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ropbox\Solvation\Supplementary Data\_files for submission\S9\"/>
    </mc:Choice>
  </mc:AlternateContent>
  <bookViews>
    <workbookView xWindow="0" yWindow="0" windowWidth="25200" windowHeight="12180"/>
  </bookViews>
  <sheets>
    <sheet name="1 ∆G water-&gt;nonpolar" sheetId="7" r:id="rId1"/>
    <sheet name="2 ∆G water-&gt;polar" sheetId="6" r:id="rId2"/>
    <sheet name="3 Solute Functional Groups" sheetId="3" r:id="rId3"/>
    <sheet name="4 SSIP ∆Gs" sheetId="1" r:id="rId4"/>
    <sheet name="5 Experimental Data" sheetId="9" r:id="rId5"/>
  </sheets>
  <externalReferences>
    <externalReference r:id="rId6"/>
    <externalReference r:id="rId7"/>
  </externalReferences>
  <definedNames>
    <definedName name="_xlnm._FilterDatabase" localSheetId="0" hidden="1">'1 ∆G water-&gt;nonpolar'!$I$32:$O$32</definedName>
    <definedName name="_xlnm._FilterDatabase" localSheetId="1" hidden="1">'2 ∆G water-&gt;polar'!$M$33:$S$299</definedName>
    <definedName name="_xlnm._FilterDatabase" localSheetId="2" hidden="1">'3 Solute Functional Groups'!$A$20:$DD$286</definedName>
    <definedName name="_xlnm._FilterDatabase" localSheetId="3" hidden="1">'4 SSIP ∆Gs'!#REF!</definedName>
    <definedName name="_xlnm._FilterDatabase" localSheetId="4" hidden="1">'5 Experimental Data'!$A$4:$BP$270</definedName>
    <definedName name="As">'[1]matrix complex 1'!$B$22</definedName>
    <definedName name="Bs">'[1]matrix complex 1'!$B$23</definedName>
    <definedName name="conc">'[1]AB Plots (Octanol)'!$D$17</definedName>
    <definedName name="F">'[1]matrix complex 1'!$B$18</definedName>
    <definedName name="Frags_1">'[2]Frags for Selected 298'!$C$6:$F$91</definedName>
    <definedName name="LICSS">TRUE</definedName>
    <definedName name="Rt">'[1]matrix complex 1'!$B$19</definedName>
    <definedName name="S">'[1]matrix complex 1'!$B$24</definedName>
    <definedName name="sg">'[1]matrix complex 1'!$B$25</definedName>
    <definedName name="solver_adj" localSheetId="2" hidden="1">'3 Solute Functional Groups'!#REF!,'3 Solute Functional Groups'!#REF!</definedName>
    <definedName name="solver_adj" localSheetId="3" hidden="1">'4 SSIP ∆Gs'!#REF!,'4 SSIP ∆Gs'!#REF!,'4 SSIP ∆Gs'!#REF!,'4 SSIP ∆Gs'!#REF!,'4 SSIP ∆Gs'!#REF!,'4 SSIP ∆Gs'!#REF!,'4 SSIP ∆Gs'!#REF!,'4 SSIP ∆Gs'!#REF!,'4 SSIP ∆Gs'!#REF!,'4 SSIP ∆Gs'!#REF!,'4 SSIP ∆Gs'!#REF!,'4 SSIP ∆Gs'!#REF!,'4 SSIP ∆Gs'!#REF!,'4 SSIP ∆Gs'!#REF!,'4 SSIP ∆Gs'!#REF!,'4 SSIP ∆Gs'!#REF!,'4 SSIP ∆Gs'!#REF!,'4 SSIP ∆Gs'!#REF!,'4 SSIP ∆Gs'!#REF!,'4 SSIP ∆Gs'!#REF!,'4 SSIP ∆Gs'!#REF!,'4 SSIP ∆Gs'!#REF!,'4 SSIP ∆Gs'!#REF!,'4 SSIP ∆Gs'!#REF!,'4 SSIP ∆Gs'!#REF!,'4 SSIP ∆Gs'!#REF!,'4 SSIP ∆Gs'!#REF!,'4 SSIP ∆Gs'!#REF!</definedName>
    <definedName name="solver_cvg" localSheetId="2" hidden="1">0.0001</definedName>
    <definedName name="solver_cvg" localSheetId="3" hidden="1">0.0001</definedName>
    <definedName name="solver_cvg" localSheetId="4" hidden="1">0.0001</definedName>
    <definedName name="solver_drv" localSheetId="2" hidden="1">1</definedName>
    <definedName name="solver_drv" localSheetId="3" hidden="1">1</definedName>
    <definedName name="solver_drv" localSheetId="4" hidden="1">1</definedName>
    <definedName name="solver_eng" localSheetId="2" hidden="1">1</definedName>
    <definedName name="solver_eng" localSheetId="3" hidden="1">1</definedName>
    <definedName name="solver_eng" localSheetId="4" hidden="1">1</definedName>
    <definedName name="solver_est" localSheetId="2" hidden="1">1</definedName>
    <definedName name="solver_est" localSheetId="3" hidden="1">1</definedName>
    <definedName name="solver_est" localSheetId="4" hidden="1">1</definedName>
    <definedName name="solver_itr" localSheetId="2" hidden="1">2147483647</definedName>
    <definedName name="solver_itr" localSheetId="3" hidden="1">2147483647</definedName>
    <definedName name="solver_itr" localSheetId="4" hidden="1">2147483647</definedName>
    <definedName name="solver_lhs1" localSheetId="2" hidden="1">'3 Solute Functional Groups'!#REF!</definedName>
    <definedName name="solver_lhs2" localSheetId="2" hidden="1">'3 Solute Functional Groups'!#REF!</definedName>
    <definedName name="solver_lhs3" localSheetId="2" hidden="1">'3 Solute Functional Groups'!#REF!</definedName>
    <definedName name="solver_lhs4" localSheetId="2" hidden="1">'3 Solute Functional Groups'!#REF!</definedName>
    <definedName name="solver_mip" localSheetId="2" hidden="1">2147483647</definedName>
    <definedName name="solver_mip" localSheetId="3" hidden="1">2147483647</definedName>
    <definedName name="solver_mip" localSheetId="4" hidden="1">2147483647</definedName>
    <definedName name="solver_mni" localSheetId="2" hidden="1">30</definedName>
    <definedName name="solver_mni" localSheetId="3" hidden="1">30</definedName>
    <definedName name="solver_mni" localSheetId="4" hidden="1">30</definedName>
    <definedName name="solver_mrt" localSheetId="2" hidden="1">0.075</definedName>
    <definedName name="solver_mrt" localSheetId="3" hidden="1">0.075</definedName>
    <definedName name="solver_mrt" localSheetId="4" hidden="1">0.075</definedName>
    <definedName name="solver_msl" localSheetId="2" hidden="1">2</definedName>
    <definedName name="solver_msl" localSheetId="3" hidden="1">2</definedName>
    <definedName name="solver_msl" localSheetId="4" hidden="1">2</definedName>
    <definedName name="solver_neg" localSheetId="2" hidden="1">1</definedName>
    <definedName name="solver_neg" localSheetId="3" hidden="1">2</definedName>
    <definedName name="solver_neg" localSheetId="4" hidden="1">2</definedName>
    <definedName name="solver_nod" localSheetId="2" hidden="1">2147483647</definedName>
    <definedName name="solver_nod" localSheetId="3" hidden="1">2147483647</definedName>
    <definedName name="solver_nod" localSheetId="4" hidden="1">2147483647</definedName>
    <definedName name="solver_num" localSheetId="2" hidden="1">0</definedName>
    <definedName name="solver_num" localSheetId="3" hidden="1">0</definedName>
    <definedName name="solver_num" localSheetId="4" hidden="1">0</definedName>
    <definedName name="solver_nwt" localSheetId="2" hidden="1">1</definedName>
    <definedName name="solver_nwt" localSheetId="3" hidden="1">1</definedName>
    <definedName name="solver_nwt" localSheetId="4" hidden="1">1</definedName>
    <definedName name="solver_opt" localSheetId="2" hidden="1">'3 Solute Functional Groups'!#REF!</definedName>
    <definedName name="solver_opt" localSheetId="3" hidden="1">'4 SSIP ∆Gs'!#REF!</definedName>
    <definedName name="solver_pre" localSheetId="2" hidden="1">0.000001</definedName>
    <definedName name="solver_pre" localSheetId="3" hidden="1">0.000001</definedName>
    <definedName name="solver_pre" localSheetId="4" hidden="1">0.000001</definedName>
    <definedName name="solver_rbv" localSheetId="2" hidden="1">1</definedName>
    <definedName name="solver_rbv" localSheetId="3" hidden="1">1</definedName>
    <definedName name="solver_rbv" localSheetId="4" hidden="1">1</definedName>
    <definedName name="solver_rel1" localSheetId="2" hidden="1">1</definedName>
    <definedName name="solver_rel2" localSheetId="2" hidden="1">3</definedName>
    <definedName name="solver_rel3" localSheetId="2" hidden="1">3</definedName>
    <definedName name="solver_rel4" localSheetId="2" hidden="1">3</definedName>
    <definedName name="solver_rhs1" localSheetId="2" hidden="1">3.1</definedName>
    <definedName name="solver_rhs2" localSheetId="2" hidden="1">0</definedName>
    <definedName name="solver_rhs3" localSheetId="2" hidden="1">0</definedName>
    <definedName name="solver_rhs4" localSheetId="2" hidden="1">0</definedName>
    <definedName name="solver_rlx" localSheetId="2" hidden="1">2</definedName>
    <definedName name="solver_rlx" localSheetId="3" hidden="1">2</definedName>
    <definedName name="solver_rlx" localSheetId="4" hidden="1">2</definedName>
    <definedName name="solver_rsd" localSheetId="2" hidden="1">0</definedName>
    <definedName name="solver_rsd" localSheetId="3" hidden="1">0</definedName>
    <definedName name="solver_rsd" localSheetId="4" hidden="1">0</definedName>
    <definedName name="solver_scl" localSheetId="2" hidden="1">1</definedName>
    <definedName name="solver_scl" localSheetId="3" hidden="1">1</definedName>
    <definedName name="solver_scl" localSheetId="4" hidden="1">1</definedName>
    <definedName name="solver_sho" localSheetId="2" hidden="1">2</definedName>
    <definedName name="solver_sho" localSheetId="3" hidden="1">2</definedName>
    <definedName name="solver_sho" localSheetId="4" hidden="1">2</definedName>
    <definedName name="solver_ssz" localSheetId="2" hidden="1">100</definedName>
    <definedName name="solver_ssz" localSheetId="3" hidden="1">100</definedName>
    <definedName name="solver_ssz" localSheetId="4" hidden="1">100</definedName>
    <definedName name="solver_tim" localSheetId="2" hidden="1">2147483647</definedName>
    <definedName name="solver_tim" localSheetId="3" hidden="1">2147483647</definedName>
    <definedName name="solver_tim" localSheetId="4" hidden="1">2147483647</definedName>
    <definedName name="solver_tol" localSheetId="2" hidden="1">0.01</definedName>
    <definedName name="solver_tol" localSheetId="3" hidden="1">0.01</definedName>
    <definedName name="solver_tol" localSheetId="4" hidden="1">0.01</definedName>
    <definedName name="solver_typ" localSheetId="2" hidden="1">2</definedName>
    <definedName name="solver_typ" localSheetId="3" hidden="1">2</definedName>
    <definedName name="solver_typ" localSheetId="4" hidden="1">2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er" localSheetId="2" hidden="1">3</definedName>
    <definedName name="solver_ver" localSheetId="3" hidden="1">3</definedName>
    <definedName name="solver_ver" localSheetId="4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9" l="1"/>
  <c r="Y4" i="1" l="1"/>
  <c r="V18" i="1" s="1"/>
  <c r="X4" i="1"/>
  <c r="S18" i="1" s="1"/>
  <c r="L30" i="7"/>
  <c r="L28" i="7"/>
  <c r="AO12" i="1"/>
  <c r="T12" i="1"/>
  <c r="P29" i="6"/>
  <c r="T18" i="1" l="1"/>
  <c r="M33" i="7"/>
  <c r="Q34" i="6"/>
  <c r="AY4" i="1" l="1"/>
  <c r="AX4" i="1"/>
  <c r="AW4" i="1"/>
  <c r="AV4" i="1"/>
  <c r="AU4" i="1"/>
  <c r="AT4" i="1"/>
  <c r="AS4" i="1"/>
  <c r="AR4" i="1"/>
  <c r="AQ4" i="1"/>
  <c r="AP4" i="1"/>
  <c r="P31" i="6"/>
  <c r="M35" i="6"/>
  <c r="M36" i="6" l="1"/>
  <c r="Q35" i="6"/>
  <c r="Z4" i="1"/>
  <c r="W4" i="1"/>
  <c r="V4" i="1"/>
  <c r="U4" i="1"/>
  <c r="I34" i="7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M37" i="6" l="1"/>
  <c r="Q36" i="6"/>
  <c r="I35" i="7"/>
  <c r="M34" i="7"/>
  <c r="M38" i="6" l="1"/>
  <c r="Q37" i="6"/>
  <c r="I36" i="7"/>
  <c r="M35" i="7"/>
  <c r="M39" i="6" l="1"/>
  <c r="Q38" i="6"/>
  <c r="I37" i="7"/>
  <c r="M36" i="7"/>
  <c r="G10" i="3"/>
  <c r="J10" i="3"/>
  <c r="R10" i="3"/>
  <c r="X10" i="3"/>
  <c r="Y10" i="3"/>
  <c r="Z10" i="3"/>
  <c r="AF10" i="3"/>
  <c r="AG10" i="3"/>
  <c r="AH10" i="3"/>
  <c r="AN10" i="3"/>
  <c r="AO10" i="3"/>
  <c r="AP10" i="3"/>
  <c r="AV10" i="3"/>
  <c r="AW10" i="3"/>
  <c r="AX10" i="3"/>
  <c r="BD10" i="3"/>
  <c r="BE10" i="3"/>
  <c r="BF10" i="3"/>
  <c r="M40" i="6" l="1"/>
  <c r="Q39" i="6"/>
  <c r="I38" i="7"/>
  <c r="M37" i="7"/>
  <c r="Q10" i="3"/>
  <c r="I10" i="3"/>
  <c r="BC10" i="3"/>
  <c r="AU10" i="3"/>
  <c r="AM10" i="3"/>
  <c r="AE10" i="3"/>
  <c r="W10" i="3"/>
  <c r="P10" i="3"/>
  <c r="H10" i="3"/>
  <c r="BB10" i="3"/>
  <c r="AT10" i="3"/>
  <c r="AL10" i="3"/>
  <c r="AD10" i="3"/>
  <c r="V10" i="3"/>
  <c r="O10" i="3"/>
  <c r="BI10" i="3"/>
  <c r="BA10" i="3"/>
  <c r="AS10" i="3"/>
  <c r="AK10" i="3"/>
  <c r="AC10" i="3"/>
  <c r="U10" i="3"/>
  <c r="N10" i="3"/>
  <c r="BH10" i="3"/>
  <c r="AZ10" i="3"/>
  <c r="AR10" i="3"/>
  <c r="AJ10" i="3"/>
  <c r="AB10" i="3"/>
  <c r="T10" i="3"/>
  <c r="M10" i="3"/>
  <c r="BG10" i="3"/>
  <c r="AY10" i="3"/>
  <c r="AQ10" i="3"/>
  <c r="AI10" i="3"/>
  <c r="AA10" i="3"/>
  <c r="L10" i="3"/>
  <c r="S10" i="3"/>
  <c r="K10" i="3"/>
  <c r="AN4" i="1"/>
  <c r="AO15" i="1" s="1"/>
  <c r="AQ11" i="1"/>
  <c r="AP11" i="1"/>
  <c r="AF11" i="1"/>
  <c r="AE11" i="1"/>
  <c r="V11" i="1"/>
  <c r="U11" i="1"/>
  <c r="A19" i="3"/>
  <c r="A17" i="3"/>
  <c r="M41" i="6" l="1"/>
  <c r="Q40" i="6"/>
  <c r="I39" i="7"/>
  <c r="M38" i="7"/>
  <c r="G12" i="3"/>
  <c r="I12" i="3"/>
  <c r="J16" i="3"/>
  <c r="K12" i="3"/>
  <c r="L12" i="3"/>
  <c r="M12" i="3"/>
  <c r="N16" i="3"/>
  <c r="O12" i="3"/>
  <c r="P12" i="3"/>
  <c r="Q12" i="3"/>
  <c r="R16" i="3"/>
  <c r="S12" i="3"/>
  <c r="T12" i="3"/>
  <c r="U12" i="3"/>
  <c r="V12" i="3"/>
  <c r="W12" i="3"/>
  <c r="X16" i="3"/>
  <c r="Y12" i="3"/>
  <c r="Z16" i="3"/>
  <c r="AA12" i="3"/>
  <c r="AB16" i="3"/>
  <c r="AC12" i="3"/>
  <c r="AD12" i="3"/>
  <c r="AE12" i="3"/>
  <c r="AF12" i="3"/>
  <c r="AG12" i="3"/>
  <c r="AH16" i="3"/>
  <c r="AI12" i="3"/>
  <c r="AJ12" i="3"/>
  <c r="AK12" i="3"/>
  <c r="AL16" i="3"/>
  <c r="AM12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U12" i="1"/>
  <c r="L31" i="7" s="1"/>
  <c r="V12" i="1"/>
  <c r="AE12" i="1"/>
  <c r="AF12" i="1"/>
  <c r="AP12" i="1"/>
  <c r="P32" i="6" s="1"/>
  <c r="AQ12" i="1"/>
  <c r="R16" i="1"/>
  <c r="AA17" i="1" s="1"/>
  <c r="AB16" i="1"/>
  <c r="AK17" i="1" s="1"/>
  <c r="AM16" i="1"/>
  <c r="BS18" i="1" s="1"/>
  <c r="S21" i="1"/>
  <c r="W18" i="1"/>
  <c r="W55" i="1" s="1"/>
  <c r="X18" i="1"/>
  <c r="Z18" i="1"/>
  <c r="AC18" i="1"/>
  <c r="AD18" i="1"/>
  <c r="AF18" i="1"/>
  <c r="AG18" i="1"/>
  <c r="AI18" i="1" s="1"/>
  <c r="AI31" i="1" s="1"/>
  <c r="AH18" i="1"/>
  <c r="AJ18" i="1"/>
  <c r="AM18" i="1"/>
  <c r="AM20" i="1" s="1"/>
  <c r="AN18" i="1"/>
  <c r="AN36" i="1" s="1"/>
  <c r="AO18" i="1"/>
  <c r="AO52" i="1" s="1"/>
  <c r="AP18" i="1"/>
  <c r="AX18" i="1" s="1"/>
  <c r="AX53" i="1" s="1"/>
  <c r="BC18" i="1"/>
  <c r="BC52" i="1" s="1"/>
  <c r="BD18" i="1"/>
  <c r="BD20" i="1" s="1"/>
  <c r="BE18" i="1"/>
  <c r="BE21" i="1" s="1"/>
  <c r="BF18" i="1"/>
  <c r="BF24" i="1" s="1"/>
  <c r="BK18" i="1"/>
  <c r="BK24" i="1" s="1"/>
  <c r="BL18" i="1"/>
  <c r="BL20" i="1" s="1"/>
  <c r="BM18" i="1"/>
  <c r="BM33" i="1" s="1"/>
  <c r="BN18" i="1"/>
  <c r="BN21" i="1" s="1"/>
  <c r="S29" i="1"/>
  <c r="AN12" i="3"/>
  <c r="O32" i="6" l="1"/>
  <c r="K31" i="7"/>
  <c r="M42" i="6"/>
  <c r="Q41" i="6"/>
  <c r="I40" i="7"/>
  <c r="M39" i="7"/>
  <c r="W74" i="1"/>
  <c r="X74" i="1" s="1"/>
  <c r="AX76" i="1"/>
  <c r="AX70" i="1"/>
  <c r="AP68" i="1"/>
  <c r="BN75" i="1"/>
  <c r="BN67" i="1"/>
  <c r="AX52" i="1"/>
  <c r="BN52" i="1"/>
  <c r="AP65" i="1"/>
  <c r="AX48" i="1"/>
  <c r="BN53" i="1"/>
  <c r="BN72" i="1"/>
  <c r="AP64" i="1"/>
  <c r="BN47" i="1"/>
  <c r="AX68" i="1"/>
  <c r="AP76" i="1"/>
  <c r="AX72" i="1"/>
  <c r="BN63" i="1"/>
  <c r="AP39" i="1"/>
  <c r="BN29" i="1"/>
  <c r="AX60" i="1"/>
  <c r="BN76" i="1"/>
  <c r="BD68" i="1"/>
  <c r="BN40" i="1"/>
  <c r="BN78" i="1"/>
  <c r="AP72" i="1"/>
  <c r="BL64" i="1"/>
  <c r="BN48" i="1"/>
  <c r="BL32" i="1"/>
  <c r="AN72" i="1"/>
  <c r="BL48" i="1"/>
  <c r="AX78" i="1"/>
  <c r="AX74" i="1"/>
  <c r="S71" i="1"/>
  <c r="T71" i="1" s="1"/>
  <c r="AX66" i="1"/>
  <c r="S63" i="1"/>
  <c r="T63" i="1" s="1"/>
  <c r="AI51" i="1"/>
  <c r="AP45" i="1"/>
  <c r="BN34" i="1"/>
  <c r="AP78" i="1"/>
  <c r="AP74" i="1"/>
  <c r="BF70" i="1"/>
  <c r="AP66" i="1"/>
  <c r="BN60" i="1"/>
  <c r="AX50" i="1"/>
  <c r="S45" i="1"/>
  <c r="T45" i="1" s="1"/>
  <c r="AP33" i="1"/>
  <c r="S33" i="1"/>
  <c r="T33" i="1" s="1"/>
  <c r="BD40" i="1"/>
  <c r="S78" i="1"/>
  <c r="T78" i="1" s="1"/>
  <c r="S50" i="1"/>
  <c r="T50" i="1" s="1"/>
  <c r="S44" i="1"/>
  <c r="T44" i="1" s="1"/>
  <c r="S77" i="1"/>
  <c r="T77" i="1" s="1"/>
  <c r="BN73" i="1"/>
  <c r="AP70" i="1"/>
  <c r="W65" i="1"/>
  <c r="X65" i="1" s="1"/>
  <c r="AP60" i="1"/>
  <c r="S49" i="1"/>
  <c r="T49" i="1" s="1"/>
  <c r="BN43" i="1"/>
  <c r="S64" i="1"/>
  <c r="T64" i="1" s="1"/>
  <c r="S40" i="1"/>
  <c r="T40" i="1" s="1"/>
  <c r="BK68" i="1"/>
  <c r="BK60" i="1"/>
  <c r="AM71" i="1"/>
  <c r="AX55" i="1"/>
  <c r="AP50" i="1"/>
  <c r="BL47" i="1"/>
  <c r="AP40" i="1"/>
  <c r="BK32" i="1"/>
  <c r="AX45" i="1"/>
  <c r="AP30" i="1"/>
  <c r="E8" i="3"/>
  <c r="BK66" i="1"/>
  <c r="BL49" i="1"/>
  <c r="D8" i="3"/>
  <c r="AP53" i="1"/>
  <c r="AP35" i="1"/>
  <c r="AG72" i="1"/>
  <c r="AH72" i="1" s="1"/>
  <c r="BN77" i="1"/>
  <c r="AX75" i="1"/>
  <c r="AX73" i="1"/>
  <c r="BN71" i="1"/>
  <c r="S70" i="1"/>
  <c r="T70" i="1" s="1"/>
  <c r="AX67" i="1"/>
  <c r="BN62" i="1"/>
  <c r="AP55" i="1"/>
  <c r="BN51" i="1"/>
  <c r="BN49" i="1"/>
  <c r="AX43" i="1"/>
  <c r="BN37" i="1"/>
  <c r="AX77" i="1"/>
  <c r="AP75" i="1"/>
  <c r="AP73" i="1"/>
  <c r="AX71" i="1"/>
  <c r="AX69" i="1"/>
  <c r="AP67" i="1"/>
  <c r="AX62" i="1"/>
  <c r="BN54" i="1"/>
  <c r="AX51" i="1"/>
  <c r="BN46" i="1"/>
  <c r="AG42" i="1"/>
  <c r="AH42" i="1" s="1"/>
  <c r="BD37" i="1"/>
  <c r="AG63" i="1"/>
  <c r="AH63" i="1" s="1"/>
  <c r="AG50" i="1"/>
  <c r="AH50" i="1" s="1"/>
  <c r="AG65" i="1"/>
  <c r="AH65" i="1" s="1"/>
  <c r="AP77" i="1"/>
  <c r="BN74" i="1"/>
  <c r="AG73" i="1"/>
  <c r="AH73" i="1" s="1"/>
  <c r="AP71" i="1"/>
  <c r="AP69" i="1"/>
  <c r="AX64" i="1"/>
  <c r="AX61" i="1"/>
  <c r="S54" i="1"/>
  <c r="T54" i="1" s="1"/>
  <c r="AP51" i="1"/>
  <c r="AG49" i="1"/>
  <c r="AH49" i="1" s="1"/>
  <c r="AP46" i="1"/>
  <c r="S42" i="1"/>
  <c r="T42" i="1" s="1"/>
  <c r="S37" i="1"/>
  <c r="T37" i="1" s="1"/>
  <c r="BN30" i="1"/>
  <c r="AG74" i="1"/>
  <c r="AI66" i="1"/>
  <c r="AJ66" i="1" s="1"/>
  <c r="AG33" i="1"/>
  <c r="AH33" i="1" s="1"/>
  <c r="BE77" i="1"/>
  <c r="AM32" i="1"/>
  <c r="BE78" i="1"/>
  <c r="AM72" i="1"/>
  <c r="BK64" i="1"/>
  <c r="BK55" i="1"/>
  <c r="AM51" i="1"/>
  <c r="BK61" i="1"/>
  <c r="AM53" i="1"/>
  <c r="BK49" i="1"/>
  <c r="AM73" i="1"/>
  <c r="BE61" i="1"/>
  <c r="BE50" i="1"/>
  <c r="AM39" i="1"/>
  <c r="AM78" i="1"/>
  <c r="BK76" i="1"/>
  <c r="BK69" i="1"/>
  <c r="BK65" i="1"/>
  <c r="BN41" i="1"/>
  <c r="BN38" i="1"/>
  <c r="AP26" i="1"/>
  <c r="BE76" i="1"/>
  <c r="BE69" i="1"/>
  <c r="BK67" i="1"/>
  <c r="AM54" i="1"/>
  <c r="AM52" i="1"/>
  <c r="BE41" i="1"/>
  <c r="AG76" i="1"/>
  <c r="AH76" i="1" s="1"/>
  <c r="BD73" i="1"/>
  <c r="AI61" i="1"/>
  <c r="AJ61" i="1" s="1"/>
  <c r="AG60" i="1"/>
  <c r="AH60" i="1" s="1"/>
  <c r="AG53" i="1"/>
  <c r="AH53" i="1" s="1"/>
  <c r="BD47" i="1"/>
  <c r="S76" i="1"/>
  <c r="T76" i="1" s="1"/>
  <c r="BD74" i="1"/>
  <c r="AG68" i="1"/>
  <c r="AH68" i="1" s="1"/>
  <c r="BE65" i="1"/>
  <c r="AG61" i="1"/>
  <c r="S60" i="1"/>
  <c r="T60" i="1" s="1"/>
  <c r="S55" i="1"/>
  <c r="T55" i="1" s="1"/>
  <c r="BD51" i="1"/>
  <c r="BD50" i="1"/>
  <c r="BD48" i="1"/>
  <c r="BC47" i="1"/>
  <c r="AG46" i="1"/>
  <c r="AH46" i="1" s="1"/>
  <c r="BN44" i="1"/>
  <c r="AI43" i="1"/>
  <c r="AJ43" i="1" s="1"/>
  <c r="AI41" i="1"/>
  <c r="AJ41" i="1" s="1"/>
  <c r="BE39" i="1"/>
  <c r="BD38" i="1"/>
  <c r="BD36" i="1"/>
  <c r="BD34" i="1"/>
  <c r="AG28" i="1"/>
  <c r="AH28" i="1" s="1"/>
  <c r="AI77" i="1"/>
  <c r="AJ77" i="1" s="1"/>
  <c r="AI75" i="1"/>
  <c r="AJ75" i="1" s="1"/>
  <c r="AG66" i="1"/>
  <c r="AH66" i="1" s="1"/>
  <c r="AI64" i="1"/>
  <c r="AJ64" i="1" s="1"/>
  <c r="AI68" i="1"/>
  <c r="AJ68" i="1" s="1"/>
  <c r="BD62" i="1"/>
  <c r="AG55" i="1"/>
  <c r="AH55" i="1" s="1"/>
  <c r="AI46" i="1"/>
  <c r="AJ46" i="1" s="1"/>
  <c r="AB51" i="1"/>
  <c r="BD78" i="1"/>
  <c r="AI70" i="1"/>
  <c r="AJ70" i="1" s="1"/>
  <c r="AI69" i="1"/>
  <c r="BD66" i="1"/>
  <c r="BD65" i="1"/>
  <c r="BE64" i="1"/>
  <c r="BE63" i="1"/>
  <c r="AI62" i="1"/>
  <c r="AJ62" i="1" s="1"/>
  <c r="BE52" i="1"/>
  <c r="BE49" i="1"/>
  <c r="AI47" i="1"/>
  <c r="AJ47" i="1" s="1"/>
  <c r="S46" i="1"/>
  <c r="T46" i="1" s="1"/>
  <c r="BE44" i="1"/>
  <c r="BD42" i="1"/>
  <c r="AG41" i="1"/>
  <c r="AH41" i="1" s="1"/>
  <c r="BD39" i="1"/>
  <c r="AI38" i="1"/>
  <c r="AG36" i="1"/>
  <c r="AH36" i="1" s="1"/>
  <c r="AP34" i="1"/>
  <c r="BN31" i="1"/>
  <c r="S28" i="1"/>
  <c r="T28" i="1" s="1"/>
  <c r="BD77" i="1"/>
  <c r="BD75" i="1"/>
  <c r="AI71" i="1"/>
  <c r="AJ71" i="1" s="1"/>
  <c r="AG70" i="1"/>
  <c r="AH70" i="1" s="1"/>
  <c r="AG69" i="1"/>
  <c r="AH69" i="1" s="1"/>
  <c r="BD64" i="1"/>
  <c r="BD63" i="1"/>
  <c r="AG62" i="1"/>
  <c r="AH62" i="1" s="1"/>
  <c r="BE55" i="1"/>
  <c r="BE54" i="1"/>
  <c r="BE53" i="1"/>
  <c r="BD52" i="1"/>
  <c r="BG52" i="1" s="1"/>
  <c r="BD49" i="1"/>
  <c r="AI48" i="1"/>
  <c r="AJ48" i="1" s="1"/>
  <c r="AG47" i="1"/>
  <c r="AH47" i="1" s="1"/>
  <c r="BE45" i="1"/>
  <c r="AI44" i="1"/>
  <c r="AJ44" i="1" s="1"/>
  <c r="AP42" i="1"/>
  <c r="S41" i="1"/>
  <c r="T41" i="1" s="1"/>
  <c r="AX39" i="1"/>
  <c r="AG38" i="1"/>
  <c r="AH38" i="1" s="1"/>
  <c r="S36" i="1"/>
  <c r="T36" i="1" s="1"/>
  <c r="BD33" i="1"/>
  <c r="BD31" i="1"/>
  <c r="AG27" i="1"/>
  <c r="AH27" i="1" s="1"/>
  <c r="AI78" i="1"/>
  <c r="AJ78" i="1" s="1"/>
  <c r="AG67" i="1"/>
  <c r="AH67" i="1" s="1"/>
  <c r="BD76" i="1"/>
  <c r="AI74" i="1"/>
  <c r="AJ74" i="1" s="1"/>
  <c r="AI73" i="1"/>
  <c r="AJ73" i="1" s="1"/>
  <c r="AI72" i="1"/>
  <c r="AJ72" i="1" s="1"/>
  <c r="AG71" i="1"/>
  <c r="AH71" i="1" s="1"/>
  <c r="BD67" i="1"/>
  <c r="AI65" i="1"/>
  <c r="AJ65" i="1" s="1"/>
  <c r="AI63" i="1"/>
  <c r="AJ63" i="1" s="1"/>
  <c r="BD60" i="1"/>
  <c r="BD55" i="1"/>
  <c r="BD54" i="1"/>
  <c r="BD53" i="1"/>
  <c r="AI50" i="1"/>
  <c r="AJ50" i="1" s="1"/>
  <c r="AI49" i="1"/>
  <c r="AJ49" i="1" s="1"/>
  <c r="AG48" i="1"/>
  <c r="AH48" i="1" s="1"/>
  <c r="S47" i="1"/>
  <c r="T47" i="1" s="1"/>
  <c r="AG44" i="1"/>
  <c r="AH44" i="1" s="1"/>
  <c r="AI42" i="1"/>
  <c r="AJ42" i="1" s="1"/>
  <c r="BD35" i="1"/>
  <c r="S27" i="1"/>
  <c r="T27" i="1" s="1"/>
  <c r="AI45" i="1"/>
  <c r="AJ45" i="1" s="1"/>
  <c r="BD61" i="1"/>
  <c r="AI54" i="1"/>
  <c r="AJ54" i="1" s="1"/>
  <c r="AI52" i="1"/>
  <c r="AG51" i="1"/>
  <c r="AH51" i="1" s="1"/>
  <c r="BD46" i="1"/>
  <c r="AI39" i="1"/>
  <c r="AJ39" i="1" s="1"/>
  <c r="AI37" i="1"/>
  <c r="AJ37" i="1" s="1"/>
  <c r="AI35" i="1"/>
  <c r="AJ35" i="1" s="1"/>
  <c r="AI25" i="1"/>
  <c r="AJ25" i="1" s="1"/>
  <c r="AG78" i="1"/>
  <c r="AH78" i="1" s="1"/>
  <c r="AG77" i="1"/>
  <c r="AH77" i="1" s="1"/>
  <c r="AI76" i="1"/>
  <c r="AJ76" i="1" s="1"/>
  <c r="AG75" i="1"/>
  <c r="AH75" i="1" s="1"/>
  <c r="BD72" i="1"/>
  <c r="BD71" i="1"/>
  <c r="BD70" i="1"/>
  <c r="BD69" i="1"/>
  <c r="AI67" i="1"/>
  <c r="AJ67" i="1" s="1"/>
  <c r="S66" i="1"/>
  <c r="T66" i="1" s="1"/>
  <c r="S65" i="1"/>
  <c r="T65" i="1" s="1"/>
  <c r="AG64" i="1"/>
  <c r="AI60" i="1"/>
  <c r="AJ60" i="1" s="1"/>
  <c r="AI55" i="1"/>
  <c r="AJ55" i="1" s="1"/>
  <c r="AG54" i="1"/>
  <c r="AH54" i="1" s="1"/>
  <c r="AI53" i="1"/>
  <c r="AJ53" i="1" s="1"/>
  <c r="AG52" i="1"/>
  <c r="AH52" i="1" s="1"/>
  <c r="S51" i="1"/>
  <c r="T51" i="1" s="1"/>
  <c r="BE47" i="1"/>
  <c r="AG45" i="1"/>
  <c r="AH45" i="1" s="1"/>
  <c r="BD43" i="1"/>
  <c r="AI40" i="1"/>
  <c r="AJ40" i="1" s="1"/>
  <c r="S39" i="1"/>
  <c r="T39" i="1" s="1"/>
  <c r="AG37" i="1"/>
  <c r="AH37" i="1" s="1"/>
  <c r="AG35" i="1"/>
  <c r="AH35" i="1" s="1"/>
  <c r="BD29" i="1"/>
  <c r="BN36" i="1"/>
  <c r="BD30" i="1"/>
  <c r="BN24" i="1"/>
  <c r="BD45" i="1"/>
  <c r="BD44" i="1"/>
  <c r="AG43" i="1"/>
  <c r="AH43" i="1" s="1"/>
  <c r="BD41" i="1"/>
  <c r="AG40" i="1"/>
  <c r="AH40" i="1" s="1"/>
  <c r="AG39" i="1"/>
  <c r="AH39" i="1" s="1"/>
  <c r="AP37" i="1"/>
  <c r="BE35" i="1"/>
  <c r="BN33" i="1"/>
  <c r="BP33" i="1" s="1"/>
  <c r="AG32" i="1"/>
  <c r="AH32" i="1" s="1"/>
  <c r="AG24" i="1"/>
  <c r="AH24" i="1" s="1"/>
  <c r="D6" i="3"/>
  <c r="BK47" i="1"/>
  <c r="BK45" i="1"/>
  <c r="BK42" i="1"/>
  <c r="BL24" i="1"/>
  <c r="BO24" i="1" s="1"/>
  <c r="E5" i="3"/>
  <c r="AM77" i="1"/>
  <c r="BK75" i="1"/>
  <c r="BK74" i="1"/>
  <c r="AM70" i="1"/>
  <c r="AM50" i="1"/>
  <c r="BK46" i="1"/>
  <c r="BK40" i="1"/>
  <c r="BK39" i="1"/>
  <c r="BK37" i="1"/>
  <c r="BK36" i="1"/>
  <c r="BK33" i="1"/>
  <c r="BL27" i="1"/>
  <c r="AM24" i="1"/>
  <c r="X55" i="1"/>
  <c r="D5" i="3"/>
  <c r="BK41" i="1"/>
  <c r="BK78" i="1"/>
  <c r="BL73" i="1"/>
  <c r="AM68" i="1"/>
  <c r="AN67" i="1"/>
  <c r="AM66" i="1"/>
  <c r="AM65" i="1"/>
  <c r="BK63" i="1"/>
  <c r="BK62" i="1"/>
  <c r="BL54" i="1"/>
  <c r="AM49" i="1"/>
  <c r="BK44" i="1"/>
  <c r="BK43" i="1"/>
  <c r="BL29" i="1"/>
  <c r="BL40" i="1"/>
  <c r="AN76" i="1"/>
  <c r="BK73" i="1"/>
  <c r="BK72" i="1"/>
  <c r="AM69" i="1"/>
  <c r="AM67" i="1"/>
  <c r="BK54" i="1"/>
  <c r="AM48" i="1"/>
  <c r="AM42" i="1"/>
  <c r="AM41" i="1"/>
  <c r="BK38" i="1"/>
  <c r="BN22" i="1"/>
  <c r="BK77" i="1"/>
  <c r="AM76" i="1"/>
  <c r="BK71" i="1"/>
  <c r="BK70" i="1"/>
  <c r="AM61" i="1"/>
  <c r="AM60" i="1"/>
  <c r="BK53" i="1"/>
  <c r="BK52" i="1"/>
  <c r="BK51" i="1"/>
  <c r="BK50" i="1"/>
  <c r="AM47" i="1"/>
  <c r="AM46" i="1"/>
  <c r="AM40" i="1"/>
  <c r="AM37" i="1"/>
  <c r="BK34" i="1"/>
  <c r="AP31" i="1"/>
  <c r="AP29" i="1"/>
  <c r="BD26" i="1"/>
  <c r="AG21" i="1"/>
  <c r="AH21" i="1" s="1"/>
  <c r="BK48" i="1"/>
  <c r="BL39" i="1"/>
  <c r="BL33" i="1"/>
  <c r="AM75" i="1"/>
  <c r="AM74" i="1"/>
  <c r="BL69" i="1"/>
  <c r="AM64" i="1"/>
  <c r="AM63" i="1"/>
  <c r="AM62" i="1"/>
  <c r="AM55" i="1"/>
  <c r="AM45" i="1"/>
  <c r="AM44" i="1"/>
  <c r="AM43" i="1"/>
  <c r="AM38" i="1"/>
  <c r="BK35" i="1"/>
  <c r="AM31" i="1"/>
  <c r="AM29" i="1"/>
  <c r="E6" i="3"/>
  <c r="BL76" i="1"/>
  <c r="BL68" i="1"/>
  <c r="BL53" i="1"/>
  <c r="BL37" i="1"/>
  <c r="BL35" i="1"/>
  <c r="BE32" i="1"/>
  <c r="BL63" i="1"/>
  <c r="BL61" i="1"/>
  <c r="BL52" i="1"/>
  <c r="BL46" i="1"/>
  <c r="BL45" i="1"/>
  <c r="BL38" i="1"/>
  <c r="BL36" i="1"/>
  <c r="BL34" i="1"/>
  <c r="BL30" i="1"/>
  <c r="BL26" i="1"/>
  <c r="BL72" i="1"/>
  <c r="BL67" i="1"/>
  <c r="BL62" i="1"/>
  <c r="BL60" i="1"/>
  <c r="BL51" i="1"/>
  <c r="BL71" i="1"/>
  <c r="BL66" i="1"/>
  <c r="BL55" i="1"/>
  <c r="BL50" i="1"/>
  <c r="BE36" i="1"/>
  <c r="AM33" i="1"/>
  <c r="AM28" i="1"/>
  <c r="BL78" i="1"/>
  <c r="BL75" i="1"/>
  <c r="AN73" i="1"/>
  <c r="BL70" i="1"/>
  <c r="AN69" i="1"/>
  <c r="BL65" i="1"/>
  <c r="BL44" i="1"/>
  <c r="BL42" i="1"/>
  <c r="BL31" i="1"/>
  <c r="AM30" i="1"/>
  <c r="BL25" i="1"/>
  <c r="BN20" i="1"/>
  <c r="BL77" i="1"/>
  <c r="BL74" i="1"/>
  <c r="AN68" i="1"/>
  <c r="BL43" i="1"/>
  <c r="BL41" i="1"/>
  <c r="AM36" i="1"/>
  <c r="AQ36" i="1" s="1"/>
  <c r="AM35" i="1"/>
  <c r="AM34" i="1"/>
  <c r="S75" i="1"/>
  <c r="T75" i="1" s="1"/>
  <c r="BE73" i="1"/>
  <c r="S73" i="1"/>
  <c r="T73" i="1" s="1"/>
  <c r="BE71" i="1"/>
  <c r="BN70" i="1"/>
  <c r="S69" i="1"/>
  <c r="T69" i="1" s="1"/>
  <c r="BE67" i="1"/>
  <c r="S67" i="1"/>
  <c r="T67" i="1" s="1"/>
  <c r="BN64" i="1"/>
  <c r="AX63" i="1"/>
  <c r="S62" i="1"/>
  <c r="T62" i="1" s="1"/>
  <c r="AP61" i="1"/>
  <c r="BE60" i="1"/>
  <c r="BN55" i="1"/>
  <c r="AX54" i="1"/>
  <c r="AP52" i="1"/>
  <c r="AR52" i="1" s="1"/>
  <c r="BE51" i="1"/>
  <c r="BN50" i="1"/>
  <c r="AX49" i="1"/>
  <c r="AC48" i="1"/>
  <c r="AD48" i="1" s="1"/>
  <c r="AX47" i="1"/>
  <c r="BN45" i="1"/>
  <c r="AX44" i="1"/>
  <c r="S43" i="1"/>
  <c r="T43" i="1" s="1"/>
  <c r="AX41" i="1"/>
  <c r="BN39" i="1"/>
  <c r="AP38" i="1"/>
  <c r="BE37" i="1"/>
  <c r="BN35" i="1"/>
  <c r="AP32" i="1"/>
  <c r="AG30" i="1"/>
  <c r="AH30" i="1" s="1"/>
  <c r="BN28" i="1"/>
  <c r="BN26" i="1"/>
  <c r="BE75" i="1"/>
  <c r="BC69" i="1"/>
  <c r="BN68" i="1"/>
  <c r="BN66" i="1"/>
  <c r="AX65" i="1"/>
  <c r="AP63" i="1"/>
  <c r="BE62" i="1"/>
  <c r="BN61" i="1"/>
  <c r="AP54" i="1"/>
  <c r="S53" i="1"/>
  <c r="T53" i="1" s="1"/>
  <c r="AP49" i="1"/>
  <c r="BE48" i="1"/>
  <c r="S48" i="1"/>
  <c r="T48" i="1" s="1"/>
  <c r="AP47" i="1"/>
  <c r="BE46" i="1"/>
  <c r="AP44" i="1"/>
  <c r="BE43" i="1"/>
  <c r="BN42" i="1"/>
  <c r="AP41" i="1"/>
  <c r="BE40" i="1"/>
  <c r="S35" i="1"/>
  <c r="T35" i="1" s="1"/>
  <c r="AG34" i="1"/>
  <c r="AH34" i="1" s="1"/>
  <c r="AI33" i="1"/>
  <c r="AJ33" i="1" s="1"/>
  <c r="S31" i="1"/>
  <c r="T31" i="1" s="1"/>
  <c r="S30" i="1"/>
  <c r="T30" i="1" s="1"/>
  <c r="BE74" i="1"/>
  <c r="S74" i="1"/>
  <c r="T74" i="1" s="1"/>
  <c r="BE72" i="1"/>
  <c r="S72" i="1"/>
  <c r="T72" i="1" s="1"/>
  <c r="BE70" i="1"/>
  <c r="BN69" i="1"/>
  <c r="BE68" i="1"/>
  <c r="S68" i="1"/>
  <c r="T68" i="1" s="1"/>
  <c r="BE66" i="1"/>
  <c r="BN65" i="1"/>
  <c r="AP62" i="1"/>
  <c r="BF61" i="1"/>
  <c r="S61" i="1"/>
  <c r="T61" i="1" s="1"/>
  <c r="S52" i="1"/>
  <c r="T52" i="1" s="1"/>
  <c r="AP48" i="1"/>
  <c r="AP43" i="1"/>
  <c r="BE42" i="1"/>
  <c r="S38" i="1"/>
  <c r="T38" i="1" s="1"/>
  <c r="AP36" i="1"/>
  <c r="BN32" i="1"/>
  <c r="BE30" i="1"/>
  <c r="BN27" i="1"/>
  <c r="BN25" i="1"/>
  <c r="BE34" i="1"/>
  <c r="BE33" i="1"/>
  <c r="BE31" i="1"/>
  <c r="BE38" i="1"/>
  <c r="BE25" i="1"/>
  <c r="BN23" i="1"/>
  <c r="BD25" i="1"/>
  <c r="AG23" i="1"/>
  <c r="AH23" i="1" s="1"/>
  <c r="BM69" i="1"/>
  <c r="AO60" i="1"/>
  <c r="BD22" i="1"/>
  <c r="AG26" i="1"/>
  <c r="AH26" i="1" s="1"/>
  <c r="BD24" i="1"/>
  <c r="AG29" i="1"/>
  <c r="AH29" i="1" s="1"/>
  <c r="BD27" i="1"/>
  <c r="W71" i="1"/>
  <c r="X71" i="1" s="1"/>
  <c r="BF72" i="1"/>
  <c r="BF66" i="1"/>
  <c r="BF41" i="1"/>
  <c r="BF77" i="1"/>
  <c r="W76" i="1"/>
  <c r="X76" i="1" s="1"/>
  <c r="BF78" i="1"/>
  <c r="W77" i="1"/>
  <c r="X77" i="1" s="1"/>
  <c r="BF73" i="1"/>
  <c r="BF64" i="1"/>
  <c r="W48" i="1"/>
  <c r="X48" i="1" s="1"/>
  <c r="W53" i="1"/>
  <c r="X53" i="1" s="1"/>
  <c r="BF25" i="1"/>
  <c r="W78" i="1"/>
  <c r="X78" i="1" s="1"/>
  <c r="W72" i="1"/>
  <c r="X72" i="1" s="1"/>
  <c r="BF54" i="1"/>
  <c r="BF33" i="1"/>
  <c r="BF23" i="1"/>
  <c r="BF71" i="1"/>
  <c r="BF74" i="1"/>
  <c r="W73" i="1"/>
  <c r="X73" i="1" s="1"/>
  <c r="BF67" i="1"/>
  <c r="BF75" i="1"/>
  <c r="BF21" i="1"/>
  <c r="BH21" i="1" s="1"/>
  <c r="BF28" i="1"/>
  <c r="BF43" i="1"/>
  <c r="BF47" i="1"/>
  <c r="BF52" i="1"/>
  <c r="BF32" i="1"/>
  <c r="BF34" i="1"/>
  <c r="BF46" i="1"/>
  <c r="BF62" i="1"/>
  <c r="BF68" i="1"/>
  <c r="BF69" i="1"/>
  <c r="BF29" i="1"/>
  <c r="BF36" i="1"/>
  <c r="BF39" i="1"/>
  <c r="BF42" i="1"/>
  <c r="BF51" i="1"/>
  <c r="BF20" i="1"/>
  <c r="BF60" i="1"/>
  <c r="BF65" i="1"/>
  <c r="BF30" i="1"/>
  <c r="BF38" i="1"/>
  <c r="BF45" i="1"/>
  <c r="BF50" i="1"/>
  <c r="BF55" i="1"/>
  <c r="BF31" i="1"/>
  <c r="BF35" i="1"/>
  <c r="BF44" i="1"/>
  <c r="BF49" i="1"/>
  <c r="BF53" i="1"/>
  <c r="BF26" i="1"/>
  <c r="BF27" i="1"/>
  <c r="BF37" i="1"/>
  <c r="BF40" i="1"/>
  <c r="BF48" i="1"/>
  <c r="BF63" i="1"/>
  <c r="Y18" i="1"/>
  <c r="Y31" i="1" s="1"/>
  <c r="Z31" i="1" s="1"/>
  <c r="R21" i="1"/>
  <c r="R29" i="1"/>
  <c r="R37" i="1"/>
  <c r="R45" i="1"/>
  <c r="R53" i="1"/>
  <c r="R65" i="1"/>
  <c r="R73" i="1"/>
  <c r="R22" i="1"/>
  <c r="R30" i="1"/>
  <c r="R38" i="1"/>
  <c r="R46" i="1"/>
  <c r="R54" i="1"/>
  <c r="R66" i="1"/>
  <c r="R74" i="1"/>
  <c r="R36" i="1"/>
  <c r="R72" i="1"/>
  <c r="R23" i="1"/>
  <c r="R31" i="1"/>
  <c r="R39" i="1"/>
  <c r="R47" i="1"/>
  <c r="R55" i="1"/>
  <c r="R67" i="1"/>
  <c r="R75" i="1"/>
  <c r="R24" i="1"/>
  <c r="R32" i="1"/>
  <c r="R40" i="1"/>
  <c r="R48" i="1"/>
  <c r="R60" i="1"/>
  <c r="R68" i="1"/>
  <c r="R76" i="1"/>
  <c r="R71" i="1"/>
  <c r="R44" i="1"/>
  <c r="R52" i="1"/>
  <c r="R25" i="1"/>
  <c r="R33" i="1"/>
  <c r="R41" i="1"/>
  <c r="R49" i="1"/>
  <c r="R61" i="1"/>
  <c r="R69" i="1"/>
  <c r="R77" i="1"/>
  <c r="R64" i="1"/>
  <c r="R26" i="1"/>
  <c r="R34" i="1"/>
  <c r="R42" i="1"/>
  <c r="R50" i="1"/>
  <c r="R62" i="1"/>
  <c r="R70" i="1"/>
  <c r="R78" i="1"/>
  <c r="R35" i="1"/>
  <c r="R63" i="1"/>
  <c r="R27" i="1"/>
  <c r="R43" i="1"/>
  <c r="R51" i="1"/>
  <c r="R20" i="1"/>
  <c r="R28" i="1"/>
  <c r="W24" i="1"/>
  <c r="X24" i="1" s="1"/>
  <c r="W25" i="1"/>
  <c r="X25" i="1" s="1"/>
  <c r="W31" i="1"/>
  <c r="X31" i="1" s="1"/>
  <c r="W61" i="1"/>
  <c r="X61" i="1" s="1"/>
  <c r="W62" i="1"/>
  <c r="X62" i="1" s="1"/>
  <c r="W66" i="1"/>
  <c r="X66" i="1" s="1"/>
  <c r="W39" i="1"/>
  <c r="X39" i="1" s="1"/>
  <c r="W46" i="1"/>
  <c r="X46" i="1" s="1"/>
  <c r="W51" i="1"/>
  <c r="X51" i="1" s="1"/>
  <c r="W60" i="1"/>
  <c r="X60" i="1" s="1"/>
  <c r="W20" i="1"/>
  <c r="X20" i="1" s="1"/>
  <c r="W23" i="1"/>
  <c r="X23" i="1" s="1"/>
  <c r="W26" i="1"/>
  <c r="X26" i="1" s="1"/>
  <c r="W32" i="1"/>
  <c r="X32" i="1" s="1"/>
  <c r="W34" i="1"/>
  <c r="X34" i="1" s="1"/>
  <c r="W42" i="1"/>
  <c r="X42" i="1" s="1"/>
  <c r="W27" i="1"/>
  <c r="X27" i="1" s="1"/>
  <c r="W28" i="1"/>
  <c r="X28" i="1" s="1"/>
  <c r="W36" i="1"/>
  <c r="X36" i="1" s="1"/>
  <c r="W45" i="1"/>
  <c r="X45" i="1" s="1"/>
  <c r="W50" i="1"/>
  <c r="X50" i="1" s="1"/>
  <c r="W29" i="1"/>
  <c r="X29" i="1" s="1"/>
  <c r="W38" i="1"/>
  <c r="X38" i="1" s="1"/>
  <c r="W41" i="1"/>
  <c r="X41" i="1" s="1"/>
  <c r="W49" i="1"/>
  <c r="X49" i="1" s="1"/>
  <c r="W54" i="1"/>
  <c r="X54" i="1" s="1"/>
  <c r="W64" i="1"/>
  <c r="X64" i="1" s="1"/>
  <c r="W30" i="1"/>
  <c r="X30" i="1" s="1"/>
  <c r="W33" i="1"/>
  <c r="X33" i="1" s="1"/>
  <c r="W35" i="1"/>
  <c r="X35" i="1" s="1"/>
  <c r="W47" i="1"/>
  <c r="X47" i="1" s="1"/>
  <c r="W63" i="1"/>
  <c r="X63" i="1" s="1"/>
  <c r="W69" i="1"/>
  <c r="X69" i="1" s="1"/>
  <c r="W22" i="1"/>
  <c r="X22" i="1" s="1"/>
  <c r="W37" i="1"/>
  <c r="X37" i="1" s="1"/>
  <c r="W40" i="1"/>
  <c r="X40" i="1" s="1"/>
  <c r="W43" i="1"/>
  <c r="X43" i="1" s="1"/>
  <c r="W52" i="1"/>
  <c r="X52" i="1" s="1"/>
  <c r="W67" i="1"/>
  <c r="X67" i="1" s="1"/>
  <c r="W68" i="1"/>
  <c r="X68" i="1" s="1"/>
  <c r="W70" i="1"/>
  <c r="X70" i="1" s="1"/>
  <c r="BF76" i="1"/>
  <c r="W75" i="1"/>
  <c r="X75" i="1" s="1"/>
  <c r="W44" i="1"/>
  <c r="X44" i="1" s="1"/>
  <c r="AJ38" i="1"/>
  <c r="BD32" i="1"/>
  <c r="BE28" i="1"/>
  <c r="BM25" i="1"/>
  <c r="S24" i="1"/>
  <c r="T24" i="1" s="1"/>
  <c r="BD28" i="1"/>
  <c r="BE27" i="1"/>
  <c r="BE26" i="1"/>
  <c r="BD21" i="1"/>
  <c r="AJ51" i="1"/>
  <c r="BD23" i="1"/>
  <c r="AJ31" i="1"/>
  <c r="AJ52" i="1"/>
  <c r="AJ69" i="1"/>
  <c r="S34" i="1"/>
  <c r="T34" i="1" s="1"/>
  <c r="S32" i="1"/>
  <c r="T32" i="1" s="1"/>
  <c r="AG31" i="1"/>
  <c r="AH31" i="1" s="1"/>
  <c r="BE29" i="1"/>
  <c r="BL28" i="1"/>
  <c r="S26" i="1"/>
  <c r="T26" i="1" s="1"/>
  <c r="AG25" i="1"/>
  <c r="AH25" i="1" s="1"/>
  <c r="AB76" i="1"/>
  <c r="AC72" i="1"/>
  <c r="AD72" i="1" s="1"/>
  <c r="AP23" i="1"/>
  <c r="BL22" i="1"/>
  <c r="AC68" i="1"/>
  <c r="AD68" i="1" s="1"/>
  <c r="AB63" i="1"/>
  <c r="AP24" i="1"/>
  <c r="BL21" i="1"/>
  <c r="AP28" i="1"/>
  <c r="AP27" i="1"/>
  <c r="AP25" i="1"/>
  <c r="AC53" i="1"/>
  <c r="AD53" i="1" s="1"/>
  <c r="AO33" i="1"/>
  <c r="AP22" i="1"/>
  <c r="AO47" i="1"/>
  <c r="AO64" i="1"/>
  <c r="AO74" i="1"/>
  <c r="AB72" i="1"/>
  <c r="AB68" i="1"/>
  <c r="AC66" i="1"/>
  <c r="AD66" i="1" s="1"/>
  <c r="AC65" i="1"/>
  <c r="AD65" i="1" s="1"/>
  <c r="AC55" i="1"/>
  <c r="AD55" i="1" s="1"/>
  <c r="AO54" i="1"/>
  <c r="AB53" i="1"/>
  <c r="AO49" i="1"/>
  <c r="AO46" i="1"/>
  <c r="AC40" i="1"/>
  <c r="AD40" i="1" s="1"/>
  <c r="AC32" i="1"/>
  <c r="AD32" i="1" s="1"/>
  <c r="BE24" i="1"/>
  <c r="BH24" i="1" s="1"/>
  <c r="AB23" i="1"/>
  <c r="AM22" i="1"/>
  <c r="AO78" i="1"/>
  <c r="AO76" i="1"/>
  <c r="AC75" i="1"/>
  <c r="AD75" i="1" s="1"/>
  <c r="AO70" i="1"/>
  <c r="AB66" i="1"/>
  <c r="AB65" i="1"/>
  <c r="AC62" i="1"/>
  <c r="AD62" i="1" s="1"/>
  <c r="AO61" i="1"/>
  <c r="AB55" i="1"/>
  <c r="AO51" i="1"/>
  <c r="AB50" i="1"/>
  <c r="AO45" i="1"/>
  <c r="AO44" i="1"/>
  <c r="AO43" i="1"/>
  <c r="AO42" i="1"/>
  <c r="AO34" i="1"/>
  <c r="AO27" i="1"/>
  <c r="AC77" i="1"/>
  <c r="AD77" i="1" s="1"/>
  <c r="AB75" i="1"/>
  <c r="AC73" i="1"/>
  <c r="AD73" i="1" s="1"/>
  <c r="AO72" i="1"/>
  <c r="AC71" i="1"/>
  <c r="AD71" i="1" s="1"/>
  <c r="AO68" i="1"/>
  <c r="AO65" i="1"/>
  <c r="AO63" i="1"/>
  <c r="AB62" i="1"/>
  <c r="AC52" i="1"/>
  <c r="AD52" i="1" s="1"/>
  <c r="AO41" i="1"/>
  <c r="AO35" i="1"/>
  <c r="AM27" i="1"/>
  <c r="AM25" i="1"/>
  <c r="S23" i="1"/>
  <c r="T23" i="1" s="1"/>
  <c r="S22" i="1"/>
  <c r="T22" i="1" s="1"/>
  <c r="AB77" i="1"/>
  <c r="AO73" i="1"/>
  <c r="AB73" i="1"/>
  <c r="AB71" i="1"/>
  <c r="AC69" i="1"/>
  <c r="AD69" i="1" s="1"/>
  <c r="AC64" i="1"/>
  <c r="AD64" i="1" s="1"/>
  <c r="AC60" i="1"/>
  <c r="AD60" i="1" s="1"/>
  <c r="AO53" i="1"/>
  <c r="AB52" i="1"/>
  <c r="AO48" i="1"/>
  <c r="AB47" i="1"/>
  <c r="AO40" i="1"/>
  <c r="AB33" i="1"/>
  <c r="AM21" i="1"/>
  <c r="AC74" i="1"/>
  <c r="AD74" i="1" s="1"/>
  <c r="AB69" i="1"/>
  <c r="AO66" i="1"/>
  <c r="AB64" i="1"/>
  <c r="AB60" i="1"/>
  <c r="AO55" i="1"/>
  <c r="AC54" i="1"/>
  <c r="AD54" i="1" s="1"/>
  <c r="AO38" i="1"/>
  <c r="AO37" i="1"/>
  <c r="AO36" i="1"/>
  <c r="AB27" i="1"/>
  <c r="AC78" i="1"/>
  <c r="AD78" i="1" s="1"/>
  <c r="AO75" i="1"/>
  <c r="AB74" i="1"/>
  <c r="AC70" i="1"/>
  <c r="AD70" i="1" s="1"/>
  <c r="AC67" i="1"/>
  <c r="AD67" i="1" s="1"/>
  <c r="AO62" i="1"/>
  <c r="AC61" i="1"/>
  <c r="AD61" i="1" s="1"/>
  <c r="AB54" i="1"/>
  <c r="AO50" i="1"/>
  <c r="AC49" i="1"/>
  <c r="AD49" i="1" s="1"/>
  <c r="AC43" i="1"/>
  <c r="AD43" i="1" s="1"/>
  <c r="AO39" i="1"/>
  <c r="AB31" i="1"/>
  <c r="AB78" i="1"/>
  <c r="AO77" i="1"/>
  <c r="AC76" i="1"/>
  <c r="AD76" i="1" s="1"/>
  <c r="AO71" i="1"/>
  <c r="AB70" i="1"/>
  <c r="AO69" i="1"/>
  <c r="AO67" i="1"/>
  <c r="AB67" i="1"/>
  <c r="AC63" i="1"/>
  <c r="AD63" i="1" s="1"/>
  <c r="AB61" i="1"/>
  <c r="AM26" i="1"/>
  <c r="S25" i="1"/>
  <c r="T25" i="1" s="1"/>
  <c r="BM68" i="1"/>
  <c r="BM67" i="1"/>
  <c r="BC67" i="1"/>
  <c r="BM53" i="1"/>
  <c r="BC53" i="1"/>
  <c r="BM74" i="1"/>
  <c r="BM70" i="1"/>
  <c r="BC70" i="1"/>
  <c r="BC68" i="1"/>
  <c r="BM66" i="1"/>
  <c r="BC66" i="1"/>
  <c r="BM65" i="1"/>
  <c r="BC65" i="1"/>
  <c r="BM64" i="1"/>
  <c r="BC64" i="1"/>
  <c r="BM54" i="1"/>
  <c r="BC54" i="1"/>
  <c r="BM48" i="1"/>
  <c r="BM76" i="1"/>
  <c r="BC76" i="1"/>
  <c r="BM75" i="1"/>
  <c r="BC74" i="1"/>
  <c r="BM73" i="1"/>
  <c r="BC73" i="1"/>
  <c r="BM63" i="1"/>
  <c r="BC51" i="1"/>
  <c r="BC48" i="1"/>
  <c r="BM41" i="1"/>
  <c r="BC29" i="1"/>
  <c r="BL23" i="1"/>
  <c r="BF22" i="1"/>
  <c r="BC75" i="1"/>
  <c r="AH74" i="1"/>
  <c r="BM72" i="1"/>
  <c r="BM71" i="1"/>
  <c r="BC71" i="1"/>
  <c r="AH64" i="1"/>
  <c r="BC63" i="1"/>
  <c r="BM61" i="1"/>
  <c r="BC61" i="1"/>
  <c r="BM60" i="1"/>
  <c r="BP60" i="1" s="1"/>
  <c r="BC60" i="1"/>
  <c r="BM55" i="1"/>
  <c r="BC55" i="1"/>
  <c r="BM49" i="1"/>
  <c r="BC49" i="1"/>
  <c r="BM29" i="1"/>
  <c r="AM23" i="1"/>
  <c r="BE22" i="1"/>
  <c r="BM78" i="1"/>
  <c r="BC78" i="1"/>
  <c r="BM77" i="1"/>
  <c r="BC77" i="1"/>
  <c r="BC72" i="1"/>
  <c r="BM62" i="1"/>
  <c r="AH61" i="1"/>
  <c r="BM52" i="1"/>
  <c r="BC62" i="1"/>
  <c r="BE23" i="1"/>
  <c r="AN74" i="1"/>
  <c r="AN66" i="1"/>
  <c r="AN37" i="1"/>
  <c r="AN65" i="1"/>
  <c r="AN51" i="1"/>
  <c r="AN25" i="1"/>
  <c r="AN52" i="1"/>
  <c r="BM21" i="1"/>
  <c r="BP21" i="1" s="1"/>
  <c r="BM37" i="1"/>
  <c r="BM46" i="1"/>
  <c r="BM51" i="1"/>
  <c r="BM34" i="1"/>
  <c r="BM36" i="1"/>
  <c r="BM20" i="1"/>
  <c r="BM23" i="1"/>
  <c r="BM28" i="1"/>
  <c r="BM47" i="1"/>
  <c r="BM27" i="1"/>
  <c r="BM31" i="1"/>
  <c r="BM39" i="1"/>
  <c r="BM22" i="1"/>
  <c r="BM32" i="1"/>
  <c r="BM45" i="1"/>
  <c r="BM26" i="1"/>
  <c r="BM30" i="1"/>
  <c r="BM38" i="1"/>
  <c r="BM44" i="1"/>
  <c r="BM50" i="1"/>
  <c r="BM35" i="1"/>
  <c r="BM40" i="1"/>
  <c r="BM42" i="1"/>
  <c r="BM43" i="1"/>
  <c r="BC20" i="1"/>
  <c r="BG20" i="1" s="1"/>
  <c r="BC24" i="1"/>
  <c r="BC36" i="1"/>
  <c r="BC37" i="1"/>
  <c r="BC46" i="1"/>
  <c r="BC34" i="1"/>
  <c r="BC21" i="1"/>
  <c r="BC23" i="1"/>
  <c r="BC28" i="1"/>
  <c r="BC31" i="1"/>
  <c r="BC39" i="1"/>
  <c r="BC27" i="1"/>
  <c r="BC22" i="1"/>
  <c r="BC32" i="1"/>
  <c r="BC44" i="1"/>
  <c r="BC45" i="1"/>
  <c r="BC26" i="1"/>
  <c r="BC30" i="1"/>
  <c r="BC33" i="1"/>
  <c r="BC35" i="1"/>
  <c r="BC38" i="1"/>
  <c r="BC41" i="1"/>
  <c r="BC43" i="1"/>
  <c r="BC50" i="1"/>
  <c r="BC25" i="1"/>
  <c r="BC40" i="1"/>
  <c r="BC42" i="1"/>
  <c r="AN29" i="1"/>
  <c r="AN34" i="1"/>
  <c r="AN46" i="1"/>
  <c r="AN49" i="1"/>
  <c r="AN20" i="1"/>
  <c r="AQ20" i="1" s="1"/>
  <c r="AN39" i="1"/>
  <c r="AN24" i="1"/>
  <c r="AN44" i="1"/>
  <c r="AN23" i="1"/>
  <c r="AN27" i="1"/>
  <c r="AN28" i="1"/>
  <c r="AN31" i="1"/>
  <c r="AN41" i="1"/>
  <c r="AN45" i="1"/>
  <c r="AV18" i="1"/>
  <c r="AN21" i="1"/>
  <c r="AN32" i="1"/>
  <c r="AN38" i="1"/>
  <c r="AN43" i="1"/>
  <c r="AN33" i="1"/>
  <c r="AN35" i="1"/>
  <c r="AN42" i="1"/>
  <c r="AN47" i="1"/>
  <c r="AN22" i="1"/>
  <c r="AN26" i="1"/>
  <c r="AN40" i="1"/>
  <c r="AN78" i="1"/>
  <c r="AN77" i="1"/>
  <c r="AN64" i="1"/>
  <c r="AN53" i="1"/>
  <c r="AN63" i="1"/>
  <c r="AN62" i="1"/>
  <c r="AN61" i="1"/>
  <c r="AN54" i="1"/>
  <c r="AN50" i="1"/>
  <c r="AN48" i="1"/>
  <c r="AN30" i="1"/>
  <c r="AN75" i="1"/>
  <c r="AN71" i="1"/>
  <c r="AN70" i="1"/>
  <c r="AN60" i="1"/>
  <c r="AN55" i="1"/>
  <c r="BM24" i="1"/>
  <c r="AC20" i="1"/>
  <c r="AD20" i="1" s="1"/>
  <c r="AB20" i="1"/>
  <c r="AC23" i="1"/>
  <c r="AD23" i="1" s="1"/>
  <c r="AB26" i="1"/>
  <c r="AC27" i="1"/>
  <c r="AD27" i="1" s="1"/>
  <c r="AC31" i="1"/>
  <c r="AD31" i="1" s="1"/>
  <c r="AC33" i="1"/>
  <c r="AD33" i="1" s="1"/>
  <c r="AB35" i="1"/>
  <c r="AB46" i="1"/>
  <c r="AC47" i="1"/>
  <c r="AD47" i="1" s="1"/>
  <c r="AB48" i="1"/>
  <c r="AB49" i="1"/>
  <c r="AE18" i="1"/>
  <c r="AE20" i="1" s="1"/>
  <c r="AF20" i="1" s="1"/>
  <c r="AC21" i="1"/>
  <c r="AD21" i="1" s="1"/>
  <c r="AC26" i="1"/>
  <c r="AD26" i="1" s="1"/>
  <c r="AB30" i="1"/>
  <c r="AC35" i="1"/>
  <c r="AD35" i="1" s="1"/>
  <c r="AB36" i="1"/>
  <c r="AB37" i="1"/>
  <c r="AC46" i="1"/>
  <c r="AD46" i="1" s="1"/>
  <c r="AB22" i="1"/>
  <c r="AB25" i="1"/>
  <c r="AC30" i="1"/>
  <c r="AD30" i="1" s="1"/>
  <c r="AB34" i="1"/>
  <c r="AC36" i="1"/>
  <c r="AD36" i="1" s="1"/>
  <c r="AC37" i="1"/>
  <c r="AD37" i="1" s="1"/>
  <c r="AC22" i="1"/>
  <c r="AD22" i="1" s="1"/>
  <c r="AC25" i="1"/>
  <c r="AD25" i="1" s="1"/>
  <c r="AC34" i="1"/>
  <c r="AD34" i="1" s="1"/>
  <c r="AB39" i="1"/>
  <c r="AB42" i="1"/>
  <c r="AB44" i="1"/>
  <c r="AC50" i="1"/>
  <c r="AD50" i="1" s="1"/>
  <c r="AB24" i="1"/>
  <c r="AB29" i="1"/>
  <c r="AB38" i="1"/>
  <c r="AC39" i="1"/>
  <c r="AD39" i="1" s="1"/>
  <c r="AC42" i="1"/>
  <c r="AD42" i="1" s="1"/>
  <c r="AC44" i="1"/>
  <c r="AD44" i="1" s="1"/>
  <c r="AB45" i="1"/>
  <c r="AC24" i="1"/>
  <c r="AD24" i="1" s="1"/>
  <c r="AB28" i="1"/>
  <c r="AC29" i="1"/>
  <c r="AD29" i="1" s="1"/>
  <c r="AC38" i="1"/>
  <c r="AD38" i="1" s="1"/>
  <c r="AB41" i="1"/>
  <c r="AC45" i="1"/>
  <c r="AD45" i="1" s="1"/>
  <c r="AC51" i="1"/>
  <c r="AD51" i="1" s="1"/>
  <c r="AC28" i="1"/>
  <c r="AD28" i="1" s="1"/>
  <c r="AB32" i="1"/>
  <c r="AB40" i="1"/>
  <c r="AC41" i="1"/>
  <c r="AD41" i="1" s="1"/>
  <c r="AB43" i="1"/>
  <c r="BE20" i="1"/>
  <c r="AP21" i="1"/>
  <c r="S20" i="1"/>
  <c r="T20" i="1" s="1"/>
  <c r="AP20" i="1"/>
  <c r="U18" i="1"/>
  <c r="U22" i="1" s="1"/>
  <c r="V22" i="1" s="1"/>
  <c r="T29" i="1"/>
  <c r="T21" i="1"/>
  <c r="G16" i="3"/>
  <c r="I16" i="3"/>
  <c r="AP16" i="3"/>
  <c r="AO12" i="3"/>
  <c r="AK16" i="3"/>
  <c r="AC16" i="3"/>
  <c r="U16" i="3"/>
  <c r="M16" i="3"/>
  <c r="AE16" i="3"/>
  <c r="AF16" i="3"/>
  <c r="AN16" i="3"/>
  <c r="H12" i="3"/>
  <c r="H16" i="3"/>
  <c r="T16" i="3"/>
  <c r="AM16" i="3"/>
  <c r="O16" i="3"/>
  <c r="W16" i="3"/>
  <c r="R12" i="3"/>
  <c r="Y16" i="3"/>
  <c r="AG16" i="3"/>
  <c r="Q16" i="3"/>
  <c r="AH12" i="3"/>
  <c r="Z12" i="3"/>
  <c r="AB12" i="3"/>
  <c r="L16" i="3"/>
  <c r="AJ16" i="3"/>
  <c r="AD16" i="3"/>
  <c r="V16" i="3"/>
  <c r="N12" i="3"/>
  <c r="AL12" i="3"/>
  <c r="X12" i="3"/>
  <c r="P16" i="3"/>
  <c r="BH15" i="3"/>
  <c r="AZ15" i="3"/>
  <c r="AR15" i="3"/>
  <c r="AJ15" i="3"/>
  <c r="AB15" i="3"/>
  <c r="T15" i="3"/>
  <c r="L15" i="3"/>
  <c r="D158" i="3" a="1"/>
  <c r="D158" i="3" s="1"/>
  <c r="D277" i="3" a="1"/>
  <c r="D277" i="3" s="1"/>
  <c r="D81" i="3" a="1"/>
  <c r="D81" i="3" s="1"/>
  <c r="D273" i="3" a="1"/>
  <c r="D273" i="3" s="1"/>
  <c r="D184" i="3" a="1"/>
  <c r="D184" i="3" s="1"/>
  <c r="K16" i="3"/>
  <c r="D251" i="3" a="1"/>
  <c r="D251" i="3" s="1"/>
  <c r="BE15" i="3"/>
  <c r="AW15" i="3"/>
  <c r="AO15" i="3"/>
  <c r="AG15" i="3"/>
  <c r="Y15" i="3"/>
  <c r="Q15" i="3"/>
  <c r="S16" i="3"/>
  <c r="D282" i="3" a="1"/>
  <c r="D282" i="3" s="1"/>
  <c r="D209" i="3" a="1"/>
  <c r="D209" i="3" s="1"/>
  <c r="D144" i="3" a="1"/>
  <c r="D144" i="3" s="1"/>
  <c r="AA16" i="3"/>
  <c r="AI16" i="3"/>
  <c r="D193" i="3" a="1"/>
  <c r="D193" i="3" s="1"/>
  <c r="D285" i="3" a="1"/>
  <c r="D285" i="3" s="1"/>
  <c r="D263" i="3" a="1"/>
  <c r="D263" i="3" s="1"/>
  <c r="D257" i="3" a="1"/>
  <c r="D257" i="3" s="1"/>
  <c r="D247" i="3" a="1"/>
  <c r="D247" i="3" s="1"/>
  <c r="D225" i="3" a="1"/>
  <c r="D225" i="3" s="1"/>
  <c r="D197" i="3" a="1"/>
  <c r="D197" i="3" s="1"/>
  <c r="D141" i="3" a="1"/>
  <c r="D141" i="3" s="1"/>
  <c r="D134" i="3" a="1"/>
  <c r="D134" i="3" s="1"/>
  <c r="D68" i="3" a="1"/>
  <c r="D68" i="3" s="1"/>
  <c r="D281" i="3" a="1"/>
  <c r="D281" i="3" s="1"/>
  <c r="D272" i="3" a="1"/>
  <c r="D272" i="3" s="1"/>
  <c r="D268" i="3" a="1"/>
  <c r="D268" i="3" s="1"/>
  <c r="D264" i="3" a="1"/>
  <c r="D264" i="3" s="1"/>
  <c r="D258" i="3" a="1"/>
  <c r="D258" i="3" s="1"/>
  <c r="D236" i="3" a="1"/>
  <c r="D236" i="3" s="1"/>
  <c r="D153" i="3" a="1"/>
  <c r="D153" i="3" s="1"/>
  <c r="D146" i="3" a="1"/>
  <c r="D146" i="3" s="1"/>
  <c r="D125" i="3" a="1"/>
  <c r="D125" i="3" s="1"/>
  <c r="D109" i="3" a="1"/>
  <c r="D109" i="3" s="1"/>
  <c r="D269" i="3" a="1"/>
  <c r="D269" i="3" s="1"/>
  <c r="D259" i="3" a="1"/>
  <c r="D259" i="3" s="1"/>
  <c r="D242" i="3" a="1"/>
  <c r="D242" i="3" s="1"/>
  <c r="D237" i="3" a="1"/>
  <c r="D237" i="3" s="1"/>
  <c r="D228" i="3" a="1"/>
  <c r="D228" i="3" s="1"/>
  <c r="D214" i="3" a="1"/>
  <c r="D214" i="3" s="1"/>
  <c r="D170" i="3" a="1"/>
  <c r="D170" i="3" s="1"/>
  <c r="D121" i="3" a="1"/>
  <c r="D121" i="3" s="1"/>
  <c r="D105" i="3" a="1"/>
  <c r="D105" i="3" s="1"/>
  <c r="D283" i="3" a="1"/>
  <c r="D283" i="3" s="1"/>
  <c r="D274" i="3" a="1"/>
  <c r="D274" i="3" s="1"/>
  <c r="D260" i="3" a="1"/>
  <c r="D260" i="3" s="1"/>
  <c r="D255" i="3" a="1"/>
  <c r="D255" i="3" s="1"/>
  <c r="D252" i="3" a="1"/>
  <c r="D252" i="3" s="1"/>
  <c r="D229" i="3" a="1"/>
  <c r="D229" i="3" s="1"/>
  <c r="D205" i="3" a="1"/>
  <c r="D205" i="3" s="1"/>
  <c r="D182" i="3" a="1"/>
  <c r="D182" i="3" s="1"/>
  <c r="D175" i="3" a="1"/>
  <c r="D175" i="3" s="1"/>
  <c r="D168" i="3" a="1"/>
  <c r="D168" i="3" s="1"/>
  <c r="D159" i="3" a="1"/>
  <c r="D159" i="3" s="1"/>
  <c r="D154" i="3" a="1"/>
  <c r="D154" i="3" s="1"/>
  <c r="D147" i="3" a="1"/>
  <c r="D147" i="3" s="1"/>
  <c r="D279" i="3" a="1"/>
  <c r="D279" i="3" s="1"/>
  <c r="D270" i="3" a="1"/>
  <c r="D270" i="3" s="1"/>
  <c r="D266" i="3" a="1"/>
  <c r="D266" i="3" s="1"/>
  <c r="D261" i="3" a="1"/>
  <c r="D261" i="3" s="1"/>
  <c r="D224" i="3" a="1"/>
  <c r="D224" i="3" s="1"/>
  <c r="D187" i="3" a="1"/>
  <c r="D187" i="3" s="1"/>
  <c r="D173" i="3" a="1"/>
  <c r="D173" i="3" s="1"/>
  <c r="D140" i="3" a="1"/>
  <c r="D140" i="3" s="1"/>
  <c r="D117" i="3" a="1"/>
  <c r="D117" i="3" s="1"/>
  <c r="D101" i="3" a="1"/>
  <c r="D101" i="3" s="1"/>
  <c r="D51" i="3" a="1"/>
  <c r="D51" i="3" s="1"/>
  <c r="D61" i="3" a="1"/>
  <c r="D61" i="3" s="1"/>
  <c r="D72" i="3" a="1"/>
  <c r="D72" i="3" s="1"/>
  <c r="D77" i="3" a="1"/>
  <c r="D77" i="3" s="1"/>
  <c r="D82" i="3" a="1"/>
  <c r="D82" i="3" s="1"/>
  <c r="D83" i="3" a="1"/>
  <c r="D83" i="3" s="1"/>
  <c r="D84" i="3" a="1"/>
  <c r="D84" i="3" s="1"/>
  <c r="D88" i="3" a="1"/>
  <c r="D88" i="3" s="1"/>
  <c r="D92" i="3" a="1"/>
  <c r="D92" i="3" s="1"/>
  <c r="D96" i="3" a="1"/>
  <c r="D96" i="3" s="1"/>
  <c r="D100" i="3" a="1"/>
  <c r="D100" i="3" s="1"/>
  <c r="D104" i="3" a="1"/>
  <c r="D104" i="3" s="1"/>
  <c r="D108" i="3" a="1"/>
  <c r="D108" i="3" s="1"/>
  <c r="D112" i="3" a="1"/>
  <c r="D112" i="3" s="1"/>
  <c r="D116" i="3" a="1"/>
  <c r="D116" i="3" s="1"/>
  <c r="D120" i="3" a="1"/>
  <c r="D120" i="3" s="1"/>
  <c r="D124" i="3" a="1"/>
  <c r="D124" i="3" s="1"/>
  <c r="D128" i="3" a="1"/>
  <c r="D128" i="3" s="1"/>
  <c r="D132" i="3" a="1"/>
  <c r="D132" i="3" s="1"/>
  <c r="D139" i="3" a="1"/>
  <c r="D139" i="3" s="1"/>
  <c r="D152" i="3" a="1"/>
  <c r="D152" i="3" s="1"/>
  <c r="D178" i="3" a="1"/>
  <c r="D178" i="3" s="1"/>
  <c r="D183" i="3" a="1"/>
  <c r="D183" i="3" s="1"/>
  <c r="D192" i="3" a="1"/>
  <c r="D192" i="3" s="1"/>
  <c r="D196" i="3" a="1"/>
  <c r="D196" i="3" s="1"/>
  <c r="D200" i="3" a="1"/>
  <c r="D200" i="3" s="1"/>
  <c r="D204" i="3" a="1"/>
  <c r="D204" i="3" s="1"/>
  <c r="D208" i="3" a="1"/>
  <c r="D208" i="3" s="1"/>
  <c r="D213" i="3" a="1"/>
  <c r="D213" i="3" s="1"/>
  <c r="D219" i="3" a="1"/>
  <c r="D219" i="3" s="1"/>
  <c r="D223" i="3" a="1"/>
  <c r="D223" i="3" s="1"/>
  <c r="D53" i="3" a="1"/>
  <c r="D53" i="3" s="1"/>
  <c r="D71" i="3" a="1"/>
  <c r="D71" i="3" s="1"/>
  <c r="D76" i="3" a="1"/>
  <c r="D76" i="3" s="1"/>
  <c r="D87" i="3" a="1"/>
  <c r="D87" i="3" s="1"/>
  <c r="D91" i="3" a="1"/>
  <c r="D91" i="3" s="1"/>
  <c r="D95" i="3" a="1"/>
  <c r="D95" i="3" s="1"/>
  <c r="D99" i="3" a="1"/>
  <c r="D99" i="3" s="1"/>
  <c r="D103" i="3" a="1"/>
  <c r="D103" i="3" s="1"/>
  <c r="D107" i="3" a="1"/>
  <c r="D107" i="3" s="1"/>
  <c r="D111" i="3" a="1"/>
  <c r="D111" i="3" s="1"/>
  <c r="D115" i="3" a="1"/>
  <c r="D115" i="3" s="1"/>
  <c r="D119" i="3" a="1"/>
  <c r="D119" i="3" s="1"/>
  <c r="D123" i="3" a="1"/>
  <c r="D123" i="3" s="1"/>
  <c r="D127" i="3" a="1"/>
  <c r="D127" i="3" s="1"/>
  <c r="D131" i="3" a="1"/>
  <c r="D131" i="3" s="1"/>
  <c r="D138" i="3" a="1"/>
  <c r="D138" i="3" s="1"/>
  <c r="D151" i="3" a="1"/>
  <c r="D151" i="3" s="1"/>
  <c r="D157" i="3" a="1"/>
  <c r="D157" i="3" s="1"/>
  <c r="D177" i="3" a="1"/>
  <c r="D177" i="3" s="1"/>
  <c r="D186" i="3" a="1"/>
  <c r="D186" i="3" s="1"/>
  <c r="D191" i="3" a="1"/>
  <c r="D191" i="3" s="1"/>
  <c r="D195" i="3" a="1"/>
  <c r="D195" i="3" s="1"/>
  <c r="D199" i="3" a="1"/>
  <c r="D199" i="3" s="1"/>
  <c r="D203" i="3" a="1"/>
  <c r="D203" i="3" s="1"/>
  <c r="D207" i="3" a="1"/>
  <c r="D207" i="3" s="1"/>
  <c r="D212" i="3" a="1"/>
  <c r="D212" i="3" s="1"/>
  <c r="D217" i="3" a="1"/>
  <c r="D217" i="3" s="1"/>
  <c r="D222" i="3" a="1"/>
  <c r="D222" i="3" s="1"/>
  <c r="D227" i="3" a="1"/>
  <c r="D227" i="3" s="1"/>
  <c r="D234" i="3" a="1"/>
  <c r="D234" i="3" s="1"/>
  <c r="D241" i="3" a="1"/>
  <c r="D241" i="3" s="1"/>
  <c r="D65" i="3" a="1"/>
  <c r="D65" i="3" s="1"/>
  <c r="D75" i="3" a="1"/>
  <c r="D75" i="3" s="1"/>
  <c r="D80" i="3" a="1"/>
  <c r="D80" i="3" s="1"/>
  <c r="D136" i="3" a="1"/>
  <c r="D136" i="3" s="1"/>
  <c r="D137" i="3" a="1"/>
  <c r="D137" i="3" s="1"/>
  <c r="D143" i="3" a="1"/>
  <c r="D143" i="3" s="1"/>
  <c r="D149" i="3" a="1"/>
  <c r="D149" i="3" s="1"/>
  <c r="D150" i="3" a="1"/>
  <c r="D150" i="3" s="1"/>
  <c r="D162" i="3" a="1"/>
  <c r="D162" i="3" s="1"/>
  <c r="D163" i="3" a="1"/>
  <c r="D163" i="3" s="1"/>
  <c r="D167" i="3" a="1"/>
  <c r="D167" i="3" s="1"/>
  <c r="D172" i="3" a="1"/>
  <c r="D172" i="3" s="1"/>
  <c r="D181" i="3" a="1"/>
  <c r="D181" i="3" s="1"/>
  <c r="D190" i="3" a="1"/>
  <c r="D190" i="3" s="1"/>
  <c r="D232" i="3" a="1"/>
  <c r="D232" i="3" s="1"/>
  <c r="D233" i="3" a="1"/>
  <c r="D233" i="3" s="1"/>
  <c r="D240" i="3" a="1"/>
  <c r="D240" i="3" s="1"/>
  <c r="D67" i="3" a="1"/>
  <c r="D67" i="3" s="1"/>
  <c r="D70" i="3" a="1"/>
  <c r="D70" i="3" s="1"/>
  <c r="D86" i="3" a="1"/>
  <c r="D86" i="3" s="1"/>
  <c r="D90" i="3" a="1"/>
  <c r="D90" i="3" s="1"/>
  <c r="D94" i="3" a="1"/>
  <c r="D94" i="3" s="1"/>
  <c r="D98" i="3" a="1"/>
  <c r="D98" i="3" s="1"/>
  <c r="D102" i="3" a="1"/>
  <c r="D102" i="3" s="1"/>
  <c r="D106" i="3" a="1"/>
  <c r="D106" i="3" s="1"/>
  <c r="D110" i="3" a="1"/>
  <c r="D110" i="3" s="1"/>
  <c r="D114" i="3" a="1"/>
  <c r="D114" i="3" s="1"/>
  <c r="D118" i="3" a="1"/>
  <c r="D118" i="3" s="1"/>
  <c r="D122" i="3" a="1"/>
  <c r="D122" i="3" s="1"/>
  <c r="D126" i="3" a="1"/>
  <c r="D126" i="3" s="1"/>
  <c r="D130" i="3" a="1"/>
  <c r="D130" i="3" s="1"/>
  <c r="D156" i="3" a="1"/>
  <c r="D156" i="3" s="1"/>
  <c r="D176" i="3" a="1"/>
  <c r="D176" i="3" s="1"/>
  <c r="D185" i="3" a="1"/>
  <c r="D185" i="3" s="1"/>
  <c r="D194" i="3" a="1"/>
  <c r="D194" i="3" s="1"/>
  <c r="D198" i="3" a="1"/>
  <c r="D198" i="3" s="1"/>
  <c r="D202" i="3" a="1"/>
  <c r="D202" i="3" s="1"/>
  <c r="D206" i="3" a="1"/>
  <c r="D206" i="3" s="1"/>
  <c r="D211" i="3" a="1"/>
  <c r="D211" i="3" s="1"/>
  <c r="D216" i="3" a="1"/>
  <c r="D216" i="3" s="1"/>
  <c r="D221" i="3" a="1"/>
  <c r="D221" i="3" s="1"/>
  <c r="D226" i="3" a="1"/>
  <c r="D226" i="3" s="1"/>
  <c r="D245" i="3" a="1"/>
  <c r="D245" i="3" s="1"/>
  <c r="D250" i="3" a="1"/>
  <c r="D250" i="3" s="1"/>
  <c r="D74" i="3" a="1"/>
  <c r="D74" i="3" s="1"/>
  <c r="D79" i="3" a="1"/>
  <c r="D79" i="3" s="1"/>
  <c r="D135" i="3" a="1"/>
  <c r="D135" i="3" s="1"/>
  <c r="D142" i="3" a="1"/>
  <c r="D142" i="3" s="1"/>
  <c r="D148" i="3" a="1"/>
  <c r="D148" i="3" s="1"/>
  <c r="D161" i="3" a="1"/>
  <c r="D161" i="3" s="1"/>
  <c r="D166" i="3" a="1"/>
  <c r="D166" i="3" s="1"/>
  <c r="D171" i="3" a="1"/>
  <c r="D171" i="3" s="1"/>
  <c r="D180" i="3" a="1"/>
  <c r="D180" i="3" s="1"/>
  <c r="D189" i="3" a="1"/>
  <c r="D189" i="3" s="1"/>
  <c r="D210" i="3" a="1"/>
  <c r="D210" i="3" s="1"/>
  <c r="D231" i="3" a="1"/>
  <c r="D231" i="3" s="1"/>
  <c r="D239" i="3" a="1"/>
  <c r="D239" i="3" s="1"/>
  <c r="D244" i="3" a="1"/>
  <c r="D244" i="3" s="1"/>
  <c r="D256" i="3" a="1"/>
  <c r="D256" i="3" s="1"/>
  <c r="D278" i="3" a="1"/>
  <c r="D278" i="3" s="1"/>
  <c r="D286" i="3" a="1"/>
  <c r="D286" i="3" s="1"/>
  <c r="D93" i="3" a="1"/>
  <c r="D93" i="3" s="1"/>
  <c r="D43" i="3" a="1"/>
  <c r="D43" i="3" s="1"/>
  <c r="D73" i="3" a="1"/>
  <c r="D73" i="3" s="1"/>
  <c r="D85" i="3" a="1"/>
  <c r="D85" i="3" s="1"/>
  <c r="D89" i="3" a="1"/>
  <c r="D89" i="3" s="1"/>
  <c r="D54" i="3" a="1"/>
  <c r="D54" i="3" s="1"/>
  <c r="D69" i="3" a="1"/>
  <c r="D69" i="3" s="1"/>
  <c r="D78" i="3" a="1"/>
  <c r="D78" i="3" s="1"/>
  <c r="D133" i="3" a="1"/>
  <c r="D133" i="3" s="1"/>
  <c r="D145" i="3" a="1"/>
  <c r="D145" i="3" s="1"/>
  <c r="D160" i="3" a="1"/>
  <c r="D160" i="3" s="1"/>
  <c r="D165" i="3" a="1"/>
  <c r="D165" i="3" s="1"/>
  <c r="D169" i="3" a="1"/>
  <c r="D169" i="3" s="1"/>
  <c r="D174" i="3" a="1"/>
  <c r="D174" i="3" s="1"/>
  <c r="D179" i="3" a="1"/>
  <c r="D179" i="3" s="1"/>
  <c r="D188" i="3" a="1"/>
  <c r="D188" i="3" s="1"/>
  <c r="D230" i="3" a="1"/>
  <c r="D230" i="3" s="1"/>
  <c r="D238" i="3" a="1"/>
  <c r="D238" i="3" s="1"/>
  <c r="D248" i="3" a="1"/>
  <c r="D248" i="3" s="1"/>
  <c r="D254" i="3" a="1"/>
  <c r="D254" i="3" s="1"/>
  <c r="D265" i="3" a="1"/>
  <c r="D265" i="3" s="1"/>
  <c r="D276" i="3" a="1"/>
  <c r="D276" i="3" s="1"/>
  <c r="D284" i="3" a="1"/>
  <c r="D284" i="3" s="1"/>
  <c r="D218" i="3" a="1"/>
  <c r="D218" i="3" s="1"/>
  <c r="D280" i="3" a="1"/>
  <c r="D280" i="3" s="1"/>
  <c r="D275" i="3" a="1"/>
  <c r="D275" i="3" s="1"/>
  <c r="D253" i="3" a="1"/>
  <c r="D253" i="3" s="1"/>
  <c r="D249" i="3" a="1"/>
  <c r="D249" i="3" s="1"/>
  <c r="D246" i="3" a="1"/>
  <c r="D246" i="3" s="1"/>
  <c r="D243" i="3" a="1"/>
  <c r="D243" i="3" s="1"/>
  <c r="D215" i="3" a="1"/>
  <c r="D215" i="3" s="1"/>
  <c r="D201" i="3" a="1"/>
  <c r="D201" i="3" s="1"/>
  <c r="D164" i="3" a="1"/>
  <c r="D164" i="3" s="1"/>
  <c r="BD15" i="3"/>
  <c r="AV15" i="3"/>
  <c r="AN15" i="3"/>
  <c r="AF15" i="3"/>
  <c r="X15" i="3"/>
  <c r="P15" i="3"/>
  <c r="H15" i="3"/>
  <c r="D271" i="3" a="1"/>
  <c r="D271" i="3" s="1"/>
  <c r="D267" i="3" a="1"/>
  <c r="D267" i="3" s="1"/>
  <c r="D262" i="3" a="1"/>
  <c r="D262" i="3" s="1"/>
  <c r="D235" i="3" a="1"/>
  <c r="D235" i="3" s="1"/>
  <c r="D220" i="3" a="1"/>
  <c r="D220" i="3" s="1"/>
  <c r="D155" i="3" a="1"/>
  <c r="D155" i="3" s="1"/>
  <c r="D129" i="3" a="1"/>
  <c r="D129" i="3" s="1"/>
  <c r="D113" i="3" a="1"/>
  <c r="D113" i="3" s="1"/>
  <c r="D97" i="3" a="1"/>
  <c r="D97" i="3" s="1"/>
  <c r="BF15" i="3"/>
  <c r="AX15" i="3"/>
  <c r="AP15" i="3"/>
  <c r="AH15" i="3"/>
  <c r="Z15" i="3"/>
  <c r="R15" i="3"/>
  <c r="J15" i="3"/>
  <c r="BC15" i="3"/>
  <c r="AU15" i="3"/>
  <c r="AM15" i="3"/>
  <c r="AE15" i="3"/>
  <c r="W15" i="3"/>
  <c r="O15" i="3"/>
  <c r="G15" i="3"/>
  <c r="BI15" i="3"/>
  <c r="BA15" i="3"/>
  <c r="AS15" i="3"/>
  <c r="AK15" i="3"/>
  <c r="AC15" i="3"/>
  <c r="U15" i="3"/>
  <c r="D60" i="3" a="1"/>
  <c r="D60" i="3" s="1"/>
  <c r="D59" i="3" a="1"/>
  <c r="D59" i="3" s="1"/>
  <c r="M15" i="3"/>
  <c r="D47" i="3" a="1"/>
  <c r="D47" i="3" s="1"/>
  <c r="D49" i="3" a="1"/>
  <c r="D49" i="3" s="1"/>
  <c r="D50" i="3" a="1"/>
  <c r="D50" i="3" s="1"/>
  <c r="D55" i="3" a="1"/>
  <c r="D55" i="3" s="1"/>
  <c r="D58" i="3" a="1"/>
  <c r="D58" i="3" s="1"/>
  <c r="D62" i="3" a="1"/>
  <c r="D62" i="3" s="1"/>
  <c r="D66" i="3" a="1"/>
  <c r="D66" i="3" s="1"/>
  <c r="D28" i="3" a="1"/>
  <c r="D28" i="3" s="1"/>
  <c r="D45" i="3" a="1"/>
  <c r="D45" i="3" s="1"/>
  <c r="D24" i="3" a="1"/>
  <c r="D24" i="3" s="1"/>
  <c r="D44" i="3" a="1"/>
  <c r="D44" i="3" s="1"/>
  <c r="D56" i="3" a="1"/>
  <c r="D56" i="3" s="1"/>
  <c r="D64" i="3" a="1"/>
  <c r="D64" i="3" s="1"/>
  <c r="D63" i="3" a="1"/>
  <c r="D63" i="3" s="1"/>
  <c r="D57" i="3" a="1"/>
  <c r="D57" i="3" s="1"/>
  <c r="D38" i="3" a="1"/>
  <c r="D38" i="3" s="1"/>
  <c r="D37" i="3" a="1"/>
  <c r="D37" i="3" s="1"/>
  <c r="D21" i="3" a="1"/>
  <c r="D21" i="3" s="1"/>
  <c r="D25" i="3" a="1"/>
  <c r="D25" i="3" s="1"/>
  <c r="D29" i="3" a="1"/>
  <c r="D29" i="3" s="1"/>
  <c r="D33" i="3" a="1"/>
  <c r="D33" i="3" s="1"/>
  <c r="D22" i="3" a="1"/>
  <c r="D22" i="3" s="1"/>
  <c r="D26" i="3" a="1"/>
  <c r="D26" i="3" s="1"/>
  <c r="D30" i="3" a="1"/>
  <c r="D30" i="3" s="1"/>
  <c r="D34" i="3" a="1"/>
  <c r="D34" i="3" s="1"/>
  <c r="D23" i="3" a="1"/>
  <c r="D23" i="3" s="1"/>
  <c r="D27" i="3" a="1"/>
  <c r="D27" i="3" s="1"/>
  <c r="D31" i="3" a="1"/>
  <c r="D31" i="3" s="1"/>
  <c r="D35" i="3" a="1"/>
  <c r="D35" i="3" s="1"/>
  <c r="D36" i="3" a="1"/>
  <c r="D36" i="3" s="1"/>
  <c r="I15" i="3"/>
  <c r="D40" i="3" a="1"/>
  <c r="D40" i="3" s="1"/>
  <c r="D41" i="3" a="1"/>
  <c r="D41" i="3" s="1"/>
  <c r="D42" i="3" a="1"/>
  <c r="D42" i="3" s="1"/>
  <c r="D48" i="3" a="1"/>
  <c r="D48" i="3" s="1"/>
  <c r="D52" i="3" a="1"/>
  <c r="D52" i="3" s="1"/>
  <c r="D39" i="3" a="1"/>
  <c r="D39" i="3" s="1"/>
  <c r="D46" i="3" a="1"/>
  <c r="D46" i="3" s="1"/>
  <c r="D32" i="3" a="1"/>
  <c r="D32" i="3" s="1"/>
  <c r="BB15" i="3"/>
  <c r="AT15" i="3"/>
  <c r="AL15" i="3"/>
  <c r="AD15" i="3"/>
  <c r="V15" i="3"/>
  <c r="N15" i="3"/>
  <c r="BG15" i="3"/>
  <c r="AY15" i="3"/>
  <c r="AQ15" i="3"/>
  <c r="AI15" i="3"/>
  <c r="AA15" i="3"/>
  <c r="S15" i="3"/>
  <c r="K15" i="3"/>
  <c r="J12" i="3"/>
  <c r="W12" i="1"/>
  <c r="AX20" i="1"/>
  <c r="AX28" i="1"/>
  <c r="AX25" i="1"/>
  <c r="AX22" i="1"/>
  <c r="AX30" i="1"/>
  <c r="AX27" i="1"/>
  <c r="AX24" i="1"/>
  <c r="AX32" i="1"/>
  <c r="AX21" i="1"/>
  <c r="AX29" i="1"/>
  <c r="AX26" i="1"/>
  <c r="AX36" i="1"/>
  <c r="AX33" i="1"/>
  <c r="AX38" i="1"/>
  <c r="AX46" i="1"/>
  <c r="AX35" i="1"/>
  <c r="AX23" i="1"/>
  <c r="AX40" i="1"/>
  <c r="AX37" i="1"/>
  <c r="AX31" i="1"/>
  <c r="AX34" i="1"/>
  <c r="AX42" i="1"/>
  <c r="AI36" i="1"/>
  <c r="AJ36" i="1" s="1"/>
  <c r="AO24" i="1"/>
  <c r="AO32" i="1"/>
  <c r="AO21" i="1"/>
  <c r="AO29" i="1"/>
  <c r="AO26" i="1"/>
  <c r="AO23" i="1"/>
  <c r="AO31" i="1"/>
  <c r="AO20" i="1"/>
  <c r="AO28" i="1"/>
  <c r="AW18" i="1"/>
  <c r="AO25" i="1"/>
  <c r="AO22" i="1"/>
  <c r="AO30" i="1"/>
  <c r="AI34" i="1"/>
  <c r="AJ34" i="1" s="1"/>
  <c r="BK21" i="1"/>
  <c r="BK29" i="1"/>
  <c r="BK26" i="1"/>
  <c r="BK23" i="1"/>
  <c r="BK31" i="1"/>
  <c r="BK20" i="1"/>
  <c r="BO20" i="1" s="1"/>
  <c r="BK28" i="1"/>
  <c r="BK25" i="1"/>
  <c r="BK22" i="1"/>
  <c r="BK30" i="1"/>
  <c r="BK27" i="1"/>
  <c r="BO27" i="1" s="1"/>
  <c r="AI22" i="1"/>
  <c r="AJ22" i="1" s="1"/>
  <c r="AI30" i="1"/>
  <c r="AJ30" i="1" s="1"/>
  <c r="AI27" i="1"/>
  <c r="AJ27" i="1" s="1"/>
  <c r="AI24" i="1"/>
  <c r="AJ24" i="1" s="1"/>
  <c r="AI32" i="1"/>
  <c r="AJ32" i="1" s="1"/>
  <c r="AI21" i="1"/>
  <c r="AJ21" i="1" s="1"/>
  <c r="AI29" i="1"/>
  <c r="AJ29" i="1" s="1"/>
  <c r="AI26" i="1"/>
  <c r="AJ26" i="1" s="1"/>
  <c r="AI23" i="1"/>
  <c r="AJ23" i="1" s="1"/>
  <c r="AI20" i="1"/>
  <c r="AJ20" i="1" s="1"/>
  <c r="AI28" i="1"/>
  <c r="AJ28" i="1" s="1"/>
  <c r="AG22" i="1"/>
  <c r="AH22" i="1" s="1"/>
  <c r="W21" i="1"/>
  <c r="X21" i="1" s="1"/>
  <c r="AB21" i="1"/>
  <c r="AG20" i="1"/>
  <c r="AH20" i="1" s="1"/>
  <c r="AU18" i="1"/>
  <c r="BP49" i="1" l="1"/>
  <c r="AR72" i="1"/>
  <c r="AQ70" i="1"/>
  <c r="BP44" i="1"/>
  <c r="BG46" i="1"/>
  <c r="BP63" i="1"/>
  <c r="BG78" i="1"/>
  <c r="M43" i="6"/>
  <c r="Q42" i="6"/>
  <c r="AR37" i="1"/>
  <c r="AR34" i="1"/>
  <c r="AR68" i="1"/>
  <c r="I41" i="7"/>
  <c r="M40" i="7"/>
  <c r="BP75" i="1"/>
  <c r="BO32" i="1"/>
  <c r="BP72" i="1"/>
  <c r="BP48" i="1"/>
  <c r="BP29" i="1"/>
  <c r="BG30" i="1"/>
  <c r="AR53" i="1"/>
  <c r="BO55" i="1"/>
  <c r="BH77" i="1"/>
  <c r="BP32" i="1"/>
  <c r="BP47" i="1"/>
  <c r="BP67" i="1"/>
  <c r="AR50" i="1"/>
  <c r="AR64" i="1"/>
  <c r="BG37" i="1"/>
  <c r="AQ37" i="1"/>
  <c r="BO76" i="1"/>
  <c r="AQ74" i="1"/>
  <c r="BG77" i="1"/>
  <c r="AR31" i="1"/>
  <c r="AQ49" i="1"/>
  <c r="BG67" i="1"/>
  <c r="AQ44" i="1"/>
  <c r="BO72" i="1"/>
  <c r="BO52" i="1"/>
  <c r="BP76" i="1"/>
  <c r="BP22" i="1"/>
  <c r="AR46" i="1"/>
  <c r="BH52" i="1"/>
  <c r="BI52" i="1" s="1"/>
  <c r="BJ52" i="1" s="1"/>
  <c r="BP46" i="1"/>
  <c r="BH55" i="1"/>
  <c r="BH70" i="1"/>
  <c r="BG68" i="1"/>
  <c r="AR75" i="1"/>
  <c r="AR20" i="1"/>
  <c r="AS20" i="1" s="1"/>
  <c r="AT20" i="1" s="1"/>
  <c r="AR63" i="1"/>
  <c r="BO67" i="1"/>
  <c r="BO61" i="1"/>
  <c r="BG40" i="1"/>
  <c r="AR69" i="1"/>
  <c r="AR55" i="1"/>
  <c r="AR60" i="1"/>
  <c r="BG33" i="1"/>
  <c r="BG45" i="1"/>
  <c r="AQ76" i="1"/>
  <c r="AR74" i="1"/>
  <c r="BG71" i="1"/>
  <c r="BP41" i="1"/>
  <c r="BG53" i="1"/>
  <c r="BO65" i="1"/>
  <c r="BH28" i="1"/>
  <c r="BG43" i="1"/>
  <c r="AQ52" i="1"/>
  <c r="AR29" i="1"/>
  <c r="AQ32" i="1"/>
  <c r="BH74" i="1"/>
  <c r="BH41" i="1"/>
  <c r="BG72" i="1"/>
  <c r="BH30" i="1"/>
  <c r="BH66" i="1"/>
  <c r="BP40" i="1"/>
  <c r="AQ40" i="1"/>
  <c r="BG55" i="1"/>
  <c r="AR76" i="1"/>
  <c r="AR78" i="1"/>
  <c r="AQ71" i="1"/>
  <c r="BP52" i="1"/>
  <c r="BO66" i="1"/>
  <c r="AQ53" i="1"/>
  <c r="BP78" i="1"/>
  <c r="AR65" i="1"/>
  <c r="BG47" i="1"/>
  <c r="BH53" i="1"/>
  <c r="AR41" i="1"/>
  <c r="BH49" i="1"/>
  <c r="BO49" i="1"/>
  <c r="BP30" i="1"/>
  <c r="BG76" i="1"/>
  <c r="BO31" i="1"/>
  <c r="BG50" i="1"/>
  <c r="BP43" i="1"/>
  <c r="BP53" i="1"/>
  <c r="BG69" i="1"/>
  <c r="AR39" i="1"/>
  <c r="AR35" i="1"/>
  <c r="BP35" i="1"/>
  <c r="BG49" i="1"/>
  <c r="BH78" i="1"/>
  <c r="BO78" i="1"/>
  <c r="BO47" i="1"/>
  <c r="BP54" i="1"/>
  <c r="AQ72" i="1"/>
  <c r="AQ73" i="1"/>
  <c r="BO64" i="1"/>
  <c r="BP51" i="1"/>
  <c r="BP77" i="1"/>
  <c r="AR66" i="1"/>
  <c r="BG63" i="1"/>
  <c r="AQ39" i="1"/>
  <c r="BP37" i="1"/>
  <c r="BG54" i="1"/>
  <c r="BO48" i="1"/>
  <c r="BO33" i="1"/>
  <c r="BO30" i="1"/>
  <c r="BP73" i="1"/>
  <c r="AE23" i="1"/>
  <c r="AF23" i="1" s="1"/>
  <c r="AK23" i="1" s="1"/>
  <c r="BP55" i="1"/>
  <c r="BG29" i="1"/>
  <c r="AR45" i="1"/>
  <c r="BH76" i="1"/>
  <c r="BG34" i="1"/>
  <c r="BO68" i="1"/>
  <c r="BP36" i="1"/>
  <c r="BH23" i="1"/>
  <c r="BP71" i="1"/>
  <c r="AR77" i="1"/>
  <c r="AR51" i="1"/>
  <c r="BH47" i="1"/>
  <c r="AQ30" i="1"/>
  <c r="AR33" i="1"/>
  <c r="BO41" i="1"/>
  <c r="BO63" i="1"/>
  <c r="AR70" i="1"/>
  <c r="BO39" i="1"/>
  <c r="BH44" i="1"/>
  <c r="AR30" i="1"/>
  <c r="AQ41" i="1"/>
  <c r="BP74" i="1"/>
  <c r="BO60" i="1"/>
  <c r="AQ55" i="1"/>
  <c r="BP45" i="1"/>
  <c r="BH68" i="1"/>
  <c r="AQ60" i="1"/>
  <c r="AR32" i="1"/>
  <c r="AR24" i="1"/>
  <c r="BP34" i="1"/>
  <c r="BH63" i="1"/>
  <c r="BH69" i="1"/>
  <c r="BG65" i="1"/>
  <c r="BP23" i="1"/>
  <c r="BH61" i="1"/>
  <c r="AQ68" i="1"/>
  <c r="AR26" i="1"/>
  <c r="BG38" i="1"/>
  <c r="AR38" i="1"/>
  <c r="BH43" i="1"/>
  <c r="AQ63" i="1"/>
  <c r="AR67" i="1"/>
  <c r="BG61" i="1"/>
  <c r="BH45" i="1"/>
  <c r="BO35" i="1"/>
  <c r="BG24" i="1"/>
  <c r="BP38" i="1"/>
  <c r="AR40" i="1"/>
  <c r="AQ29" i="1"/>
  <c r="BG35" i="1"/>
  <c r="BH37" i="1"/>
  <c r="AQ21" i="1"/>
  <c r="BG39" i="1"/>
  <c r="BP62" i="1"/>
  <c r="BP68" i="1"/>
  <c r="BO71" i="1"/>
  <c r="BH65" i="1"/>
  <c r="BG31" i="1"/>
  <c r="AR71" i="1"/>
  <c r="BP25" i="1"/>
  <c r="BH32" i="1"/>
  <c r="AR62" i="1"/>
  <c r="BH46" i="1"/>
  <c r="BH51" i="1"/>
  <c r="AQ54" i="1"/>
  <c r="AQ42" i="1"/>
  <c r="AR73" i="1"/>
  <c r="BO69" i="1"/>
  <c r="BO42" i="1"/>
  <c r="AQ61" i="1"/>
  <c r="AQ62" i="1"/>
  <c r="BP42" i="1"/>
  <c r="AQ28" i="1"/>
  <c r="AR61" i="1"/>
  <c r="BH71" i="1"/>
  <c r="BP26" i="1"/>
  <c r="BG32" i="1"/>
  <c r="BG64" i="1"/>
  <c r="BH35" i="1"/>
  <c r="AQ38" i="1"/>
  <c r="AQ51" i="1"/>
  <c r="BG73" i="1"/>
  <c r="BP64" i="1"/>
  <c r="BO34" i="1"/>
  <c r="BO73" i="1"/>
  <c r="BO54" i="1"/>
  <c r="BH54" i="1"/>
  <c r="Y27" i="1"/>
  <c r="Z27" i="1" s="1"/>
  <c r="BG44" i="1"/>
  <c r="BO23" i="1"/>
  <c r="BG62" i="1"/>
  <c r="BG48" i="1"/>
  <c r="BH33" i="1"/>
  <c r="Y23" i="1"/>
  <c r="Z23" i="1" s="1"/>
  <c r="BO22" i="1"/>
  <c r="AE46" i="1"/>
  <c r="AF46" i="1" s="1"/>
  <c r="AK46" i="1" s="1"/>
  <c r="BP24" i="1"/>
  <c r="BQ24" i="1" s="1"/>
  <c r="BR24" i="1" s="1"/>
  <c r="AQ50" i="1"/>
  <c r="BG42" i="1"/>
  <c r="BG36" i="1"/>
  <c r="BP31" i="1"/>
  <c r="BG74" i="1"/>
  <c r="BH50" i="1"/>
  <c r="BG60" i="1"/>
  <c r="BG70" i="1"/>
  <c r="BO25" i="1"/>
  <c r="AE24" i="1"/>
  <c r="AF24" i="1" s="1"/>
  <c r="AK24" i="1" s="1"/>
  <c r="AQ78" i="1"/>
  <c r="AQ24" i="1"/>
  <c r="BG66" i="1"/>
  <c r="BO44" i="1"/>
  <c r="BO51" i="1"/>
  <c r="BO70" i="1"/>
  <c r="Y30" i="1"/>
  <c r="Z30" i="1" s="1"/>
  <c r="Y26" i="1"/>
  <c r="Z26" i="1" s="1"/>
  <c r="BH64" i="1"/>
  <c r="BO36" i="1"/>
  <c r="BO75" i="1"/>
  <c r="Y22" i="1"/>
  <c r="Z22" i="1" s="1"/>
  <c r="AA22" i="1" s="1"/>
  <c r="Y29" i="1"/>
  <c r="Z29" i="1" s="1"/>
  <c r="BH48" i="1"/>
  <c r="BH60" i="1"/>
  <c r="BO37" i="1"/>
  <c r="Y33" i="1"/>
  <c r="Z33" i="1" s="1"/>
  <c r="Y21" i="1"/>
  <c r="Z21" i="1" s="1"/>
  <c r="BP27" i="1"/>
  <c r="BQ27" i="1" s="1"/>
  <c r="BR27" i="1" s="1"/>
  <c r="BH73" i="1"/>
  <c r="BO74" i="1"/>
  <c r="AQ33" i="1"/>
  <c r="Y25" i="1"/>
  <c r="Z25" i="1" s="1"/>
  <c r="BG25" i="1"/>
  <c r="BH29" i="1"/>
  <c r="BO38" i="1"/>
  <c r="AR28" i="1"/>
  <c r="AQ45" i="1"/>
  <c r="Y28" i="1"/>
  <c r="Z28" i="1" s="1"/>
  <c r="BG23" i="1"/>
  <c r="BO45" i="1"/>
  <c r="BO53" i="1"/>
  <c r="BO43" i="1"/>
  <c r="Y20" i="1"/>
  <c r="Z20" i="1" s="1"/>
  <c r="BG51" i="1"/>
  <c r="AR42" i="1"/>
  <c r="BH39" i="1"/>
  <c r="BH34" i="1"/>
  <c r="BH67" i="1"/>
  <c r="AQ69" i="1"/>
  <c r="BO26" i="1"/>
  <c r="AR23" i="1"/>
  <c r="AQ75" i="1"/>
  <c r="BG75" i="1"/>
  <c r="AQ46" i="1"/>
  <c r="BG41" i="1"/>
  <c r="AR54" i="1"/>
  <c r="AR47" i="1"/>
  <c r="BO62" i="1"/>
  <c r="BO50" i="1"/>
  <c r="AQ67" i="1"/>
  <c r="AQ48" i="1"/>
  <c r="AQ64" i="1"/>
  <c r="AQ27" i="1"/>
  <c r="AR44" i="1"/>
  <c r="BH26" i="1"/>
  <c r="BH75" i="1"/>
  <c r="BP69" i="1"/>
  <c r="BO46" i="1"/>
  <c r="BO77" i="1"/>
  <c r="BO40" i="1"/>
  <c r="BP50" i="1"/>
  <c r="BP39" i="1"/>
  <c r="AR36" i="1"/>
  <c r="BH38" i="1"/>
  <c r="BH36" i="1"/>
  <c r="AQ77" i="1"/>
  <c r="AQ65" i="1"/>
  <c r="AQ31" i="1"/>
  <c r="AR25" i="1"/>
  <c r="AQ47" i="1"/>
  <c r="BP61" i="1"/>
  <c r="BG26" i="1"/>
  <c r="AQ35" i="1"/>
  <c r="BO29" i="1"/>
  <c r="AQ43" i="1"/>
  <c r="BP20" i="1"/>
  <c r="BQ20" i="1" s="1"/>
  <c r="BR20" i="1" s="1"/>
  <c r="AQ66" i="1"/>
  <c r="BH40" i="1"/>
  <c r="AR22" i="1"/>
  <c r="AQ34" i="1"/>
  <c r="AR43" i="1"/>
  <c r="BG27" i="1"/>
  <c r="BP65" i="1"/>
  <c r="BH31" i="1"/>
  <c r="BG21" i="1"/>
  <c r="BP66" i="1"/>
  <c r="AR27" i="1"/>
  <c r="BH25" i="1"/>
  <c r="AQ26" i="1"/>
  <c r="BP70" i="1"/>
  <c r="AR48" i="1"/>
  <c r="AR49" i="1"/>
  <c r="BP28" i="1"/>
  <c r="BH62" i="1"/>
  <c r="BH72" i="1"/>
  <c r="AQ22" i="1"/>
  <c r="BH27" i="1"/>
  <c r="BH42" i="1"/>
  <c r="BO28" i="1"/>
  <c r="BG28" i="1"/>
  <c r="U26" i="1"/>
  <c r="V26" i="1" s="1"/>
  <c r="U33" i="1"/>
  <c r="V33" i="1" s="1"/>
  <c r="BG22" i="1"/>
  <c r="AE38" i="1"/>
  <c r="AF38" i="1" s="1"/>
  <c r="AK38" i="1" s="1"/>
  <c r="AE27" i="1"/>
  <c r="AF27" i="1" s="1"/>
  <c r="AK27" i="1" s="1"/>
  <c r="AE26" i="1"/>
  <c r="AF26" i="1" s="1"/>
  <c r="AK26" i="1" s="1"/>
  <c r="AE44" i="1"/>
  <c r="AF44" i="1" s="1"/>
  <c r="AK44" i="1" s="1"/>
  <c r="AE30" i="1"/>
  <c r="AF30" i="1" s="1"/>
  <c r="AK30" i="1" s="1"/>
  <c r="AQ25" i="1"/>
  <c r="AE36" i="1"/>
  <c r="AF36" i="1" s="1"/>
  <c r="AK36" i="1" s="1"/>
  <c r="AE48" i="1"/>
  <c r="AF48" i="1" s="1"/>
  <c r="AK48" i="1" s="1"/>
  <c r="AE31" i="1"/>
  <c r="AF31" i="1" s="1"/>
  <c r="AK31" i="1" s="1"/>
  <c r="AE33" i="1"/>
  <c r="AF33" i="1" s="1"/>
  <c r="AK33" i="1" s="1"/>
  <c r="BH20" i="1"/>
  <c r="BI20" i="1" s="1"/>
  <c r="BJ20" i="1" s="1"/>
  <c r="AK20" i="1"/>
  <c r="AE22" i="1"/>
  <c r="AF22" i="1" s="1"/>
  <c r="AK22" i="1" s="1"/>
  <c r="AE40" i="1"/>
  <c r="AF40" i="1" s="1"/>
  <c r="AK40" i="1" s="1"/>
  <c r="AE21" i="1"/>
  <c r="AF21" i="1" s="1"/>
  <c r="AK21" i="1" s="1"/>
  <c r="AE25" i="1"/>
  <c r="AF25" i="1" s="1"/>
  <c r="AK25" i="1" s="1"/>
  <c r="Y37" i="1"/>
  <c r="Z37" i="1" s="1"/>
  <c r="Y40" i="1"/>
  <c r="Z40" i="1" s="1"/>
  <c r="Y43" i="1"/>
  <c r="Z43" i="1" s="1"/>
  <c r="Y52" i="1"/>
  <c r="Z52" i="1" s="1"/>
  <c r="Y67" i="1"/>
  <c r="Z67" i="1" s="1"/>
  <c r="Y68" i="1"/>
  <c r="Z68" i="1" s="1"/>
  <c r="Y24" i="1"/>
  <c r="Z24" i="1" s="1"/>
  <c r="Y62" i="1"/>
  <c r="Z62" i="1" s="1"/>
  <c r="Y66" i="1"/>
  <c r="Z66" i="1" s="1"/>
  <c r="Y39" i="1"/>
  <c r="Z39" i="1" s="1"/>
  <c r="Y46" i="1"/>
  <c r="Z46" i="1" s="1"/>
  <c r="Y51" i="1"/>
  <c r="Z51" i="1" s="1"/>
  <c r="Y32" i="1"/>
  <c r="Z32" i="1" s="1"/>
  <c r="Y34" i="1"/>
  <c r="Z34" i="1" s="1"/>
  <c r="Y42" i="1"/>
  <c r="Z42" i="1" s="1"/>
  <c r="Y55" i="1"/>
  <c r="Z55" i="1" s="1"/>
  <c r="Y65" i="1"/>
  <c r="Z65" i="1" s="1"/>
  <c r="Y36" i="1"/>
  <c r="Z36" i="1" s="1"/>
  <c r="Y45" i="1"/>
  <c r="Z45" i="1" s="1"/>
  <c r="Y50" i="1"/>
  <c r="Z50" i="1" s="1"/>
  <c r="Y44" i="1"/>
  <c r="Z44" i="1" s="1"/>
  <c r="Y48" i="1"/>
  <c r="Z48" i="1" s="1"/>
  <c r="Y49" i="1"/>
  <c r="Z49" i="1" s="1"/>
  <c r="Y53" i="1"/>
  <c r="Z53" i="1" s="1"/>
  <c r="Y71" i="1"/>
  <c r="Z71" i="1" s="1"/>
  <c r="Y35" i="1"/>
  <c r="Z35" i="1" s="1"/>
  <c r="Y47" i="1"/>
  <c r="Z47" i="1" s="1"/>
  <c r="Y63" i="1"/>
  <c r="Z63" i="1" s="1"/>
  <c r="Y69" i="1"/>
  <c r="Z69" i="1" s="1"/>
  <c r="Y75" i="1"/>
  <c r="Z75" i="1" s="1"/>
  <c r="Y61" i="1"/>
  <c r="Z61" i="1" s="1"/>
  <c r="Y70" i="1"/>
  <c r="Z70" i="1" s="1"/>
  <c r="Y74" i="1"/>
  <c r="Z74" i="1" s="1"/>
  <c r="Y54" i="1"/>
  <c r="Z54" i="1" s="1"/>
  <c r="Y73" i="1"/>
  <c r="Z73" i="1" s="1"/>
  <c r="Y60" i="1"/>
  <c r="Z60" i="1" s="1"/>
  <c r="Y64" i="1"/>
  <c r="Z64" i="1" s="1"/>
  <c r="Y72" i="1"/>
  <c r="Z72" i="1" s="1"/>
  <c r="Y78" i="1"/>
  <c r="Z78" i="1" s="1"/>
  <c r="Y76" i="1"/>
  <c r="Z76" i="1" s="1"/>
  <c r="Y38" i="1"/>
  <c r="Z38" i="1" s="1"/>
  <c r="Y41" i="1"/>
  <c r="Z41" i="1" s="1"/>
  <c r="Y77" i="1"/>
  <c r="Z77" i="1" s="1"/>
  <c r="AG12" i="1"/>
  <c r="AE35" i="1"/>
  <c r="AF35" i="1" s="1"/>
  <c r="AK35" i="1" s="1"/>
  <c r="AE34" i="1"/>
  <c r="AF34" i="1" s="1"/>
  <c r="AK34" i="1" s="1"/>
  <c r="AE28" i="1"/>
  <c r="AF28" i="1" s="1"/>
  <c r="AK28" i="1" s="1"/>
  <c r="AE29" i="1"/>
  <c r="AF29" i="1" s="1"/>
  <c r="AK29" i="1" s="1"/>
  <c r="AE32" i="1"/>
  <c r="AF32" i="1" s="1"/>
  <c r="AK32" i="1" s="1"/>
  <c r="AP12" i="3"/>
  <c r="BO21" i="1"/>
  <c r="AQ23" i="1"/>
  <c r="U29" i="1"/>
  <c r="V29" i="1" s="1"/>
  <c r="U25" i="1"/>
  <c r="V25" i="1" s="1"/>
  <c r="U28" i="1"/>
  <c r="V28" i="1" s="1"/>
  <c r="U21" i="1"/>
  <c r="V21" i="1" s="1"/>
  <c r="U32" i="1"/>
  <c r="V32" i="1" s="1"/>
  <c r="U24" i="1"/>
  <c r="V24" i="1" s="1"/>
  <c r="U27" i="1"/>
  <c r="V27" i="1" s="1"/>
  <c r="BH22" i="1"/>
  <c r="U31" i="1"/>
  <c r="V31" i="1" s="1"/>
  <c r="AA31" i="1" s="1"/>
  <c r="U30" i="1"/>
  <c r="V30" i="1" s="1"/>
  <c r="U23" i="1"/>
  <c r="V23" i="1" s="1"/>
  <c r="AR21" i="1"/>
  <c r="AV21" i="1"/>
  <c r="AV23" i="1"/>
  <c r="AV28" i="1"/>
  <c r="AV31" i="1"/>
  <c r="AV32" i="1"/>
  <c r="AV44" i="1"/>
  <c r="AV45" i="1"/>
  <c r="AV27" i="1"/>
  <c r="AV38" i="1"/>
  <c r="AV41" i="1"/>
  <c r="AV43" i="1"/>
  <c r="AV22" i="1"/>
  <c r="AV26" i="1"/>
  <c r="AV35" i="1"/>
  <c r="AV30" i="1"/>
  <c r="AV33" i="1"/>
  <c r="AV40" i="1"/>
  <c r="AV42" i="1"/>
  <c r="AV20" i="1"/>
  <c r="AV25" i="1"/>
  <c r="AV47" i="1"/>
  <c r="AV29" i="1"/>
  <c r="AV36" i="1"/>
  <c r="AV37" i="1"/>
  <c r="AV46" i="1"/>
  <c r="AV48" i="1"/>
  <c r="AV24" i="1"/>
  <c r="AV34" i="1"/>
  <c r="AV39" i="1"/>
  <c r="AV49" i="1"/>
  <c r="AV77" i="1"/>
  <c r="AV50" i="1"/>
  <c r="AV62" i="1"/>
  <c r="AV64" i="1"/>
  <c r="AV53" i="1"/>
  <c r="AV52" i="1"/>
  <c r="AV65" i="1"/>
  <c r="AV73" i="1"/>
  <c r="AV72" i="1"/>
  <c r="AV74" i="1"/>
  <c r="AV51" i="1"/>
  <c r="AV78" i="1"/>
  <c r="AV75" i="1"/>
  <c r="AV66" i="1"/>
  <c r="AV67" i="1"/>
  <c r="AV54" i="1"/>
  <c r="AV61" i="1"/>
  <c r="AV68" i="1"/>
  <c r="AV69" i="1"/>
  <c r="AV55" i="1"/>
  <c r="AV60" i="1"/>
  <c r="AV70" i="1"/>
  <c r="AV71" i="1"/>
  <c r="AV76" i="1"/>
  <c r="AV63" i="1"/>
  <c r="U35" i="1"/>
  <c r="V35" i="1" s="1"/>
  <c r="U41" i="1"/>
  <c r="V41" i="1" s="1"/>
  <c r="U42" i="1"/>
  <c r="V42" i="1" s="1"/>
  <c r="U43" i="1"/>
  <c r="V43" i="1" s="1"/>
  <c r="U38" i="1"/>
  <c r="V38" i="1" s="1"/>
  <c r="U37" i="1"/>
  <c r="V37" i="1" s="1"/>
  <c r="U40" i="1"/>
  <c r="V40" i="1" s="1"/>
  <c r="U48" i="1"/>
  <c r="V48" i="1" s="1"/>
  <c r="U49" i="1"/>
  <c r="V49" i="1" s="1"/>
  <c r="U39" i="1"/>
  <c r="V39" i="1" s="1"/>
  <c r="U46" i="1"/>
  <c r="V46" i="1" s="1"/>
  <c r="U50" i="1"/>
  <c r="V50" i="1" s="1"/>
  <c r="U20" i="1"/>
  <c r="V20" i="1" s="1"/>
  <c r="U36" i="1"/>
  <c r="V36" i="1" s="1"/>
  <c r="U52" i="1"/>
  <c r="V52" i="1" s="1"/>
  <c r="U53" i="1"/>
  <c r="V53" i="1" s="1"/>
  <c r="U65" i="1"/>
  <c r="V65" i="1" s="1"/>
  <c r="U78" i="1"/>
  <c r="V78" i="1" s="1"/>
  <c r="U44" i="1"/>
  <c r="V44" i="1" s="1"/>
  <c r="U47" i="1"/>
  <c r="V47" i="1" s="1"/>
  <c r="U66" i="1"/>
  <c r="V66" i="1" s="1"/>
  <c r="U67" i="1"/>
  <c r="V67" i="1" s="1"/>
  <c r="U69" i="1"/>
  <c r="V69" i="1" s="1"/>
  <c r="U73" i="1"/>
  <c r="V73" i="1" s="1"/>
  <c r="U74" i="1"/>
  <c r="V74" i="1" s="1"/>
  <c r="U51" i="1"/>
  <c r="V51" i="1" s="1"/>
  <c r="U55" i="1"/>
  <c r="V55" i="1" s="1"/>
  <c r="U68" i="1"/>
  <c r="V68" i="1" s="1"/>
  <c r="U70" i="1"/>
  <c r="V70" i="1" s="1"/>
  <c r="U71" i="1"/>
  <c r="V71" i="1" s="1"/>
  <c r="U72" i="1"/>
  <c r="V72" i="1" s="1"/>
  <c r="U75" i="1"/>
  <c r="V75" i="1" s="1"/>
  <c r="U76" i="1"/>
  <c r="V76" i="1" s="1"/>
  <c r="U77" i="1"/>
  <c r="V77" i="1" s="1"/>
  <c r="U34" i="1"/>
  <c r="V34" i="1" s="1"/>
  <c r="U54" i="1"/>
  <c r="V54" i="1" s="1"/>
  <c r="U61" i="1"/>
  <c r="V61" i="1" s="1"/>
  <c r="U63" i="1"/>
  <c r="V63" i="1" s="1"/>
  <c r="U45" i="1"/>
  <c r="V45" i="1" s="1"/>
  <c r="U60" i="1"/>
  <c r="V60" i="1" s="1"/>
  <c r="U62" i="1"/>
  <c r="V62" i="1" s="1"/>
  <c r="U64" i="1"/>
  <c r="V64" i="1" s="1"/>
  <c r="AE43" i="1"/>
  <c r="AF43" i="1" s="1"/>
  <c r="AK43" i="1" s="1"/>
  <c r="AE37" i="1"/>
  <c r="AF37" i="1" s="1"/>
  <c r="AK37" i="1" s="1"/>
  <c r="AE49" i="1"/>
  <c r="AF49" i="1" s="1"/>
  <c r="AK49" i="1" s="1"/>
  <c r="AE39" i="1"/>
  <c r="AF39" i="1" s="1"/>
  <c r="AK39" i="1" s="1"/>
  <c r="AE50" i="1"/>
  <c r="AF50" i="1" s="1"/>
  <c r="AK50" i="1" s="1"/>
  <c r="AE42" i="1"/>
  <c r="AF42" i="1" s="1"/>
  <c r="AK42" i="1" s="1"/>
  <c r="AE45" i="1"/>
  <c r="AF45" i="1" s="1"/>
  <c r="AK45" i="1" s="1"/>
  <c r="AE51" i="1"/>
  <c r="AF51" i="1" s="1"/>
  <c r="AK51" i="1" s="1"/>
  <c r="AE67" i="1"/>
  <c r="AF67" i="1" s="1"/>
  <c r="AK67" i="1" s="1"/>
  <c r="AE69" i="1"/>
  <c r="AF69" i="1" s="1"/>
  <c r="AK69" i="1" s="1"/>
  <c r="AE73" i="1"/>
  <c r="AF73" i="1" s="1"/>
  <c r="AK73" i="1" s="1"/>
  <c r="AE71" i="1"/>
  <c r="AF71" i="1" s="1"/>
  <c r="AK71" i="1" s="1"/>
  <c r="AE75" i="1"/>
  <c r="AF75" i="1" s="1"/>
  <c r="AK75" i="1" s="1"/>
  <c r="AE47" i="1"/>
  <c r="AF47" i="1" s="1"/>
  <c r="AK47" i="1" s="1"/>
  <c r="AE63" i="1"/>
  <c r="AF63" i="1" s="1"/>
  <c r="AK63" i="1" s="1"/>
  <c r="AE66" i="1"/>
  <c r="AF66" i="1" s="1"/>
  <c r="AK66" i="1" s="1"/>
  <c r="AE74" i="1"/>
  <c r="AF74" i="1" s="1"/>
  <c r="AK74" i="1" s="1"/>
  <c r="AE55" i="1"/>
  <c r="AF55" i="1" s="1"/>
  <c r="AK55" i="1" s="1"/>
  <c r="AE60" i="1"/>
  <c r="AF60" i="1" s="1"/>
  <c r="AK60" i="1" s="1"/>
  <c r="AE68" i="1"/>
  <c r="AF68" i="1" s="1"/>
  <c r="AK68" i="1" s="1"/>
  <c r="AE72" i="1"/>
  <c r="AF72" i="1" s="1"/>
  <c r="AK72" i="1" s="1"/>
  <c r="AE76" i="1"/>
  <c r="AF76" i="1" s="1"/>
  <c r="AK76" i="1" s="1"/>
  <c r="AE77" i="1"/>
  <c r="AF77" i="1" s="1"/>
  <c r="AK77" i="1" s="1"/>
  <c r="AE54" i="1"/>
  <c r="AF54" i="1" s="1"/>
  <c r="AK54" i="1" s="1"/>
  <c r="AE61" i="1"/>
  <c r="AF61" i="1" s="1"/>
  <c r="AK61" i="1" s="1"/>
  <c r="AE70" i="1"/>
  <c r="AF70" i="1" s="1"/>
  <c r="AK70" i="1" s="1"/>
  <c r="AE78" i="1"/>
  <c r="AF78" i="1" s="1"/>
  <c r="AK78" i="1" s="1"/>
  <c r="AE53" i="1"/>
  <c r="AF53" i="1" s="1"/>
  <c r="AK53" i="1" s="1"/>
  <c r="AE62" i="1"/>
  <c r="AF62" i="1" s="1"/>
  <c r="AK62" i="1" s="1"/>
  <c r="AE52" i="1"/>
  <c r="AF52" i="1" s="1"/>
  <c r="AK52" i="1" s="1"/>
  <c r="AE64" i="1"/>
  <c r="AF64" i="1" s="1"/>
  <c r="AK64" i="1" s="1"/>
  <c r="AE65" i="1"/>
  <c r="AF65" i="1" s="1"/>
  <c r="AK65" i="1" s="1"/>
  <c r="AE41" i="1"/>
  <c r="AF41" i="1" s="1"/>
  <c r="AK41" i="1" s="1"/>
  <c r="AO16" i="3"/>
  <c r="AU27" i="1"/>
  <c r="AU24" i="1"/>
  <c r="AU21" i="1"/>
  <c r="AU29" i="1"/>
  <c r="AU26" i="1"/>
  <c r="AU23" i="1"/>
  <c r="AU31" i="1"/>
  <c r="AU20" i="1"/>
  <c r="AU28" i="1"/>
  <c r="AU25" i="1"/>
  <c r="AU33" i="1"/>
  <c r="AU35" i="1"/>
  <c r="AU37" i="1"/>
  <c r="AU45" i="1"/>
  <c r="AU34" i="1"/>
  <c r="AU39" i="1"/>
  <c r="AU36" i="1"/>
  <c r="AU32" i="1"/>
  <c r="AU41" i="1"/>
  <c r="AU22" i="1"/>
  <c r="AU38" i="1"/>
  <c r="AU43" i="1"/>
  <c r="AU51" i="1"/>
  <c r="AU30" i="1"/>
  <c r="AU47" i="1"/>
  <c r="AU53" i="1"/>
  <c r="AU50" i="1"/>
  <c r="AU48" i="1"/>
  <c r="AU55" i="1"/>
  <c r="AU46" i="1"/>
  <c r="AU52" i="1"/>
  <c r="AU40" i="1"/>
  <c r="AU44" i="1"/>
  <c r="AU49" i="1"/>
  <c r="AU60" i="1"/>
  <c r="AU64" i="1"/>
  <c r="AU72" i="1"/>
  <c r="AU42" i="1"/>
  <c r="AU69" i="1"/>
  <c r="AU66" i="1"/>
  <c r="AU74" i="1"/>
  <c r="AU63" i="1"/>
  <c r="AU71" i="1"/>
  <c r="AU54" i="1"/>
  <c r="AU68" i="1"/>
  <c r="AU76" i="1"/>
  <c r="AU65" i="1"/>
  <c r="AU62" i="1"/>
  <c r="AU70" i="1"/>
  <c r="AU78" i="1"/>
  <c r="AU61" i="1"/>
  <c r="AU73" i="1"/>
  <c r="AU75" i="1"/>
  <c r="AU67" i="1"/>
  <c r="AU77" i="1"/>
  <c r="AW25" i="1"/>
  <c r="AZ25" i="1" s="1"/>
  <c r="AW22" i="1"/>
  <c r="AZ22" i="1" s="1"/>
  <c r="AW30" i="1"/>
  <c r="AZ30" i="1" s="1"/>
  <c r="AW27" i="1"/>
  <c r="AZ27" i="1" s="1"/>
  <c r="AW24" i="1"/>
  <c r="AZ24" i="1" s="1"/>
  <c r="AW32" i="1"/>
  <c r="AZ32" i="1" s="1"/>
  <c r="AW21" i="1"/>
  <c r="AZ21" i="1" s="1"/>
  <c r="AW29" i="1"/>
  <c r="AZ29" i="1" s="1"/>
  <c r="AW26" i="1"/>
  <c r="AZ26" i="1" s="1"/>
  <c r="AW23" i="1"/>
  <c r="AZ23" i="1" s="1"/>
  <c r="AW31" i="1"/>
  <c r="AZ31" i="1" s="1"/>
  <c r="AW20" i="1"/>
  <c r="AZ20" i="1" s="1"/>
  <c r="AW33" i="1"/>
  <c r="AZ33" i="1" s="1"/>
  <c r="AW35" i="1"/>
  <c r="AZ35" i="1" s="1"/>
  <c r="AW43" i="1"/>
  <c r="AZ43" i="1" s="1"/>
  <c r="AW28" i="1"/>
  <c r="AZ28" i="1" s="1"/>
  <c r="AW37" i="1"/>
  <c r="AZ37" i="1" s="1"/>
  <c r="AW45" i="1"/>
  <c r="AZ45" i="1" s="1"/>
  <c r="AW34" i="1"/>
  <c r="AZ34" i="1" s="1"/>
  <c r="AW39" i="1"/>
  <c r="AZ39" i="1" s="1"/>
  <c r="AW47" i="1"/>
  <c r="AZ47" i="1" s="1"/>
  <c r="AW40" i="1"/>
  <c r="AZ40" i="1" s="1"/>
  <c r="AW41" i="1"/>
  <c r="AZ41" i="1" s="1"/>
  <c r="AW44" i="1"/>
  <c r="AZ44" i="1" s="1"/>
  <c r="AW49" i="1"/>
  <c r="AZ49" i="1" s="1"/>
  <c r="AW36" i="1"/>
  <c r="AZ36" i="1" s="1"/>
  <c r="AW42" i="1"/>
  <c r="AZ42" i="1" s="1"/>
  <c r="AW54" i="1"/>
  <c r="AZ54" i="1" s="1"/>
  <c r="AW61" i="1"/>
  <c r="AZ61" i="1" s="1"/>
  <c r="AW38" i="1"/>
  <c r="AZ38" i="1" s="1"/>
  <c r="AW51" i="1"/>
  <c r="AZ51" i="1" s="1"/>
  <c r="AW53" i="1"/>
  <c r="AZ53" i="1" s="1"/>
  <c r="AW50" i="1"/>
  <c r="AZ50" i="1" s="1"/>
  <c r="AW48" i="1"/>
  <c r="AZ48" i="1" s="1"/>
  <c r="AW55" i="1"/>
  <c r="AZ55" i="1" s="1"/>
  <c r="AW62" i="1"/>
  <c r="AZ62" i="1" s="1"/>
  <c r="AW70" i="1"/>
  <c r="AZ70" i="1" s="1"/>
  <c r="AW67" i="1"/>
  <c r="AZ67" i="1" s="1"/>
  <c r="AW52" i="1"/>
  <c r="AZ52" i="1" s="1"/>
  <c r="AW60" i="1"/>
  <c r="AZ60" i="1" s="1"/>
  <c r="AW64" i="1"/>
  <c r="AZ64" i="1" s="1"/>
  <c r="AW72" i="1"/>
  <c r="AZ72" i="1" s="1"/>
  <c r="AW69" i="1"/>
  <c r="AZ69" i="1" s="1"/>
  <c r="AW66" i="1"/>
  <c r="AZ66" i="1" s="1"/>
  <c r="AW74" i="1"/>
  <c r="AZ74" i="1" s="1"/>
  <c r="AW46" i="1"/>
  <c r="AZ46" i="1" s="1"/>
  <c r="AW63" i="1"/>
  <c r="AZ63" i="1" s="1"/>
  <c r="AW68" i="1"/>
  <c r="AZ68" i="1" s="1"/>
  <c r="AW76" i="1"/>
  <c r="AZ76" i="1" s="1"/>
  <c r="AW71" i="1"/>
  <c r="AZ71" i="1" s="1"/>
  <c r="AW77" i="1"/>
  <c r="AZ77" i="1" s="1"/>
  <c r="AW78" i="1"/>
  <c r="AZ78" i="1" s="1"/>
  <c r="AW65" i="1"/>
  <c r="AZ65" i="1" s="1"/>
  <c r="AW73" i="1"/>
  <c r="AZ73" i="1" s="1"/>
  <c r="AW75" i="1"/>
  <c r="AZ75" i="1" s="1"/>
  <c r="BI46" i="1" l="1"/>
  <c r="BJ46" i="1" s="1"/>
  <c r="BI30" i="1"/>
  <c r="BJ30" i="1" s="1"/>
  <c r="AS70" i="1"/>
  <c r="AT70" i="1" s="1"/>
  <c r="BI78" i="1"/>
  <c r="BJ78" i="1" s="1"/>
  <c r="BQ32" i="1"/>
  <c r="BR32" i="1" s="1"/>
  <c r="M44" i="6"/>
  <c r="Q43" i="6"/>
  <c r="M26" i="7"/>
  <c r="N4" i="7" s="1"/>
  <c r="AS37" i="1"/>
  <c r="AT37" i="1" s="1"/>
  <c r="BQ72" i="1"/>
  <c r="BR72" i="1" s="1"/>
  <c r="I42" i="7"/>
  <c r="M41" i="7"/>
  <c r="BQ55" i="1"/>
  <c r="BR55" i="1" s="1"/>
  <c r="BI77" i="1"/>
  <c r="BJ77" i="1" s="1"/>
  <c r="BQ76" i="1"/>
  <c r="BR76" i="1" s="1"/>
  <c r="BI67" i="1"/>
  <c r="BJ67" i="1" s="1"/>
  <c r="AS74" i="1"/>
  <c r="AT74" i="1" s="1"/>
  <c r="AS44" i="1"/>
  <c r="AT44" i="1" s="1"/>
  <c r="AS49" i="1"/>
  <c r="AT49" i="1" s="1"/>
  <c r="Q27" i="6"/>
  <c r="R4" i="6" s="1"/>
  <c r="BQ52" i="1"/>
  <c r="BR52" i="1" s="1"/>
  <c r="BQ62" i="1"/>
  <c r="BR62" i="1" s="1"/>
  <c r="BQ26" i="1"/>
  <c r="BR26" i="1" s="1"/>
  <c r="BQ43" i="1"/>
  <c r="BR43" i="1" s="1"/>
  <c r="BQ73" i="1"/>
  <c r="BR73" i="1" s="1"/>
  <c r="BQ42" i="1"/>
  <c r="BR42" i="1" s="1"/>
  <c r="BQ41" i="1"/>
  <c r="BR41" i="1" s="1"/>
  <c r="BQ78" i="1"/>
  <c r="BR78" i="1" s="1"/>
  <c r="BQ53" i="1"/>
  <c r="BR53" i="1" s="1"/>
  <c r="BQ37" i="1"/>
  <c r="BR37" i="1" s="1"/>
  <c r="BQ34" i="1"/>
  <c r="BR34" i="1" s="1"/>
  <c r="BQ69" i="1"/>
  <c r="BR69" i="1" s="1"/>
  <c r="BQ35" i="1"/>
  <c r="BR35" i="1" s="1"/>
  <c r="BQ68" i="1"/>
  <c r="BR68" i="1" s="1"/>
  <c r="BQ30" i="1"/>
  <c r="BR30" i="1" s="1"/>
  <c r="BQ21" i="1"/>
  <c r="BR21" i="1" s="1"/>
  <c r="BQ28" i="1"/>
  <c r="BR28" i="1" s="1"/>
  <c r="BQ40" i="1"/>
  <c r="BR40" i="1" s="1"/>
  <c r="BQ45" i="1"/>
  <c r="BR45" i="1" s="1"/>
  <c r="BQ25" i="1"/>
  <c r="BR25" i="1" s="1"/>
  <c r="BQ33" i="1"/>
  <c r="BR33" i="1" s="1"/>
  <c r="BQ31" i="1"/>
  <c r="BR31" i="1" s="1"/>
  <c r="BQ29" i="1"/>
  <c r="BR29" i="1" s="1"/>
  <c r="BQ70" i="1"/>
  <c r="BR70" i="1" s="1"/>
  <c r="BQ23" i="1"/>
  <c r="BR23" i="1" s="1"/>
  <c r="BQ48" i="1"/>
  <c r="BR48" i="1" s="1"/>
  <c r="BQ64" i="1"/>
  <c r="BR64" i="1" s="1"/>
  <c r="BQ61" i="1"/>
  <c r="BR61" i="1" s="1"/>
  <c r="BQ77" i="1"/>
  <c r="BR77" i="1" s="1"/>
  <c r="BQ74" i="1"/>
  <c r="BR74" i="1" s="1"/>
  <c r="BQ51" i="1"/>
  <c r="BR51" i="1" s="1"/>
  <c r="BQ67" i="1"/>
  <c r="BR67" i="1" s="1"/>
  <c r="BQ46" i="1"/>
  <c r="BR46" i="1" s="1"/>
  <c r="BQ44" i="1"/>
  <c r="BR44" i="1" s="1"/>
  <c r="BQ71" i="1"/>
  <c r="BR71" i="1" s="1"/>
  <c r="BQ39" i="1"/>
  <c r="BR39" i="1" s="1"/>
  <c r="BQ49" i="1"/>
  <c r="BR49" i="1" s="1"/>
  <c r="BQ66" i="1"/>
  <c r="BR66" i="1" s="1"/>
  <c r="BQ75" i="1"/>
  <c r="BR75" i="1" s="1"/>
  <c r="BQ22" i="1"/>
  <c r="BR22" i="1" s="1"/>
  <c r="BQ50" i="1"/>
  <c r="BR50" i="1" s="1"/>
  <c r="BQ38" i="1"/>
  <c r="BR38" i="1" s="1"/>
  <c r="BQ36" i="1"/>
  <c r="BR36" i="1" s="1"/>
  <c r="BQ54" i="1"/>
  <c r="BR54" i="1" s="1"/>
  <c r="BQ60" i="1"/>
  <c r="BR60" i="1" s="1"/>
  <c r="BQ63" i="1"/>
  <c r="BR63" i="1" s="1"/>
  <c r="BQ47" i="1"/>
  <c r="BR47" i="1" s="1"/>
  <c r="BQ65" i="1"/>
  <c r="BR65" i="1" s="1"/>
  <c r="BI68" i="1"/>
  <c r="BJ68" i="1" s="1"/>
  <c r="BI27" i="1"/>
  <c r="BJ27" i="1" s="1"/>
  <c r="BI41" i="1"/>
  <c r="BJ41" i="1" s="1"/>
  <c r="BI31" i="1"/>
  <c r="BJ31" i="1" s="1"/>
  <c r="BI65" i="1"/>
  <c r="BJ65" i="1" s="1"/>
  <c r="BI51" i="1"/>
  <c r="BJ51" i="1" s="1"/>
  <c r="BI66" i="1"/>
  <c r="BJ66" i="1" s="1"/>
  <c r="BI32" i="1"/>
  <c r="BJ32" i="1" s="1"/>
  <c r="BI26" i="1"/>
  <c r="BJ26" i="1" s="1"/>
  <c r="BI29" i="1"/>
  <c r="BJ29" i="1" s="1"/>
  <c r="BI74" i="1"/>
  <c r="BJ74" i="1" s="1"/>
  <c r="BI64" i="1"/>
  <c r="BJ64" i="1" s="1"/>
  <c r="BI33" i="1"/>
  <c r="BJ33" i="1" s="1"/>
  <c r="BI63" i="1"/>
  <c r="BJ63" i="1" s="1"/>
  <c r="BI72" i="1"/>
  <c r="BJ72" i="1" s="1"/>
  <c r="BI21" i="1"/>
  <c r="BJ21" i="1" s="1"/>
  <c r="BI39" i="1"/>
  <c r="BJ39" i="1" s="1"/>
  <c r="BI24" i="1"/>
  <c r="BJ24" i="1" s="1"/>
  <c r="BI38" i="1"/>
  <c r="BJ38" i="1" s="1"/>
  <c r="BI28" i="1"/>
  <c r="BJ28" i="1" s="1"/>
  <c r="BI25" i="1"/>
  <c r="BJ25" i="1" s="1"/>
  <c r="BI36" i="1"/>
  <c r="BJ36" i="1" s="1"/>
  <c r="BI48" i="1"/>
  <c r="BJ48" i="1" s="1"/>
  <c r="BI50" i="1"/>
  <c r="BJ50" i="1" s="1"/>
  <c r="BI47" i="1"/>
  <c r="BJ47" i="1" s="1"/>
  <c r="BI53" i="1"/>
  <c r="BJ53" i="1" s="1"/>
  <c r="BI42" i="1"/>
  <c r="BJ42" i="1" s="1"/>
  <c r="BI62" i="1"/>
  <c r="BJ62" i="1" s="1"/>
  <c r="BI34" i="1"/>
  <c r="BJ34" i="1" s="1"/>
  <c r="BI49" i="1"/>
  <c r="BJ49" i="1" s="1"/>
  <c r="BI55" i="1"/>
  <c r="BJ55" i="1" s="1"/>
  <c r="BI23" i="1"/>
  <c r="BJ23" i="1" s="1"/>
  <c r="BI70" i="1"/>
  <c r="BJ70" i="1" s="1"/>
  <c r="BI73" i="1"/>
  <c r="BJ73" i="1" s="1"/>
  <c r="BI35" i="1"/>
  <c r="BJ35" i="1" s="1"/>
  <c r="BI61" i="1"/>
  <c r="BJ61" i="1" s="1"/>
  <c r="BI76" i="1"/>
  <c r="BJ76" i="1" s="1"/>
  <c r="BI71" i="1"/>
  <c r="BJ71" i="1" s="1"/>
  <c r="BI40" i="1"/>
  <c r="BJ40" i="1" s="1"/>
  <c r="BI37" i="1"/>
  <c r="BJ37" i="1" s="1"/>
  <c r="BI22" i="1"/>
  <c r="BJ22" i="1" s="1"/>
  <c r="BI60" i="1"/>
  <c r="BJ60" i="1" s="1"/>
  <c r="BI44" i="1"/>
  <c r="BJ44" i="1" s="1"/>
  <c r="BI54" i="1"/>
  <c r="BJ54" i="1" s="1"/>
  <c r="BI75" i="1"/>
  <c r="BJ75" i="1" s="1"/>
  <c r="BI43" i="1"/>
  <c r="BJ43" i="1" s="1"/>
  <c r="BI69" i="1"/>
  <c r="BJ69" i="1" s="1"/>
  <c r="BI45" i="1"/>
  <c r="BJ45" i="1" s="1"/>
  <c r="AY75" i="1"/>
  <c r="AY21" i="1"/>
  <c r="AY20" i="1"/>
  <c r="AS66" i="1"/>
  <c r="AT66" i="1" s="1"/>
  <c r="AS78" i="1"/>
  <c r="AT78" i="1" s="1"/>
  <c r="AS23" i="1"/>
  <c r="AT23" i="1" s="1"/>
  <c r="AS43" i="1"/>
  <c r="AT43" i="1" s="1"/>
  <c r="AS25" i="1"/>
  <c r="AT25" i="1" s="1"/>
  <c r="AS64" i="1"/>
  <c r="AT64" i="1" s="1"/>
  <c r="AS33" i="1"/>
  <c r="AT33" i="1" s="1"/>
  <c r="AS26" i="1"/>
  <c r="AT26" i="1" s="1"/>
  <c r="AS53" i="1"/>
  <c r="AT53" i="1" s="1"/>
  <c r="AS52" i="1"/>
  <c r="AT52" i="1" s="1"/>
  <c r="AS67" i="1"/>
  <c r="AT67" i="1" s="1"/>
  <c r="AS39" i="1"/>
  <c r="AT39" i="1" s="1"/>
  <c r="AA36" i="1"/>
  <c r="AS24" i="1"/>
  <c r="AT24" i="1" s="1"/>
  <c r="AS77" i="1"/>
  <c r="AT77" i="1" s="1"/>
  <c r="AS29" i="1"/>
  <c r="AT29" i="1" s="1"/>
  <c r="AS62" i="1"/>
  <c r="AT62" i="1" s="1"/>
  <c r="AS61" i="1"/>
  <c r="AT61" i="1" s="1"/>
  <c r="AA39" i="1"/>
  <c r="AA41" i="1"/>
  <c r="AB5" i="3" s="1"/>
  <c r="AS65" i="1"/>
  <c r="AT65" i="1" s="1"/>
  <c r="AA40" i="1"/>
  <c r="AA5" i="3" s="1"/>
  <c r="AS71" i="1"/>
  <c r="AT71" i="1" s="1"/>
  <c r="AS76" i="1"/>
  <c r="AT76" i="1" s="1"/>
  <c r="AS47" i="1"/>
  <c r="AT47" i="1" s="1"/>
  <c r="AY62" i="1"/>
  <c r="AY40" i="1"/>
  <c r="AS69" i="1"/>
  <c r="AT69" i="1" s="1"/>
  <c r="AS21" i="1"/>
  <c r="AT21" i="1" s="1"/>
  <c r="AS41" i="1"/>
  <c r="AT41" i="1" s="1"/>
  <c r="AS31" i="1"/>
  <c r="AT31" i="1" s="1"/>
  <c r="AS27" i="1"/>
  <c r="AT27" i="1" s="1"/>
  <c r="AS68" i="1"/>
  <c r="AT68" i="1" s="1"/>
  <c r="AS30" i="1"/>
  <c r="AT30" i="1" s="1"/>
  <c r="AS32" i="1"/>
  <c r="AT32" i="1" s="1"/>
  <c r="AS75" i="1"/>
  <c r="AT75" i="1" s="1"/>
  <c r="AS50" i="1"/>
  <c r="AT50" i="1" s="1"/>
  <c r="AS42" i="1"/>
  <c r="AT42" i="1" s="1"/>
  <c r="AS60" i="1"/>
  <c r="AT60" i="1" s="1"/>
  <c r="AS40" i="1"/>
  <c r="AT40" i="1" s="1"/>
  <c r="AS36" i="1"/>
  <c r="AT36" i="1" s="1"/>
  <c r="AS35" i="1"/>
  <c r="AT35" i="1" s="1"/>
  <c r="AS48" i="1"/>
  <c r="AT48" i="1" s="1"/>
  <c r="AS46" i="1"/>
  <c r="AT46" i="1" s="1"/>
  <c r="AS51" i="1"/>
  <c r="AT51" i="1" s="1"/>
  <c r="AS28" i="1"/>
  <c r="AT28" i="1" s="1"/>
  <c r="AS54" i="1"/>
  <c r="AT54" i="1" s="1"/>
  <c r="AS73" i="1"/>
  <c r="AT73" i="1" s="1"/>
  <c r="AS55" i="1"/>
  <c r="AT55" i="1" s="1"/>
  <c r="AS22" i="1"/>
  <c r="AT22" i="1" s="1"/>
  <c r="AS34" i="1"/>
  <c r="AT34" i="1" s="1"/>
  <c r="AS45" i="1"/>
  <c r="AT45" i="1" s="1"/>
  <c r="AS38" i="1"/>
  <c r="AT38" i="1" s="1"/>
  <c r="AS63" i="1"/>
  <c r="AT63" i="1" s="1"/>
  <c r="AS72" i="1"/>
  <c r="AT72" i="1" s="1"/>
  <c r="AA27" i="1"/>
  <c r="N5" i="3" s="1"/>
  <c r="AY60" i="1"/>
  <c r="AA25" i="1"/>
  <c r="AA34" i="1"/>
  <c r="U5" i="3" s="1"/>
  <c r="AA46" i="1"/>
  <c r="AA72" i="1"/>
  <c r="AA33" i="1"/>
  <c r="T5" i="3" s="1"/>
  <c r="AY53" i="1"/>
  <c r="AY24" i="1"/>
  <c r="AA54" i="1"/>
  <c r="AA47" i="1"/>
  <c r="AA43" i="1"/>
  <c r="AD5" i="3" s="1"/>
  <c r="AY66" i="1"/>
  <c r="AY52" i="1"/>
  <c r="AY34" i="1"/>
  <c r="AY31" i="1"/>
  <c r="AA35" i="1"/>
  <c r="AA77" i="1"/>
  <c r="BH5" i="3" s="1"/>
  <c r="AY43" i="1"/>
  <c r="AA75" i="1"/>
  <c r="BF5" i="3" s="1"/>
  <c r="AA73" i="1"/>
  <c r="AA48" i="1"/>
  <c r="AI5" i="3" s="1"/>
  <c r="AA45" i="1"/>
  <c r="AA26" i="1"/>
  <c r="M5" i="3" s="1"/>
  <c r="AA29" i="1"/>
  <c r="P5" i="3" s="1"/>
  <c r="AA23" i="1"/>
  <c r="J5" i="3" s="1"/>
  <c r="AY42" i="1"/>
  <c r="AY23" i="1"/>
  <c r="AA21" i="1"/>
  <c r="H5" i="3" s="1"/>
  <c r="AY46" i="1"/>
  <c r="AA67" i="1"/>
  <c r="AA20" i="1"/>
  <c r="G5" i="3" s="1"/>
  <c r="AY22" i="1"/>
  <c r="AA68" i="1"/>
  <c r="AY5" i="3" s="1"/>
  <c r="AY25" i="1"/>
  <c r="AY70" i="1"/>
  <c r="AA61" i="1"/>
  <c r="AR5" i="3" s="1"/>
  <c r="AA44" i="1"/>
  <c r="AA30" i="1"/>
  <c r="AA69" i="1"/>
  <c r="AZ5" i="3" s="1"/>
  <c r="AY67" i="1"/>
  <c r="AY38" i="1"/>
  <c r="AY26" i="1"/>
  <c r="AY71" i="1"/>
  <c r="AA63" i="1"/>
  <c r="AY39" i="1"/>
  <c r="AA28" i="1"/>
  <c r="O5" i="3" s="1"/>
  <c r="AA42" i="1"/>
  <c r="AA78" i="1"/>
  <c r="AA49" i="1"/>
  <c r="AA24" i="1"/>
  <c r="AY30" i="1"/>
  <c r="K6" i="3"/>
  <c r="AY32" i="1"/>
  <c r="AA70" i="1"/>
  <c r="AA32" i="1"/>
  <c r="S5" i="3" s="1"/>
  <c r="AY74" i="1"/>
  <c r="AY47" i="1"/>
  <c r="AY27" i="1"/>
  <c r="AA55" i="1"/>
  <c r="AP5" i="3" s="1"/>
  <c r="AY65" i="1"/>
  <c r="AY69" i="1"/>
  <c r="AY51" i="1"/>
  <c r="AA64" i="1"/>
  <c r="AU5" i="3" s="1"/>
  <c r="AA62" i="1"/>
  <c r="AA76" i="1"/>
  <c r="BG5" i="3" s="1"/>
  <c r="AA74" i="1"/>
  <c r="AA65" i="1"/>
  <c r="AV5" i="3" s="1"/>
  <c r="AA71" i="1"/>
  <c r="AA37" i="1"/>
  <c r="X5" i="3" s="1"/>
  <c r="AA66" i="1"/>
  <c r="AW5" i="3" s="1"/>
  <c r="AA38" i="1"/>
  <c r="Y5" i="3" s="1"/>
  <c r="AA50" i="1"/>
  <c r="AK5" i="3" s="1"/>
  <c r="AY68" i="1"/>
  <c r="AY37" i="1"/>
  <c r="AA51" i="1"/>
  <c r="AY50" i="1"/>
  <c r="AY33" i="1"/>
  <c r="AA60" i="1"/>
  <c r="AA53" i="1"/>
  <c r="AA52" i="1"/>
  <c r="AY76" i="1"/>
  <c r="AY73" i="1"/>
  <c r="AY54" i="1"/>
  <c r="AY35" i="1"/>
  <c r="AY29" i="1"/>
  <c r="I5" i="3"/>
  <c r="AY49" i="1"/>
  <c r="AY44" i="1"/>
  <c r="AY77" i="1"/>
  <c r="AY45" i="1"/>
  <c r="AY72" i="1"/>
  <c r="AY61" i="1"/>
  <c r="AY63" i="1"/>
  <c r="AY36" i="1"/>
  <c r="AY78" i="1"/>
  <c r="AY28" i="1"/>
  <c r="AY55" i="1"/>
  <c r="AY64" i="1"/>
  <c r="AY48" i="1"/>
  <c r="AY41" i="1"/>
  <c r="R5" i="3"/>
  <c r="M45" i="6" l="1"/>
  <c r="Q44" i="6"/>
  <c r="I43" i="7"/>
  <c r="M42" i="7"/>
  <c r="AF5" i="3"/>
  <c r="Z5" i="3"/>
  <c r="AX5" i="3"/>
  <c r="W5" i="3"/>
  <c r="AO5" i="3"/>
  <c r="BA67" i="1"/>
  <c r="BB67" i="1" s="1"/>
  <c r="BS67" i="1" s="1"/>
  <c r="BA31" i="1"/>
  <c r="BB31" i="1" s="1"/>
  <c r="BS31" i="1" s="1"/>
  <c r="BA75" i="1"/>
  <c r="BB75" i="1" s="1"/>
  <c r="BS75" i="1" s="1"/>
  <c r="AJ5" i="3"/>
  <c r="BA55" i="1"/>
  <c r="BB55" i="1" s="1"/>
  <c r="BS55" i="1" s="1"/>
  <c r="BA45" i="1"/>
  <c r="BB45" i="1" s="1"/>
  <c r="BS45" i="1" s="1"/>
  <c r="BA73" i="1"/>
  <c r="BB73" i="1" s="1"/>
  <c r="BS73" i="1" s="1"/>
  <c r="BA37" i="1"/>
  <c r="BB37" i="1" s="1"/>
  <c r="BS37" i="1" s="1"/>
  <c r="BA69" i="1"/>
  <c r="BB69" i="1" s="1"/>
  <c r="BS69" i="1" s="1"/>
  <c r="BA32" i="1"/>
  <c r="BB32" i="1" s="1"/>
  <c r="BS32" i="1" s="1"/>
  <c r="BA34" i="1"/>
  <c r="BB34" i="1" s="1"/>
  <c r="BS34" i="1" s="1"/>
  <c r="BA65" i="1"/>
  <c r="BB65" i="1" s="1"/>
  <c r="BS65" i="1" s="1"/>
  <c r="BA39" i="1"/>
  <c r="BB39" i="1" s="1"/>
  <c r="BS39" i="1" s="1"/>
  <c r="BA25" i="1"/>
  <c r="BB25" i="1" s="1"/>
  <c r="BS25" i="1" s="1"/>
  <c r="BA23" i="1"/>
  <c r="BB23" i="1" s="1"/>
  <c r="BS23" i="1" s="1"/>
  <c r="BA43" i="1"/>
  <c r="BB43" i="1" s="1"/>
  <c r="BS43" i="1" s="1"/>
  <c r="BA52" i="1"/>
  <c r="BB52" i="1" s="1"/>
  <c r="BS52" i="1" s="1"/>
  <c r="BA24" i="1"/>
  <c r="BB24" i="1" s="1"/>
  <c r="BS24" i="1" s="1"/>
  <c r="BA40" i="1"/>
  <c r="BB40" i="1" s="1"/>
  <c r="BS40" i="1" s="1"/>
  <c r="BA76" i="1"/>
  <c r="BB76" i="1" s="1"/>
  <c r="BS76" i="1" s="1"/>
  <c r="BA68" i="1"/>
  <c r="BB68" i="1" s="1"/>
  <c r="BS68" i="1" s="1"/>
  <c r="BA28" i="1"/>
  <c r="BB28" i="1" s="1"/>
  <c r="BS28" i="1" s="1"/>
  <c r="BA44" i="1"/>
  <c r="BB44" i="1" s="1"/>
  <c r="BS44" i="1" s="1"/>
  <c r="BA42" i="1"/>
  <c r="BB42" i="1" s="1"/>
  <c r="BS42" i="1" s="1"/>
  <c r="BA66" i="1"/>
  <c r="BB66" i="1" s="1"/>
  <c r="BS66" i="1" s="1"/>
  <c r="BA53" i="1"/>
  <c r="BB53" i="1" s="1"/>
  <c r="BS53" i="1" s="1"/>
  <c r="BA62" i="1"/>
  <c r="BB62" i="1" s="1"/>
  <c r="BS62" i="1" s="1"/>
  <c r="BA20" i="1"/>
  <c r="BB20" i="1" s="1"/>
  <c r="BS20" i="1" s="1"/>
  <c r="BA61" i="1"/>
  <c r="BB61" i="1" s="1"/>
  <c r="BS61" i="1" s="1"/>
  <c r="BA54" i="1"/>
  <c r="BB54" i="1" s="1"/>
  <c r="BS54" i="1" s="1"/>
  <c r="BA77" i="1"/>
  <c r="BB77" i="1" s="1"/>
  <c r="BS77" i="1" s="1"/>
  <c r="BA27" i="1"/>
  <c r="BB27" i="1" s="1"/>
  <c r="BS27" i="1" s="1"/>
  <c r="BA30" i="1"/>
  <c r="BB30" i="1" s="1"/>
  <c r="BS30" i="1" s="1"/>
  <c r="BA71" i="1"/>
  <c r="BB71" i="1" s="1"/>
  <c r="BS71" i="1" s="1"/>
  <c r="BA22" i="1"/>
  <c r="BB22" i="1" s="1"/>
  <c r="BS22" i="1" s="1"/>
  <c r="BA60" i="1"/>
  <c r="BB60" i="1" s="1"/>
  <c r="BS60" i="1" s="1"/>
  <c r="BA48" i="1"/>
  <c r="BB48" i="1" s="1"/>
  <c r="BS48" i="1" s="1"/>
  <c r="BA64" i="1"/>
  <c r="BB64" i="1" s="1"/>
  <c r="BS64" i="1" s="1"/>
  <c r="BA72" i="1"/>
  <c r="BB72" i="1" s="1"/>
  <c r="BS72" i="1" s="1"/>
  <c r="BA51" i="1"/>
  <c r="BB51" i="1" s="1"/>
  <c r="BS51" i="1" s="1"/>
  <c r="BA70" i="1"/>
  <c r="BB70" i="1" s="1"/>
  <c r="BS70" i="1" s="1"/>
  <c r="BA78" i="1"/>
  <c r="BB78" i="1" s="1"/>
  <c r="BS78" i="1" s="1"/>
  <c r="BA49" i="1"/>
  <c r="BB49" i="1" s="1"/>
  <c r="BS49" i="1" s="1"/>
  <c r="BA41" i="1"/>
  <c r="BB41" i="1" s="1"/>
  <c r="BS41" i="1" s="1"/>
  <c r="BA36" i="1"/>
  <c r="BB36" i="1" s="1"/>
  <c r="BS36" i="1" s="1"/>
  <c r="BA47" i="1"/>
  <c r="BB47" i="1" s="1"/>
  <c r="BS47" i="1" s="1"/>
  <c r="BA63" i="1"/>
  <c r="BB63" i="1" s="1"/>
  <c r="BS63" i="1" s="1"/>
  <c r="BA29" i="1"/>
  <c r="BB29" i="1" s="1"/>
  <c r="BS29" i="1" s="1"/>
  <c r="BA33" i="1"/>
  <c r="BB33" i="1" s="1"/>
  <c r="BS33" i="1" s="1"/>
  <c r="BA74" i="1"/>
  <c r="BB74" i="1" s="1"/>
  <c r="BS74" i="1" s="1"/>
  <c r="BA26" i="1"/>
  <c r="BB26" i="1" s="1"/>
  <c r="BS26" i="1" s="1"/>
  <c r="BA21" i="1"/>
  <c r="BB21" i="1" s="1"/>
  <c r="BS21" i="1" s="1"/>
  <c r="BA35" i="1"/>
  <c r="BB35" i="1" s="1"/>
  <c r="BS35" i="1" s="1"/>
  <c r="BA50" i="1"/>
  <c r="BB50" i="1" s="1"/>
  <c r="BS50" i="1" s="1"/>
  <c r="BA38" i="1"/>
  <c r="BB38" i="1" s="1"/>
  <c r="BS38" i="1" s="1"/>
  <c r="BA46" i="1"/>
  <c r="BB46" i="1" s="1"/>
  <c r="BS46" i="1" s="1"/>
  <c r="BI5" i="3"/>
  <c r="BC5" i="3"/>
  <c r="BA5" i="3"/>
  <c r="AG5" i="3"/>
  <c r="AH5" i="3"/>
  <c r="AE5" i="3"/>
  <c r="K5" i="3"/>
  <c r="Q5" i="3"/>
  <c r="L5" i="3"/>
  <c r="AL5" i="3"/>
  <c r="BD5" i="3"/>
  <c r="V5" i="3"/>
  <c r="AC5" i="3"/>
  <c r="AQ5" i="3"/>
  <c r="BE5" i="3"/>
  <c r="AS5" i="3"/>
  <c r="AT5" i="3"/>
  <c r="BB5" i="3"/>
  <c r="AM5" i="3"/>
  <c r="AN5" i="3"/>
  <c r="I6" i="3"/>
  <c r="O6" i="3"/>
  <c r="W6" i="3"/>
  <c r="Q6" i="3"/>
  <c r="U6" i="3"/>
  <c r="AV6" i="3"/>
  <c r="M6" i="3"/>
  <c r="AP6" i="3"/>
  <c r="AW6" i="3"/>
  <c r="V6" i="3"/>
  <c r="AH6" i="3"/>
  <c r="Z6" i="3"/>
  <c r="AS6" i="3"/>
  <c r="AU6" i="3"/>
  <c r="BI6" i="3"/>
  <c r="AO6" i="3"/>
  <c r="BF6" i="3"/>
  <c r="T6" i="3"/>
  <c r="AT6" i="3"/>
  <c r="AQ6" i="3"/>
  <c r="AE6" i="3"/>
  <c r="AA6" i="3"/>
  <c r="AK6" i="3"/>
  <c r="AN6" i="3"/>
  <c r="AJ6" i="3"/>
  <c r="BG6" i="3"/>
  <c r="N6" i="3"/>
  <c r="H6" i="3"/>
  <c r="AB6" i="3"/>
  <c r="AR6" i="3"/>
  <c r="BD6" i="3"/>
  <c r="S6" i="3"/>
  <c r="AY6" i="3"/>
  <c r="G6" i="3"/>
  <c r="J6" i="3"/>
  <c r="AF6" i="3"/>
  <c r="BB6" i="3"/>
  <c r="X6" i="3"/>
  <c r="BE6" i="3"/>
  <c r="BC6" i="3"/>
  <c r="BH6" i="3"/>
  <c r="AD6" i="3"/>
  <c r="Y6" i="3"/>
  <c r="AI6" i="3"/>
  <c r="AZ6" i="3"/>
  <c r="AC6" i="3"/>
  <c r="AM6" i="3"/>
  <c r="AL6" i="3"/>
  <c r="R6" i="3"/>
  <c r="BA6" i="3"/>
  <c r="AG6" i="3"/>
  <c r="P6" i="3"/>
  <c r="L6" i="3"/>
  <c r="AX6" i="3"/>
  <c r="M46" i="6" l="1"/>
  <c r="Q45" i="6"/>
  <c r="I44" i="7"/>
  <c r="M43" i="7"/>
  <c r="O34" i="6" a="1"/>
  <c r="O42" i="6" a="1"/>
  <c r="O42" i="6" s="1"/>
  <c r="O50" i="6" a="1"/>
  <c r="O58" i="6" a="1"/>
  <c r="O58" i="6" s="1"/>
  <c r="O66" i="6" a="1"/>
  <c r="O66" i="6" s="1"/>
  <c r="O74" i="6" a="1"/>
  <c r="O74" i="6" s="1"/>
  <c r="O82" i="6" a="1"/>
  <c r="O90" i="6" a="1"/>
  <c r="O90" i="6" s="1"/>
  <c r="O98" i="6" a="1"/>
  <c r="O106" i="6" a="1"/>
  <c r="O114" i="6" a="1"/>
  <c r="O122" i="6" a="1"/>
  <c r="O122" i="6" s="1"/>
  <c r="O130" i="6" a="1"/>
  <c r="O138" i="6" a="1"/>
  <c r="O138" i="6" s="1"/>
  <c r="O146" i="6" a="1"/>
  <c r="O154" i="6" a="1"/>
  <c r="O162" i="6" a="1"/>
  <c r="O170" i="6" a="1"/>
  <c r="O170" i="6" s="1"/>
  <c r="O178" i="6" a="1"/>
  <c r="O186" i="6" a="1"/>
  <c r="O186" i="6" s="1"/>
  <c r="O194" i="6" a="1"/>
  <c r="O202" i="6" a="1"/>
  <c r="O202" i="6" s="1"/>
  <c r="O210" i="6" a="1"/>
  <c r="O218" i="6" a="1"/>
  <c r="O226" i="6" a="1"/>
  <c r="O234" i="6" a="1"/>
  <c r="O242" i="6" a="1"/>
  <c r="O250" i="6" a="1"/>
  <c r="O250" i="6" s="1"/>
  <c r="O258" i="6" a="1"/>
  <c r="O266" i="6" a="1"/>
  <c r="O266" i="6" s="1"/>
  <c r="O274" i="6" a="1"/>
  <c r="O282" i="6" a="1"/>
  <c r="O282" i="6" s="1"/>
  <c r="O290" i="6" a="1"/>
  <c r="O298" i="6" a="1"/>
  <c r="O119" i="6" a="1"/>
  <c r="O159" i="6" a="1"/>
  <c r="O199" i="6" a="1"/>
  <c r="O231" i="6" a="1"/>
  <c r="O231" i="6" s="1"/>
  <c r="O271" i="6" a="1"/>
  <c r="O129" i="6" a="1"/>
  <c r="O177" i="6" a="1"/>
  <c r="O225" i="6" a="1"/>
  <c r="O273" i="6" a="1"/>
  <c r="O35" i="6" a="1"/>
  <c r="O35" i="6" s="1"/>
  <c r="O43" i="6" a="1"/>
  <c r="O51" i="6" a="1"/>
  <c r="O51" i="6" s="1"/>
  <c r="O59" i="6" a="1"/>
  <c r="O67" i="6" a="1"/>
  <c r="O75" i="6" a="1"/>
  <c r="O75" i="6" s="1"/>
  <c r="O83" i="6" a="1"/>
  <c r="O83" i="6" s="1"/>
  <c r="O91" i="6" a="1"/>
  <c r="O99" i="6" a="1"/>
  <c r="O107" i="6" a="1"/>
  <c r="O115" i="6" a="1"/>
  <c r="O115" i="6" s="1"/>
  <c r="O123" i="6" a="1"/>
  <c r="O131" i="6" a="1"/>
  <c r="O131" i="6" s="1"/>
  <c r="O139" i="6" a="1"/>
  <c r="O147" i="6" a="1"/>
  <c r="O155" i="6" a="1"/>
  <c r="O163" i="6" a="1"/>
  <c r="O163" i="6" s="1"/>
  <c r="O171" i="6" a="1"/>
  <c r="O179" i="6" a="1"/>
  <c r="O179" i="6" s="1"/>
  <c r="O187" i="6" a="1"/>
  <c r="O195" i="6" a="1"/>
  <c r="O203" i="6" a="1"/>
  <c r="O211" i="6" a="1"/>
  <c r="O219" i="6" a="1"/>
  <c r="O227" i="6" a="1"/>
  <c r="O227" i="6" s="1"/>
  <c r="O235" i="6" a="1"/>
  <c r="O235" i="6" s="1"/>
  <c r="O243" i="6" a="1"/>
  <c r="O243" i="6" s="1"/>
  <c r="O251" i="6" a="1"/>
  <c r="O259" i="6" a="1"/>
  <c r="O267" i="6" a="1"/>
  <c r="O267" i="6" s="1"/>
  <c r="O275" i="6" a="1"/>
  <c r="O283" i="6" a="1"/>
  <c r="O291" i="6" a="1"/>
  <c r="O291" i="6" s="1"/>
  <c r="O299" i="6" a="1"/>
  <c r="O286" i="6" a="1"/>
  <c r="O286" i="6" s="1"/>
  <c r="O47" i="6" a="1"/>
  <c r="O71" i="6" a="1"/>
  <c r="O71" i="6" s="1"/>
  <c r="O95" i="6" a="1"/>
  <c r="O127" i="6" a="1"/>
  <c r="O151" i="6" a="1"/>
  <c r="O191" i="6" a="1"/>
  <c r="O239" i="6" a="1"/>
  <c r="O279" i="6" a="1"/>
  <c r="O279" i="6" s="1"/>
  <c r="O145" i="6" a="1"/>
  <c r="O209" i="6" a="1"/>
  <c r="O257" i="6" a="1"/>
  <c r="O257" i="6" s="1"/>
  <c r="O36" i="6" a="1"/>
  <c r="O44" i="6" a="1"/>
  <c r="O52" i="6" a="1"/>
  <c r="O52" i="6" s="1"/>
  <c r="O60" i="6" a="1"/>
  <c r="O60" i="6" s="1"/>
  <c r="O68" i="6" a="1"/>
  <c r="O68" i="6" s="1"/>
  <c r="O76" i="6" a="1"/>
  <c r="O84" i="6" a="1"/>
  <c r="O92" i="6" a="1"/>
  <c r="O100" i="6" a="1"/>
  <c r="O100" i="6" s="1"/>
  <c r="O108" i="6" a="1"/>
  <c r="O116" i="6" a="1"/>
  <c r="O124" i="6" a="1"/>
  <c r="O132" i="6" a="1"/>
  <c r="O132" i="6" s="1"/>
  <c r="O140" i="6" a="1"/>
  <c r="O148" i="6" a="1"/>
  <c r="O148" i="6" s="1"/>
  <c r="O156" i="6" a="1"/>
  <c r="O156" i="6" s="1"/>
  <c r="O164" i="6" a="1"/>
  <c r="O172" i="6" a="1"/>
  <c r="O180" i="6" a="1"/>
  <c r="O188" i="6" a="1"/>
  <c r="O196" i="6" a="1"/>
  <c r="O196" i="6" s="1"/>
  <c r="O204" i="6" a="1"/>
  <c r="O212" i="6" a="1"/>
  <c r="O220" i="6" a="1"/>
  <c r="O228" i="6" a="1"/>
  <c r="O236" i="6" a="1"/>
  <c r="O244" i="6" a="1"/>
  <c r="O244" i="6" s="1"/>
  <c r="O252" i="6" a="1"/>
  <c r="O252" i="6" s="1"/>
  <c r="O260" i="6" a="1"/>
  <c r="O260" i="6" s="1"/>
  <c r="O268" i="6" a="1"/>
  <c r="O276" i="6" a="1"/>
  <c r="O284" i="6" a="1"/>
  <c r="O292" i="6" a="1"/>
  <c r="O270" i="6" a="1"/>
  <c r="O294" i="6" a="1"/>
  <c r="O55" i="6" a="1"/>
  <c r="O79" i="6" a="1"/>
  <c r="O79" i="6" s="1"/>
  <c r="O103" i="6" a="1"/>
  <c r="O135" i="6" a="1"/>
  <c r="O135" i="6" s="1"/>
  <c r="O167" i="6" a="1"/>
  <c r="O215" i="6" a="1"/>
  <c r="O215" i="6" s="1"/>
  <c r="O263" i="6" a="1"/>
  <c r="O121" i="6" a="1"/>
  <c r="O121" i="6" s="1"/>
  <c r="O169" i="6" a="1"/>
  <c r="O217" i="6" a="1"/>
  <c r="O217" i="6" s="1"/>
  <c r="O265" i="6" a="1"/>
  <c r="O37" i="6" a="1"/>
  <c r="O45" i="6" a="1"/>
  <c r="O53" i="6" a="1"/>
  <c r="O53" i="6" s="1"/>
  <c r="O61" i="6" a="1"/>
  <c r="O69" i="6" a="1"/>
  <c r="O69" i="6" s="1"/>
  <c r="O77" i="6" a="1"/>
  <c r="O85" i="6" a="1"/>
  <c r="O85" i="6" s="1"/>
  <c r="O93" i="6" a="1"/>
  <c r="O101" i="6" a="1"/>
  <c r="O109" i="6" a="1"/>
  <c r="O109" i="6" s="1"/>
  <c r="O117" i="6" a="1"/>
  <c r="O117" i="6" s="1"/>
  <c r="O125" i="6" a="1"/>
  <c r="O133" i="6" a="1"/>
  <c r="O141" i="6" a="1"/>
  <c r="O149" i="6" a="1"/>
  <c r="O149" i="6" s="1"/>
  <c r="O157" i="6" a="1"/>
  <c r="O165" i="6" a="1"/>
  <c r="O165" i="6" s="1"/>
  <c r="O173" i="6" a="1"/>
  <c r="O181" i="6" a="1"/>
  <c r="O189" i="6" a="1"/>
  <c r="O197" i="6" a="1"/>
  <c r="O197" i="6" s="1"/>
  <c r="O205" i="6" a="1"/>
  <c r="O205" i="6" s="1"/>
  <c r="O213" i="6" a="1"/>
  <c r="O213" i="6" s="1"/>
  <c r="O221" i="6" a="1"/>
  <c r="O229" i="6" a="1"/>
  <c r="O237" i="6" a="1"/>
  <c r="O245" i="6" a="1"/>
  <c r="O253" i="6" a="1"/>
  <c r="O261" i="6" a="1"/>
  <c r="O261" i="6" s="1"/>
  <c r="O269" i="6" a="1"/>
  <c r="O277" i="6" a="1"/>
  <c r="O277" i="6" s="1"/>
  <c r="O285" i="6" a="1"/>
  <c r="O293" i="6" a="1"/>
  <c r="O175" i="6" a="1"/>
  <c r="O175" i="6" s="1"/>
  <c r="O223" i="6" a="1"/>
  <c r="O223" i="6" s="1"/>
  <c r="O255" i="6" a="1"/>
  <c r="O295" i="6" a="1"/>
  <c r="O295" i="6" s="1"/>
  <c r="O161" i="6" a="1"/>
  <c r="O201" i="6" a="1"/>
  <c r="O201" i="6" s="1"/>
  <c r="O249" i="6" a="1"/>
  <c r="O297" i="6" a="1"/>
  <c r="O297" i="6" s="1"/>
  <c r="O38" i="6" a="1"/>
  <c r="O46" i="6" a="1"/>
  <c r="O54" i="6" a="1"/>
  <c r="O62" i="6" a="1"/>
  <c r="O70" i="6" a="1"/>
  <c r="O70" i="6" s="1"/>
  <c r="O78" i="6" a="1"/>
  <c r="O78" i="6" s="1"/>
  <c r="O86" i="6" a="1"/>
  <c r="O94" i="6" a="1"/>
  <c r="O94" i="6" s="1"/>
  <c r="O102" i="6" a="1"/>
  <c r="O110" i="6" a="1"/>
  <c r="O110" i="6" s="1"/>
  <c r="O118" i="6" a="1"/>
  <c r="O126" i="6" a="1"/>
  <c r="O126" i="6" s="1"/>
  <c r="O134" i="6" a="1"/>
  <c r="O142" i="6" a="1"/>
  <c r="O142" i="6" s="1"/>
  <c r="O150" i="6" a="1"/>
  <c r="O158" i="6" a="1"/>
  <c r="O158" i="6" s="1"/>
  <c r="O166" i="6" a="1"/>
  <c r="O174" i="6" a="1"/>
  <c r="O174" i="6" s="1"/>
  <c r="O182" i="6" a="1"/>
  <c r="O190" i="6" a="1"/>
  <c r="O198" i="6" a="1"/>
  <c r="O198" i="6" s="1"/>
  <c r="O206" i="6" a="1"/>
  <c r="O206" i="6" s="1"/>
  <c r="O214" i="6" a="1"/>
  <c r="O222" i="6" a="1"/>
  <c r="O222" i="6" s="1"/>
  <c r="O230" i="6" a="1"/>
  <c r="O230" i="6" s="1"/>
  <c r="O238" i="6" a="1"/>
  <c r="O238" i="6" s="1"/>
  <c r="O246" i="6" a="1"/>
  <c r="O254" i="6" a="1"/>
  <c r="O254" i="6" s="1"/>
  <c r="O262" i="6" a="1"/>
  <c r="O278" i="6" a="1"/>
  <c r="O278" i="6" s="1"/>
  <c r="O39" i="6" a="1"/>
  <c r="O63" i="6" a="1"/>
  <c r="O87" i="6" a="1"/>
  <c r="O87" i="6" s="1"/>
  <c r="O111" i="6" a="1"/>
  <c r="O111" i="6" s="1"/>
  <c r="O143" i="6" a="1"/>
  <c r="O183" i="6" a="1"/>
  <c r="O183" i="6" s="1"/>
  <c r="O207" i="6" a="1"/>
  <c r="O207" i="6" s="1"/>
  <c r="O247" i="6" a="1"/>
  <c r="O247" i="6" s="1"/>
  <c r="O287" i="6" a="1"/>
  <c r="O153" i="6" a="1"/>
  <c r="O193" i="6" a="1"/>
  <c r="O241" i="6" a="1"/>
  <c r="O241" i="6" s="1"/>
  <c r="O289" i="6" a="1"/>
  <c r="O40" i="6" a="1"/>
  <c r="O40" i="6" s="1"/>
  <c r="O48" i="6" a="1"/>
  <c r="O48" i="6" s="1"/>
  <c r="O56" i="6" a="1"/>
  <c r="O56" i="6" s="1"/>
  <c r="O64" i="6" a="1"/>
  <c r="O72" i="6" a="1"/>
  <c r="O72" i="6" s="1"/>
  <c r="O80" i="6" a="1"/>
  <c r="O88" i="6" a="1"/>
  <c r="O96" i="6" a="1"/>
  <c r="O104" i="6" a="1"/>
  <c r="O112" i="6" a="1"/>
  <c r="O112" i="6" s="1"/>
  <c r="O120" i="6" a="1"/>
  <c r="O120" i="6" s="1"/>
  <c r="O128" i="6" a="1"/>
  <c r="O136" i="6" a="1"/>
  <c r="O144" i="6" a="1"/>
  <c r="O152" i="6" a="1"/>
  <c r="O160" i="6" a="1"/>
  <c r="O168" i="6" a="1"/>
  <c r="O168" i="6" s="1"/>
  <c r="O176" i="6" a="1"/>
  <c r="O176" i="6" s="1"/>
  <c r="O184" i="6" a="1"/>
  <c r="O184" i="6" s="1"/>
  <c r="O192" i="6" a="1"/>
  <c r="O200" i="6" a="1"/>
  <c r="O208" i="6" a="1"/>
  <c r="O208" i="6" s="1"/>
  <c r="O216" i="6" a="1"/>
  <c r="O216" i="6" s="1"/>
  <c r="O224" i="6" a="1"/>
  <c r="O232" i="6" a="1"/>
  <c r="O232" i="6" s="1"/>
  <c r="O240" i="6" a="1"/>
  <c r="O240" i="6" s="1"/>
  <c r="O248" i="6" a="1"/>
  <c r="O248" i="6" s="1"/>
  <c r="O256" i="6" a="1"/>
  <c r="O264" i="6" a="1"/>
  <c r="O264" i="6" s="1"/>
  <c r="O272" i="6" a="1"/>
  <c r="O272" i="6" s="1"/>
  <c r="O280" i="6" a="1"/>
  <c r="O280" i="6" s="1"/>
  <c r="O288" i="6" a="1"/>
  <c r="O296" i="6" a="1"/>
  <c r="O296" i="6" s="1"/>
  <c r="O41" i="6" a="1"/>
  <c r="O41" i="6" s="1"/>
  <c r="O49" i="6" a="1"/>
  <c r="O49" i="6" s="1"/>
  <c r="O57" i="6" a="1"/>
  <c r="O65" i="6" a="1"/>
  <c r="O73" i="6" a="1"/>
  <c r="O81" i="6" a="1"/>
  <c r="O89" i="6" a="1"/>
  <c r="O97" i="6" a="1"/>
  <c r="O97" i="6" s="1"/>
  <c r="O105" i="6" a="1"/>
  <c r="O105" i="6" s="1"/>
  <c r="O113" i="6" a="1"/>
  <c r="O113" i="6" s="1"/>
  <c r="O137" i="6" a="1"/>
  <c r="O185" i="6" a="1"/>
  <c r="O233" i="6" a="1"/>
  <c r="O281" i="6" a="1"/>
  <c r="L295" i="7" a="1"/>
  <c r="L44" i="7" a="1"/>
  <c r="L44" i="7" s="1"/>
  <c r="L76" i="7" a="1"/>
  <c r="L76" i="7" s="1"/>
  <c r="L108" i="7" a="1"/>
  <c r="L108" i="7" s="1"/>
  <c r="L140" i="7" a="1"/>
  <c r="L172" i="7" a="1"/>
  <c r="L172" i="7" s="1"/>
  <c r="L204" i="7" a="1"/>
  <c r="L204" i="7" s="1"/>
  <c r="L236" i="7" a="1"/>
  <c r="L236" i="7" s="1"/>
  <c r="L268" i="7" a="1"/>
  <c r="L33" i="7" a="1"/>
  <c r="L33" i="7" s="1"/>
  <c r="L65" i="7" a="1"/>
  <c r="L65" i="7" s="1"/>
  <c r="L97" i="7" a="1"/>
  <c r="L97" i="7" s="1"/>
  <c r="L129" i="7" a="1"/>
  <c r="L161" i="7" a="1"/>
  <c r="L161" i="7" s="1"/>
  <c r="L193" i="7" a="1"/>
  <c r="L225" i="7" a="1"/>
  <c r="L225" i="7" s="1"/>
  <c r="L257" i="7" a="1"/>
  <c r="L289" i="7" a="1"/>
  <c r="L289" i="7" s="1"/>
  <c r="L54" i="7" a="1"/>
  <c r="L54" i="7" s="1"/>
  <c r="L86" i="7" a="1"/>
  <c r="L86" i="7" s="1"/>
  <c r="L118" i="7" a="1"/>
  <c r="L150" i="7" a="1"/>
  <c r="L150" i="7" s="1"/>
  <c r="L182" i="7" a="1"/>
  <c r="L182" i="7" s="1"/>
  <c r="L214" i="7" a="1"/>
  <c r="L214" i="7" s="1"/>
  <c r="L246" i="7" a="1"/>
  <c r="L278" i="7" a="1"/>
  <c r="L278" i="7" s="1"/>
  <c r="L43" i="7" a="1"/>
  <c r="L43" i="7" s="1"/>
  <c r="L75" i="7" a="1"/>
  <c r="L75" i="7" s="1"/>
  <c r="L107" i="7" a="1"/>
  <c r="L139" i="7" a="1"/>
  <c r="L139" i="7" s="1"/>
  <c r="L171" i="7" a="1"/>
  <c r="L203" i="7" a="1"/>
  <c r="L203" i="7" s="1"/>
  <c r="L235" i="7" a="1"/>
  <c r="L267" i="7" a="1"/>
  <c r="L267" i="7" s="1"/>
  <c r="L48" i="7" a="1"/>
  <c r="L48" i="7" s="1"/>
  <c r="L80" i="7" a="1"/>
  <c r="L80" i="7" s="1"/>
  <c r="L112" i="7" a="1"/>
  <c r="L144" i="7" a="1"/>
  <c r="L144" i="7" s="1"/>
  <c r="L176" i="7" a="1"/>
  <c r="L176" i="7" s="1"/>
  <c r="L208" i="7" a="1"/>
  <c r="L208" i="7" s="1"/>
  <c r="L240" i="7" a="1"/>
  <c r="L272" i="7" a="1"/>
  <c r="L272" i="7" s="1"/>
  <c r="L37" i="7" a="1"/>
  <c r="L37" i="7" s="1"/>
  <c r="L69" i="7" a="1"/>
  <c r="L69" i="7" s="1"/>
  <c r="L101" i="7" a="1"/>
  <c r="L133" i="7" a="1"/>
  <c r="L133" i="7" s="1"/>
  <c r="L165" i="7" a="1"/>
  <c r="L165" i="7" s="1"/>
  <c r="L197" i="7" a="1"/>
  <c r="L197" i="7" s="1"/>
  <c r="L229" i="7" a="1"/>
  <c r="L229" i="7" s="1"/>
  <c r="L261" i="7" a="1"/>
  <c r="L261" i="7" s="1"/>
  <c r="L293" i="7" a="1"/>
  <c r="L293" i="7" s="1"/>
  <c r="L58" i="7" a="1"/>
  <c r="L58" i="7" s="1"/>
  <c r="L90" i="7" a="1"/>
  <c r="L122" i="7" a="1"/>
  <c r="L122" i="7" s="1"/>
  <c r="L154" i="7" a="1"/>
  <c r="L154" i="7" s="1"/>
  <c r="L186" i="7" a="1"/>
  <c r="L186" i="7" s="1"/>
  <c r="L218" i="7" a="1"/>
  <c r="L250" i="7" a="1"/>
  <c r="L250" i="7" s="1"/>
  <c r="L282" i="7" a="1"/>
  <c r="L282" i="7" s="1"/>
  <c r="L47" i="7" a="1"/>
  <c r="L47" i="7" s="1"/>
  <c r="L79" i="7" a="1"/>
  <c r="L79" i="7" s="1"/>
  <c r="L111" i="7" a="1"/>
  <c r="L111" i="7" s="1"/>
  <c r="L143" i="7" a="1"/>
  <c r="L143" i="7" s="1"/>
  <c r="L175" i="7" a="1"/>
  <c r="L175" i="7" s="1"/>
  <c r="L207" i="7" a="1"/>
  <c r="L239" i="7" a="1"/>
  <c r="L239" i="7" s="1"/>
  <c r="L271" i="7" a="1"/>
  <c r="L271" i="7" s="1"/>
  <c r="K295" i="7" a="1"/>
  <c r="K295" i="7" s="1"/>
  <c r="K291" i="7" a="1"/>
  <c r="K287" i="7" a="1"/>
  <c r="K287" i="7" s="1"/>
  <c r="K283" i="7" a="1"/>
  <c r="K279" i="7" a="1"/>
  <c r="K279" i="7" s="1"/>
  <c r="K275" i="7" a="1"/>
  <c r="K275" i="7" s="1"/>
  <c r="K271" i="7" a="1"/>
  <c r="K271" i="7" s="1"/>
  <c r="K267" i="7" a="1"/>
  <c r="K267" i="7" s="1"/>
  <c r="K263" i="7" a="1"/>
  <c r="K263" i="7" s="1"/>
  <c r="K259" i="7" a="1"/>
  <c r="K255" i="7" a="1"/>
  <c r="K255" i="7" s="1"/>
  <c r="K251" i="7" a="1"/>
  <c r="K247" i="7" a="1"/>
  <c r="K247" i="7" s="1"/>
  <c r="K243" i="7" a="1"/>
  <c r="K239" i="7" a="1"/>
  <c r="K239" i="7" s="1"/>
  <c r="K235" i="7" a="1"/>
  <c r="K235" i="7" s="1"/>
  <c r="K231" i="7" a="1"/>
  <c r="K231" i="7" s="1"/>
  <c r="K227" i="7" a="1"/>
  <c r="K223" i="7" a="1"/>
  <c r="K223" i="7" s="1"/>
  <c r="K219" i="7" a="1"/>
  <c r="K219" i="7" s="1"/>
  <c r="K215" i="7" a="1"/>
  <c r="K215" i="7" s="1"/>
  <c r="K211" i="7" a="1"/>
  <c r="K211" i="7" s="1"/>
  <c r="K207" i="7" a="1"/>
  <c r="K207" i="7" s="1"/>
  <c r="K203" i="7" a="1"/>
  <c r="K203" i="7" s="1"/>
  <c r="K199" i="7" a="1"/>
  <c r="K199" i="7" s="1"/>
  <c r="K195" i="7" a="1"/>
  <c r="K191" i="7" a="1"/>
  <c r="K191" i="7" s="1"/>
  <c r="K187" i="7" a="1"/>
  <c r="K183" i="7" a="1"/>
  <c r="K183" i="7" s="1"/>
  <c r="K179" i="7" a="1"/>
  <c r="K179" i="7" s="1"/>
  <c r="K175" i="7" a="1"/>
  <c r="K175" i="7" s="1"/>
  <c r="K171" i="7" a="1"/>
  <c r="K171" i="7" s="1"/>
  <c r="K167" i="7" a="1"/>
  <c r="K167" i="7" s="1"/>
  <c r="K163" i="7" a="1"/>
  <c r="K163" i="7" s="1"/>
  <c r="K159" i="7" a="1"/>
  <c r="K159" i="7" s="1"/>
  <c r="K155" i="7" a="1"/>
  <c r="K151" i="7" a="1"/>
  <c r="K151" i="7" s="1"/>
  <c r="K147" i="7" a="1"/>
  <c r="K147" i="7" s="1"/>
  <c r="K143" i="7" a="1"/>
  <c r="K143" i="7" s="1"/>
  <c r="K139" i="7" a="1"/>
  <c r="K139" i="7" s="1"/>
  <c r="K135" i="7" a="1"/>
  <c r="K135" i="7" s="1"/>
  <c r="K131" i="7" a="1"/>
  <c r="K127" i="7" a="1"/>
  <c r="K127" i="7" s="1"/>
  <c r="K123" i="7" a="1"/>
  <c r="K119" i="7" a="1"/>
  <c r="K119" i="7" s="1"/>
  <c r="K115" i="7" a="1"/>
  <c r="K111" i="7" a="1"/>
  <c r="K111" i="7" s="1"/>
  <c r="K107" i="7" a="1"/>
  <c r="K107" i="7" s="1"/>
  <c r="K103" i="7" a="1"/>
  <c r="K103" i="7" s="1"/>
  <c r="K99" i="7" a="1"/>
  <c r="K95" i="7" a="1"/>
  <c r="K95" i="7" s="1"/>
  <c r="K91" i="7" a="1"/>
  <c r="K91" i="7" s="1"/>
  <c r="K87" i="7" a="1"/>
  <c r="K87" i="7" s="1"/>
  <c r="K83" i="7" a="1"/>
  <c r="K79" i="7" a="1"/>
  <c r="K79" i="7" s="1"/>
  <c r="K75" i="7" a="1"/>
  <c r="K75" i="7" s="1"/>
  <c r="K71" i="7" a="1"/>
  <c r="K71" i="7" s="1"/>
  <c r="K67" i="7" a="1"/>
  <c r="K63" i="7" a="1"/>
  <c r="K63" i="7" s="1"/>
  <c r="K59" i="7" a="1"/>
  <c r="K59" i="7" s="1"/>
  <c r="K55" i="7" a="1"/>
  <c r="K55" i="7" s="1"/>
  <c r="K51" i="7" a="1"/>
  <c r="K51" i="7" s="1"/>
  <c r="K47" i="7" a="1"/>
  <c r="K47" i="7" s="1"/>
  <c r="K43" i="7" a="1"/>
  <c r="K43" i="7" s="1"/>
  <c r="K39" i="7" a="1"/>
  <c r="K39" i="7" s="1"/>
  <c r="K35" i="7" a="1"/>
  <c r="K35" i="7" s="1"/>
  <c r="K298" i="7" a="1"/>
  <c r="K298" i="7" s="1"/>
  <c r="K294" i="7" a="1"/>
  <c r="K294" i="7" s="1"/>
  <c r="K290" i="7" a="1"/>
  <c r="K290" i="7" s="1"/>
  <c r="K286" i="7" a="1"/>
  <c r="K282" i="7" a="1"/>
  <c r="K282" i="7" s="1"/>
  <c r="K278" i="7" a="1"/>
  <c r="K278" i="7" s="1"/>
  <c r="K274" i="7" a="1"/>
  <c r="K274" i="7" s="1"/>
  <c r="K270" i="7" a="1"/>
  <c r="K270" i="7" s="1"/>
  <c r="K266" i="7" a="1"/>
  <c r="K266" i="7" s="1"/>
  <c r="K262" i="7" a="1"/>
  <c r="K262" i="7" s="1"/>
  <c r="K258" i="7" a="1"/>
  <c r="K258" i="7" s="1"/>
  <c r="K254" i="7" a="1"/>
  <c r="K254" i="7" s="1"/>
  <c r="K250" i="7" a="1"/>
  <c r="K250" i="7" s="1"/>
  <c r="K246" i="7" a="1"/>
  <c r="K246" i="7" s="1"/>
  <c r="K242" i="7" a="1"/>
  <c r="K242" i="7" s="1"/>
  <c r="K238" i="7" a="1"/>
  <c r="K234" i="7" a="1"/>
  <c r="K234" i="7" s="1"/>
  <c r="K230" i="7" a="1"/>
  <c r="K230" i="7" s="1"/>
  <c r="K226" i="7" a="1"/>
  <c r="K226" i="7" s="1"/>
  <c r="K222" i="7" a="1"/>
  <c r="K222" i="7" s="1"/>
  <c r="K218" i="7" a="1"/>
  <c r="K218" i="7" s="1"/>
  <c r="K214" i="7" a="1"/>
  <c r="K210" i="7" a="1"/>
  <c r="K210" i="7" s="1"/>
  <c r="K206" i="7" a="1"/>
  <c r="K202" i="7" a="1"/>
  <c r="K202" i="7" s="1"/>
  <c r="K198" i="7" a="1"/>
  <c r="K194" i="7" a="1"/>
  <c r="K194" i="7" s="1"/>
  <c r="K190" i="7" a="1"/>
  <c r="K186" i="7" a="1"/>
  <c r="K186" i="7" s="1"/>
  <c r="K182" i="7" a="1"/>
  <c r="K182" i="7" s="1"/>
  <c r="K178" i="7" a="1"/>
  <c r="K178" i="7" s="1"/>
  <c r="K174" i="7" a="1"/>
  <c r="K170" i="7" a="1"/>
  <c r="K170" i="7" s="1"/>
  <c r="K166" i="7" a="1"/>
  <c r="K166" i="7" s="1"/>
  <c r="K162" i="7" a="1"/>
  <c r="K162" i="7" s="1"/>
  <c r="K158" i="7" a="1"/>
  <c r="K158" i="7" s="1"/>
  <c r="K154" i="7" a="1"/>
  <c r="K154" i="7" s="1"/>
  <c r="K150" i="7" a="1"/>
  <c r="K150" i="7" s="1"/>
  <c r="K146" i="7" a="1"/>
  <c r="K146" i="7" s="1"/>
  <c r="K142" i="7" a="1"/>
  <c r="K138" i="7" a="1"/>
  <c r="K138" i="7" s="1"/>
  <c r="K134" i="7" a="1"/>
  <c r="K134" i="7" s="1"/>
  <c r="K130" i="7" a="1"/>
  <c r="K130" i="7" s="1"/>
  <c r="K126" i="7" a="1"/>
  <c r="K126" i="7" s="1"/>
  <c r="K122" i="7" a="1"/>
  <c r="K122" i="7" s="1"/>
  <c r="K118" i="7" a="1"/>
  <c r="K118" i="7" s="1"/>
  <c r="K114" i="7" a="1"/>
  <c r="K114" i="7" s="1"/>
  <c r="K110" i="7" a="1"/>
  <c r="K106" i="7" a="1"/>
  <c r="K106" i="7" s="1"/>
  <c r="K102" i="7" a="1"/>
  <c r="K102" i="7" s="1"/>
  <c r="K98" i="7" a="1"/>
  <c r="K98" i="7" s="1"/>
  <c r="K94" i="7" a="1"/>
  <c r="K94" i="7" s="1"/>
  <c r="K90" i="7" a="1"/>
  <c r="K90" i="7" s="1"/>
  <c r="K86" i="7" a="1"/>
  <c r="K86" i="7" s="1"/>
  <c r="K82" i="7" a="1"/>
  <c r="K82" i="7" s="1"/>
  <c r="K78" i="7" a="1"/>
  <c r="K78" i="7" s="1"/>
  <c r="K74" i="7" a="1"/>
  <c r="K74" i="7" s="1"/>
  <c r="K70" i="7" a="1"/>
  <c r="K70" i="7" s="1"/>
  <c r="K66" i="7" a="1"/>
  <c r="K66" i="7" s="1"/>
  <c r="K62" i="7" a="1"/>
  <c r="K62" i="7" s="1"/>
  <c r="K58" i="7" a="1"/>
  <c r="K58" i="7" s="1"/>
  <c r="K54" i="7" a="1"/>
  <c r="K54" i="7" s="1"/>
  <c r="K50" i="7" a="1"/>
  <c r="K50" i="7" s="1"/>
  <c r="K46" i="7" a="1"/>
  <c r="K42" i="7" a="1"/>
  <c r="K42" i="7" s="1"/>
  <c r="K38" i="7" a="1"/>
  <c r="K38" i="7" s="1"/>
  <c r="K34" i="7" a="1"/>
  <c r="K34" i="7" s="1"/>
  <c r="K297" i="7" a="1"/>
  <c r="K297" i="7" s="1"/>
  <c r="K293" i="7" a="1"/>
  <c r="K293" i="7" s="1"/>
  <c r="K289" i="7" a="1"/>
  <c r="K289" i="7" s="1"/>
  <c r="K285" i="7" a="1"/>
  <c r="K285" i="7" s="1"/>
  <c r="K281" i="7" a="1"/>
  <c r="K277" i="7" a="1"/>
  <c r="K277" i="7" s="1"/>
  <c r="K273" i="7" a="1"/>
  <c r="K273" i="7" s="1"/>
  <c r="K269" i="7" a="1"/>
  <c r="K269" i="7" s="1"/>
  <c r="K265" i="7" a="1"/>
  <c r="K265" i="7" s="1"/>
  <c r="K261" i="7" a="1"/>
  <c r="K261" i="7" s="1"/>
  <c r="K257" i="7" a="1"/>
  <c r="K257" i="7" s="1"/>
  <c r="K253" i="7" a="1"/>
  <c r="K253" i="7" s="1"/>
  <c r="K249" i="7" a="1"/>
  <c r="K245" i="7" a="1"/>
  <c r="K245" i="7" s="1"/>
  <c r="K241" i="7" a="1"/>
  <c r="K241" i="7" s="1"/>
  <c r="K237" i="7" a="1"/>
  <c r="K237" i="7" s="1"/>
  <c r="K233" i="7" a="1"/>
  <c r="K229" i="7" a="1"/>
  <c r="K229" i="7" s="1"/>
  <c r="K225" i="7" a="1"/>
  <c r="K225" i="7" s="1"/>
  <c r="K221" i="7" a="1"/>
  <c r="K221" i="7" s="1"/>
  <c r="K217" i="7" a="1"/>
  <c r="K213" i="7" a="1"/>
  <c r="K213" i="7" s="1"/>
  <c r="K209" i="7" a="1"/>
  <c r="K209" i="7" s="1"/>
  <c r="K205" i="7" a="1"/>
  <c r="K205" i="7" s="1"/>
  <c r="K201" i="7" a="1"/>
  <c r="K201" i="7" s="1"/>
  <c r="K197" i="7" a="1"/>
  <c r="K197" i="7" s="1"/>
  <c r="K193" i="7" a="1"/>
  <c r="K189" i="7" a="1"/>
  <c r="K189" i="7" s="1"/>
  <c r="K185" i="7" a="1"/>
  <c r="K181" i="7" a="1"/>
  <c r="K181" i="7" s="1"/>
  <c r="K177" i="7" a="1"/>
  <c r="K177" i="7" s="1"/>
  <c r="K173" i="7" a="1"/>
  <c r="K173" i="7" s="1"/>
  <c r="K169" i="7" a="1"/>
  <c r="K169" i="7" s="1"/>
  <c r="K165" i="7" a="1"/>
  <c r="K165" i="7" s="1"/>
  <c r="K161" i="7" a="1"/>
  <c r="K157" i="7" a="1"/>
  <c r="K157" i="7" s="1"/>
  <c r="K153" i="7" a="1"/>
  <c r="K149" i="7" a="1"/>
  <c r="K149" i="7" s="1"/>
  <c r="K145" i="7" a="1"/>
  <c r="K145" i="7" s="1"/>
  <c r="K141" i="7" a="1"/>
  <c r="K141" i="7" s="1"/>
  <c r="K137" i="7" a="1"/>
  <c r="K137" i="7" s="1"/>
  <c r="K133" i="7" a="1"/>
  <c r="K133" i="7" s="1"/>
  <c r="K129" i="7" a="1"/>
  <c r="K129" i="7" s="1"/>
  <c r="K125" i="7" a="1"/>
  <c r="K125" i="7" s="1"/>
  <c r="K121" i="7" a="1"/>
  <c r="K117" i="7" a="1"/>
  <c r="K117" i="7" s="1"/>
  <c r="K113" i="7" a="1"/>
  <c r="K113" i="7" s="1"/>
  <c r="K109" i="7" a="1"/>
  <c r="K109" i="7" s="1"/>
  <c r="K105" i="7" a="1"/>
  <c r="K105" i="7" s="1"/>
  <c r="K101" i="7" a="1"/>
  <c r="K101" i="7" s="1"/>
  <c r="K97" i="7" a="1"/>
  <c r="K97" i="7" s="1"/>
  <c r="K93" i="7" a="1"/>
  <c r="K93" i="7" s="1"/>
  <c r="K89" i="7" a="1"/>
  <c r="K85" i="7" a="1"/>
  <c r="K85" i="7" s="1"/>
  <c r="K81" i="7" a="1"/>
  <c r="K81" i="7" s="1"/>
  <c r="K77" i="7" a="1"/>
  <c r="K77" i="7" s="1"/>
  <c r="K73" i="7" a="1"/>
  <c r="K73" i="7" s="1"/>
  <c r="K69" i="7" a="1"/>
  <c r="K69" i="7" s="1"/>
  <c r="K65" i="7" a="1"/>
  <c r="K65" i="7" s="1"/>
  <c r="K61" i="7" a="1"/>
  <c r="K61" i="7" s="1"/>
  <c r="K57" i="7" a="1"/>
  <c r="K57" i="7" s="1"/>
  <c r="K53" i="7" a="1"/>
  <c r="K53" i="7" s="1"/>
  <c r="K49" i="7" a="1"/>
  <c r="K49" i="7" s="1"/>
  <c r="K45" i="7" a="1"/>
  <c r="K45" i="7" s="1"/>
  <c r="K41" i="7" a="1"/>
  <c r="K37" i="7" a="1"/>
  <c r="K37" i="7" s="1"/>
  <c r="K33" i="7" a="1"/>
  <c r="K33" i="7" s="1"/>
  <c r="K296" i="7" a="1"/>
  <c r="K296" i="7" s="1"/>
  <c r="K292" i="7" a="1"/>
  <c r="K292" i="7" s="1"/>
  <c r="K288" i="7" a="1"/>
  <c r="K288" i="7" s="1"/>
  <c r="K284" i="7" a="1"/>
  <c r="K284" i="7" s="1"/>
  <c r="K280" i="7" a="1"/>
  <c r="K280" i="7" s="1"/>
  <c r="K276" i="7" a="1"/>
  <c r="K276" i="7" s="1"/>
  <c r="K272" i="7" a="1"/>
  <c r="K272" i="7" s="1"/>
  <c r="K268" i="7" a="1"/>
  <c r="K268" i="7" s="1"/>
  <c r="K264" i="7" a="1"/>
  <c r="K264" i="7" s="1"/>
  <c r="K260" i="7" a="1"/>
  <c r="K256" i="7" a="1"/>
  <c r="K256" i="7" s="1"/>
  <c r="K252" i="7" a="1"/>
  <c r="K252" i="7" s="1"/>
  <c r="K248" i="7" a="1"/>
  <c r="K248" i="7" s="1"/>
  <c r="K244" i="7" a="1"/>
  <c r="K244" i="7" s="1"/>
  <c r="K240" i="7" a="1"/>
  <c r="K240" i="7" s="1"/>
  <c r="K236" i="7" a="1"/>
  <c r="K236" i="7" s="1"/>
  <c r="K232" i="7" a="1"/>
  <c r="K232" i="7" s="1"/>
  <c r="K228" i="7" a="1"/>
  <c r="K224" i="7" a="1"/>
  <c r="K224" i="7" s="1"/>
  <c r="K220" i="7" a="1"/>
  <c r="K220" i="7" s="1"/>
  <c r="K216" i="7" a="1"/>
  <c r="K216" i="7" s="1"/>
  <c r="K212" i="7" a="1"/>
  <c r="K208" i="7" a="1"/>
  <c r="K208" i="7" s="1"/>
  <c r="K204" i="7" a="1"/>
  <c r="K204" i="7" s="1"/>
  <c r="K200" i="7" a="1"/>
  <c r="K200" i="7" s="1"/>
  <c r="K196" i="7" a="1"/>
  <c r="K196" i="7" s="1"/>
  <c r="K192" i="7" a="1"/>
  <c r="K192" i="7" s="1"/>
  <c r="K188" i="7" a="1"/>
  <c r="K188" i="7" s="1"/>
  <c r="K184" i="7" a="1"/>
  <c r="K184" i="7" s="1"/>
  <c r="K180" i="7" a="1"/>
  <c r="K180" i="7" s="1"/>
  <c r="K176" i="7" a="1"/>
  <c r="K176" i="7" s="1"/>
  <c r="K172" i="7" a="1"/>
  <c r="K172" i="7" s="1"/>
  <c r="K168" i="7" a="1"/>
  <c r="K168" i="7" s="1"/>
  <c r="K164" i="7" a="1"/>
  <c r="K160" i="7" a="1"/>
  <c r="K160" i="7" s="1"/>
  <c r="K156" i="7" a="1"/>
  <c r="K156" i="7" s="1"/>
  <c r="K152" i="7" a="1"/>
  <c r="K152" i="7" s="1"/>
  <c r="K148" i="7" a="1"/>
  <c r="K148" i="7" s="1"/>
  <c r="K144" i="7" a="1"/>
  <c r="K144" i="7" s="1"/>
  <c r="K140" i="7" a="1"/>
  <c r="K140" i="7" s="1"/>
  <c r="K136" i="7" a="1"/>
  <c r="K136" i="7" s="1"/>
  <c r="K132" i="7" a="1"/>
  <c r="K132" i="7" s="1"/>
  <c r="K128" i="7" a="1"/>
  <c r="K128" i="7" s="1"/>
  <c r="K124" i="7" a="1"/>
  <c r="K124" i="7" s="1"/>
  <c r="K120" i="7" a="1"/>
  <c r="K120" i="7" s="1"/>
  <c r="K116" i="7" a="1"/>
  <c r="K116" i="7" s="1"/>
  <c r="K112" i="7" a="1"/>
  <c r="K112" i="7" s="1"/>
  <c r="K108" i="7" a="1"/>
  <c r="K108" i="7" s="1"/>
  <c r="K104" i="7" a="1"/>
  <c r="K104" i="7" s="1"/>
  <c r="K100" i="7" a="1"/>
  <c r="K100" i="7" s="1"/>
  <c r="K96" i="7" a="1"/>
  <c r="K96" i="7" s="1"/>
  <c r="K92" i="7" a="1"/>
  <c r="K92" i="7" s="1"/>
  <c r="K88" i="7" a="1"/>
  <c r="K88" i="7" s="1"/>
  <c r="K84" i="7" a="1"/>
  <c r="K84" i="7" s="1"/>
  <c r="K80" i="7" a="1"/>
  <c r="K80" i="7" s="1"/>
  <c r="K76" i="7" a="1"/>
  <c r="K76" i="7" s="1"/>
  <c r="K72" i="7" a="1"/>
  <c r="K72" i="7" s="1"/>
  <c r="K68" i="7" a="1"/>
  <c r="K64" i="7" a="1"/>
  <c r="K64" i="7" s="1"/>
  <c r="K60" i="7" a="1"/>
  <c r="K60" i="7" s="1"/>
  <c r="K56" i="7" a="1"/>
  <c r="K56" i="7" s="1"/>
  <c r="K52" i="7" a="1"/>
  <c r="K52" i="7" s="1"/>
  <c r="K48" i="7" a="1"/>
  <c r="K48" i="7" s="1"/>
  <c r="K44" i="7" a="1"/>
  <c r="K44" i="7" s="1"/>
  <c r="K40" i="7" a="1"/>
  <c r="K40" i="7" s="1"/>
  <c r="K36" i="7" a="1"/>
  <c r="K36" i="7" s="1"/>
  <c r="L52" i="7" a="1"/>
  <c r="L52" i="7" s="1"/>
  <c r="L84" i="7" a="1"/>
  <c r="L84" i="7" s="1"/>
  <c r="L116" i="7" a="1"/>
  <c r="L116" i="7" s="1"/>
  <c r="L148" i="7" a="1"/>
  <c r="L180" i="7" a="1"/>
  <c r="L180" i="7" s="1"/>
  <c r="L212" i="7" a="1"/>
  <c r="L212" i="7" s="1"/>
  <c r="L244" i="7" a="1"/>
  <c r="L244" i="7" s="1"/>
  <c r="L276" i="7" a="1"/>
  <c r="L41" i="7" a="1"/>
  <c r="L41" i="7" s="1"/>
  <c r="L73" i="7" a="1"/>
  <c r="L73" i="7" s="1"/>
  <c r="L105" i="7" a="1"/>
  <c r="L105" i="7" s="1"/>
  <c r="L137" i="7" a="1"/>
  <c r="L137" i="7" s="1"/>
  <c r="L169" i="7" a="1"/>
  <c r="L169" i="7" s="1"/>
  <c r="L201" i="7" a="1"/>
  <c r="L201" i="7" s="1"/>
  <c r="L233" i="7" a="1"/>
  <c r="L233" i="7" s="1"/>
  <c r="L265" i="7" a="1"/>
  <c r="L265" i="7" s="1"/>
  <c r="L297" i="7" a="1"/>
  <c r="L297" i="7" s="1"/>
  <c r="L62" i="7" a="1"/>
  <c r="L62" i="7" s="1"/>
  <c r="L94" i="7" a="1"/>
  <c r="L94" i="7" s="1"/>
  <c r="L126" i="7" a="1"/>
  <c r="L126" i="7" s="1"/>
  <c r="L158" i="7" a="1"/>
  <c r="L158" i="7" s="1"/>
  <c r="L190" i="7" a="1"/>
  <c r="L190" i="7" s="1"/>
  <c r="L222" i="7" a="1"/>
  <c r="L222" i="7" s="1"/>
  <c r="L254" i="7" a="1"/>
  <c r="L254" i="7" s="1"/>
  <c r="L286" i="7" a="1"/>
  <c r="L286" i="7" s="1"/>
  <c r="L51" i="7" a="1"/>
  <c r="L51" i="7" s="1"/>
  <c r="L83" i="7" a="1"/>
  <c r="L83" i="7" s="1"/>
  <c r="L115" i="7" a="1"/>
  <c r="L115" i="7" s="1"/>
  <c r="L147" i="7" a="1"/>
  <c r="L147" i="7" s="1"/>
  <c r="L179" i="7" a="1"/>
  <c r="L179" i="7" s="1"/>
  <c r="L211" i="7" a="1"/>
  <c r="L211" i="7" s="1"/>
  <c r="L243" i="7" a="1"/>
  <c r="L243" i="7" s="1"/>
  <c r="L275" i="7" a="1"/>
  <c r="L275" i="7" s="1"/>
  <c r="L56" i="7" a="1"/>
  <c r="L56" i="7" s="1"/>
  <c r="L88" i="7" a="1"/>
  <c r="L88" i="7" s="1"/>
  <c r="L120" i="7" a="1"/>
  <c r="L120" i="7" s="1"/>
  <c r="L152" i="7" a="1"/>
  <c r="L152" i="7" s="1"/>
  <c r="L184" i="7" a="1"/>
  <c r="L184" i="7" s="1"/>
  <c r="L216" i="7" a="1"/>
  <c r="L216" i="7" s="1"/>
  <c r="L248" i="7" a="1"/>
  <c r="L248" i="7" s="1"/>
  <c r="L280" i="7" a="1"/>
  <c r="L280" i="7" s="1"/>
  <c r="L45" i="7" a="1"/>
  <c r="L45" i="7" s="1"/>
  <c r="L77" i="7" a="1"/>
  <c r="L77" i="7" s="1"/>
  <c r="L109" i="7" a="1"/>
  <c r="L109" i="7" s="1"/>
  <c r="L141" i="7" a="1"/>
  <c r="L141" i="7" s="1"/>
  <c r="L173" i="7" a="1"/>
  <c r="L173" i="7" s="1"/>
  <c r="L205" i="7" a="1"/>
  <c r="L205" i="7" s="1"/>
  <c r="L237" i="7" a="1"/>
  <c r="L237" i="7" s="1"/>
  <c r="L269" i="7" a="1"/>
  <c r="L269" i="7" s="1"/>
  <c r="L34" i="7" a="1"/>
  <c r="L34" i="7" s="1"/>
  <c r="L66" i="7" a="1"/>
  <c r="L66" i="7" s="1"/>
  <c r="L98" i="7" a="1"/>
  <c r="L98" i="7" s="1"/>
  <c r="L130" i="7" a="1"/>
  <c r="L130" i="7" s="1"/>
  <c r="L162" i="7" a="1"/>
  <c r="L162" i="7" s="1"/>
  <c r="L194" i="7" a="1"/>
  <c r="L194" i="7" s="1"/>
  <c r="L226" i="7" a="1"/>
  <c r="L258" i="7" a="1"/>
  <c r="L258" i="7" s="1"/>
  <c r="L290" i="7" a="1"/>
  <c r="L290" i="7" s="1"/>
  <c r="L55" i="7" a="1"/>
  <c r="L55" i="7" s="1"/>
  <c r="L87" i="7" a="1"/>
  <c r="L87" i="7" s="1"/>
  <c r="L119" i="7" a="1"/>
  <c r="L119" i="7" s="1"/>
  <c r="L151" i="7" a="1"/>
  <c r="L151" i="7" s="1"/>
  <c r="L183" i="7" a="1"/>
  <c r="L183" i="7" s="1"/>
  <c r="L215" i="7" a="1"/>
  <c r="L215" i="7" s="1"/>
  <c r="L247" i="7" a="1"/>
  <c r="L247" i="7" s="1"/>
  <c r="L279" i="7" a="1"/>
  <c r="L279" i="7" s="1"/>
  <c r="L60" i="7" a="1"/>
  <c r="L60" i="7" s="1"/>
  <c r="L92" i="7" a="1"/>
  <c r="L92" i="7" s="1"/>
  <c r="L124" i="7" a="1"/>
  <c r="L124" i="7" s="1"/>
  <c r="L156" i="7" a="1"/>
  <c r="L156" i="7" s="1"/>
  <c r="L188" i="7" a="1"/>
  <c r="L188" i="7" s="1"/>
  <c r="L220" i="7" a="1"/>
  <c r="L252" i="7" a="1"/>
  <c r="L252" i="7" s="1"/>
  <c r="L284" i="7" a="1"/>
  <c r="L284" i="7" s="1"/>
  <c r="L49" i="7" a="1"/>
  <c r="L49" i="7" s="1"/>
  <c r="L81" i="7" a="1"/>
  <c r="L81" i="7" s="1"/>
  <c r="L113" i="7" a="1"/>
  <c r="L113" i="7" s="1"/>
  <c r="L145" i="7" a="1"/>
  <c r="L145" i="7" s="1"/>
  <c r="L177" i="7" a="1"/>
  <c r="L177" i="7" s="1"/>
  <c r="L209" i="7" a="1"/>
  <c r="L209" i="7" s="1"/>
  <c r="L241" i="7" a="1"/>
  <c r="L241" i="7" s="1"/>
  <c r="L273" i="7" a="1"/>
  <c r="L273" i="7" s="1"/>
  <c r="L38" i="7" a="1"/>
  <c r="L38" i="7" s="1"/>
  <c r="L70" i="7" a="1"/>
  <c r="L70" i="7" s="1"/>
  <c r="L102" i="7" a="1"/>
  <c r="L102" i="7" s="1"/>
  <c r="L134" i="7" a="1"/>
  <c r="L134" i="7" s="1"/>
  <c r="L166" i="7" a="1"/>
  <c r="L166" i="7" s="1"/>
  <c r="L198" i="7" a="1"/>
  <c r="L198" i="7" s="1"/>
  <c r="L230" i="7" a="1"/>
  <c r="L230" i="7" s="1"/>
  <c r="L262" i="7" a="1"/>
  <c r="L262" i="7" s="1"/>
  <c r="L294" i="7" a="1"/>
  <c r="L294" i="7" s="1"/>
  <c r="L59" i="7" a="1"/>
  <c r="L59" i="7" s="1"/>
  <c r="L91" i="7" a="1"/>
  <c r="L91" i="7" s="1"/>
  <c r="L123" i="7" a="1"/>
  <c r="L123" i="7" s="1"/>
  <c r="L155" i="7" a="1"/>
  <c r="L155" i="7" s="1"/>
  <c r="L187" i="7" a="1"/>
  <c r="L187" i="7" s="1"/>
  <c r="L219" i="7" a="1"/>
  <c r="L219" i="7" s="1"/>
  <c r="L251" i="7" a="1"/>
  <c r="L251" i="7" s="1"/>
  <c r="L283" i="7" a="1"/>
  <c r="L283" i="7" s="1"/>
  <c r="L64" i="7" a="1"/>
  <c r="L64" i="7" s="1"/>
  <c r="L96" i="7" a="1"/>
  <c r="L96" i="7" s="1"/>
  <c r="L128" i="7" a="1"/>
  <c r="L128" i="7" s="1"/>
  <c r="L160" i="7" a="1"/>
  <c r="L160" i="7" s="1"/>
  <c r="L192" i="7" a="1"/>
  <c r="L192" i="7" s="1"/>
  <c r="L224" i="7" a="1"/>
  <c r="L224" i="7" s="1"/>
  <c r="L256" i="7" a="1"/>
  <c r="L256" i="7" s="1"/>
  <c r="L288" i="7" a="1"/>
  <c r="L288" i="7" s="1"/>
  <c r="L53" i="7" a="1"/>
  <c r="L53" i="7" s="1"/>
  <c r="L85" i="7" a="1"/>
  <c r="L85" i="7" s="1"/>
  <c r="L117" i="7" a="1"/>
  <c r="L117" i="7" s="1"/>
  <c r="L149" i="7" a="1"/>
  <c r="L149" i="7" s="1"/>
  <c r="L181" i="7" a="1"/>
  <c r="L181" i="7" s="1"/>
  <c r="L213" i="7" a="1"/>
  <c r="L213" i="7" s="1"/>
  <c r="L245" i="7" a="1"/>
  <c r="L245" i="7" s="1"/>
  <c r="L277" i="7" a="1"/>
  <c r="L277" i="7" s="1"/>
  <c r="L42" i="7" a="1"/>
  <c r="L42" i="7" s="1"/>
  <c r="L74" i="7" a="1"/>
  <c r="L74" i="7" s="1"/>
  <c r="L106" i="7" a="1"/>
  <c r="L106" i="7" s="1"/>
  <c r="L138" i="7" a="1"/>
  <c r="L138" i="7" s="1"/>
  <c r="L170" i="7" a="1"/>
  <c r="L170" i="7" s="1"/>
  <c r="L202" i="7" a="1"/>
  <c r="L202" i="7" s="1"/>
  <c r="L234" i="7" a="1"/>
  <c r="L234" i="7" s="1"/>
  <c r="L266" i="7" a="1"/>
  <c r="L266" i="7" s="1"/>
  <c r="L298" i="7" a="1"/>
  <c r="L63" i="7" a="1"/>
  <c r="L63" i="7" s="1"/>
  <c r="L95" i="7" a="1"/>
  <c r="L95" i="7" s="1"/>
  <c r="L127" i="7" a="1"/>
  <c r="L127" i="7" s="1"/>
  <c r="L159" i="7" a="1"/>
  <c r="L159" i="7" s="1"/>
  <c r="L191" i="7" a="1"/>
  <c r="L191" i="7" s="1"/>
  <c r="L223" i="7" a="1"/>
  <c r="L223" i="7" s="1"/>
  <c r="L255" i="7" a="1"/>
  <c r="L255" i="7" s="1"/>
  <c r="L287" i="7" a="1"/>
  <c r="L287" i="7" s="1"/>
  <c r="L36" i="7" a="1"/>
  <c r="L36" i="7" s="1"/>
  <c r="L68" i="7" a="1"/>
  <c r="L68" i="7" s="1"/>
  <c r="L100" i="7" a="1"/>
  <c r="L100" i="7" s="1"/>
  <c r="L132" i="7" a="1"/>
  <c r="L132" i="7" s="1"/>
  <c r="L164" i="7" a="1"/>
  <c r="L164" i="7" s="1"/>
  <c r="L196" i="7" a="1"/>
  <c r="L196" i="7" s="1"/>
  <c r="L228" i="7" a="1"/>
  <c r="L228" i="7" s="1"/>
  <c r="L260" i="7" a="1"/>
  <c r="L260" i="7" s="1"/>
  <c r="L292" i="7" a="1"/>
  <c r="L292" i="7" s="1"/>
  <c r="L57" i="7" a="1"/>
  <c r="L57" i="7" s="1"/>
  <c r="L89" i="7" a="1"/>
  <c r="L89" i="7" s="1"/>
  <c r="L121" i="7" a="1"/>
  <c r="L121" i="7" s="1"/>
  <c r="L153" i="7" a="1"/>
  <c r="L153" i="7" s="1"/>
  <c r="L185" i="7" a="1"/>
  <c r="L185" i="7" s="1"/>
  <c r="L217" i="7" a="1"/>
  <c r="L217" i="7" s="1"/>
  <c r="L249" i="7" a="1"/>
  <c r="L249" i="7" s="1"/>
  <c r="L281" i="7" a="1"/>
  <c r="L281" i="7" s="1"/>
  <c r="L46" i="7" a="1"/>
  <c r="L46" i="7" s="1"/>
  <c r="L78" i="7" a="1"/>
  <c r="L78" i="7" s="1"/>
  <c r="L110" i="7" a="1"/>
  <c r="L110" i="7" s="1"/>
  <c r="L142" i="7" a="1"/>
  <c r="L142" i="7" s="1"/>
  <c r="L174" i="7" a="1"/>
  <c r="L174" i="7" s="1"/>
  <c r="L206" i="7" a="1"/>
  <c r="L206" i="7" s="1"/>
  <c r="L238" i="7" a="1"/>
  <c r="L238" i="7" s="1"/>
  <c r="L270" i="7" a="1"/>
  <c r="L270" i="7" s="1"/>
  <c r="L35" i="7" a="1"/>
  <c r="L35" i="7" s="1"/>
  <c r="L67" i="7" a="1"/>
  <c r="L67" i="7" s="1"/>
  <c r="L99" i="7" a="1"/>
  <c r="L99" i="7" s="1"/>
  <c r="L131" i="7" a="1"/>
  <c r="L131" i="7" s="1"/>
  <c r="L163" i="7" a="1"/>
  <c r="L163" i="7" s="1"/>
  <c r="L195" i="7" a="1"/>
  <c r="L195" i="7" s="1"/>
  <c r="L227" i="7" a="1"/>
  <c r="L227" i="7" s="1"/>
  <c r="L259" i="7" a="1"/>
  <c r="L259" i="7" s="1"/>
  <c r="L291" i="7" a="1"/>
  <c r="L291" i="7" s="1"/>
  <c r="L40" i="7" a="1"/>
  <c r="L40" i="7" s="1"/>
  <c r="L72" i="7" a="1"/>
  <c r="L72" i="7" s="1"/>
  <c r="L104" i="7" a="1"/>
  <c r="L104" i="7" s="1"/>
  <c r="L136" i="7" a="1"/>
  <c r="L136" i="7" s="1"/>
  <c r="L168" i="7" a="1"/>
  <c r="L168" i="7" s="1"/>
  <c r="L200" i="7" a="1"/>
  <c r="L200" i="7" s="1"/>
  <c r="L232" i="7" a="1"/>
  <c r="L232" i="7" s="1"/>
  <c r="L264" i="7" a="1"/>
  <c r="L264" i="7" s="1"/>
  <c r="L296" i="7" a="1"/>
  <c r="L296" i="7" s="1"/>
  <c r="L61" i="7" a="1"/>
  <c r="L61" i="7" s="1"/>
  <c r="L93" i="7" a="1"/>
  <c r="L93" i="7" s="1"/>
  <c r="L125" i="7" a="1"/>
  <c r="L125" i="7" s="1"/>
  <c r="L157" i="7" a="1"/>
  <c r="L157" i="7" s="1"/>
  <c r="L189" i="7" a="1"/>
  <c r="L189" i="7" s="1"/>
  <c r="L221" i="7" a="1"/>
  <c r="L221" i="7" s="1"/>
  <c r="L253" i="7" a="1"/>
  <c r="L253" i="7" s="1"/>
  <c r="L285" i="7" a="1"/>
  <c r="L285" i="7" s="1"/>
  <c r="L50" i="7" a="1"/>
  <c r="L50" i="7" s="1"/>
  <c r="L82" i="7" a="1"/>
  <c r="L82" i="7" s="1"/>
  <c r="L114" i="7" a="1"/>
  <c r="L114" i="7" s="1"/>
  <c r="L146" i="7" a="1"/>
  <c r="L146" i="7" s="1"/>
  <c r="L178" i="7" a="1"/>
  <c r="L178" i="7" s="1"/>
  <c r="L210" i="7" a="1"/>
  <c r="L210" i="7" s="1"/>
  <c r="L242" i="7" a="1"/>
  <c r="L242" i="7" s="1"/>
  <c r="L274" i="7" a="1"/>
  <c r="L274" i="7" s="1"/>
  <c r="L39" i="7" a="1"/>
  <c r="L39" i="7" s="1"/>
  <c r="L71" i="7" a="1"/>
  <c r="L71" i="7" s="1"/>
  <c r="L103" i="7" a="1"/>
  <c r="L103" i="7" s="1"/>
  <c r="L135" i="7" a="1"/>
  <c r="L135" i="7" s="1"/>
  <c r="L167" i="7" a="1"/>
  <c r="L167" i="7" s="1"/>
  <c r="L199" i="7" a="1"/>
  <c r="L199" i="7" s="1"/>
  <c r="L231" i="7" a="1"/>
  <c r="L231" i="7" s="1"/>
  <c r="L263" i="7" a="1"/>
  <c r="L263" i="7" s="1"/>
  <c r="L90" i="7"/>
  <c r="L246" i="7"/>
  <c r="L207" i="7"/>
  <c r="L295" i="7"/>
  <c r="L268" i="7"/>
  <c r="L171" i="7"/>
  <c r="L235" i="7"/>
  <c r="L218" i="7"/>
  <c r="L101" i="7"/>
  <c r="L226" i="7"/>
  <c r="L240" i="7"/>
  <c r="L257" i="7"/>
  <c r="L220" i="7"/>
  <c r="L112" i="7"/>
  <c r="L148" i="7"/>
  <c r="L276" i="7"/>
  <c r="L118" i="7"/>
  <c r="L193" i="7"/>
  <c r="L298" i="7"/>
  <c r="L129" i="7"/>
  <c r="L140" i="7"/>
  <c r="L107" i="7"/>
  <c r="O64" i="6"/>
  <c r="K46" i="7"/>
  <c r="O262" i="6"/>
  <c r="O55" i="6"/>
  <c r="O102" i="6"/>
  <c r="K198" i="7"/>
  <c r="K67" i="7"/>
  <c r="K99" i="7"/>
  <c r="O221" i="6"/>
  <c r="O157" i="6"/>
  <c r="O93" i="6"/>
  <c r="O284" i="6"/>
  <c r="O220" i="6"/>
  <c r="O92" i="6"/>
  <c r="K227" i="7"/>
  <c r="K259" i="7"/>
  <c r="K291" i="7"/>
  <c r="O251" i="6"/>
  <c r="O187" i="6"/>
  <c r="O123" i="6"/>
  <c r="O298" i="6"/>
  <c r="O234" i="6"/>
  <c r="O106" i="6"/>
  <c r="O43" i="6"/>
  <c r="O273" i="6"/>
  <c r="O209" i="6"/>
  <c r="O145" i="6"/>
  <c r="O81" i="6"/>
  <c r="O214" i="6"/>
  <c r="O47" i="6"/>
  <c r="K131" i="7"/>
  <c r="K195" i="7"/>
  <c r="O276" i="6"/>
  <c r="O212" i="6"/>
  <c r="O84" i="6"/>
  <c r="O290" i="6"/>
  <c r="O226" i="6"/>
  <c r="O162" i="6"/>
  <c r="O98" i="6"/>
  <c r="O265" i="6"/>
  <c r="O137" i="6"/>
  <c r="O73" i="6"/>
  <c r="K41" i="7"/>
  <c r="O39" i="6"/>
  <c r="K238" i="7"/>
  <c r="O293" i="6"/>
  <c r="O141" i="6"/>
  <c r="O77" i="6"/>
  <c r="O268" i="6"/>
  <c r="O204" i="6"/>
  <c r="O140" i="6"/>
  <c r="O76" i="6"/>
  <c r="O299" i="6"/>
  <c r="O171" i="6"/>
  <c r="O107" i="6"/>
  <c r="O44" i="6"/>
  <c r="O218" i="6"/>
  <c r="O154" i="6"/>
  <c r="O193" i="6"/>
  <c r="O129" i="6"/>
  <c r="O65" i="6"/>
  <c r="O288" i="6"/>
  <c r="K110" i="7"/>
  <c r="O285" i="6"/>
  <c r="O133" i="6"/>
  <c r="O99" i="6"/>
  <c r="O36" i="6"/>
  <c r="O274" i="6"/>
  <c r="O210" i="6"/>
  <c r="O146" i="6"/>
  <c r="O82" i="6"/>
  <c r="K164" i="7"/>
  <c r="K228" i="7"/>
  <c r="K260" i="7"/>
  <c r="O249" i="6"/>
  <c r="O185" i="6"/>
  <c r="O86" i="6"/>
  <c r="K206" i="7"/>
  <c r="O270" i="6"/>
  <c r="O189" i="6"/>
  <c r="O125" i="6"/>
  <c r="O62" i="6"/>
  <c r="O188" i="6"/>
  <c r="O124" i="6"/>
  <c r="O61" i="6"/>
  <c r="K243" i="7"/>
  <c r="O283" i="6"/>
  <c r="O219" i="6"/>
  <c r="O155" i="6"/>
  <c r="O91" i="6"/>
  <c r="O177" i="6"/>
  <c r="O50" i="6"/>
  <c r="K83" i="7"/>
  <c r="O294" i="6"/>
  <c r="K214" i="7"/>
  <c r="O269" i="6"/>
  <c r="K174" i="7"/>
  <c r="K115" i="7"/>
  <c r="O150" i="6"/>
  <c r="O245" i="6"/>
  <c r="O181" i="6"/>
  <c r="O54" i="6"/>
  <c r="K89" i="7"/>
  <c r="O246" i="6"/>
  <c r="K142" i="7"/>
  <c r="K286" i="7"/>
  <c r="O190" i="6"/>
  <c r="O166" i="6"/>
  <c r="O182" i="6"/>
  <c r="K68" i="7"/>
  <c r="O237" i="6"/>
  <c r="O173" i="6"/>
  <c r="O46" i="6"/>
  <c r="O236" i="6"/>
  <c r="O172" i="6"/>
  <c r="O108" i="6"/>
  <c r="O45" i="6"/>
  <c r="K251" i="7"/>
  <c r="K283" i="7"/>
  <c r="O203" i="6"/>
  <c r="O139" i="6"/>
  <c r="O59" i="6"/>
  <c r="O289" i="6"/>
  <c r="O225" i="6"/>
  <c r="O161" i="6"/>
  <c r="O34" i="6"/>
  <c r="O63" i="6"/>
  <c r="O253" i="6"/>
  <c r="K123" i="7"/>
  <c r="O229" i="6"/>
  <c r="O228" i="6"/>
  <c r="O178" i="6"/>
  <c r="O89" i="6"/>
  <c r="O256" i="6"/>
  <c r="O192" i="6"/>
  <c r="O128" i="6"/>
  <c r="O57" i="6"/>
  <c r="O287" i="6"/>
  <c r="O159" i="6"/>
  <c r="O95" i="6"/>
  <c r="K190" i="7"/>
  <c r="K155" i="7"/>
  <c r="O180" i="6"/>
  <c r="O130" i="6"/>
  <c r="K187" i="7"/>
  <c r="O101" i="6"/>
  <c r="O164" i="6"/>
  <c r="O67" i="6"/>
  <c r="O114" i="6"/>
  <c r="O281" i="6"/>
  <c r="K121" i="7"/>
  <c r="K153" i="7"/>
  <c r="K185" i="7"/>
  <c r="K217" i="7"/>
  <c r="K249" i="7"/>
  <c r="K281" i="7"/>
  <c r="O271" i="6"/>
  <c r="O143" i="6"/>
  <c r="O38" i="6"/>
  <c r="O116" i="6"/>
  <c r="O275" i="6"/>
  <c r="O233" i="6"/>
  <c r="O104" i="6"/>
  <c r="O263" i="6"/>
  <c r="O199" i="6"/>
  <c r="O134" i="6"/>
  <c r="O259" i="6"/>
  <c r="K212" i="7"/>
  <c r="O224" i="6"/>
  <c r="O160" i="6"/>
  <c r="O96" i="6"/>
  <c r="K161" i="7"/>
  <c r="K193" i="7"/>
  <c r="O255" i="6"/>
  <c r="O191" i="6"/>
  <c r="O127" i="6"/>
  <c r="O211" i="6"/>
  <c r="O258" i="6"/>
  <c r="O169" i="6"/>
  <c r="O152" i="6"/>
  <c r="O88" i="6"/>
  <c r="O119" i="6"/>
  <c r="O239" i="6"/>
  <c r="O118" i="6"/>
  <c r="O292" i="6"/>
  <c r="O37" i="6"/>
  <c r="O195" i="6"/>
  <c r="O242" i="6"/>
  <c r="O153" i="6"/>
  <c r="O144" i="6"/>
  <c r="O80" i="6"/>
  <c r="K233" i="7"/>
  <c r="O147" i="6"/>
  <c r="O194" i="6"/>
  <c r="O200" i="6"/>
  <c r="O136" i="6"/>
  <c r="O167" i="6"/>
  <c r="O103" i="6"/>
  <c r="O151" i="6"/>
  <c r="M47" i="6" l="1"/>
  <c r="Q46" i="6"/>
  <c r="I45" i="7"/>
  <c r="M44" i="7"/>
  <c r="N293" i="7"/>
  <c r="N233" i="7"/>
  <c r="N75" i="7"/>
  <c r="N95" i="7"/>
  <c r="N273" i="7"/>
  <c r="N138" i="7"/>
  <c r="N134" i="7"/>
  <c r="N285" i="7"/>
  <c r="N245" i="7"/>
  <c r="N129" i="7"/>
  <c r="N249" i="7"/>
  <c r="N246" i="7"/>
  <c r="N284" i="7"/>
  <c r="N269" i="7"/>
  <c r="N145" i="7"/>
  <c r="N99" i="7"/>
  <c r="N111" i="7"/>
  <c r="N185" i="7"/>
  <c r="N33" i="7"/>
  <c r="O33" i="7" s="1"/>
  <c r="N52" i="7"/>
  <c r="N87" i="7"/>
  <c r="N147" i="7"/>
  <c r="N212" i="7"/>
  <c r="N127" i="7"/>
  <c r="N179" i="7"/>
  <c r="N242" i="7"/>
  <c r="N118" i="7"/>
  <c r="N54" i="7"/>
  <c r="N240" i="7"/>
  <c r="N126" i="7"/>
  <c r="N93" i="7"/>
  <c r="N281" i="7"/>
  <c r="N216" i="7"/>
  <c r="N45" i="7"/>
  <c r="N109" i="7"/>
  <c r="N141" i="7"/>
  <c r="N98" i="7"/>
  <c r="N258" i="7"/>
  <c r="N119" i="7"/>
  <c r="N207" i="7"/>
  <c r="N130" i="7"/>
  <c r="N41" i="7"/>
  <c r="O41" i="7" s="1"/>
  <c r="N180" i="7"/>
  <c r="N218" i="7"/>
  <c r="N132" i="7"/>
  <c r="N166" i="7"/>
  <c r="N39" i="7"/>
  <c r="O39" i="7" s="1"/>
  <c r="N192" i="7"/>
  <c r="N77" i="7"/>
  <c r="N161" i="7"/>
  <c r="N112" i="7"/>
  <c r="N170" i="7"/>
  <c r="N165" i="7"/>
  <c r="N62" i="7"/>
  <c r="N40" i="7"/>
  <c r="O40" i="7" s="1"/>
  <c r="N289" i="7"/>
  <c r="N286" i="7"/>
  <c r="N296" i="7"/>
  <c r="N66" i="7"/>
  <c r="N214" i="7"/>
  <c r="N208" i="7"/>
  <c r="N238" i="7"/>
  <c r="N236" i="7"/>
  <c r="N49" i="7"/>
  <c r="N36" i="7"/>
  <c r="O36" i="7" s="1"/>
  <c r="N153" i="7"/>
  <c r="N264" i="7"/>
  <c r="N43" i="7"/>
  <c r="O43" i="7" s="1"/>
  <c r="N67" i="7"/>
  <c r="N105" i="7"/>
  <c r="N261" i="7"/>
  <c r="N225" i="7"/>
  <c r="N195" i="7"/>
  <c r="N232" i="7"/>
  <c r="N55" i="7"/>
  <c r="N157" i="7"/>
  <c r="N125" i="7"/>
  <c r="N117" i="7"/>
  <c r="N148" i="7"/>
  <c r="N86" i="7"/>
  <c r="N168" i="7"/>
  <c r="N120" i="7"/>
  <c r="N205" i="7"/>
  <c r="N270" i="7"/>
  <c r="N71" i="7"/>
  <c r="N113" i="7"/>
  <c r="N268" i="7"/>
  <c r="N175" i="7"/>
  <c r="N201" i="7"/>
  <c r="N189" i="7"/>
  <c r="N204" i="7"/>
  <c r="N190" i="7"/>
  <c r="N60" i="7"/>
  <c r="N169" i="7"/>
  <c r="N244" i="7"/>
  <c r="N58" i="7"/>
  <c r="N231" i="7"/>
  <c r="N283" i="7"/>
  <c r="N150" i="7"/>
  <c r="N211" i="7"/>
  <c r="N135" i="7"/>
  <c r="N156" i="7"/>
  <c r="N160" i="7"/>
  <c r="N85" i="7"/>
  <c r="N280" i="7"/>
  <c r="N74" i="7"/>
  <c r="N46" i="7"/>
  <c r="N200" i="7"/>
  <c r="N73" i="7"/>
  <c r="N295" i="7"/>
  <c r="N237" i="7"/>
  <c r="N63" i="7"/>
  <c r="N139" i="7"/>
  <c r="N146" i="7"/>
  <c r="N38" i="7"/>
  <c r="O38" i="7" s="1"/>
  <c r="N102" i="7"/>
  <c r="N176" i="7"/>
  <c r="N104" i="7"/>
  <c r="N70" i="7"/>
  <c r="N220" i="7"/>
  <c r="N276" i="7"/>
  <c r="N101" i="7"/>
  <c r="N123" i="7"/>
  <c r="N42" i="7"/>
  <c r="O42" i="7" s="1"/>
  <c r="N274" i="7"/>
  <c r="N152" i="7"/>
  <c r="N106" i="7"/>
  <c r="N260" i="7"/>
  <c r="N197" i="7"/>
  <c r="N91" i="7"/>
  <c r="N154" i="7"/>
  <c r="N133" i="7"/>
  <c r="N277" i="7"/>
  <c r="N272" i="7"/>
  <c r="N294" i="7"/>
  <c r="N131" i="7"/>
  <c r="N44" i="7"/>
  <c r="N178" i="7"/>
  <c r="N298" i="7"/>
  <c r="N182" i="7"/>
  <c r="N287" i="7"/>
  <c r="N228" i="7"/>
  <c r="N56" i="7"/>
  <c r="N97" i="7"/>
  <c r="N271" i="7"/>
  <c r="N252" i="7"/>
  <c r="N167" i="7"/>
  <c r="N217" i="7"/>
  <c r="N107" i="7"/>
  <c r="N199" i="7"/>
  <c r="N183" i="7"/>
  <c r="N83" i="7"/>
  <c r="N59" i="7"/>
  <c r="N136" i="7"/>
  <c r="N206" i="7"/>
  <c r="N191" i="7"/>
  <c r="N203" i="7"/>
  <c r="N279" i="7"/>
  <c r="N181" i="7"/>
  <c r="N34" i="7"/>
  <c r="O34" i="7" s="1"/>
  <c r="N219" i="7"/>
  <c r="N57" i="7"/>
  <c r="N88" i="7"/>
  <c r="N48" i="7"/>
  <c r="N202" i="7"/>
  <c r="N239" i="7"/>
  <c r="N78" i="7"/>
  <c r="N82" i="7"/>
  <c r="N297" i="7"/>
  <c r="N291" i="7"/>
  <c r="N61" i="7"/>
  <c r="N114" i="7"/>
  <c r="N226" i="7"/>
  <c r="N223" i="7"/>
  <c r="N79" i="7"/>
  <c r="N262" i="7"/>
  <c r="N159" i="7"/>
  <c r="N259" i="7"/>
  <c r="N267" i="7"/>
  <c r="N224" i="7"/>
  <c r="N198" i="7"/>
  <c r="N253" i="7"/>
  <c r="N174" i="7"/>
  <c r="N90" i="7"/>
  <c r="N188" i="7"/>
  <c r="N37" i="7"/>
  <c r="O37" i="7" s="1"/>
  <c r="N122" i="7"/>
  <c r="N69" i="7"/>
  <c r="N47" i="7"/>
  <c r="N68" i="7"/>
  <c r="N158" i="7"/>
  <c r="N142" i="7"/>
  <c r="N250" i="7"/>
  <c r="N290" i="7"/>
  <c r="N221" i="7"/>
  <c r="N92" i="7"/>
  <c r="N143" i="7"/>
  <c r="N76" i="7"/>
  <c r="N151" i="7"/>
  <c r="N124" i="7"/>
  <c r="N229" i="7"/>
  <c r="N149" i="7"/>
  <c r="N251" i="7"/>
  <c r="N177" i="7"/>
  <c r="N100" i="7"/>
  <c r="N115" i="7"/>
  <c r="N171" i="7"/>
  <c r="N72" i="7"/>
  <c r="N108" i="7"/>
  <c r="N257" i="7"/>
  <c r="N213" i="7"/>
  <c r="N155" i="7"/>
  <c r="N162" i="7"/>
  <c r="N51" i="7"/>
  <c r="N53" i="7"/>
  <c r="N243" i="7"/>
  <c r="N222" i="7"/>
  <c r="N186" i="7"/>
  <c r="N248" i="7"/>
  <c r="N254" i="7"/>
  <c r="N164" i="7"/>
  <c r="N265" i="7"/>
  <c r="N282" i="7"/>
  <c r="N94" i="7"/>
  <c r="N256" i="7"/>
  <c r="N84" i="7"/>
  <c r="N163" i="7"/>
  <c r="N234" i="7"/>
  <c r="N184" i="7"/>
  <c r="N247" i="7"/>
  <c r="N137" i="7"/>
  <c r="N110" i="7"/>
  <c r="N210" i="7"/>
  <c r="N65" i="7"/>
  <c r="N187" i="7"/>
  <c r="N64" i="7"/>
  <c r="N173" i="7"/>
  <c r="N144" i="7"/>
  <c r="N230" i="7"/>
  <c r="N196" i="7"/>
  <c r="N193" i="7"/>
  <c r="N172" i="7"/>
  <c r="N116" i="7"/>
  <c r="N50" i="7"/>
  <c r="N81" i="7"/>
  <c r="N292" i="7"/>
  <c r="N128" i="7"/>
  <c r="N80" i="7"/>
  <c r="N89" i="7"/>
  <c r="N194" i="7"/>
  <c r="N35" i="7"/>
  <c r="O35" i="7" s="1"/>
  <c r="N209" i="7"/>
  <c r="N241" i="7"/>
  <c r="N227" i="7"/>
  <c r="N235" i="7"/>
  <c r="N140" i="7"/>
  <c r="N103" i="7"/>
  <c r="N263" i="7"/>
  <c r="N255" i="7"/>
  <c r="N215" i="7"/>
  <c r="N275" i="7"/>
  <c r="N278" i="7"/>
  <c r="N96" i="7"/>
  <c r="N121" i="7"/>
  <c r="N288" i="7"/>
  <c r="N266" i="7"/>
  <c r="M48" i="6" l="1"/>
  <c r="Q47" i="6"/>
  <c r="O44" i="7"/>
  <c r="I46" i="7"/>
  <c r="M45" i="7"/>
  <c r="O45" i="7" s="1"/>
  <c r="M49" i="6" l="1"/>
  <c r="Q48" i="6"/>
  <c r="I47" i="7"/>
  <c r="M46" i="7"/>
  <c r="O46" i="7" s="1"/>
  <c r="M50" i="6" l="1"/>
  <c r="Q49" i="6"/>
  <c r="I48" i="7"/>
  <c r="M47" i="7"/>
  <c r="O47" i="7" s="1"/>
  <c r="M51" i="6" l="1"/>
  <c r="Q50" i="6"/>
  <c r="I49" i="7"/>
  <c r="M48" i="7"/>
  <c r="O48" i="7" s="1"/>
  <c r="M52" i="6" l="1"/>
  <c r="Q51" i="6"/>
  <c r="I50" i="7"/>
  <c r="M49" i="7"/>
  <c r="O49" i="7" s="1"/>
  <c r="M53" i="6" l="1"/>
  <c r="Q52" i="6"/>
  <c r="I51" i="7"/>
  <c r="M50" i="7"/>
  <c r="O50" i="7" s="1"/>
  <c r="AR12" i="1"/>
  <c r="M54" i="6" l="1"/>
  <c r="Q53" i="6"/>
  <c r="I52" i="7"/>
  <c r="M51" i="7"/>
  <c r="O51" i="7" s="1"/>
  <c r="AQ8" i="3"/>
  <c r="V8" i="3"/>
  <c r="M55" i="6" l="1"/>
  <c r="Q54" i="6"/>
  <c r="I53" i="7"/>
  <c r="M52" i="7"/>
  <c r="O52" i="7" s="1"/>
  <c r="AL8" i="3"/>
  <c r="AF8" i="3"/>
  <c r="AZ8" i="3"/>
  <c r="AI8" i="3"/>
  <c r="BE8" i="3"/>
  <c r="AE8" i="3"/>
  <c r="AC8" i="3"/>
  <c r="Q8" i="3"/>
  <c r="BI8" i="3"/>
  <c r="BC8" i="3"/>
  <c r="BD8" i="3"/>
  <c r="AX8" i="3"/>
  <c r="T8" i="3"/>
  <c r="AO8" i="3"/>
  <c r="BA8" i="3"/>
  <c r="AD8" i="3"/>
  <c r="AA8" i="3"/>
  <c r="R8" i="3"/>
  <c r="AB8" i="3"/>
  <c r="G8" i="3"/>
  <c r="AY8" i="3"/>
  <c r="K8" i="3"/>
  <c r="S8" i="3"/>
  <c r="AU8" i="3"/>
  <c r="W8" i="3"/>
  <c r="BG8" i="3"/>
  <c r="Y8" i="3"/>
  <c r="AR8" i="3"/>
  <c r="J8" i="3"/>
  <c r="Z8" i="3"/>
  <c r="AP8" i="3"/>
  <c r="P8" i="3"/>
  <c r="O8" i="3"/>
  <c r="M8" i="3"/>
  <c r="AN8" i="3"/>
  <c r="AM8" i="3"/>
  <c r="BH8" i="3"/>
  <c r="AW8" i="3"/>
  <c r="AS8" i="3"/>
  <c r="H8" i="3"/>
  <c r="N8" i="3"/>
  <c r="AK8" i="3"/>
  <c r="AG8" i="3"/>
  <c r="X8" i="3"/>
  <c r="U8" i="3"/>
  <c r="L8" i="3"/>
  <c r="AH8" i="3"/>
  <c r="I8" i="3"/>
  <c r="AT8" i="3"/>
  <c r="AJ8" i="3"/>
  <c r="AV8" i="3"/>
  <c r="BF8" i="3"/>
  <c r="BB8" i="3"/>
  <c r="M56" i="6" l="1"/>
  <c r="Q55" i="6"/>
  <c r="I54" i="7"/>
  <c r="M53" i="7"/>
  <c r="O53" i="7" s="1"/>
  <c r="P287" i="6" a="1"/>
  <c r="P293" i="6" a="1"/>
  <c r="P142" i="6" a="1"/>
  <c r="P49" i="6" a="1"/>
  <c r="P49" i="6" s="1"/>
  <c r="R49" i="6" s="1"/>
  <c r="S49" i="6" s="1"/>
  <c r="P111" i="6" a="1"/>
  <c r="P244" i="6" a="1"/>
  <c r="P244" i="6" s="1"/>
  <c r="R244" i="6" s="1"/>
  <c r="P133" i="6" a="1"/>
  <c r="P212" i="6" a="1"/>
  <c r="P212" i="6" s="1"/>
  <c r="R212" i="6" s="1"/>
  <c r="P38" i="6" a="1"/>
  <c r="P282" i="6" a="1"/>
  <c r="P272" i="6" a="1"/>
  <c r="P91" i="6" a="1"/>
  <c r="P91" i="6" s="1"/>
  <c r="R91" i="6" s="1"/>
  <c r="P183" i="6" a="1"/>
  <c r="P194" i="6" a="1"/>
  <c r="P194" i="6" s="1"/>
  <c r="R194" i="6" s="1"/>
  <c r="P189" i="6" a="1"/>
  <c r="P223" i="6" a="1"/>
  <c r="P223" i="6" s="1"/>
  <c r="R223" i="6" s="1"/>
  <c r="P136" i="6" a="1"/>
  <c r="P150" i="6" a="1"/>
  <c r="P210" i="6" a="1"/>
  <c r="P151" i="6" a="1"/>
  <c r="P151" i="6" s="1"/>
  <c r="R151" i="6" s="1"/>
  <c r="P94" i="6" a="1"/>
  <c r="P195" i="6" a="1"/>
  <c r="P195" i="6" s="1"/>
  <c r="R195" i="6" s="1"/>
  <c r="P61" i="6" a="1"/>
  <c r="P276" i="6" a="1"/>
  <c r="P276" i="6" s="1"/>
  <c r="R276" i="6" s="1"/>
  <c r="P214" i="6" a="1"/>
  <c r="P174" i="6" a="1"/>
  <c r="P273" i="6" a="1"/>
  <c r="P264" i="6" a="1"/>
  <c r="P264" i="6" s="1"/>
  <c r="R264" i="6" s="1"/>
  <c r="P159" i="6" a="1"/>
  <c r="P159" i="6" s="1"/>
  <c r="R159" i="6" s="1"/>
  <c r="P67" i="6" a="1"/>
  <c r="P67" i="6" s="1"/>
  <c r="R67" i="6" s="1"/>
  <c r="P109" i="6" a="1"/>
  <c r="P130" i="6" a="1"/>
  <c r="P130" i="6" s="1"/>
  <c r="R130" i="6" s="1"/>
  <c r="P82" i="6" a="1"/>
  <c r="P161" i="6" a="1"/>
  <c r="P291" i="6" a="1"/>
  <c r="P160" i="6" a="1"/>
  <c r="P218" i="6" a="1"/>
  <c r="P218" i="6" s="1"/>
  <c r="R218" i="6" s="1"/>
  <c r="P257" i="6" a="1"/>
  <c r="P257" i="6" s="1"/>
  <c r="R257" i="6" s="1"/>
  <c r="P240" i="6" a="1"/>
  <c r="P202" i="6" a="1"/>
  <c r="P202" i="6" s="1"/>
  <c r="R202" i="6" s="1"/>
  <c r="P295" i="6" a="1"/>
  <c r="P140" i="6" a="1"/>
  <c r="P66" i="6" a="1"/>
  <c r="P157" i="6" a="1"/>
  <c r="P157" i="6" s="1"/>
  <c r="R157" i="6" s="1"/>
  <c r="P217" i="6" a="1"/>
  <c r="P217" i="6" s="1"/>
  <c r="R217" i="6" s="1"/>
  <c r="P199" i="6" a="1"/>
  <c r="P199" i="6" s="1"/>
  <c r="R199" i="6" s="1"/>
  <c r="P81" i="6" a="1"/>
  <c r="P156" i="6" a="1"/>
  <c r="P156" i="6" s="1"/>
  <c r="R156" i="6" s="1"/>
  <c r="P90" i="6" a="1"/>
  <c r="P235" i="6" a="1"/>
  <c r="P292" i="6" a="1"/>
  <c r="P58" i="6" a="1"/>
  <c r="P58" i="6" s="1"/>
  <c r="R58" i="6" s="1"/>
  <c r="P206" i="6" a="1"/>
  <c r="P206" i="6" s="1"/>
  <c r="R206" i="6" s="1"/>
  <c r="P116" i="6" a="1"/>
  <c r="P116" i="6" s="1"/>
  <c r="R116" i="6" s="1"/>
  <c r="P62" i="6" a="1"/>
  <c r="P69" i="6" a="1"/>
  <c r="P69" i="6" s="1"/>
  <c r="R69" i="6" s="1"/>
  <c r="P283" i="6" a="1"/>
  <c r="P36" i="6" a="1"/>
  <c r="P148" i="6" a="1"/>
  <c r="P251" i="6" a="1"/>
  <c r="P251" i="6" s="1"/>
  <c r="R251" i="6" s="1"/>
  <c r="P243" i="6" a="1"/>
  <c r="P243" i="6" s="1"/>
  <c r="R243" i="6" s="1"/>
  <c r="P39" i="6" a="1"/>
  <c r="P39" i="6" s="1"/>
  <c r="R39" i="6" s="1"/>
  <c r="S39" i="6" s="1"/>
  <c r="P297" i="6" a="1"/>
  <c r="P203" i="6" a="1"/>
  <c r="P50" i="6" a="1"/>
  <c r="P92" i="6" a="1"/>
  <c r="P129" i="6" a="1"/>
  <c r="P64" i="6" a="1"/>
  <c r="P64" i="6" s="1"/>
  <c r="R64" i="6" s="1"/>
  <c r="P63" i="6" a="1"/>
  <c r="P250" i="6" a="1"/>
  <c r="P250" i="6" s="1"/>
  <c r="R250" i="6" s="1"/>
  <c r="P284" i="6" a="1"/>
  <c r="P281" i="6" a="1"/>
  <c r="P281" i="6" s="1"/>
  <c r="R281" i="6" s="1"/>
  <c r="P233" i="6" a="1"/>
  <c r="P132" i="6" a="1"/>
  <c r="P232" i="6" a="1"/>
  <c r="P41" i="6" a="1"/>
  <c r="P41" i="6" s="1"/>
  <c r="R41" i="6" s="1"/>
  <c r="S41" i="6" s="1"/>
  <c r="P144" i="6" a="1"/>
  <c r="P144" i="6" s="1"/>
  <c r="R144" i="6" s="1"/>
  <c r="P171" i="6" a="1"/>
  <c r="P171" i="6" s="1"/>
  <c r="R171" i="6" s="1"/>
  <c r="P196" i="6" a="1"/>
  <c r="P178" i="6" a="1"/>
  <c r="P178" i="6" s="1"/>
  <c r="R178" i="6" s="1"/>
  <c r="P44" i="6" a="1"/>
  <c r="P163" i="6" a="1"/>
  <c r="P54" i="6" a="1"/>
  <c r="P141" i="6" a="1"/>
  <c r="P141" i="6" s="1"/>
  <c r="R141" i="6" s="1"/>
  <c r="P101" i="6" a="1"/>
  <c r="P193" i="6" a="1"/>
  <c r="P193" i="6" s="1"/>
  <c r="R193" i="6" s="1"/>
  <c r="P231" i="6" a="1"/>
  <c r="P225" i="6" a="1"/>
  <c r="P225" i="6" s="1"/>
  <c r="R225" i="6" s="1"/>
  <c r="P87" i="6" a="1"/>
  <c r="P255" i="6" a="1"/>
  <c r="P237" i="6" a="1"/>
  <c r="P168" i="6" a="1"/>
  <c r="P168" i="6" s="1"/>
  <c r="R168" i="6" s="1"/>
  <c r="P191" i="6" a="1"/>
  <c r="P191" i="6" s="1"/>
  <c r="R191" i="6" s="1"/>
  <c r="P278" i="6" a="1"/>
  <c r="P278" i="6" s="1"/>
  <c r="R278" i="6" s="1"/>
  <c r="P260" i="6" a="1"/>
  <c r="P290" i="6" a="1"/>
  <c r="P290" i="6" s="1"/>
  <c r="R290" i="6" s="1"/>
  <c r="P192" i="6" a="1"/>
  <c r="P192" i="6" s="1"/>
  <c r="R192" i="6" s="1"/>
  <c r="P46" i="6" a="1"/>
  <c r="P139" i="6" a="1"/>
  <c r="P166" i="6" a="1"/>
  <c r="P166" i="6" s="1"/>
  <c r="R166" i="6" s="1"/>
  <c r="P270" i="6" a="1"/>
  <c r="P270" i="6" s="1"/>
  <c r="R270" i="6" s="1"/>
  <c r="P155" i="6" a="1"/>
  <c r="P155" i="6" s="1"/>
  <c r="R155" i="6" s="1"/>
  <c r="P40" i="6" a="1"/>
  <c r="P128" i="6" a="1"/>
  <c r="P128" i="6" s="1"/>
  <c r="R128" i="6" s="1"/>
  <c r="P198" i="6" a="1"/>
  <c r="P198" i="6" s="1"/>
  <c r="R198" i="6" s="1"/>
  <c r="P274" i="6" a="1"/>
  <c r="P269" i="6" a="1"/>
  <c r="P209" i="6" a="1"/>
  <c r="P209" i="6" s="1"/>
  <c r="R209" i="6" s="1"/>
  <c r="P77" i="6" a="1"/>
  <c r="P77" i="6" s="1"/>
  <c r="R77" i="6" s="1"/>
  <c r="P259" i="6" a="1"/>
  <c r="P259" i="6" s="1"/>
  <c r="R259" i="6" s="1"/>
  <c r="P76" i="6" a="1"/>
  <c r="P121" i="6" a="1"/>
  <c r="P121" i="6" s="1"/>
  <c r="R121" i="6" s="1"/>
  <c r="P227" i="6" a="1"/>
  <c r="P227" i="6" s="1"/>
  <c r="R227" i="6" s="1"/>
  <c r="P137" i="6" a="1"/>
  <c r="P83" i="6" a="1"/>
  <c r="P84" i="6" a="1"/>
  <c r="P84" i="6" s="1"/>
  <c r="R84" i="6" s="1"/>
  <c r="P97" i="6" a="1"/>
  <c r="P97" i="6" s="1"/>
  <c r="R97" i="6" s="1"/>
  <c r="P93" i="6" a="1"/>
  <c r="P93" i="6" s="1"/>
  <c r="R93" i="6" s="1"/>
  <c r="P123" i="6" a="1"/>
  <c r="P59" i="6" a="1"/>
  <c r="P59" i="6" s="1"/>
  <c r="R59" i="6" s="1"/>
  <c r="P79" i="6" a="1"/>
  <c r="P79" i="6" s="1"/>
  <c r="R79" i="6" s="1"/>
  <c r="P265" i="6" a="1"/>
  <c r="P119" i="6" a="1"/>
  <c r="P138" i="6" a="1"/>
  <c r="P138" i="6" s="1"/>
  <c r="R138" i="6" s="1"/>
  <c r="P153" i="6" a="1"/>
  <c r="P153" i="6" s="1"/>
  <c r="R153" i="6" s="1"/>
  <c r="P117" i="6" a="1"/>
  <c r="P117" i="6" s="1"/>
  <c r="R117" i="6" s="1"/>
  <c r="P219" i="6" a="1"/>
  <c r="P114" i="6" a="1"/>
  <c r="P114" i="6" s="1"/>
  <c r="R114" i="6" s="1"/>
  <c r="P152" i="6" a="1"/>
  <c r="P184" i="6" a="1"/>
  <c r="P184" i="6" s="1"/>
  <c r="R184" i="6" s="1"/>
  <c r="P180" i="6" a="1"/>
  <c r="P120" i="6" a="1"/>
  <c r="P120" i="6" s="1"/>
  <c r="R120" i="6" s="1"/>
  <c r="P96" i="6" a="1"/>
  <c r="P96" i="6" s="1"/>
  <c r="R96" i="6" s="1"/>
  <c r="P78" i="6" a="1"/>
  <c r="P78" i="6" s="1"/>
  <c r="R78" i="6" s="1"/>
  <c r="P173" i="6" a="1"/>
  <c r="P275" i="6" a="1"/>
  <c r="P275" i="6" s="1"/>
  <c r="R275" i="6" s="1"/>
  <c r="P288" i="6" a="1"/>
  <c r="P268" i="6" a="1"/>
  <c r="P268" i="6" s="1"/>
  <c r="R268" i="6" s="1"/>
  <c r="P167" i="6" a="1"/>
  <c r="P298" i="6" a="1"/>
  <c r="P298" i="6" s="1"/>
  <c r="R298" i="6" s="1"/>
  <c r="P299" i="6" a="1"/>
  <c r="P299" i="6" s="1"/>
  <c r="R299" i="6" s="1"/>
  <c r="P200" i="6" a="1"/>
  <c r="P200" i="6" s="1"/>
  <c r="R200" i="6" s="1"/>
  <c r="P52" i="6" a="1"/>
  <c r="P258" i="6" a="1"/>
  <c r="P258" i="6" s="1"/>
  <c r="R258" i="6" s="1"/>
  <c r="P113" i="6" a="1"/>
  <c r="P113" i="6" s="1"/>
  <c r="R113" i="6" s="1"/>
  <c r="P247" i="6" a="1"/>
  <c r="P75" i="6" a="1"/>
  <c r="P172" i="6" a="1"/>
  <c r="P72" i="6" a="1"/>
  <c r="P72" i="6" s="1"/>
  <c r="R72" i="6" s="1"/>
  <c r="P182" i="6" a="1"/>
  <c r="P182" i="6" s="1"/>
  <c r="R182" i="6" s="1"/>
  <c r="P222" i="6" a="1"/>
  <c r="P190" i="6" a="1"/>
  <c r="P190" i="6" s="1"/>
  <c r="R190" i="6" s="1"/>
  <c r="P213" i="6" a="1"/>
  <c r="P213" i="6" s="1"/>
  <c r="R213" i="6" s="1"/>
  <c r="P47" i="6" a="1"/>
  <c r="P47" i="6" s="1"/>
  <c r="R47" i="6" s="1"/>
  <c r="S47" i="6" s="1"/>
  <c r="P60" i="6" a="1"/>
  <c r="P143" i="6" a="1"/>
  <c r="P143" i="6" s="1"/>
  <c r="R143" i="6" s="1"/>
  <c r="P239" i="6" a="1"/>
  <c r="P239" i="6" s="1"/>
  <c r="R239" i="6" s="1"/>
  <c r="P179" i="6" a="1"/>
  <c r="P179" i="6" s="1"/>
  <c r="R179" i="6" s="1"/>
  <c r="P185" i="6" a="1"/>
  <c r="P230" i="6" a="1"/>
  <c r="P230" i="6" s="1"/>
  <c r="R230" i="6" s="1"/>
  <c r="P234" i="6" a="1"/>
  <c r="P234" i="6" s="1"/>
  <c r="R234" i="6" s="1"/>
  <c r="P146" i="6" a="1"/>
  <c r="P146" i="6" s="1"/>
  <c r="R146" i="6" s="1"/>
  <c r="P99" i="6" a="1"/>
  <c r="P294" i="6" a="1"/>
  <c r="P294" i="6" s="1"/>
  <c r="R294" i="6" s="1"/>
  <c r="P55" i="6" a="1"/>
  <c r="P55" i="6" s="1"/>
  <c r="R55" i="6" s="1"/>
  <c r="P205" i="6" a="1"/>
  <c r="P205" i="6" s="1"/>
  <c r="R205" i="6" s="1"/>
  <c r="P112" i="6" a="1"/>
  <c r="P263" i="6" a="1"/>
  <c r="P263" i="6" s="1"/>
  <c r="R263" i="6" s="1"/>
  <c r="P56" i="6" a="1"/>
  <c r="P56" i="6" s="1"/>
  <c r="R56" i="6" s="1"/>
  <c r="P154" i="6" a="1"/>
  <c r="P154" i="6" s="1"/>
  <c r="R154" i="6" s="1"/>
  <c r="P228" i="6" a="1"/>
  <c r="P170" i="6" a="1"/>
  <c r="P170" i="6" s="1"/>
  <c r="R170" i="6" s="1"/>
  <c r="P280" i="6" a="1"/>
  <c r="P280" i="6" s="1"/>
  <c r="R280" i="6" s="1"/>
  <c r="P145" i="6" a="1"/>
  <c r="P145" i="6" s="1"/>
  <c r="R145" i="6" s="1"/>
  <c r="P162" i="6" a="1"/>
  <c r="P115" i="6" a="1"/>
  <c r="P115" i="6" s="1"/>
  <c r="R115" i="6" s="1"/>
  <c r="P254" i="6" a="1"/>
  <c r="P254" i="6" s="1"/>
  <c r="R254" i="6" s="1"/>
  <c r="P215" i="6" a="1"/>
  <c r="P122" i="6" a="1"/>
  <c r="P95" i="6" a="1"/>
  <c r="P95" i="6" s="1"/>
  <c r="R95" i="6" s="1"/>
  <c r="P187" i="6" a="1"/>
  <c r="P187" i="6" s="1"/>
  <c r="R187" i="6" s="1"/>
  <c r="P207" i="6" a="1"/>
  <c r="P207" i="6" s="1"/>
  <c r="R207" i="6" s="1"/>
  <c r="P102" i="6" a="1"/>
  <c r="P256" i="6" a="1"/>
  <c r="P256" i="6" s="1"/>
  <c r="R256" i="6" s="1"/>
  <c r="P108" i="6" a="1"/>
  <c r="P169" i="6" a="1"/>
  <c r="P74" i="6" a="1"/>
  <c r="P80" i="6" a="1"/>
  <c r="P80" i="6" s="1"/>
  <c r="R80" i="6" s="1"/>
  <c r="P35" i="6" a="1"/>
  <c r="P35" i="6" s="1"/>
  <c r="R35" i="6" s="1"/>
  <c r="S35" i="6" s="1"/>
  <c r="P134" i="6" a="1"/>
  <c r="P134" i="6" s="1"/>
  <c r="R134" i="6" s="1"/>
  <c r="P165" i="6" a="1"/>
  <c r="P127" i="6" a="1"/>
  <c r="P127" i="6" s="1"/>
  <c r="R127" i="6" s="1"/>
  <c r="P241" i="6" a="1"/>
  <c r="P241" i="6" s="1"/>
  <c r="R241" i="6" s="1"/>
  <c r="P197" i="6" a="1"/>
  <c r="P86" i="6" a="1"/>
  <c r="P296" i="6" a="1"/>
  <c r="P296" i="6" s="1"/>
  <c r="R296" i="6" s="1"/>
  <c r="P42" i="6" a="1"/>
  <c r="P42" i="6" s="1"/>
  <c r="R42" i="6" s="1"/>
  <c r="S42" i="6" s="1"/>
  <c r="P226" i="6" a="1"/>
  <c r="P226" i="6" s="1"/>
  <c r="R226" i="6" s="1"/>
  <c r="P266" i="6" a="1"/>
  <c r="P266" i="6" s="1"/>
  <c r="R266" i="6" s="1"/>
  <c r="P221" i="6" a="1"/>
  <c r="P221" i="6" s="1"/>
  <c r="R221" i="6" s="1"/>
  <c r="P105" i="6" a="1"/>
  <c r="P105" i="6" s="1"/>
  <c r="R105" i="6" s="1"/>
  <c r="P253" i="6" a="1"/>
  <c r="P253" i="6" s="1"/>
  <c r="R253" i="6" s="1"/>
  <c r="P125" i="6" a="1"/>
  <c r="P124" i="6" a="1"/>
  <c r="P124" i="6" s="1"/>
  <c r="R124" i="6" s="1"/>
  <c r="P236" i="6" a="1"/>
  <c r="P236" i="6" s="1"/>
  <c r="R236" i="6" s="1"/>
  <c r="P131" i="6" a="1"/>
  <c r="P131" i="6" s="1"/>
  <c r="R131" i="6" s="1"/>
  <c r="P103" i="6" a="1"/>
  <c r="P103" i="6" s="1"/>
  <c r="R103" i="6" s="1"/>
  <c r="P224" i="6" a="1"/>
  <c r="P71" i="6" a="1"/>
  <c r="P71" i="6" s="1"/>
  <c r="R71" i="6" s="1"/>
  <c r="P118" i="6" a="1"/>
  <c r="P118" i="6" s="1"/>
  <c r="R118" i="6" s="1"/>
  <c r="P267" i="6" a="1"/>
  <c r="P267" i="6" s="1"/>
  <c r="R267" i="6" s="1"/>
  <c r="P201" i="6" a="1"/>
  <c r="P201" i="6" s="1"/>
  <c r="R201" i="6" s="1"/>
  <c r="P149" i="6" a="1"/>
  <c r="P149" i="6" s="1"/>
  <c r="R149" i="6" s="1"/>
  <c r="P88" i="6" a="1"/>
  <c r="P88" i="6" s="1"/>
  <c r="R88" i="6" s="1"/>
  <c r="P177" i="6" a="1"/>
  <c r="P177" i="6" s="1"/>
  <c r="R177" i="6" s="1"/>
  <c r="P216" i="6" a="1"/>
  <c r="P216" i="6" s="1"/>
  <c r="R216" i="6" s="1"/>
  <c r="P104" i="6" a="1"/>
  <c r="P104" i="6" s="1"/>
  <c r="R104" i="6" s="1"/>
  <c r="P249" i="6" a="1"/>
  <c r="P106" i="6" a="1"/>
  <c r="P208" i="6" a="1"/>
  <c r="P208" i="6" s="1"/>
  <c r="R208" i="6" s="1"/>
  <c r="P57" i="6" a="1"/>
  <c r="P57" i="6" s="1"/>
  <c r="R57" i="6" s="1"/>
  <c r="P204" i="6" a="1"/>
  <c r="P204" i="6" s="1"/>
  <c r="R204" i="6" s="1"/>
  <c r="P107" i="6" a="1"/>
  <c r="P107" i="6" s="1"/>
  <c r="R107" i="6" s="1"/>
  <c r="P85" i="6" a="1"/>
  <c r="P85" i="6" s="1"/>
  <c r="R85" i="6" s="1"/>
  <c r="P186" i="6" a="1"/>
  <c r="P186" i="6" s="1"/>
  <c r="R186" i="6" s="1"/>
  <c r="P220" i="6" a="1"/>
  <c r="P220" i="6" s="1"/>
  <c r="R220" i="6" s="1"/>
  <c r="P245" i="6" a="1"/>
  <c r="P65" i="6" a="1"/>
  <c r="P65" i="6" s="1"/>
  <c r="R65" i="6" s="1"/>
  <c r="P135" i="6" a="1"/>
  <c r="P135" i="6" s="1"/>
  <c r="R135" i="6" s="1"/>
  <c r="P70" i="6" a="1"/>
  <c r="P70" i="6" s="1"/>
  <c r="R70" i="6" s="1"/>
  <c r="P261" i="6" a="1"/>
  <c r="P48" i="6" a="1"/>
  <c r="P48" i="6" s="1"/>
  <c r="R48" i="6" s="1"/>
  <c r="S48" i="6" s="1"/>
  <c r="P252" i="6" a="1"/>
  <c r="P252" i="6" s="1"/>
  <c r="R252" i="6" s="1"/>
  <c r="P45" i="6" a="1"/>
  <c r="P45" i="6" s="1"/>
  <c r="R45" i="6" s="1"/>
  <c r="S45" i="6" s="1"/>
  <c r="P68" i="6" a="1"/>
  <c r="P242" i="6" a="1"/>
  <c r="P242" i="6" s="1"/>
  <c r="R242" i="6" s="1"/>
  <c r="P279" i="6" a="1"/>
  <c r="P279" i="6" s="1"/>
  <c r="R279" i="6" s="1"/>
  <c r="P248" i="6" a="1"/>
  <c r="P248" i="6" s="1"/>
  <c r="R248" i="6" s="1"/>
  <c r="P158" i="6" a="1"/>
  <c r="P37" i="6" a="1"/>
  <c r="P37" i="6" s="1"/>
  <c r="R37" i="6" s="1"/>
  <c r="S37" i="6" s="1"/>
  <c r="P89" i="6" a="1"/>
  <c r="P89" i="6" s="1"/>
  <c r="R89" i="6" s="1"/>
  <c r="P147" i="6" a="1"/>
  <c r="P238" i="6" a="1"/>
  <c r="P51" i="6" a="1"/>
  <c r="P51" i="6" s="1"/>
  <c r="R51" i="6" s="1"/>
  <c r="S51" i="6" s="1"/>
  <c r="P53" i="6" a="1"/>
  <c r="P53" i="6" s="1"/>
  <c r="R53" i="6" s="1"/>
  <c r="S53" i="6" s="1"/>
  <c r="P164" i="6" a="1"/>
  <c r="P164" i="6" s="1"/>
  <c r="R164" i="6" s="1"/>
  <c r="P73" i="6" a="1"/>
  <c r="P73" i="6" s="1"/>
  <c r="R73" i="6" s="1"/>
  <c r="P110" i="6" a="1"/>
  <c r="P110" i="6" s="1"/>
  <c r="R110" i="6" s="1"/>
  <c r="P286" i="6" a="1"/>
  <c r="P286" i="6" s="1"/>
  <c r="R286" i="6" s="1"/>
  <c r="P181" i="6" a="1"/>
  <c r="P181" i="6" s="1"/>
  <c r="R181" i="6" s="1"/>
  <c r="P176" i="6" a="1"/>
  <c r="P277" i="6" a="1"/>
  <c r="P277" i="6" s="1"/>
  <c r="R277" i="6" s="1"/>
  <c r="P229" i="6" a="1"/>
  <c r="P229" i="6" s="1"/>
  <c r="R229" i="6" s="1"/>
  <c r="P211" i="6" a="1"/>
  <c r="P211" i="6" s="1"/>
  <c r="R211" i="6" s="1"/>
  <c r="P175" i="6" a="1"/>
  <c r="P175" i="6" s="1"/>
  <c r="R175" i="6" s="1"/>
  <c r="P262" i="6" a="1"/>
  <c r="P262" i="6" s="1"/>
  <c r="R262" i="6" s="1"/>
  <c r="P289" i="6" a="1"/>
  <c r="P289" i="6" s="1"/>
  <c r="R289" i="6" s="1"/>
  <c r="P188" i="6" a="1"/>
  <c r="P188" i="6" s="1"/>
  <c r="R188" i="6" s="1"/>
  <c r="P43" i="6" a="1"/>
  <c r="P43" i="6" s="1"/>
  <c r="R43" i="6" s="1"/>
  <c r="S43" i="6" s="1"/>
  <c r="P126" i="6" a="1"/>
  <c r="P126" i="6" s="1"/>
  <c r="R126" i="6" s="1"/>
  <c r="P271" i="6" a="1"/>
  <c r="P271" i="6" s="1"/>
  <c r="R271" i="6" s="1"/>
  <c r="P98" i="6" a="1"/>
  <c r="P98" i="6" s="1"/>
  <c r="R98" i="6" s="1"/>
  <c r="P34" i="6" a="1"/>
  <c r="P34" i="6" s="1"/>
  <c r="R34" i="6" s="1"/>
  <c r="S34" i="6" s="1"/>
  <c r="P100" i="6" a="1"/>
  <c r="P100" i="6" s="1"/>
  <c r="R100" i="6" s="1"/>
  <c r="P285" i="6" a="1"/>
  <c r="P285" i="6" s="1"/>
  <c r="R285" i="6" s="1"/>
  <c r="P246" i="6" a="1"/>
  <c r="P246" i="6" s="1"/>
  <c r="R246" i="6" s="1"/>
  <c r="P189" i="6"/>
  <c r="R189" i="6" s="1"/>
  <c r="P283" i="6"/>
  <c r="R283" i="6" s="1"/>
  <c r="P215" i="6"/>
  <c r="R215" i="6" s="1"/>
  <c r="P109" i="6"/>
  <c r="R109" i="6" s="1"/>
  <c r="P122" i="6"/>
  <c r="R122" i="6" s="1"/>
  <c r="P235" i="6"/>
  <c r="R235" i="6" s="1"/>
  <c r="P90" i="6"/>
  <c r="R90" i="6" s="1"/>
  <c r="P86" i="6"/>
  <c r="R86" i="6" s="1"/>
  <c r="P139" i="6"/>
  <c r="R139" i="6" s="1"/>
  <c r="P158" i="6"/>
  <c r="R158" i="6" s="1"/>
  <c r="P76" i="6"/>
  <c r="R76" i="6" s="1"/>
  <c r="P129" i="6"/>
  <c r="R129" i="6" s="1"/>
  <c r="P172" i="6"/>
  <c r="R172" i="6" s="1"/>
  <c r="P282" i="6"/>
  <c r="R282" i="6" s="1"/>
  <c r="P102" i="6"/>
  <c r="R102" i="6" s="1"/>
  <c r="P152" i="6"/>
  <c r="R152" i="6" s="1"/>
  <c r="P219" i="6"/>
  <c r="R219" i="6" s="1"/>
  <c r="P295" i="6"/>
  <c r="R295" i="6" s="1"/>
  <c r="P237" i="6"/>
  <c r="R237" i="6" s="1"/>
  <c r="P52" i="6"/>
  <c r="R52" i="6" s="1"/>
  <c r="S52" i="6" s="1"/>
  <c r="P240" i="6"/>
  <c r="R240" i="6" s="1"/>
  <c r="P255" i="6"/>
  <c r="R255" i="6" s="1"/>
  <c r="P148" i="6"/>
  <c r="R148" i="6" s="1"/>
  <c r="P36" i="6"/>
  <c r="R36" i="6" s="1"/>
  <c r="S36" i="6" s="1"/>
  <c r="P288" i="6"/>
  <c r="R288" i="6" s="1"/>
  <c r="P161" i="6"/>
  <c r="R161" i="6" s="1"/>
  <c r="P185" i="6"/>
  <c r="R185" i="6" s="1"/>
  <c r="P40" i="6"/>
  <c r="R40" i="6" s="1"/>
  <c r="S40" i="6" s="1"/>
  <c r="P101" i="6"/>
  <c r="R101" i="6" s="1"/>
  <c r="P261" i="6"/>
  <c r="R261" i="6" s="1"/>
  <c r="P196" i="6"/>
  <c r="R196" i="6" s="1"/>
  <c r="P162" i="6"/>
  <c r="R162" i="6" s="1"/>
  <c r="P228" i="6"/>
  <c r="R228" i="6" s="1"/>
  <c r="P222" i="6"/>
  <c r="R222" i="6" s="1"/>
  <c r="P46" i="6"/>
  <c r="R46" i="6" s="1"/>
  <c r="S46" i="6" s="1"/>
  <c r="P38" i="6"/>
  <c r="R38" i="6" s="1"/>
  <c r="S38" i="6" s="1"/>
  <c r="P133" i="6"/>
  <c r="R133" i="6" s="1"/>
  <c r="P66" i="6"/>
  <c r="R66" i="6" s="1"/>
  <c r="P197" i="6"/>
  <c r="R197" i="6" s="1"/>
  <c r="P60" i="6"/>
  <c r="R60" i="6" s="1"/>
  <c r="P232" i="6"/>
  <c r="R232" i="6" s="1"/>
  <c r="P273" i="6"/>
  <c r="R273" i="6" s="1"/>
  <c r="P174" i="6"/>
  <c r="R174" i="6" s="1"/>
  <c r="P214" i="6"/>
  <c r="R214" i="6" s="1"/>
  <c r="P119" i="6"/>
  <c r="R119" i="6" s="1"/>
  <c r="P265" i="6"/>
  <c r="R265" i="6" s="1"/>
  <c r="P123" i="6"/>
  <c r="R123" i="6" s="1"/>
  <c r="P87" i="6"/>
  <c r="R87" i="6" s="1"/>
  <c r="P269" i="6"/>
  <c r="R269" i="6" s="1"/>
  <c r="P274" i="6"/>
  <c r="R274" i="6" s="1"/>
  <c r="P284" i="6"/>
  <c r="R284" i="6" s="1"/>
  <c r="P210" i="6"/>
  <c r="R210" i="6" s="1"/>
  <c r="P260" i="6"/>
  <c r="R260" i="6" s="1"/>
  <c r="P75" i="6"/>
  <c r="R75" i="6" s="1"/>
  <c r="P61" i="6"/>
  <c r="R61" i="6" s="1"/>
  <c r="P132" i="6"/>
  <c r="R132" i="6" s="1"/>
  <c r="P233" i="6"/>
  <c r="R233" i="6" s="1"/>
  <c r="P63" i="6"/>
  <c r="R63" i="6" s="1"/>
  <c r="P112" i="6"/>
  <c r="R112" i="6" s="1"/>
  <c r="P224" i="6"/>
  <c r="R224" i="6" s="1"/>
  <c r="P62" i="6"/>
  <c r="R62" i="6" s="1"/>
  <c r="P68" i="6"/>
  <c r="R68" i="6" s="1"/>
  <c r="P74" i="6"/>
  <c r="R74" i="6" s="1"/>
  <c r="P169" i="6"/>
  <c r="R169" i="6" s="1"/>
  <c r="P108" i="6"/>
  <c r="R108" i="6" s="1"/>
  <c r="P245" i="6"/>
  <c r="R245" i="6" s="1"/>
  <c r="P94" i="6"/>
  <c r="R94" i="6" s="1"/>
  <c r="P150" i="6"/>
  <c r="R150" i="6" s="1"/>
  <c r="P136" i="6"/>
  <c r="R136" i="6" s="1"/>
  <c r="P83" i="6"/>
  <c r="R83" i="6" s="1"/>
  <c r="P137" i="6"/>
  <c r="R137" i="6" s="1"/>
  <c r="P81" i="6"/>
  <c r="R81" i="6" s="1"/>
  <c r="P142" i="6"/>
  <c r="R142" i="6" s="1"/>
  <c r="P293" i="6"/>
  <c r="R293" i="6" s="1"/>
  <c r="P287" i="6"/>
  <c r="R287" i="6" s="1"/>
  <c r="P176" i="6"/>
  <c r="R176" i="6" s="1"/>
  <c r="P111" i="6"/>
  <c r="R111" i="6" s="1"/>
  <c r="P180" i="6"/>
  <c r="R180" i="6" s="1"/>
  <c r="P173" i="6"/>
  <c r="R173" i="6" s="1"/>
  <c r="P292" i="6"/>
  <c r="R292" i="6" s="1"/>
  <c r="P238" i="6"/>
  <c r="R238" i="6" s="1"/>
  <c r="P147" i="6"/>
  <c r="R147" i="6" s="1"/>
  <c r="P92" i="6"/>
  <c r="R92" i="6" s="1"/>
  <c r="P50" i="6"/>
  <c r="R50" i="6" s="1"/>
  <c r="S50" i="6" s="1"/>
  <c r="P203" i="6"/>
  <c r="R203" i="6" s="1"/>
  <c r="P297" i="6"/>
  <c r="R297" i="6" s="1"/>
  <c r="P167" i="6"/>
  <c r="R167" i="6" s="1"/>
  <c r="P160" i="6"/>
  <c r="R160" i="6" s="1"/>
  <c r="P231" i="6"/>
  <c r="R231" i="6" s="1"/>
  <c r="P82" i="6"/>
  <c r="R82" i="6" s="1"/>
  <c r="P54" i="6"/>
  <c r="R54" i="6" s="1"/>
  <c r="S54" i="6" s="1"/>
  <c r="P163" i="6"/>
  <c r="R163" i="6" s="1"/>
  <c r="P44" i="6"/>
  <c r="R44" i="6" s="1"/>
  <c r="S44" i="6" s="1"/>
  <c r="P247" i="6"/>
  <c r="R247" i="6" s="1"/>
  <c r="P140" i="6"/>
  <c r="R140" i="6" s="1"/>
  <c r="P106" i="6"/>
  <c r="R106" i="6" s="1"/>
  <c r="P249" i="6"/>
  <c r="R249" i="6" s="1"/>
  <c r="P183" i="6"/>
  <c r="R183" i="6" s="1"/>
  <c r="P272" i="6"/>
  <c r="R272" i="6" s="1"/>
  <c r="P291" i="6"/>
  <c r="R291" i="6" s="1"/>
  <c r="P99" i="6"/>
  <c r="R99" i="6" s="1"/>
  <c r="P125" i="6"/>
  <c r="R125" i="6" s="1"/>
  <c r="P165" i="6"/>
  <c r="R165" i="6" s="1"/>
  <c r="S55" i="6" l="1"/>
  <c r="M57" i="6"/>
  <c r="Q56" i="6"/>
  <c r="I55" i="7"/>
  <c r="M54" i="7"/>
  <c r="O54" i="7" s="1"/>
  <c r="S56" i="6" l="1"/>
  <c r="M58" i="6"/>
  <c r="Q57" i="6"/>
  <c r="I56" i="7"/>
  <c r="M55" i="7"/>
  <c r="O55" i="7" s="1"/>
  <c r="S57" i="6" l="1"/>
  <c r="M59" i="6"/>
  <c r="Q58" i="6"/>
  <c r="I57" i="7"/>
  <c r="M56" i="7"/>
  <c r="O56" i="7" s="1"/>
  <c r="S58" i="6" l="1"/>
  <c r="M60" i="6"/>
  <c r="Q59" i="6"/>
  <c r="I58" i="7"/>
  <c r="M57" i="7"/>
  <c r="O57" i="7" s="1"/>
  <c r="S59" i="6" l="1"/>
  <c r="M61" i="6"/>
  <c r="Q60" i="6"/>
  <c r="I59" i="7"/>
  <c r="M58" i="7"/>
  <c r="O58" i="7" s="1"/>
  <c r="S60" i="6" l="1"/>
  <c r="M62" i="6"/>
  <c r="Q61" i="6"/>
  <c r="I60" i="7"/>
  <c r="M59" i="7"/>
  <c r="O59" i="7" s="1"/>
  <c r="S61" i="6" l="1"/>
  <c r="M63" i="6"/>
  <c r="Q62" i="6"/>
  <c r="I61" i="7"/>
  <c r="M60" i="7"/>
  <c r="O60" i="7" s="1"/>
  <c r="S62" i="6" l="1"/>
  <c r="M64" i="6"/>
  <c r="Q63" i="6"/>
  <c r="I62" i="7"/>
  <c r="M61" i="7"/>
  <c r="O61" i="7" s="1"/>
  <c r="S63" i="6" l="1"/>
  <c r="M65" i="6"/>
  <c r="Q64" i="6"/>
  <c r="I63" i="7"/>
  <c r="M62" i="7"/>
  <c r="O62" i="7" s="1"/>
  <c r="S64" i="6" l="1"/>
  <c r="M66" i="6"/>
  <c r="Q65" i="6"/>
  <c r="S65" i="6" s="1"/>
  <c r="I64" i="7"/>
  <c r="M63" i="7"/>
  <c r="O63" i="7" s="1"/>
  <c r="M67" i="6" l="1"/>
  <c r="Q66" i="6"/>
  <c r="I65" i="7"/>
  <c r="M64" i="7"/>
  <c r="O64" i="7" s="1"/>
  <c r="S66" i="6" l="1"/>
  <c r="M68" i="6"/>
  <c r="Q67" i="6"/>
  <c r="I66" i="7"/>
  <c r="M65" i="7"/>
  <c r="O65" i="7" s="1"/>
  <c r="S67" i="6" l="1"/>
  <c r="M69" i="6"/>
  <c r="Q68" i="6"/>
  <c r="S68" i="6" s="1"/>
  <c r="I67" i="7"/>
  <c r="M66" i="7"/>
  <c r="O66" i="7" s="1"/>
  <c r="M70" i="6" l="1"/>
  <c r="Q69" i="6"/>
  <c r="S69" i="6" s="1"/>
  <c r="I68" i="7"/>
  <c r="M67" i="7"/>
  <c r="O67" i="7" s="1"/>
  <c r="M71" i="6" l="1"/>
  <c r="Q70" i="6"/>
  <c r="I69" i="7"/>
  <c r="M68" i="7"/>
  <c r="O68" i="7" s="1"/>
  <c r="S70" i="6" l="1"/>
  <c r="M72" i="6"/>
  <c r="Q71" i="6"/>
  <c r="I70" i="7"/>
  <c r="M69" i="7"/>
  <c r="O69" i="7" s="1"/>
  <c r="S71" i="6" l="1"/>
  <c r="M73" i="6"/>
  <c r="Q72" i="6"/>
  <c r="I71" i="7"/>
  <c r="M70" i="7"/>
  <c r="O70" i="7" s="1"/>
  <c r="S72" i="6" l="1"/>
  <c r="M74" i="6"/>
  <c r="Q73" i="6"/>
  <c r="I72" i="7"/>
  <c r="M71" i="7"/>
  <c r="O71" i="7" s="1"/>
  <c r="S73" i="6" l="1"/>
  <c r="M75" i="6"/>
  <c r="Q74" i="6"/>
  <c r="S74" i="6" s="1"/>
  <c r="I73" i="7"/>
  <c r="M72" i="7"/>
  <c r="O72" i="7" s="1"/>
  <c r="M76" i="6" l="1"/>
  <c r="Q75" i="6"/>
  <c r="S75" i="6" s="1"/>
  <c r="I74" i="7"/>
  <c r="M73" i="7"/>
  <c r="O73" i="7" s="1"/>
  <c r="M77" i="6" l="1"/>
  <c r="Q76" i="6"/>
  <c r="I75" i="7"/>
  <c r="M74" i="7"/>
  <c r="O74" i="7" s="1"/>
  <c r="S76" i="6" l="1"/>
  <c r="M78" i="6"/>
  <c r="Q77" i="6"/>
  <c r="I76" i="7"/>
  <c r="M75" i="7"/>
  <c r="O75" i="7" s="1"/>
  <c r="S77" i="6" l="1"/>
  <c r="M79" i="6"/>
  <c r="Q78" i="6"/>
  <c r="I77" i="7"/>
  <c r="M76" i="7"/>
  <c r="O76" i="7" s="1"/>
  <c r="S78" i="6" l="1"/>
  <c r="M80" i="6"/>
  <c r="Q79" i="6"/>
  <c r="I78" i="7"/>
  <c r="M77" i="7"/>
  <c r="O77" i="7" s="1"/>
  <c r="S79" i="6" l="1"/>
  <c r="M81" i="6"/>
  <c r="Q80" i="6"/>
  <c r="I79" i="7"/>
  <c r="M78" i="7"/>
  <c r="O78" i="7" s="1"/>
  <c r="S80" i="6" l="1"/>
  <c r="M82" i="6"/>
  <c r="Q81" i="6"/>
  <c r="I80" i="7"/>
  <c r="M79" i="7"/>
  <c r="O79" i="7" s="1"/>
  <c r="S81" i="6" l="1"/>
  <c r="M83" i="6"/>
  <c r="Q82" i="6"/>
  <c r="I81" i="7"/>
  <c r="M80" i="7"/>
  <c r="O80" i="7" s="1"/>
  <c r="S82" i="6" l="1"/>
  <c r="M84" i="6"/>
  <c r="Q83" i="6"/>
  <c r="I82" i="7"/>
  <c r="M81" i="7"/>
  <c r="O81" i="7" s="1"/>
  <c r="S83" i="6" l="1"/>
  <c r="M85" i="6"/>
  <c r="Q84" i="6"/>
  <c r="I83" i="7"/>
  <c r="M82" i="7"/>
  <c r="O82" i="7" s="1"/>
  <c r="S84" i="6" l="1"/>
  <c r="M86" i="6"/>
  <c r="Q85" i="6"/>
  <c r="I84" i="7"/>
  <c r="M83" i="7"/>
  <c r="O83" i="7" s="1"/>
  <c r="S85" i="6" l="1"/>
  <c r="M87" i="6"/>
  <c r="Q86" i="6"/>
  <c r="I85" i="7"/>
  <c r="M84" i="7"/>
  <c r="O84" i="7" s="1"/>
  <c r="S86" i="6" l="1"/>
  <c r="M88" i="6"/>
  <c r="Q87" i="6"/>
  <c r="I86" i="7"/>
  <c r="M85" i="7"/>
  <c r="O85" i="7" s="1"/>
  <c r="S87" i="6" l="1"/>
  <c r="M89" i="6"/>
  <c r="Q88" i="6"/>
  <c r="I87" i="7"/>
  <c r="M86" i="7"/>
  <c r="O86" i="7" s="1"/>
  <c r="S88" i="6" l="1"/>
  <c r="M90" i="6"/>
  <c r="Q89" i="6"/>
  <c r="I88" i="7"/>
  <c r="M87" i="7"/>
  <c r="O87" i="7" s="1"/>
  <c r="S89" i="6" l="1"/>
  <c r="M91" i="6"/>
  <c r="Q90" i="6"/>
  <c r="I89" i="7"/>
  <c r="M88" i="7"/>
  <c r="O88" i="7" s="1"/>
  <c r="S90" i="6" l="1"/>
  <c r="M92" i="6"/>
  <c r="Q91" i="6"/>
  <c r="I90" i="7"/>
  <c r="M89" i="7"/>
  <c r="O89" i="7" s="1"/>
  <c r="S91" i="6" l="1"/>
  <c r="M93" i="6"/>
  <c r="Q92" i="6"/>
  <c r="I91" i="7"/>
  <c r="M90" i="7"/>
  <c r="O90" i="7" s="1"/>
  <c r="S92" i="6" l="1"/>
  <c r="M94" i="6"/>
  <c r="Q93" i="6"/>
  <c r="I92" i="7"/>
  <c r="M91" i="7"/>
  <c r="O91" i="7" s="1"/>
  <c r="S93" i="6" l="1"/>
  <c r="M95" i="6"/>
  <c r="Q94" i="6"/>
  <c r="I93" i="7"/>
  <c r="M92" i="7"/>
  <c r="O92" i="7" s="1"/>
  <c r="S94" i="6" l="1"/>
  <c r="M96" i="6"/>
  <c r="Q95" i="6"/>
  <c r="I94" i="7"/>
  <c r="M93" i="7"/>
  <c r="O93" i="7" s="1"/>
  <c r="S95" i="6" l="1"/>
  <c r="M97" i="6"/>
  <c r="Q96" i="6"/>
  <c r="I95" i="7"/>
  <c r="M94" i="7"/>
  <c r="O94" i="7" s="1"/>
  <c r="S96" i="6" l="1"/>
  <c r="M98" i="6"/>
  <c r="Q97" i="6"/>
  <c r="I96" i="7"/>
  <c r="M95" i="7"/>
  <c r="O95" i="7" s="1"/>
  <c r="S97" i="6" l="1"/>
  <c r="M99" i="6"/>
  <c r="Q98" i="6"/>
  <c r="S98" i="6" s="1"/>
  <c r="I97" i="7"/>
  <c r="M96" i="7"/>
  <c r="O96" i="7" s="1"/>
  <c r="M100" i="6" l="1"/>
  <c r="Q99" i="6"/>
  <c r="S99" i="6" s="1"/>
  <c r="I98" i="7"/>
  <c r="M97" i="7"/>
  <c r="O97" i="7" s="1"/>
  <c r="M101" i="6" l="1"/>
  <c r="Q100" i="6"/>
  <c r="I99" i="7"/>
  <c r="M98" i="7"/>
  <c r="O98" i="7" s="1"/>
  <c r="S100" i="6" l="1"/>
  <c r="M102" i="6"/>
  <c r="Q101" i="6"/>
  <c r="I100" i="7"/>
  <c r="M99" i="7"/>
  <c r="O99" i="7" s="1"/>
  <c r="S101" i="6" l="1"/>
  <c r="M103" i="6"/>
  <c r="Q102" i="6"/>
  <c r="I101" i="7"/>
  <c r="M100" i="7"/>
  <c r="O100" i="7" s="1"/>
  <c r="S102" i="6" l="1"/>
  <c r="M104" i="6"/>
  <c r="Q103" i="6"/>
  <c r="I102" i="7"/>
  <c r="M101" i="7"/>
  <c r="O101" i="7" s="1"/>
  <c r="S103" i="6" l="1"/>
  <c r="M105" i="6"/>
  <c r="Q104" i="6"/>
  <c r="I103" i="7"/>
  <c r="M102" i="7"/>
  <c r="O102" i="7" s="1"/>
  <c r="S104" i="6" l="1"/>
  <c r="M106" i="6"/>
  <c r="Q105" i="6"/>
  <c r="I104" i="7"/>
  <c r="M103" i="7"/>
  <c r="O103" i="7" s="1"/>
  <c r="S105" i="6" l="1"/>
  <c r="M107" i="6"/>
  <c r="Q106" i="6"/>
  <c r="I105" i="7"/>
  <c r="M104" i="7"/>
  <c r="O104" i="7" s="1"/>
  <c r="S106" i="6" l="1"/>
  <c r="M108" i="6"/>
  <c r="Q107" i="6"/>
  <c r="I106" i="7"/>
  <c r="M105" i="7"/>
  <c r="O105" i="7" s="1"/>
  <c r="S107" i="6" l="1"/>
  <c r="M109" i="6"/>
  <c r="Q108" i="6"/>
  <c r="I107" i="7"/>
  <c r="M106" i="7"/>
  <c r="O106" i="7" s="1"/>
  <c r="S108" i="6" l="1"/>
  <c r="M110" i="6"/>
  <c r="Q109" i="6"/>
  <c r="I108" i="7"/>
  <c r="M107" i="7"/>
  <c r="O107" i="7" s="1"/>
  <c r="S109" i="6" l="1"/>
  <c r="M111" i="6"/>
  <c r="Q110" i="6"/>
  <c r="I109" i="7"/>
  <c r="M108" i="7"/>
  <c r="O108" i="7" s="1"/>
  <c r="S110" i="6" l="1"/>
  <c r="M112" i="6"/>
  <c r="Q111" i="6"/>
  <c r="I110" i="7"/>
  <c r="M109" i="7"/>
  <c r="O109" i="7" s="1"/>
  <c r="S111" i="6" l="1"/>
  <c r="M113" i="6"/>
  <c r="Q112" i="6"/>
  <c r="I111" i="7"/>
  <c r="M110" i="7"/>
  <c r="O110" i="7" s="1"/>
  <c r="S112" i="6" l="1"/>
  <c r="M114" i="6"/>
  <c r="Q113" i="6"/>
  <c r="I112" i="7"/>
  <c r="M111" i="7"/>
  <c r="O111" i="7" s="1"/>
  <c r="S113" i="6" l="1"/>
  <c r="M115" i="6"/>
  <c r="Q114" i="6"/>
  <c r="I113" i="7"/>
  <c r="M112" i="7"/>
  <c r="O112" i="7" s="1"/>
  <c r="S114" i="6" l="1"/>
  <c r="M116" i="6"/>
  <c r="Q115" i="6"/>
  <c r="I114" i="7"/>
  <c r="M113" i="7"/>
  <c r="O113" i="7" s="1"/>
  <c r="S115" i="6" l="1"/>
  <c r="M117" i="6"/>
  <c r="Q116" i="6"/>
  <c r="I115" i="7"/>
  <c r="M114" i="7"/>
  <c r="O114" i="7" s="1"/>
  <c r="S116" i="6" l="1"/>
  <c r="M118" i="6"/>
  <c r="Q117" i="6"/>
  <c r="I116" i="7"/>
  <c r="M115" i="7"/>
  <c r="O115" i="7" s="1"/>
  <c r="S117" i="6" l="1"/>
  <c r="M119" i="6"/>
  <c r="Q118" i="6"/>
  <c r="I117" i="7"/>
  <c r="M116" i="7"/>
  <c r="O116" i="7" s="1"/>
  <c r="S118" i="6" l="1"/>
  <c r="M120" i="6"/>
  <c r="Q119" i="6"/>
  <c r="I118" i="7"/>
  <c r="M117" i="7"/>
  <c r="O117" i="7" s="1"/>
  <c r="S119" i="6" l="1"/>
  <c r="M121" i="6"/>
  <c r="Q120" i="6"/>
  <c r="I119" i="7"/>
  <c r="M118" i="7"/>
  <c r="O118" i="7" s="1"/>
  <c r="S120" i="6" l="1"/>
  <c r="M122" i="6"/>
  <c r="Q121" i="6"/>
  <c r="I120" i="7"/>
  <c r="M119" i="7"/>
  <c r="O119" i="7" s="1"/>
  <c r="S121" i="6" l="1"/>
  <c r="M123" i="6"/>
  <c r="Q122" i="6"/>
  <c r="I121" i="7"/>
  <c r="M120" i="7"/>
  <c r="O120" i="7" s="1"/>
  <c r="S122" i="6" l="1"/>
  <c r="M124" i="6"/>
  <c r="Q123" i="6"/>
  <c r="I122" i="7"/>
  <c r="M121" i="7"/>
  <c r="O121" i="7" s="1"/>
  <c r="S123" i="6" l="1"/>
  <c r="M125" i="6"/>
  <c r="Q124" i="6"/>
  <c r="I123" i="7"/>
  <c r="M122" i="7"/>
  <c r="O122" i="7" s="1"/>
  <c r="S124" i="6" l="1"/>
  <c r="M126" i="6"/>
  <c r="Q125" i="6"/>
  <c r="S125" i="6" s="1"/>
  <c r="I124" i="7"/>
  <c r="M123" i="7"/>
  <c r="O123" i="7" s="1"/>
  <c r="M127" i="6" l="1"/>
  <c r="Q126" i="6"/>
  <c r="I125" i="7"/>
  <c r="M124" i="7"/>
  <c r="O124" i="7" s="1"/>
  <c r="S126" i="6" l="1"/>
  <c r="M128" i="6"/>
  <c r="Q127" i="6"/>
  <c r="I126" i="7"/>
  <c r="M125" i="7"/>
  <c r="O125" i="7" s="1"/>
  <c r="S127" i="6" l="1"/>
  <c r="M129" i="6"/>
  <c r="Q128" i="6"/>
  <c r="I127" i="7"/>
  <c r="M126" i="7"/>
  <c r="O126" i="7" s="1"/>
  <c r="S128" i="6" l="1"/>
  <c r="M130" i="6"/>
  <c r="Q129" i="6"/>
  <c r="I128" i="7"/>
  <c r="M127" i="7"/>
  <c r="O127" i="7" s="1"/>
  <c r="S129" i="6" l="1"/>
  <c r="M131" i="6"/>
  <c r="Q130" i="6"/>
  <c r="I129" i="7"/>
  <c r="M128" i="7"/>
  <c r="O128" i="7" s="1"/>
  <c r="S130" i="6" l="1"/>
  <c r="M132" i="6"/>
  <c r="Q131" i="6"/>
  <c r="I130" i="7"/>
  <c r="M129" i="7"/>
  <c r="O129" i="7" s="1"/>
  <c r="S131" i="6" l="1"/>
  <c r="M133" i="6"/>
  <c r="Q132" i="6"/>
  <c r="I131" i="7"/>
  <c r="M130" i="7"/>
  <c r="O130" i="7" s="1"/>
  <c r="S132" i="6" l="1"/>
  <c r="M134" i="6"/>
  <c r="Q133" i="6"/>
  <c r="I132" i="7"/>
  <c r="M131" i="7"/>
  <c r="O131" i="7" s="1"/>
  <c r="S133" i="6" l="1"/>
  <c r="M135" i="6"/>
  <c r="Q134" i="6"/>
  <c r="I133" i="7"/>
  <c r="M132" i="7"/>
  <c r="O132" i="7" s="1"/>
  <c r="S134" i="6" l="1"/>
  <c r="M136" i="6"/>
  <c r="Q135" i="6"/>
  <c r="I134" i="7"/>
  <c r="M133" i="7"/>
  <c r="O133" i="7" s="1"/>
  <c r="S135" i="6" l="1"/>
  <c r="M137" i="6"/>
  <c r="Q136" i="6"/>
  <c r="I135" i="7"/>
  <c r="M134" i="7"/>
  <c r="O134" i="7" s="1"/>
  <c r="S136" i="6" l="1"/>
  <c r="M138" i="6"/>
  <c r="Q137" i="6"/>
  <c r="I136" i="7"/>
  <c r="M135" i="7"/>
  <c r="O135" i="7" s="1"/>
  <c r="S137" i="6" l="1"/>
  <c r="M139" i="6"/>
  <c r="Q138" i="6"/>
  <c r="I137" i="7"/>
  <c r="M136" i="7"/>
  <c r="O136" i="7" s="1"/>
  <c r="S138" i="6" l="1"/>
  <c r="M140" i="6"/>
  <c r="Q139" i="6"/>
  <c r="I138" i="7"/>
  <c r="M137" i="7"/>
  <c r="O137" i="7" s="1"/>
  <c r="S139" i="6" l="1"/>
  <c r="M141" i="6"/>
  <c r="Q140" i="6"/>
  <c r="I139" i="7"/>
  <c r="M138" i="7"/>
  <c r="O138" i="7" s="1"/>
  <c r="S140" i="6" l="1"/>
  <c r="M142" i="6"/>
  <c r="Q141" i="6"/>
  <c r="S141" i="6" s="1"/>
  <c r="I140" i="7"/>
  <c r="M139" i="7"/>
  <c r="O139" i="7" s="1"/>
  <c r="M143" i="6" l="1"/>
  <c r="Q142" i="6"/>
  <c r="I141" i="7"/>
  <c r="M140" i="7"/>
  <c r="O140" i="7" s="1"/>
  <c r="S142" i="6" l="1"/>
  <c r="M144" i="6"/>
  <c r="Q143" i="6"/>
  <c r="I142" i="7"/>
  <c r="M141" i="7"/>
  <c r="O141" i="7" s="1"/>
  <c r="S143" i="6" l="1"/>
  <c r="M145" i="6"/>
  <c r="Q144" i="6"/>
  <c r="S144" i="6" s="1"/>
  <c r="I143" i="7"/>
  <c r="M142" i="7"/>
  <c r="O142" i="7" s="1"/>
  <c r="M146" i="6" l="1"/>
  <c r="Q145" i="6"/>
  <c r="I144" i="7"/>
  <c r="M143" i="7"/>
  <c r="O143" i="7" s="1"/>
  <c r="S145" i="6" l="1"/>
  <c r="M147" i="6"/>
  <c r="Q146" i="6"/>
  <c r="I145" i="7"/>
  <c r="M144" i="7"/>
  <c r="O144" i="7" s="1"/>
  <c r="S146" i="6" l="1"/>
  <c r="M148" i="6"/>
  <c r="Q147" i="6"/>
  <c r="S147" i="6" s="1"/>
  <c r="I146" i="7"/>
  <c r="M145" i="7"/>
  <c r="O145" i="7" s="1"/>
  <c r="M149" i="6" l="1"/>
  <c r="Q148" i="6"/>
  <c r="S148" i="6" s="1"/>
  <c r="I147" i="7"/>
  <c r="M146" i="7"/>
  <c r="O146" i="7" s="1"/>
  <c r="M150" i="6" l="1"/>
  <c r="Q149" i="6"/>
  <c r="I148" i="7"/>
  <c r="M147" i="7"/>
  <c r="O147" i="7" s="1"/>
  <c r="S149" i="6" l="1"/>
  <c r="M151" i="6"/>
  <c r="Q150" i="6"/>
  <c r="I149" i="7"/>
  <c r="M148" i="7"/>
  <c r="O148" i="7" s="1"/>
  <c r="S150" i="6" l="1"/>
  <c r="M152" i="6"/>
  <c r="Q151" i="6"/>
  <c r="I150" i="7"/>
  <c r="M149" i="7"/>
  <c r="O149" i="7" s="1"/>
  <c r="S151" i="6" l="1"/>
  <c r="M153" i="6"/>
  <c r="Q152" i="6"/>
  <c r="I151" i="7"/>
  <c r="M150" i="7"/>
  <c r="O150" i="7" s="1"/>
  <c r="S152" i="6" l="1"/>
  <c r="M154" i="6"/>
  <c r="Q153" i="6"/>
  <c r="I152" i="7"/>
  <c r="M151" i="7"/>
  <c r="O151" i="7" s="1"/>
  <c r="S153" i="6" l="1"/>
  <c r="M155" i="6"/>
  <c r="Q154" i="6"/>
  <c r="I153" i="7"/>
  <c r="M152" i="7"/>
  <c r="O152" i="7" s="1"/>
  <c r="S154" i="6" l="1"/>
  <c r="M156" i="6"/>
  <c r="Q155" i="6"/>
  <c r="I154" i="7"/>
  <c r="M153" i="7"/>
  <c r="O153" i="7" s="1"/>
  <c r="S155" i="6" l="1"/>
  <c r="M157" i="6"/>
  <c r="Q156" i="6"/>
  <c r="I155" i="7"/>
  <c r="M154" i="7"/>
  <c r="O154" i="7" s="1"/>
  <c r="S156" i="6" l="1"/>
  <c r="M158" i="6"/>
  <c r="Q157" i="6"/>
  <c r="I156" i="7"/>
  <c r="M155" i="7"/>
  <c r="O155" i="7" s="1"/>
  <c r="S157" i="6" l="1"/>
  <c r="M159" i="6"/>
  <c r="Q158" i="6"/>
  <c r="I157" i="7"/>
  <c r="M156" i="7"/>
  <c r="O156" i="7" s="1"/>
  <c r="S158" i="6" l="1"/>
  <c r="M160" i="6"/>
  <c r="Q159" i="6"/>
  <c r="I158" i="7"/>
  <c r="M157" i="7"/>
  <c r="O157" i="7" s="1"/>
  <c r="S159" i="6" l="1"/>
  <c r="M161" i="6"/>
  <c r="Q160" i="6"/>
  <c r="I159" i="7"/>
  <c r="M158" i="7"/>
  <c r="O158" i="7" s="1"/>
  <c r="S160" i="6" l="1"/>
  <c r="M162" i="6"/>
  <c r="Q161" i="6"/>
  <c r="I160" i="7"/>
  <c r="M159" i="7"/>
  <c r="O159" i="7" s="1"/>
  <c r="S161" i="6" l="1"/>
  <c r="M163" i="6"/>
  <c r="Q162" i="6"/>
  <c r="I161" i="7"/>
  <c r="M160" i="7"/>
  <c r="O160" i="7" s="1"/>
  <c r="S162" i="6" l="1"/>
  <c r="M164" i="6"/>
  <c r="Q163" i="6"/>
  <c r="I162" i="7"/>
  <c r="M161" i="7"/>
  <c r="O161" i="7" s="1"/>
  <c r="S163" i="6" l="1"/>
  <c r="M165" i="6"/>
  <c r="Q164" i="6"/>
  <c r="I163" i="7"/>
  <c r="M162" i="7"/>
  <c r="O162" i="7" s="1"/>
  <c r="S164" i="6" l="1"/>
  <c r="M166" i="6"/>
  <c r="Q165" i="6"/>
  <c r="I164" i="7"/>
  <c r="M163" i="7"/>
  <c r="O163" i="7" s="1"/>
  <c r="S165" i="6" l="1"/>
  <c r="M167" i="6"/>
  <c r="Q166" i="6"/>
  <c r="I165" i="7"/>
  <c r="M164" i="7"/>
  <c r="O164" i="7" s="1"/>
  <c r="S166" i="6" l="1"/>
  <c r="M168" i="6"/>
  <c r="Q167" i="6"/>
  <c r="I166" i="7"/>
  <c r="M165" i="7"/>
  <c r="O165" i="7" s="1"/>
  <c r="S167" i="6" l="1"/>
  <c r="M169" i="6"/>
  <c r="Q168" i="6"/>
  <c r="I167" i="7"/>
  <c r="M166" i="7"/>
  <c r="O166" i="7" s="1"/>
  <c r="S168" i="6" l="1"/>
  <c r="M170" i="6"/>
  <c r="Q169" i="6"/>
  <c r="I168" i="7"/>
  <c r="M167" i="7"/>
  <c r="O167" i="7" s="1"/>
  <c r="S169" i="6" l="1"/>
  <c r="M171" i="6"/>
  <c r="Q170" i="6"/>
  <c r="S170" i="6" s="1"/>
  <c r="I169" i="7"/>
  <c r="M168" i="7"/>
  <c r="O168" i="7" s="1"/>
  <c r="M172" i="6" l="1"/>
  <c r="Q171" i="6"/>
  <c r="I170" i="7"/>
  <c r="M169" i="7"/>
  <c r="O169" i="7" s="1"/>
  <c r="S171" i="6" l="1"/>
  <c r="M173" i="6"/>
  <c r="Q172" i="6"/>
  <c r="I171" i="7"/>
  <c r="M170" i="7"/>
  <c r="O170" i="7" s="1"/>
  <c r="S172" i="6" l="1"/>
  <c r="M174" i="6"/>
  <c r="Q173" i="6"/>
  <c r="I172" i="7"/>
  <c r="M171" i="7"/>
  <c r="O171" i="7" s="1"/>
  <c r="S173" i="6" l="1"/>
  <c r="M175" i="6"/>
  <c r="Q174" i="6"/>
  <c r="I173" i="7"/>
  <c r="M172" i="7"/>
  <c r="O172" i="7" s="1"/>
  <c r="S174" i="6" l="1"/>
  <c r="M176" i="6"/>
  <c r="Q175" i="6"/>
  <c r="I174" i="7"/>
  <c r="M173" i="7"/>
  <c r="O173" i="7" s="1"/>
  <c r="S175" i="6" l="1"/>
  <c r="M177" i="6"/>
  <c r="Q176" i="6"/>
  <c r="I175" i="7"/>
  <c r="M174" i="7"/>
  <c r="O174" i="7" s="1"/>
  <c r="S176" i="6" l="1"/>
  <c r="M178" i="6"/>
  <c r="Q177" i="6"/>
  <c r="I176" i="7"/>
  <c r="M175" i="7"/>
  <c r="O175" i="7" s="1"/>
  <c r="S177" i="6" l="1"/>
  <c r="M179" i="6"/>
  <c r="Q178" i="6"/>
  <c r="I177" i="7"/>
  <c r="M176" i="7"/>
  <c r="O176" i="7" s="1"/>
  <c r="S178" i="6" l="1"/>
  <c r="M180" i="6"/>
  <c r="Q179" i="6"/>
  <c r="I178" i="7"/>
  <c r="M177" i="7"/>
  <c r="O177" i="7" s="1"/>
  <c r="S179" i="6" l="1"/>
  <c r="M181" i="6"/>
  <c r="Q180" i="6"/>
  <c r="S180" i="6" s="1"/>
  <c r="I179" i="7"/>
  <c r="M178" i="7"/>
  <c r="O178" i="7" s="1"/>
  <c r="M182" i="6" l="1"/>
  <c r="Q181" i="6"/>
  <c r="I180" i="7"/>
  <c r="M179" i="7"/>
  <c r="O179" i="7" s="1"/>
  <c r="S181" i="6" l="1"/>
  <c r="M183" i="6"/>
  <c r="Q182" i="6"/>
  <c r="I181" i="7"/>
  <c r="M180" i="7"/>
  <c r="O180" i="7" s="1"/>
  <c r="S182" i="6" l="1"/>
  <c r="M184" i="6"/>
  <c r="Q183" i="6"/>
  <c r="I182" i="7"/>
  <c r="M181" i="7"/>
  <c r="O181" i="7" s="1"/>
  <c r="S183" i="6" l="1"/>
  <c r="M185" i="6"/>
  <c r="Q184" i="6"/>
  <c r="I183" i="7"/>
  <c r="M182" i="7"/>
  <c r="O182" i="7" s="1"/>
  <c r="S184" i="6" l="1"/>
  <c r="M186" i="6"/>
  <c r="Q185" i="6"/>
  <c r="S185" i="6" s="1"/>
  <c r="I184" i="7"/>
  <c r="M183" i="7"/>
  <c r="O183" i="7" s="1"/>
  <c r="M187" i="6" l="1"/>
  <c r="Q186" i="6"/>
  <c r="I185" i="7"/>
  <c r="M184" i="7"/>
  <c r="O184" i="7" s="1"/>
  <c r="S186" i="6" l="1"/>
  <c r="M188" i="6"/>
  <c r="Q187" i="6"/>
  <c r="S187" i="6" s="1"/>
  <c r="I186" i="7"/>
  <c r="M185" i="7"/>
  <c r="O185" i="7" s="1"/>
  <c r="M189" i="6" l="1"/>
  <c r="Q188" i="6"/>
  <c r="S188" i="6" s="1"/>
  <c r="I187" i="7"/>
  <c r="M186" i="7"/>
  <c r="O186" i="7" s="1"/>
  <c r="M190" i="6" l="1"/>
  <c r="Q189" i="6"/>
  <c r="S189" i="6" s="1"/>
  <c r="I188" i="7"/>
  <c r="M187" i="7"/>
  <c r="O187" i="7" s="1"/>
  <c r="M191" i="6" l="1"/>
  <c r="Q190" i="6"/>
  <c r="I189" i="7"/>
  <c r="M188" i="7"/>
  <c r="O188" i="7" s="1"/>
  <c r="S190" i="6" l="1"/>
  <c r="M192" i="6"/>
  <c r="Q191" i="6"/>
  <c r="I190" i="7"/>
  <c r="M189" i="7"/>
  <c r="O189" i="7" s="1"/>
  <c r="S191" i="6" l="1"/>
  <c r="M193" i="6"/>
  <c r="Q192" i="6"/>
  <c r="I191" i="7"/>
  <c r="M190" i="7"/>
  <c r="O190" i="7" s="1"/>
  <c r="S192" i="6" l="1"/>
  <c r="M194" i="6"/>
  <c r="Q193" i="6"/>
  <c r="I192" i="7"/>
  <c r="M191" i="7"/>
  <c r="O191" i="7" s="1"/>
  <c r="S193" i="6" l="1"/>
  <c r="M195" i="6"/>
  <c r="Q194" i="6"/>
  <c r="S194" i="6" s="1"/>
  <c r="I193" i="7"/>
  <c r="M192" i="7"/>
  <c r="O192" i="7" s="1"/>
  <c r="M196" i="6" l="1"/>
  <c r="Q195" i="6"/>
  <c r="I194" i="7"/>
  <c r="M193" i="7"/>
  <c r="O193" i="7" s="1"/>
  <c r="S195" i="6" l="1"/>
  <c r="M197" i="6"/>
  <c r="Q196" i="6"/>
  <c r="I195" i="7"/>
  <c r="M194" i="7"/>
  <c r="O194" i="7" s="1"/>
  <c r="S196" i="6" l="1"/>
  <c r="M198" i="6"/>
  <c r="Q197" i="6"/>
  <c r="I196" i="7"/>
  <c r="M195" i="7"/>
  <c r="O195" i="7" s="1"/>
  <c r="S197" i="6" l="1"/>
  <c r="M199" i="6"/>
  <c r="Q198" i="6"/>
  <c r="I197" i="7"/>
  <c r="M196" i="7"/>
  <c r="O196" i="7" s="1"/>
  <c r="S198" i="6" l="1"/>
  <c r="M200" i="6"/>
  <c r="Q199" i="6"/>
  <c r="I198" i="7"/>
  <c r="M197" i="7"/>
  <c r="O197" i="7" s="1"/>
  <c r="S199" i="6" l="1"/>
  <c r="M201" i="6"/>
  <c r="Q200" i="6"/>
  <c r="I199" i="7"/>
  <c r="M198" i="7"/>
  <c r="O198" i="7" s="1"/>
  <c r="S200" i="6" l="1"/>
  <c r="M202" i="6"/>
  <c r="Q201" i="6"/>
  <c r="I200" i="7"/>
  <c r="M199" i="7"/>
  <c r="O199" i="7" s="1"/>
  <c r="S201" i="6" l="1"/>
  <c r="M203" i="6"/>
  <c r="Q202" i="6"/>
  <c r="I201" i="7"/>
  <c r="M200" i="7"/>
  <c r="O200" i="7" s="1"/>
  <c r="S202" i="6" l="1"/>
  <c r="M204" i="6"/>
  <c r="Q203" i="6"/>
  <c r="I202" i="7"/>
  <c r="M201" i="7"/>
  <c r="O201" i="7" s="1"/>
  <c r="S203" i="6" l="1"/>
  <c r="M205" i="6"/>
  <c r="Q204" i="6"/>
  <c r="I203" i="7"/>
  <c r="M202" i="7"/>
  <c r="O202" i="7" s="1"/>
  <c r="S204" i="6" l="1"/>
  <c r="M206" i="6"/>
  <c r="Q205" i="6"/>
  <c r="I204" i="7"/>
  <c r="M203" i="7"/>
  <c r="O203" i="7" s="1"/>
  <c r="S205" i="6" l="1"/>
  <c r="M207" i="6"/>
  <c r="Q206" i="6"/>
  <c r="I205" i="7"/>
  <c r="M204" i="7"/>
  <c r="O204" i="7" s="1"/>
  <c r="S206" i="6" l="1"/>
  <c r="M208" i="6"/>
  <c r="Q207" i="6"/>
  <c r="I206" i="7"/>
  <c r="M205" i="7"/>
  <c r="O205" i="7" s="1"/>
  <c r="S207" i="6" l="1"/>
  <c r="M209" i="6"/>
  <c r="Q208" i="6"/>
  <c r="I207" i="7"/>
  <c r="M206" i="7"/>
  <c r="O206" i="7" s="1"/>
  <c r="S208" i="6" l="1"/>
  <c r="M210" i="6"/>
  <c r="Q209" i="6"/>
  <c r="S209" i="6" s="1"/>
  <c r="I208" i="7"/>
  <c r="M207" i="7"/>
  <c r="O207" i="7" s="1"/>
  <c r="M211" i="6" l="1"/>
  <c r="Q210" i="6"/>
  <c r="S210" i="6" s="1"/>
  <c r="I209" i="7"/>
  <c r="M208" i="7"/>
  <c r="O208" i="7" s="1"/>
  <c r="M212" i="6" l="1"/>
  <c r="Q211" i="6"/>
  <c r="I210" i="7"/>
  <c r="M209" i="7"/>
  <c r="O209" i="7" s="1"/>
  <c r="S211" i="6" l="1"/>
  <c r="M213" i="6"/>
  <c r="Q212" i="6"/>
  <c r="I211" i="7"/>
  <c r="M210" i="7"/>
  <c r="O210" i="7" s="1"/>
  <c r="S212" i="6" l="1"/>
  <c r="M214" i="6"/>
  <c r="Q213" i="6"/>
  <c r="S213" i="6" s="1"/>
  <c r="I212" i="7"/>
  <c r="M211" i="7"/>
  <c r="O211" i="7" s="1"/>
  <c r="M215" i="6" l="1"/>
  <c r="Q214" i="6"/>
  <c r="S214" i="6" s="1"/>
  <c r="I213" i="7"/>
  <c r="M212" i="7"/>
  <c r="O212" i="7" s="1"/>
  <c r="M216" i="6" l="1"/>
  <c r="Q215" i="6"/>
  <c r="I214" i="7"/>
  <c r="M213" i="7"/>
  <c r="O213" i="7" s="1"/>
  <c r="S215" i="6" l="1"/>
  <c r="M217" i="6"/>
  <c r="Q216" i="6"/>
  <c r="S216" i="6" s="1"/>
  <c r="I215" i="7"/>
  <c r="M214" i="7"/>
  <c r="O214" i="7" s="1"/>
  <c r="M218" i="6" l="1"/>
  <c r="Q217" i="6"/>
  <c r="I216" i="7"/>
  <c r="M215" i="7"/>
  <c r="O215" i="7" s="1"/>
  <c r="S217" i="6" l="1"/>
  <c r="M219" i="6"/>
  <c r="Q218" i="6"/>
  <c r="I217" i="7"/>
  <c r="M216" i="7"/>
  <c r="O216" i="7" s="1"/>
  <c r="S218" i="6" l="1"/>
  <c r="M220" i="6"/>
  <c r="Q219" i="6"/>
  <c r="S219" i="6" s="1"/>
  <c r="I218" i="7"/>
  <c r="M217" i="7"/>
  <c r="O217" i="7" s="1"/>
  <c r="M221" i="6" l="1"/>
  <c r="Q220" i="6"/>
  <c r="S220" i="6" s="1"/>
  <c r="I219" i="7"/>
  <c r="M218" i="7"/>
  <c r="O218" i="7" s="1"/>
  <c r="M222" i="6" l="1"/>
  <c r="Q221" i="6"/>
  <c r="I220" i="7"/>
  <c r="M219" i="7"/>
  <c r="O219" i="7" s="1"/>
  <c r="S221" i="6" l="1"/>
  <c r="M223" i="6"/>
  <c r="Q222" i="6"/>
  <c r="I221" i="7"/>
  <c r="M220" i="7"/>
  <c r="O220" i="7" s="1"/>
  <c r="S222" i="6" l="1"/>
  <c r="M224" i="6"/>
  <c r="Q223" i="6"/>
  <c r="I222" i="7"/>
  <c r="M221" i="7"/>
  <c r="O221" i="7" s="1"/>
  <c r="S223" i="6" l="1"/>
  <c r="M225" i="6"/>
  <c r="Q224" i="6"/>
  <c r="I223" i="7"/>
  <c r="M222" i="7"/>
  <c r="O222" i="7" s="1"/>
  <c r="S224" i="6" l="1"/>
  <c r="M226" i="6"/>
  <c r="Q225" i="6"/>
  <c r="I224" i="7"/>
  <c r="M223" i="7"/>
  <c r="O223" i="7" s="1"/>
  <c r="S225" i="6" l="1"/>
  <c r="M227" i="6"/>
  <c r="Q226" i="6"/>
  <c r="I225" i="7"/>
  <c r="M224" i="7"/>
  <c r="O224" i="7" s="1"/>
  <c r="S226" i="6" l="1"/>
  <c r="M228" i="6"/>
  <c r="Q227" i="6"/>
  <c r="S227" i="6" s="1"/>
  <c r="I226" i="7"/>
  <c r="M225" i="7"/>
  <c r="O225" i="7" s="1"/>
  <c r="M229" i="6" l="1"/>
  <c r="Q228" i="6"/>
  <c r="S228" i="6" s="1"/>
  <c r="I227" i="7"/>
  <c r="M226" i="7"/>
  <c r="O226" i="7" s="1"/>
  <c r="M230" i="6" l="1"/>
  <c r="Q229" i="6"/>
  <c r="S229" i="6" s="1"/>
  <c r="I228" i="7"/>
  <c r="M227" i="7"/>
  <c r="O227" i="7" s="1"/>
  <c r="M231" i="6" l="1"/>
  <c r="Q230" i="6"/>
  <c r="S230" i="6" s="1"/>
  <c r="I229" i="7"/>
  <c r="M228" i="7"/>
  <c r="O228" i="7" s="1"/>
  <c r="M232" i="6" l="1"/>
  <c r="Q231" i="6"/>
  <c r="I230" i="7"/>
  <c r="M229" i="7"/>
  <c r="O229" i="7" s="1"/>
  <c r="S231" i="6" l="1"/>
  <c r="M233" i="6"/>
  <c r="Q232" i="6"/>
  <c r="I231" i="7"/>
  <c r="M230" i="7"/>
  <c r="O230" i="7" s="1"/>
  <c r="S232" i="6" l="1"/>
  <c r="M234" i="6"/>
  <c r="Q233" i="6"/>
  <c r="I232" i="7"/>
  <c r="M231" i="7"/>
  <c r="O231" i="7" s="1"/>
  <c r="S233" i="6" l="1"/>
  <c r="M235" i="6"/>
  <c r="Q234" i="6"/>
  <c r="I233" i="7"/>
  <c r="M232" i="7"/>
  <c r="O232" i="7" s="1"/>
  <c r="S234" i="6" l="1"/>
  <c r="M236" i="6"/>
  <c r="Q235" i="6"/>
  <c r="I234" i="7"/>
  <c r="M233" i="7"/>
  <c r="O233" i="7" s="1"/>
  <c r="S235" i="6" l="1"/>
  <c r="M237" i="6"/>
  <c r="Q236" i="6"/>
  <c r="I235" i="7"/>
  <c r="M234" i="7"/>
  <c r="O234" i="7" s="1"/>
  <c r="S236" i="6" l="1"/>
  <c r="M238" i="6"/>
  <c r="Q237" i="6"/>
  <c r="I236" i="7"/>
  <c r="M235" i="7"/>
  <c r="O235" i="7" s="1"/>
  <c r="S237" i="6" l="1"/>
  <c r="M239" i="6"/>
  <c r="Q238" i="6"/>
  <c r="I237" i="7"/>
  <c r="M236" i="7"/>
  <c r="O236" i="7" s="1"/>
  <c r="S238" i="6" l="1"/>
  <c r="M240" i="6"/>
  <c r="Q239" i="6"/>
  <c r="I238" i="7"/>
  <c r="M237" i="7"/>
  <c r="O237" i="7" s="1"/>
  <c r="S239" i="6" l="1"/>
  <c r="M241" i="6"/>
  <c r="Q240" i="6"/>
  <c r="I239" i="7"/>
  <c r="M238" i="7"/>
  <c r="O238" i="7" s="1"/>
  <c r="S240" i="6" l="1"/>
  <c r="M242" i="6"/>
  <c r="Q241" i="6"/>
  <c r="S241" i="6" s="1"/>
  <c r="I240" i="7"/>
  <c r="M239" i="7"/>
  <c r="O239" i="7" s="1"/>
  <c r="M243" i="6" l="1"/>
  <c r="Q242" i="6"/>
  <c r="I241" i="7"/>
  <c r="M240" i="7"/>
  <c r="O240" i="7" s="1"/>
  <c r="S242" i="6" l="1"/>
  <c r="M244" i="6"/>
  <c r="Q243" i="6"/>
  <c r="I242" i="7"/>
  <c r="M241" i="7"/>
  <c r="O241" i="7" s="1"/>
  <c r="S243" i="6" l="1"/>
  <c r="M245" i="6"/>
  <c r="Q244" i="6"/>
  <c r="I243" i="7"/>
  <c r="M242" i="7"/>
  <c r="O242" i="7" s="1"/>
  <c r="S244" i="6" l="1"/>
  <c r="M246" i="6"/>
  <c r="Q245" i="6"/>
  <c r="I244" i="7"/>
  <c r="M243" i="7"/>
  <c r="O243" i="7" s="1"/>
  <c r="S245" i="6" l="1"/>
  <c r="M247" i="6"/>
  <c r="Q246" i="6"/>
  <c r="I245" i="7"/>
  <c r="M244" i="7"/>
  <c r="O244" i="7" s="1"/>
  <c r="S246" i="6" l="1"/>
  <c r="M248" i="6"/>
  <c r="Q247" i="6"/>
  <c r="I246" i="7"/>
  <c r="M245" i="7"/>
  <c r="O245" i="7" s="1"/>
  <c r="S247" i="6" l="1"/>
  <c r="M249" i="6"/>
  <c r="Q248" i="6"/>
  <c r="S248" i="6" s="1"/>
  <c r="I247" i="7"/>
  <c r="M246" i="7"/>
  <c r="O246" i="7" s="1"/>
  <c r="M250" i="6" l="1"/>
  <c r="Q249" i="6"/>
  <c r="I248" i="7"/>
  <c r="M247" i="7"/>
  <c r="O247" i="7" s="1"/>
  <c r="S249" i="6" l="1"/>
  <c r="M251" i="6"/>
  <c r="Q250" i="6"/>
  <c r="I249" i="7"/>
  <c r="M248" i="7"/>
  <c r="O248" i="7" s="1"/>
  <c r="S250" i="6" l="1"/>
  <c r="M252" i="6"/>
  <c r="Q251" i="6"/>
  <c r="I250" i="7"/>
  <c r="M249" i="7"/>
  <c r="O249" i="7" s="1"/>
  <c r="S251" i="6" l="1"/>
  <c r="M253" i="6"/>
  <c r="Q252" i="6"/>
  <c r="I251" i="7"/>
  <c r="M250" i="7"/>
  <c r="O250" i="7" s="1"/>
  <c r="S252" i="6" l="1"/>
  <c r="M254" i="6"/>
  <c r="Q253" i="6"/>
  <c r="S253" i="6" s="1"/>
  <c r="I252" i="7"/>
  <c r="M251" i="7"/>
  <c r="O251" i="7" s="1"/>
  <c r="M255" i="6" l="1"/>
  <c r="Q254" i="6"/>
  <c r="S254" i="6" s="1"/>
  <c r="I253" i="7"/>
  <c r="M252" i="7"/>
  <c r="O252" i="7" s="1"/>
  <c r="M256" i="6" l="1"/>
  <c r="Q255" i="6"/>
  <c r="I254" i="7"/>
  <c r="M253" i="7"/>
  <c r="O253" i="7" s="1"/>
  <c r="S255" i="6" l="1"/>
  <c r="M257" i="6"/>
  <c r="Q256" i="6"/>
  <c r="I255" i="7"/>
  <c r="M254" i="7"/>
  <c r="O254" i="7" s="1"/>
  <c r="S256" i="6" l="1"/>
  <c r="M258" i="6"/>
  <c r="Q257" i="6"/>
  <c r="I256" i="7"/>
  <c r="M255" i="7"/>
  <c r="O255" i="7" s="1"/>
  <c r="S257" i="6" l="1"/>
  <c r="M259" i="6"/>
  <c r="Q258" i="6"/>
  <c r="I257" i="7"/>
  <c r="M256" i="7"/>
  <c r="O256" i="7" s="1"/>
  <c r="S258" i="6" l="1"/>
  <c r="M260" i="6"/>
  <c r="Q259" i="6"/>
  <c r="I258" i="7"/>
  <c r="M257" i="7"/>
  <c r="O257" i="7" s="1"/>
  <c r="S259" i="6" l="1"/>
  <c r="M261" i="6"/>
  <c r="Q260" i="6"/>
  <c r="I259" i="7"/>
  <c r="M258" i="7"/>
  <c r="O258" i="7" s="1"/>
  <c r="S260" i="6" l="1"/>
  <c r="M262" i="6"/>
  <c r="Q261" i="6"/>
  <c r="I260" i="7"/>
  <c r="M259" i="7"/>
  <c r="O259" i="7" s="1"/>
  <c r="S261" i="6" l="1"/>
  <c r="M263" i="6"/>
  <c r="Q262" i="6"/>
  <c r="I261" i="7"/>
  <c r="M260" i="7"/>
  <c r="O260" i="7" s="1"/>
  <c r="S262" i="6" l="1"/>
  <c r="M264" i="6"/>
  <c r="Q263" i="6"/>
  <c r="I262" i="7"/>
  <c r="M261" i="7"/>
  <c r="O261" i="7" s="1"/>
  <c r="S263" i="6" l="1"/>
  <c r="M265" i="6"/>
  <c r="Q264" i="6"/>
  <c r="I263" i="7"/>
  <c r="M262" i="7"/>
  <c r="O262" i="7" s="1"/>
  <c r="S264" i="6" l="1"/>
  <c r="M266" i="6"/>
  <c r="Q265" i="6"/>
  <c r="I264" i="7"/>
  <c r="M263" i="7"/>
  <c r="O263" i="7" s="1"/>
  <c r="S265" i="6" l="1"/>
  <c r="M267" i="6"/>
  <c r="Q266" i="6"/>
  <c r="I265" i="7"/>
  <c r="M264" i="7"/>
  <c r="O264" i="7" s="1"/>
  <c r="S266" i="6" l="1"/>
  <c r="M268" i="6"/>
  <c r="Q267" i="6"/>
  <c r="I266" i="7"/>
  <c r="M265" i="7"/>
  <c r="O265" i="7" s="1"/>
  <c r="S267" i="6" l="1"/>
  <c r="M269" i="6"/>
  <c r="Q268" i="6"/>
  <c r="I267" i="7"/>
  <c r="M266" i="7"/>
  <c r="O266" i="7" s="1"/>
  <c r="S268" i="6" l="1"/>
  <c r="M270" i="6"/>
  <c r="Q269" i="6"/>
  <c r="I268" i="7"/>
  <c r="M267" i="7"/>
  <c r="O267" i="7" s="1"/>
  <c r="S269" i="6" l="1"/>
  <c r="M271" i="6"/>
  <c r="Q270" i="6"/>
  <c r="I269" i="7"/>
  <c r="M268" i="7"/>
  <c r="O268" i="7" s="1"/>
  <c r="S270" i="6" l="1"/>
  <c r="M272" i="6"/>
  <c r="Q271" i="6"/>
  <c r="I270" i="7"/>
  <c r="M269" i="7"/>
  <c r="O269" i="7" s="1"/>
  <c r="S271" i="6" l="1"/>
  <c r="M273" i="6"/>
  <c r="Q272" i="6"/>
  <c r="I271" i="7"/>
  <c r="M270" i="7"/>
  <c r="O270" i="7" s="1"/>
  <c r="S272" i="6" l="1"/>
  <c r="M274" i="6"/>
  <c r="Q273" i="6"/>
  <c r="I272" i="7"/>
  <c r="M271" i="7"/>
  <c r="O271" i="7" s="1"/>
  <c r="S273" i="6" l="1"/>
  <c r="M275" i="6"/>
  <c r="Q274" i="6"/>
  <c r="I273" i="7"/>
  <c r="M272" i="7"/>
  <c r="O272" i="7" s="1"/>
  <c r="S274" i="6" l="1"/>
  <c r="M276" i="6"/>
  <c r="Q275" i="6"/>
  <c r="I274" i="7"/>
  <c r="M273" i="7"/>
  <c r="O273" i="7" s="1"/>
  <c r="S275" i="6" l="1"/>
  <c r="M277" i="6"/>
  <c r="Q276" i="6"/>
  <c r="S276" i="6" s="1"/>
  <c r="I275" i="7"/>
  <c r="M274" i="7"/>
  <c r="O274" i="7" s="1"/>
  <c r="M278" i="6" l="1"/>
  <c r="Q277" i="6"/>
  <c r="I276" i="7"/>
  <c r="M275" i="7"/>
  <c r="O275" i="7" s="1"/>
  <c r="S277" i="6" l="1"/>
  <c r="M279" i="6"/>
  <c r="Q278" i="6"/>
  <c r="I277" i="7"/>
  <c r="M276" i="7"/>
  <c r="O276" i="7" s="1"/>
  <c r="S278" i="6" l="1"/>
  <c r="M280" i="6"/>
  <c r="Q279" i="6"/>
  <c r="I278" i="7"/>
  <c r="M277" i="7"/>
  <c r="O277" i="7" s="1"/>
  <c r="S279" i="6" l="1"/>
  <c r="M281" i="6"/>
  <c r="Q280" i="6"/>
  <c r="S280" i="6" s="1"/>
  <c r="I279" i="7"/>
  <c r="M278" i="7"/>
  <c r="O278" i="7" s="1"/>
  <c r="M282" i="6" l="1"/>
  <c r="Q281" i="6"/>
  <c r="S281" i="6" s="1"/>
  <c r="I280" i="7"/>
  <c r="M279" i="7"/>
  <c r="O279" i="7" s="1"/>
  <c r="M283" i="6" l="1"/>
  <c r="Q282" i="6"/>
  <c r="S282" i="6" s="1"/>
  <c r="I281" i="7"/>
  <c r="M280" i="7"/>
  <c r="O280" i="7" s="1"/>
  <c r="M284" i="6" l="1"/>
  <c r="Q283" i="6"/>
  <c r="I282" i="7"/>
  <c r="M281" i="7"/>
  <c r="O281" i="7" s="1"/>
  <c r="S283" i="6" l="1"/>
  <c r="M285" i="6"/>
  <c r="Q284" i="6"/>
  <c r="I283" i="7"/>
  <c r="M282" i="7"/>
  <c r="O282" i="7" s="1"/>
  <c r="S284" i="6" l="1"/>
  <c r="M286" i="6"/>
  <c r="Q285" i="6"/>
  <c r="I284" i="7"/>
  <c r="M283" i="7"/>
  <c r="O283" i="7" s="1"/>
  <c r="S285" i="6" l="1"/>
  <c r="M287" i="6"/>
  <c r="Q286" i="6"/>
  <c r="I285" i="7"/>
  <c r="M284" i="7"/>
  <c r="O284" i="7" s="1"/>
  <c r="S286" i="6" l="1"/>
  <c r="M288" i="6"/>
  <c r="Q287" i="6"/>
  <c r="I286" i="7"/>
  <c r="M285" i="7"/>
  <c r="O285" i="7" s="1"/>
  <c r="S287" i="6" l="1"/>
  <c r="M289" i="6"/>
  <c r="Q288" i="6"/>
  <c r="I287" i="7"/>
  <c r="M286" i="7"/>
  <c r="O286" i="7" s="1"/>
  <c r="S288" i="6" l="1"/>
  <c r="M290" i="6"/>
  <c r="Q289" i="6"/>
  <c r="S289" i="6" s="1"/>
  <c r="I288" i="7"/>
  <c r="M287" i="7"/>
  <c r="O287" i="7" s="1"/>
  <c r="M291" i="6" l="1"/>
  <c r="Q290" i="6"/>
  <c r="S290" i="6" s="1"/>
  <c r="I289" i="7"/>
  <c r="M288" i="7"/>
  <c r="O288" i="7" s="1"/>
  <c r="M292" i="6" l="1"/>
  <c r="Q291" i="6"/>
  <c r="S291" i="6" s="1"/>
  <c r="I290" i="7"/>
  <c r="M289" i="7"/>
  <c r="O289" i="7" s="1"/>
  <c r="M293" i="6" l="1"/>
  <c r="Q292" i="6"/>
  <c r="I291" i="7"/>
  <c r="M290" i="7"/>
  <c r="O290" i="7" s="1"/>
  <c r="S292" i="6" l="1"/>
  <c r="M294" i="6"/>
  <c r="Q293" i="6"/>
  <c r="I292" i="7"/>
  <c r="M291" i="7"/>
  <c r="O291" i="7" s="1"/>
  <c r="S293" i="6" l="1"/>
  <c r="M295" i="6"/>
  <c r="Q294" i="6"/>
  <c r="I293" i="7"/>
  <c r="M292" i="7"/>
  <c r="O292" i="7" s="1"/>
  <c r="S294" i="6" l="1"/>
  <c r="M296" i="6"/>
  <c r="Q295" i="6"/>
  <c r="I294" i="7"/>
  <c r="M293" i="7"/>
  <c r="O293" i="7" s="1"/>
  <c r="S295" i="6" l="1"/>
  <c r="M297" i="6"/>
  <c r="Q296" i="6"/>
  <c r="I295" i="7"/>
  <c r="M294" i="7"/>
  <c r="O294" i="7" s="1"/>
  <c r="S296" i="6" l="1"/>
  <c r="M298" i="6"/>
  <c r="Q297" i="6"/>
  <c r="I296" i="7"/>
  <c r="M295" i="7"/>
  <c r="O295" i="7" s="1"/>
  <c r="S297" i="6" l="1"/>
  <c r="M299" i="6"/>
  <c r="Q299" i="6" s="1"/>
  <c r="Q298" i="6"/>
  <c r="S298" i="6" s="1"/>
  <c r="I297" i="7"/>
  <c r="M296" i="7"/>
  <c r="O296" i="7" s="1"/>
  <c r="R30" i="6" l="1"/>
  <c r="S299" i="6"/>
  <c r="I298" i="7"/>
  <c r="M298" i="7" s="1"/>
  <c r="M297" i="7"/>
  <c r="O297" i="7" s="1"/>
  <c r="S30" i="6" l="1"/>
  <c r="N28" i="7"/>
  <c r="O298" i="7"/>
  <c r="O28" i="7" l="1"/>
</calcChain>
</file>

<file path=xl/sharedStrings.xml><?xml version="1.0" encoding="utf-8"?>
<sst xmlns="http://schemas.openxmlformats.org/spreadsheetml/2006/main" count="2824" uniqueCount="994">
  <si>
    <t>A19</t>
  </si>
  <si>
    <t>isoquinoline</t>
  </si>
  <si>
    <t>A18</t>
  </si>
  <si>
    <t>quinoline</t>
  </si>
  <si>
    <t>A17</t>
  </si>
  <si>
    <t>di-methyl pyridines</t>
  </si>
  <si>
    <t>A16</t>
  </si>
  <si>
    <t>mono-methyl pryridines</t>
  </si>
  <si>
    <t>A15</t>
  </si>
  <si>
    <t>di-alkyl phenol</t>
  </si>
  <si>
    <t>A14</t>
  </si>
  <si>
    <t>monoalkyl phenol</t>
  </si>
  <si>
    <t>A13</t>
  </si>
  <si>
    <t>pyridine</t>
  </si>
  <si>
    <t>A12</t>
  </si>
  <si>
    <t>di-halophenol</t>
  </si>
  <si>
    <t>A11</t>
  </si>
  <si>
    <t>mono-halophenol</t>
  </si>
  <si>
    <t>A10</t>
  </si>
  <si>
    <t>phenol</t>
  </si>
  <si>
    <t>A9</t>
  </si>
  <si>
    <t>di-halobenzene</t>
  </si>
  <si>
    <t>A8</t>
  </si>
  <si>
    <t>chlorobenzene</t>
  </si>
  <si>
    <t>A7</t>
  </si>
  <si>
    <t>fluorobenzene</t>
  </si>
  <si>
    <t>A6</t>
  </si>
  <si>
    <t>polycyclic aromatic</t>
  </si>
  <si>
    <t>A5</t>
  </si>
  <si>
    <t>poly-alkyl benzene (n=4,5 or6)</t>
  </si>
  <si>
    <t>A4</t>
  </si>
  <si>
    <t>s-trialkyl e.g. mesitylene</t>
  </si>
  <si>
    <t>A3</t>
  </si>
  <si>
    <t>di-alkyl e.g. xylenes</t>
  </si>
  <si>
    <t>A2</t>
  </si>
  <si>
    <t>Mono alkyl e.g Toluene</t>
  </si>
  <si>
    <t>A1</t>
  </si>
  <si>
    <t>Default e.g Benzene</t>
  </si>
  <si>
    <t>Beta2</t>
  </si>
  <si>
    <t>no of beta2 SSIP</t>
  </si>
  <si>
    <t>Beta1</t>
  </si>
  <si>
    <t>no of beta1 SSIP</t>
  </si>
  <si>
    <t>Alpha2</t>
  </si>
  <si>
    <t>No of Alpha2 SSIP</t>
  </si>
  <si>
    <t>Alpha1</t>
  </si>
  <si>
    <t>no of alpha1 SSIP</t>
  </si>
  <si>
    <t>Frag ID</t>
  </si>
  <si>
    <t>Aromatic Ring Description</t>
  </si>
  <si>
    <t>[Cl]c1ccccc1</t>
  </si>
  <si>
    <t>Cl</t>
  </si>
  <si>
    <t>Cl attached to benzene ring</t>
  </si>
  <si>
    <t>[Cl]C(Cl)(Cl)Cl</t>
  </si>
  <si>
    <t>Cl in tetrachloromethane</t>
  </si>
  <si>
    <t>[Cl]CC</t>
  </si>
  <si>
    <t>Single Cl attached to sp3 C</t>
  </si>
  <si>
    <t>C[S]C</t>
  </si>
  <si>
    <t>S</t>
  </si>
  <si>
    <t>S in dialkyl sulphide</t>
  </si>
  <si>
    <t>[F]c1ccccc1</t>
  </si>
  <si>
    <t>F</t>
  </si>
  <si>
    <t>F attached to benzene ring</t>
  </si>
  <si>
    <t>[F]C(F)C(F)(F)</t>
  </si>
  <si>
    <t>F in perfluoroalkane (includes CF4)</t>
  </si>
  <si>
    <t>[F]C([H])</t>
  </si>
  <si>
    <t>Single F attached to sp3 C</t>
  </si>
  <si>
    <t>Pi electrons [O]=C(N)</t>
  </si>
  <si>
    <t>Osp2</t>
  </si>
  <si>
    <t>pi orbital electrons sp2 O in amide</t>
  </si>
  <si>
    <t>lone pair electrons [O]=C(N)</t>
  </si>
  <si>
    <t>lone pair on sp2 O in amide</t>
  </si>
  <si>
    <t>Pi electrons [O]=C(C)C</t>
  </si>
  <si>
    <t>pi orbital electrons sp2 O in ketone</t>
  </si>
  <si>
    <t>lone pair electrons  [O]=C(C)C</t>
  </si>
  <si>
    <t>lone pair on sp2 O in ketone</t>
  </si>
  <si>
    <t>C[O]R</t>
  </si>
  <si>
    <t>Osp3</t>
  </si>
  <si>
    <t>sp3 O in acyclic dialkyl ether</t>
  </si>
  <si>
    <t>C[O;R]C</t>
  </si>
  <si>
    <t>sp3 O in cyclic ether</t>
  </si>
  <si>
    <t>[H][O]C</t>
  </si>
  <si>
    <t>OH in alcohol</t>
  </si>
  <si>
    <t>[H][O]c1ccccc1</t>
  </si>
  <si>
    <t>OH in a phenol</t>
  </si>
  <si>
    <t>[H][O][H]</t>
  </si>
  <si>
    <t>H2O  water monomer</t>
  </si>
  <si>
    <t>C#[N]</t>
  </si>
  <si>
    <t>Nsp</t>
  </si>
  <si>
    <t>sp N in nitrile</t>
  </si>
  <si>
    <t>[n]1ccccc1</t>
  </si>
  <si>
    <t>Nsp2 aromatic</t>
  </si>
  <si>
    <t>sp2 N in pyridine ring</t>
  </si>
  <si>
    <t>C[N](C)C</t>
  </si>
  <si>
    <t>Nsp3</t>
  </si>
  <si>
    <t>N in tertiary amine</t>
  </si>
  <si>
    <t>[H][N](C)C</t>
  </si>
  <si>
    <t>NH in secondary amine</t>
  </si>
  <si>
    <t>[H][N]([H])C</t>
  </si>
  <si>
    <t>NH2 in primary amine</t>
  </si>
  <si>
    <t>[H]N([H])[H]</t>
  </si>
  <si>
    <t>NH3 in ammonia</t>
  </si>
  <si>
    <t>C[N](C=O)C</t>
  </si>
  <si>
    <t>N in tertiary amide</t>
  </si>
  <si>
    <t>[H][N](C=O)C</t>
  </si>
  <si>
    <t>NH in secondary amide</t>
  </si>
  <si>
    <t>C[C]#N</t>
  </si>
  <si>
    <t>Csp_C#N</t>
  </si>
  <si>
    <t>sp C in nitrile</t>
  </si>
  <si>
    <t>c[c](*)c or n[c]( *)c</t>
  </si>
  <si>
    <t>Csp2 aromatic</t>
  </si>
  <si>
    <t>Quaternary aromatic sp2 C atom</t>
  </si>
  <si>
    <t>c[c]([H])c or n[c]([H])c</t>
  </si>
  <si>
    <t>CH in benzene or pyridine  ring</t>
  </si>
  <si>
    <t>C[C](N)=O</t>
  </si>
  <si>
    <t>Csp2 aliphatic</t>
  </si>
  <si>
    <t>sp2 C in an  amide</t>
  </si>
  <si>
    <t>C[C](C)=O</t>
  </si>
  <si>
    <t>sp2 C in a ketone</t>
  </si>
  <si>
    <t>C[C](C)=C</t>
  </si>
  <si>
    <t>sp2 C with no attached H</t>
  </si>
  <si>
    <t>[H][C](N)=O</t>
  </si>
  <si>
    <t>H attached to sp2 C in a formamide</t>
  </si>
  <si>
    <t>[H][C]([H])=C</t>
  </si>
  <si>
    <t>sp2 C with two H attached</t>
  </si>
  <si>
    <t>[H][C](C)=C</t>
  </si>
  <si>
    <t>sp2 C with H attached</t>
  </si>
  <si>
    <t>[H]C</t>
  </si>
  <si>
    <t>Csp3</t>
  </si>
  <si>
    <t>H attached to sp3 C</t>
  </si>
  <si>
    <t>[H]C(Cl)</t>
  </si>
  <si>
    <t>H attached to sp3 C also bonded to one Cl atom</t>
  </si>
  <si>
    <t>[H]CF</t>
  </si>
  <si>
    <t>H attached to sp3 C also bonded to one F atom</t>
  </si>
  <si>
    <t>C_beta2S</t>
  </si>
  <si>
    <t>A2*B2s</t>
  </si>
  <si>
    <t>C_beta1S</t>
  </si>
  <si>
    <t>A2*B1s</t>
  </si>
  <si>
    <t>A1*B2s</t>
  </si>
  <si>
    <t>A1*B1s</t>
  </si>
  <si>
    <t>C_alpha2S</t>
  </si>
  <si>
    <t>A2s*B2</t>
  </si>
  <si>
    <t>C_alpha1S</t>
  </si>
  <si>
    <t>A1s*B2</t>
  </si>
  <si>
    <t>Beta2 Subtotal + const</t>
  </si>
  <si>
    <t>AlphaS*Beta2              -DeltaG</t>
  </si>
  <si>
    <t>Beta1 Subtotal + const</t>
  </si>
  <si>
    <t>AlphaS*Beta1              -DeltaG</t>
  </si>
  <si>
    <t>Alpha2 Subtotal + const</t>
  </si>
  <si>
    <t>Alpha2*BetaS              -DeltaG</t>
  </si>
  <si>
    <t>Alpha1 Subtotal + const</t>
  </si>
  <si>
    <t>Alpha1*BetaS              -DeltaG</t>
  </si>
  <si>
    <t>alphaS*betaS</t>
  </si>
  <si>
    <t>include/exclude</t>
  </si>
  <si>
    <t>Water</t>
  </si>
  <si>
    <t>Hexadecane</t>
  </si>
  <si>
    <t>RT=</t>
  </si>
  <si>
    <t>include/      exclude</t>
  </si>
  <si>
    <t>solvent const</t>
  </si>
  <si>
    <t>Fragment Calcs. for Simple Solvent</t>
  </si>
  <si>
    <r>
      <t>C</t>
    </r>
    <r>
      <rPr>
        <b/>
        <vertAlign val="subscript"/>
        <sz val="18"/>
        <rFont val="Calibri"/>
        <family val="2"/>
        <scheme val="minor"/>
      </rPr>
      <t>S</t>
    </r>
    <r>
      <rPr>
        <b/>
        <vertAlign val="subscript"/>
        <sz val="18"/>
        <rFont val="Symbol"/>
        <family val="1"/>
        <charset val="2"/>
      </rPr>
      <t>b</t>
    </r>
  </si>
  <si>
    <r>
      <t>b</t>
    </r>
    <r>
      <rPr>
        <b/>
        <vertAlign val="subscript"/>
        <sz val="18"/>
        <color theme="1"/>
        <rFont val="Calibri"/>
        <family val="2"/>
        <scheme val="minor"/>
      </rPr>
      <t>S</t>
    </r>
  </si>
  <si>
    <r>
      <t>C</t>
    </r>
    <r>
      <rPr>
        <b/>
        <vertAlign val="subscript"/>
        <sz val="18"/>
        <rFont val="Calibri"/>
        <family val="2"/>
        <scheme val="minor"/>
      </rPr>
      <t>S</t>
    </r>
    <r>
      <rPr>
        <b/>
        <vertAlign val="subscript"/>
        <sz val="18"/>
        <rFont val="Symbol"/>
        <family val="1"/>
        <charset val="2"/>
      </rPr>
      <t>a</t>
    </r>
  </si>
  <si>
    <r>
      <t>a</t>
    </r>
    <r>
      <rPr>
        <b/>
        <vertAlign val="subscript"/>
        <sz val="18"/>
        <color theme="1"/>
        <rFont val="Calibri"/>
        <family val="2"/>
        <scheme val="minor"/>
      </rPr>
      <t>S</t>
    </r>
  </si>
  <si>
    <t>Simple Solvent Name</t>
  </si>
  <si>
    <t>T (K)</t>
  </si>
  <si>
    <t>Lookup Column for Group Contrib</t>
  </si>
  <si>
    <r>
      <t>b</t>
    </r>
    <r>
      <rPr>
        <vertAlign val="subscript"/>
        <sz val="18"/>
        <color theme="1"/>
        <rFont val="Calibri"/>
        <family val="2"/>
        <scheme val="minor"/>
      </rPr>
      <t>S2</t>
    </r>
  </si>
  <si>
    <r>
      <t>a</t>
    </r>
    <r>
      <rPr>
        <vertAlign val="subscript"/>
        <sz val="18"/>
        <color theme="1"/>
        <rFont val="Calibri"/>
        <family val="2"/>
        <scheme val="minor"/>
      </rPr>
      <t>S2</t>
    </r>
  </si>
  <si>
    <r>
      <t>b</t>
    </r>
    <r>
      <rPr>
        <vertAlign val="subscript"/>
        <sz val="18"/>
        <color theme="1"/>
        <rFont val="Calibri"/>
        <family val="2"/>
        <scheme val="minor"/>
      </rPr>
      <t>S1</t>
    </r>
  </si>
  <si>
    <r>
      <t>a</t>
    </r>
    <r>
      <rPr>
        <vertAlign val="subscript"/>
        <sz val="18"/>
        <color theme="1"/>
        <rFont val="Calibri"/>
        <family val="2"/>
        <scheme val="minor"/>
      </rPr>
      <t>S1</t>
    </r>
  </si>
  <si>
    <t>Parameters for Transfer</t>
  </si>
  <si>
    <t>Gas Const R=</t>
  </si>
  <si>
    <t>Amine-Primary</t>
  </si>
  <si>
    <t>Ether cyclic</t>
  </si>
  <si>
    <t>Phenol-alkyl substituted</t>
  </si>
  <si>
    <t>Phenol-methyl substituted</t>
  </si>
  <si>
    <t>Nitrile</t>
  </si>
  <si>
    <t>Ketone-Dialkyl</t>
  </si>
  <si>
    <t>Amine-Tertiary</t>
  </si>
  <si>
    <t>Amine-Secondary</t>
  </si>
  <si>
    <t>Ether-Dialkyl</t>
  </si>
  <si>
    <t>Alkane-Dichloro</t>
  </si>
  <si>
    <t>Alkane-Monofluoro</t>
  </si>
  <si>
    <t>Alkane-Cyclic Branched</t>
  </si>
  <si>
    <t>Alkane-Acyclic Linear</t>
  </si>
  <si>
    <t>Alkane Acyclic Branched</t>
  </si>
  <si>
    <t>Diff^2</t>
  </si>
  <si>
    <t>Calculated</t>
  </si>
  <si>
    <t>No of SSIPS</t>
  </si>
  <si>
    <t xml:space="preserve">﻿Compound </t>
  </si>
  <si>
    <r>
      <rPr>
        <sz val="11"/>
        <color rgb="FFFF0000"/>
        <rFont val="Calibri"/>
        <family val="2"/>
        <scheme val="minor"/>
      </rPr>
      <t>[Cl]</t>
    </r>
    <r>
      <rPr>
        <sz val="11"/>
        <rFont val="Calibri"/>
        <family val="2"/>
        <scheme val="minor"/>
      </rPr>
      <t>c1ccccc1</t>
    </r>
  </si>
  <si>
    <r>
      <t>C</t>
    </r>
    <r>
      <rPr>
        <sz val="11"/>
        <color rgb="FFFF0000"/>
        <rFont val="Calibri"/>
        <family val="2"/>
        <scheme val="minor"/>
      </rPr>
      <t>[S]</t>
    </r>
    <r>
      <rPr>
        <sz val="11"/>
        <rFont val="Calibri"/>
        <family val="2"/>
        <scheme val="minor"/>
      </rPr>
      <t>C</t>
    </r>
  </si>
  <si>
    <r>
      <rPr>
        <sz val="11"/>
        <color rgb="FFFF0000"/>
        <rFont val="Calibri"/>
        <family val="2"/>
        <scheme val="minor"/>
      </rPr>
      <t>[F]</t>
    </r>
    <r>
      <rPr>
        <sz val="11"/>
        <rFont val="Calibri"/>
        <family val="2"/>
        <scheme val="minor"/>
      </rPr>
      <t>c1ccccc1</t>
    </r>
  </si>
  <si>
    <r>
      <rPr>
        <sz val="11"/>
        <color rgb="FFFF0000"/>
        <rFont val="Calibri"/>
        <family val="2"/>
        <scheme val="minor"/>
      </rPr>
      <t>[F]</t>
    </r>
    <r>
      <rPr>
        <sz val="11"/>
        <rFont val="Calibri"/>
        <family val="2"/>
        <scheme val="minor"/>
      </rPr>
      <t>C(F)C(F)(F)</t>
    </r>
  </si>
  <si>
    <r>
      <rPr>
        <sz val="11"/>
        <color rgb="FFFF0000"/>
        <rFont val="Calibri"/>
        <family val="2"/>
        <scheme val="minor"/>
      </rPr>
      <t>[F]</t>
    </r>
    <r>
      <rPr>
        <sz val="11"/>
        <rFont val="Calibri"/>
        <family val="2"/>
        <scheme val="minor"/>
      </rPr>
      <t>C([H])</t>
    </r>
  </si>
  <si>
    <r>
      <t xml:space="preserve">Pi electrons </t>
    </r>
    <r>
      <rPr>
        <sz val="11"/>
        <color rgb="FFFF0000"/>
        <rFont val="Calibri"/>
        <family val="2"/>
        <scheme val="minor"/>
      </rPr>
      <t>[O]</t>
    </r>
    <r>
      <rPr>
        <sz val="11"/>
        <rFont val="Calibri"/>
        <family val="2"/>
        <scheme val="minor"/>
      </rPr>
      <t>=C(N)</t>
    </r>
  </si>
  <si>
    <r>
      <t xml:space="preserve">lone pair electrons </t>
    </r>
    <r>
      <rPr>
        <sz val="11"/>
        <color rgb="FFFF0000"/>
        <rFont val="Calibri"/>
        <family val="2"/>
        <scheme val="minor"/>
      </rPr>
      <t>[O]</t>
    </r>
    <r>
      <rPr>
        <sz val="11"/>
        <rFont val="Calibri"/>
        <family val="2"/>
        <scheme val="minor"/>
      </rPr>
      <t>=C(N)</t>
    </r>
  </si>
  <si>
    <r>
      <t xml:space="preserve">Pi electrons </t>
    </r>
    <r>
      <rPr>
        <sz val="11"/>
        <color rgb="FFFF0000"/>
        <rFont val="Calibri"/>
        <family val="2"/>
        <scheme val="minor"/>
      </rPr>
      <t>[O]</t>
    </r>
    <r>
      <rPr>
        <sz val="11"/>
        <rFont val="Calibri"/>
        <family val="2"/>
        <scheme val="minor"/>
      </rPr>
      <t>=C(C)C</t>
    </r>
  </si>
  <si>
    <r>
      <t xml:space="preserve">lone pair electrons  </t>
    </r>
    <r>
      <rPr>
        <sz val="11"/>
        <color rgb="FFFF0000"/>
        <rFont val="Calibri"/>
        <family val="2"/>
        <scheme val="minor"/>
      </rPr>
      <t>[O]</t>
    </r>
    <r>
      <rPr>
        <sz val="11"/>
        <rFont val="Calibri"/>
        <family val="2"/>
        <scheme val="minor"/>
      </rPr>
      <t>=C(C)C</t>
    </r>
  </si>
  <si>
    <r>
      <t>C</t>
    </r>
    <r>
      <rPr>
        <sz val="11"/>
        <color rgb="FFFF0000"/>
        <rFont val="Calibri"/>
        <family val="2"/>
        <scheme val="minor"/>
      </rPr>
      <t>[O]</t>
    </r>
    <r>
      <rPr>
        <sz val="11"/>
        <rFont val="Calibri"/>
        <family val="2"/>
        <scheme val="minor"/>
      </rPr>
      <t>R</t>
    </r>
  </si>
  <si>
    <r>
      <t>C</t>
    </r>
    <r>
      <rPr>
        <sz val="11"/>
        <color rgb="FFFF0000"/>
        <rFont val="Calibri"/>
        <family val="2"/>
        <scheme val="minor"/>
      </rPr>
      <t>[O;R]</t>
    </r>
    <r>
      <rPr>
        <sz val="11"/>
        <rFont val="Calibri"/>
        <family val="2"/>
        <scheme val="minor"/>
      </rPr>
      <t>C</t>
    </r>
  </si>
  <si>
    <r>
      <rPr>
        <sz val="11"/>
        <color rgb="FFFF0000"/>
        <rFont val="Calibri"/>
        <family val="2"/>
        <scheme val="minor"/>
      </rPr>
      <t>[H][O]</t>
    </r>
    <r>
      <rPr>
        <sz val="11"/>
        <rFont val="Calibri"/>
        <family val="2"/>
        <scheme val="minor"/>
      </rPr>
      <t>C</t>
    </r>
  </si>
  <si>
    <r>
      <rPr>
        <sz val="11"/>
        <color rgb="FFFF0000"/>
        <rFont val="Calibri"/>
        <family val="2"/>
        <scheme val="minor"/>
      </rPr>
      <t>[H][O]</t>
    </r>
    <r>
      <rPr>
        <sz val="11"/>
        <rFont val="Calibri"/>
        <family val="2"/>
        <scheme val="minor"/>
      </rPr>
      <t>c1ccccc1</t>
    </r>
  </si>
  <si>
    <r>
      <t>C#</t>
    </r>
    <r>
      <rPr>
        <sz val="11"/>
        <color rgb="FFFF0000"/>
        <rFont val="Calibri"/>
        <family val="2"/>
        <scheme val="minor"/>
      </rPr>
      <t>[N]</t>
    </r>
  </si>
  <si>
    <r>
      <rPr>
        <sz val="11"/>
        <color rgb="FFFF0000"/>
        <rFont val="Calibri"/>
        <family val="2"/>
        <scheme val="minor"/>
      </rPr>
      <t>[n]</t>
    </r>
    <r>
      <rPr>
        <sz val="11"/>
        <rFont val="Calibri"/>
        <family val="2"/>
        <scheme val="minor"/>
      </rPr>
      <t>1ccccc1</t>
    </r>
  </si>
  <si>
    <r>
      <t>C</t>
    </r>
    <r>
      <rPr>
        <sz val="11"/>
        <color rgb="FFFF0000"/>
        <rFont val="Calibri"/>
        <family val="2"/>
        <scheme val="minor"/>
      </rPr>
      <t>[N]</t>
    </r>
    <r>
      <rPr>
        <sz val="11"/>
        <rFont val="Calibri"/>
        <family val="2"/>
        <scheme val="minor"/>
      </rPr>
      <t>(C)C</t>
    </r>
  </si>
  <si>
    <r>
      <rPr>
        <sz val="11"/>
        <color rgb="FFFF0000"/>
        <rFont val="Calibri"/>
        <family val="2"/>
        <scheme val="minor"/>
      </rPr>
      <t>[H][N]</t>
    </r>
    <r>
      <rPr>
        <sz val="11"/>
        <rFont val="Calibri"/>
        <family val="2"/>
        <scheme val="minor"/>
      </rPr>
      <t>(C)C</t>
    </r>
  </si>
  <si>
    <r>
      <rPr>
        <sz val="11"/>
        <color rgb="FFFF0000"/>
        <rFont val="Calibri"/>
        <family val="2"/>
        <scheme val="minor"/>
      </rPr>
      <t>[H][N]([H])</t>
    </r>
    <r>
      <rPr>
        <sz val="11"/>
        <rFont val="Calibri"/>
        <family val="2"/>
        <scheme val="minor"/>
      </rPr>
      <t>C</t>
    </r>
  </si>
  <si>
    <r>
      <t>C</t>
    </r>
    <r>
      <rPr>
        <sz val="11"/>
        <color rgb="FFFF0000"/>
        <rFont val="Calibri"/>
        <family val="2"/>
        <scheme val="minor"/>
      </rPr>
      <t>[N]</t>
    </r>
    <r>
      <rPr>
        <sz val="11"/>
        <rFont val="Calibri"/>
        <family val="2"/>
        <scheme val="minor"/>
      </rPr>
      <t>(C=O)C</t>
    </r>
  </si>
  <si>
    <r>
      <rPr>
        <sz val="11"/>
        <color rgb="FFFF0000"/>
        <rFont val="Calibri"/>
        <family val="2"/>
        <scheme val="minor"/>
      </rPr>
      <t>[H][N]</t>
    </r>
    <r>
      <rPr>
        <sz val="11"/>
        <rFont val="Calibri"/>
        <family val="2"/>
        <scheme val="minor"/>
      </rPr>
      <t>(C=O)C</t>
    </r>
  </si>
  <si>
    <r>
      <t>C</t>
    </r>
    <r>
      <rPr>
        <sz val="11"/>
        <color rgb="FFFF0000"/>
        <rFont val="Calibri"/>
        <family val="2"/>
        <scheme val="minor"/>
      </rPr>
      <t>[C]</t>
    </r>
    <r>
      <rPr>
        <sz val="11"/>
        <rFont val="Calibri"/>
        <family val="2"/>
        <scheme val="minor"/>
      </rPr>
      <t>#N</t>
    </r>
  </si>
  <si>
    <r>
      <t>c</t>
    </r>
    <r>
      <rPr>
        <sz val="11"/>
        <color rgb="FFFF0000"/>
        <rFont val="Calibri"/>
        <family val="2"/>
        <scheme val="minor"/>
      </rPr>
      <t>[c]</t>
    </r>
    <r>
      <rPr>
        <sz val="11"/>
        <rFont val="Calibri"/>
        <family val="2"/>
        <scheme val="minor"/>
      </rPr>
      <t>(*)c or n</t>
    </r>
    <r>
      <rPr>
        <sz val="11"/>
        <color rgb="FFFF0000"/>
        <rFont val="Calibri"/>
        <family val="2"/>
        <scheme val="minor"/>
      </rPr>
      <t>[c]</t>
    </r>
    <r>
      <rPr>
        <sz val="11"/>
        <rFont val="Calibri"/>
        <family val="2"/>
        <scheme val="minor"/>
      </rPr>
      <t>( *)c</t>
    </r>
  </si>
  <si>
    <r>
      <rPr>
        <sz val="11"/>
        <color rgb="FFFF0000"/>
        <rFont val="Calibri"/>
        <family val="2"/>
        <scheme val="minor"/>
      </rPr>
      <t>c[c]([H])</t>
    </r>
    <r>
      <rPr>
        <sz val="11"/>
        <color theme="1"/>
        <rFont val="Calibri"/>
        <family val="2"/>
        <scheme val="minor"/>
      </rPr>
      <t>c or n</t>
    </r>
    <r>
      <rPr>
        <sz val="11"/>
        <color rgb="FFFF0000"/>
        <rFont val="Calibri"/>
        <family val="2"/>
        <scheme val="minor"/>
      </rPr>
      <t>[c]([H])</t>
    </r>
    <r>
      <rPr>
        <sz val="11"/>
        <color theme="1"/>
        <rFont val="Calibri"/>
        <family val="2"/>
        <scheme val="minor"/>
      </rPr>
      <t>c</t>
    </r>
  </si>
  <si>
    <r>
      <t>C</t>
    </r>
    <r>
      <rPr>
        <sz val="11"/>
        <color rgb="FFFF0000"/>
        <rFont val="Calibri"/>
        <family val="2"/>
        <scheme val="minor"/>
      </rPr>
      <t>[C]</t>
    </r>
    <r>
      <rPr>
        <sz val="11"/>
        <rFont val="Calibri"/>
        <family val="2"/>
        <scheme val="minor"/>
      </rPr>
      <t>(N)=O</t>
    </r>
  </si>
  <si>
    <r>
      <t>C</t>
    </r>
    <r>
      <rPr>
        <sz val="11"/>
        <color rgb="FFFF0000"/>
        <rFont val="Calibri"/>
        <family val="2"/>
        <scheme val="minor"/>
      </rPr>
      <t>[C]</t>
    </r>
    <r>
      <rPr>
        <sz val="11"/>
        <rFont val="Calibri"/>
        <family val="2"/>
        <scheme val="minor"/>
      </rPr>
      <t>(C)=O</t>
    </r>
  </si>
  <si>
    <r>
      <t>C</t>
    </r>
    <r>
      <rPr>
        <sz val="11"/>
        <color rgb="FFFF0000"/>
        <rFont val="Calibri"/>
        <family val="2"/>
        <scheme val="minor"/>
      </rPr>
      <t>[C]</t>
    </r>
    <r>
      <rPr>
        <sz val="11"/>
        <rFont val="Calibri"/>
        <family val="2"/>
        <scheme val="minor"/>
      </rPr>
      <t>(C)=C</t>
    </r>
  </si>
  <si>
    <r>
      <rPr>
        <sz val="11"/>
        <color rgb="FFFF0000"/>
        <rFont val="Calibri"/>
        <family val="2"/>
        <scheme val="minor"/>
      </rPr>
      <t>[H]</t>
    </r>
    <r>
      <rPr>
        <sz val="11"/>
        <rFont val="Calibri"/>
        <family val="2"/>
        <scheme val="minor"/>
      </rPr>
      <t>[C](N)=O</t>
    </r>
  </si>
  <si>
    <r>
      <rPr>
        <sz val="11"/>
        <color rgb="FFFF0000"/>
        <rFont val="Calibri"/>
        <family val="2"/>
        <scheme val="minor"/>
      </rPr>
      <t>[H][C]([H])</t>
    </r>
    <r>
      <rPr>
        <sz val="11"/>
        <rFont val="Calibri"/>
        <family val="2"/>
        <scheme val="minor"/>
      </rPr>
      <t>=C</t>
    </r>
  </si>
  <si>
    <r>
      <rPr>
        <sz val="11"/>
        <color rgb="FFFF0000"/>
        <rFont val="Calibri"/>
        <family val="2"/>
        <scheme val="minor"/>
      </rPr>
      <t>[H][C]</t>
    </r>
    <r>
      <rPr>
        <sz val="11"/>
        <rFont val="Calibri"/>
        <family val="2"/>
        <scheme val="minor"/>
      </rPr>
      <t>(C)=C</t>
    </r>
  </si>
  <si>
    <r>
      <rPr>
        <sz val="11"/>
        <color rgb="FFFF0000"/>
        <rFont val="Calibri"/>
        <family val="2"/>
        <scheme val="minor"/>
      </rPr>
      <t>[H]</t>
    </r>
    <r>
      <rPr>
        <sz val="11"/>
        <rFont val="Calibri"/>
        <family val="2"/>
        <scheme val="minor"/>
      </rPr>
      <t>C(Cl)</t>
    </r>
  </si>
  <si>
    <r>
      <rPr>
        <sz val="11"/>
        <color rgb="FFFF0000"/>
        <rFont val="Calibri"/>
        <family val="2"/>
        <scheme val="minor"/>
      </rPr>
      <t>[H]</t>
    </r>
    <r>
      <rPr>
        <sz val="11"/>
        <rFont val="Calibri"/>
        <family val="2"/>
        <scheme val="minor"/>
      </rPr>
      <t>CF</t>
    </r>
  </si>
  <si>
    <t>No. of Beta per group</t>
  </si>
  <si>
    <t>Count all</t>
  </si>
  <si>
    <t>No of Alpha per group</t>
  </si>
  <si>
    <t>Count</t>
  </si>
  <si>
    <t>/</t>
  </si>
  <si>
    <t>Subtotal Occurrence</t>
  </si>
  <si>
    <t>Description</t>
  </si>
  <si>
    <t>No of SSIPs</t>
  </si>
  <si>
    <t>Occurrence Total</t>
  </si>
  <si>
    <t>Occurrence mols</t>
  </si>
  <si>
    <t>Hybridization</t>
  </si>
  <si>
    <t>Aromatic</t>
  </si>
  <si>
    <t>Aliphatic</t>
  </si>
  <si>
    <t>Aromaticity</t>
  </si>
  <si>
    <t>Solvent</t>
  </si>
  <si>
    <t>2,2-dimethylpropane</t>
  </si>
  <si>
    <t>Alkene-methyl substituted</t>
  </si>
  <si>
    <t>2,3-dimethylbut-2-ene</t>
  </si>
  <si>
    <t>2-methylbut-2-ene</t>
  </si>
  <si>
    <t>trans-but-2-ene</t>
  </si>
  <si>
    <t>cis-but-2-ene</t>
  </si>
  <si>
    <t>fluoromethane</t>
  </si>
  <si>
    <t>Phenol-Fluoro substituted</t>
  </si>
  <si>
    <t>4-fluorophenol</t>
  </si>
  <si>
    <t>3-fluorophenol</t>
  </si>
  <si>
    <t>Benzene-ChloroFluoro</t>
  </si>
  <si>
    <t>p-fluorochlorobenzene</t>
  </si>
  <si>
    <t>m-fluorochlorobenzene</t>
  </si>
  <si>
    <t>o-fluorochlorobenzene</t>
  </si>
  <si>
    <t>Benzene-Difluoro</t>
  </si>
  <si>
    <t>1,4-difluorobenzene</t>
  </si>
  <si>
    <t>1,3-difluorobenzene</t>
  </si>
  <si>
    <t>1,2-difluorobenzene</t>
  </si>
  <si>
    <t>Benzene-Monofluoro</t>
  </si>
  <si>
    <t>1-fluoropentane</t>
  </si>
  <si>
    <t>1-fluorobutane</t>
  </si>
  <si>
    <t>2-fluoropropane</t>
  </si>
  <si>
    <t>1-fluoropropane</t>
  </si>
  <si>
    <t>fluoroethane</t>
  </si>
  <si>
    <t>Benzene-indane</t>
  </si>
  <si>
    <t>indane</t>
  </si>
  <si>
    <t>Benzene-Biphenyl</t>
  </si>
  <si>
    <t>fluorene</t>
  </si>
  <si>
    <t>Polycyclic aromatic</t>
  </si>
  <si>
    <t>acenaphthene</t>
  </si>
  <si>
    <t>coronene</t>
  </si>
  <si>
    <t>fluoranthene</t>
  </si>
  <si>
    <t>Benzene-Dichloro</t>
  </si>
  <si>
    <t>1,4-dichlorobenzene</t>
  </si>
  <si>
    <t>1,3-dichlorobenzene</t>
  </si>
  <si>
    <t>Benzene-Alkyl Substituted</t>
  </si>
  <si>
    <t>tert-butylbenzene</t>
  </si>
  <si>
    <t>isopropylbenzene</t>
  </si>
  <si>
    <t>hexylbenzene</t>
  </si>
  <si>
    <t>pentylbenzene</t>
  </si>
  <si>
    <t>butylbenzene</t>
  </si>
  <si>
    <t>propylbenzene</t>
  </si>
  <si>
    <t>Pyridine-Isoquinoline</t>
  </si>
  <si>
    <t>Pyridine-Quinoline</t>
  </si>
  <si>
    <t>Pyridine-Methyl substituted</t>
  </si>
  <si>
    <t>3,5-dimethylpyridine</t>
  </si>
  <si>
    <t>3,4-dimethylpyridine</t>
  </si>
  <si>
    <t>2,6-dimethylpyridine</t>
  </si>
  <si>
    <t>2,5-dimethylpyridine</t>
  </si>
  <si>
    <t>2,4-dimethylpyridine</t>
  </si>
  <si>
    <t>2,3-dimethylpyridine</t>
  </si>
  <si>
    <t>4-methylpyridine</t>
  </si>
  <si>
    <t>3-methylpyridine</t>
  </si>
  <si>
    <t>2-methylpyridine</t>
  </si>
  <si>
    <t>t-butylcyclohexane</t>
  </si>
  <si>
    <t>butylcyclohexane</t>
  </si>
  <si>
    <t>propylcyclohexane</t>
  </si>
  <si>
    <t>pentylcyclopentane</t>
  </si>
  <si>
    <t>propylcyclopentane</t>
  </si>
  <si>
    <t>Alkane-Cyclic</t>
  </si>
  <si>
    <t>cyclopropane</t>
  </si>
  <si>
    <t>Ketone-Cycloalkyl</t>
  </si>
  <si>
    <t>2-methylcyclohexanone</t>
  </si>
  <si>
    <t>cyclohexylmethylketone</t>
  </si>
  <si>
    <t>adamantane</t>
  </si>
  <si>
    <t>Alcohol-Secondary</t>
  </si>
  <si>
    <t>cyclooctanol</t>
  </si>
  <si>
    <t>cycloheptanol</t>
  </si>
  <si>
    <t>cyclohexanol</t>
  </si>
  <si>
    <t>cyclopentanol</t>
  </si>
  <si>
    <t>Alcohol-Tertiary</t>
  </si>
  <si>
    <t>2-methylheptan-2-ol</t>
  </si>
  <si>
    <t>2-methylhexan-2-ol</t>
  </si>
  <si>
    <t>2-methylpentan-2-ol</t>
  </si>
  <si>
    <t>2-methylpropan-2-ol</t>
  </si>
  <si>
    <t>2-methylbutan-2-ol</t>
  </si>
  <si>
    <t>octan-2-ol</t>
  </si>
  <si>
    <t>heptan-2-ol</t>
  </si>
  <si>
    <t>hexan-2-ol</t>
  </si>
  <si>
    <t>pentan-2-ol</t>
  </si>
  <si>
    <t>butan-2-ol</t>
  </si>
  <si>
    <t>propan-2-ol</t>
  </si>
  <si>
    <t>adamantan-1-ol</t>
  </si>
  <si>
    <t>Alcohol-Primary</t>
  </si>
  <si>
    <t>eicosan-1-ol</t>
  </si>
  <si>
    <t>nonadecan-1-ol</t>
  </si>
  <si>
    <t>octadecan-1-ol</t>
  </si>
  <si>
    <t>heptadecan-1-ol</t>
  </si>
  <si>
    <t>hexadecan-1-ol</t>
  </si>
  <si>
    <t>pentadecan-1-ol</t>
  </si>
  <si>
    <t>tetradecan-1-ol</t>
  </si>
  <si>
    <t>tridecan-1-ol</t>
  </si>
  <si>
    <t>dodecan-1-ol</t>
  </si>
  <si>
    <t>undecan-1-ol</t>
  </si>
  <si>
    <t>methylcyclohexylether</t>
  </si>
  <si>
    <t>methylethylether</t>
  </si>
  <si>
    <t>Amide</t>
  </si>
  <si>
    <t>n,n-diethylacetamide</t>
  </si>
  <si>
    <t>n-butylacetamide</t>
  </si>
  <si>
    <t>n-ethylacetamide</t>
  </si>
  <si>
    <t>n-methylacetamide</t>
  </si>
  <si>
    <t>n,n-dibutylformamide</t>
  </si>
  <si>
    <t>n,n-diethylformamide</t>
  </si>
  <si>
    <t>n,n-dimethylformamide</t>
  </si>
  <si>
    <t>n-methylformamide</t>
  </si>
  <si>
    <t>Alkene-monoalkyl substituted</t>
  </si>
  <si>
    <t>dodec-1-ene</t>
  </si>
  <si>
    <t>undec-1-ene</t>
  </si>
  <si>
    <t>dec-1-ene</t>
  </si>
  <si>
    <t>non-1-ene</t>
  </si>
  <si>
    <t>oct-1-ene</t>
  </si>
  <si>
    <t>hept-1-ene</t>
  </si>
  <si>
    <t>hex-1-ene</t>
  </si>
  <si>
    <t>pent-1-ene</t>
  </si>
  <si>
    <t>1-butene</t>
  </si>
  <si>
    <t>propene</t>
  </si>
  <si>
    <t>Alkene-ethene</t>
  </si>
  <si>
    <t>ethene</t>
  </si>
  <si>
    <t>Sulfide-Dialkyl</t>
  </si>
  <si>
    <t>methylethylsulfide</t>
  </si>
  <si>
    <t>diisopropylsulfide</t>
  </si>
  <si>
    <t>dipropylsulfide</t>
  </si>
  <si>
    <t>diethylsulfide</t>
  </si>
  <si>
    <t>dimethylsulfide</t>
  </si>
  <si>
    <t>n-acetylpiperidine</t>
  </si>
  <si>
    <t>n-methyl-2-pyrrolidinone</t>
  </si>
  <si>
    <t>2-pyrrolidinone</t>
  </si>
  <si>
    <t>Amine-Tertiary Cyclic</t>
  </si>
  <si>
    <t>n-methylpyrrolidine</t>
  </si>
  <si>
    <t>Amine-Secondary Cyclic</t>
  </si>
  <si>
    <t>pyrrolidine</t>
  </si>
  <si>
    <t>4-methylpiperidine</t>
  </si>
  <si>
    <t>3-methylpiperidine</t>
  </si>
  <si>
    <t>2-methylpiperidine</t>
  </si>
  <si>
    <t>n-methylpiperidine</t>
  </si>
  <si>
    <t>n-formylpiperidine</t>
  </si>
  <si>
    <t>n,n-dimethylacetamide</t>
  </si>
  <si>
    <t>n-methyl-d-valerolactam</t>
  </si>
  <si>
    <t>d-valerolactam</t>
  </si>
  <si>
    <t>4-ethylphenol</t>
  </si>
  <si>
    <t>Sulfide-cycloalkyl</t>
  </si>
  <si>
    <t>pentamethylene sulfide</t>
  </si>
  <si>
    <t>tetrahydrothiophene</t>
  </si>
  <si>
    <t xml:space="preserve">tetrahydrofuran </t>
  </si>
  <si>
    <t>tetrahydropyran</t>
  </si>
  <si>
    <t>Alkane-Monochloro</t>
  </si>
  <si>
    <t xml:space="preserve">t-butyl chloride </t>
  </si>
  <si>
    <t>Amine-NH3</t>
  </si>
  <si>
    <t>ammonia</t>
  </si>
  <si>
    <t>biphenyl</t>
  </si>
  <si>
    <t>1-cyanopentane</t>
  </si>
  <si>
    <t>1-cyanobutane</t>
  </si>
  <si>
    <t>1-cyanopropane</t>
  </si>
  <si>
    <t>proprionitrile</t>
  </si>
  <si>
    <t>acetonitrile</t>
  </si>
  <si>
    <t>Pyridine</t>
  </si>
  <si>
    <t>pyrene</t>
  </si>
  <si>
    <t>﻿anthracene</t>
  </si>
  <si>
    <t>phenanthrene</t>
  </si>
  <si>
    <t>naphthalene</t>
  </si>
  <si>
    <t>1-chloroheptane</t>
  </si>
  <si>
    <t>1-chloropentane</t>
  </si>
  <si>
    <t>1,3-dichloropropane</t>
  </si>
  <si>
    <t>1-chlorobutane</t>
  </si>
  <si>
    <t>1-chloropropane</t>
  </si>
  <si>
    <t>chloroethane</t>
  </si>
  <si>
    <t>Phenol-Chloro substituted</t>
  </si>
  <si>
    <t>3,5-dichlorophenol</t>
  </si>
  <si>
    <t>3,4-dichlorophenol</t>
  </si>
  <si>
    <t>4-chlorophenol</t>
  </si>
  <si>
    <t>3-chlorophenol</t>
  </si>
  <si>
    <t>3,5-dimethylphenol</t>
  </si>
  <si>
    <t>3,4-dimethylphenol</t>
  </si>
  <si>
    <t>4-methylphenol</t>
  </si>
  <si>
    <t>3-methylphenol</t>
  </si>
  <si>
    <t>Phenol</t>
  </si>
  <si>
    <t>cyclooctanone</t>
  </si>
  <si>
    <t>cycloheptanone</t>
  </si>
  <si>
    <t>cyclohexanone</t>
  </si>
  <si>
    <t>cyclopentanone</t>
  </si>
  <si>
    <t>undecan-6-one</t>
  </si>
  <si>
    <t>4-methylpentan-2-one</t>
  </si>
  <si>
    <t>heptan-4-one</t>
  </si>
  <si>
    <t>hexan-3-one</t>
  </si>
  <si>
    <t>hexan-2-one</t>
  </si>
  <si>
    <t>pentan-3-one</t>
  </si>
  <si>
    <t>pentan-2-one</t>
  </si>
  <si>
    <t>butanone</t>
  </si>
  <si>
    <t>propanone</t>
  </si>
  <si>
    <t>Benzene-Methyl substituted</t>
  </si>
  <si>
    <t>pentamethylbenzene</t>
  </si>
  <si>
    <t>hexamethylbenzene</t>
  </si>
  <si>
    <t>1,2,4,5-tetramethylbenzene</t>
  </si>
  <si>
    <t>mesitylene</t>
  </si>
  <si>
    <t>p-xylene</t>
  </si>
  <si>
    <t>m-xylene</t>
  </si>
  <si>
    <t>o-xylene</t>
  </si>
  <si>
    <t>toluene</t>
  </si>
  <si>
    <t>decyl benzene</t>
  </si>
  <si>
    <t>ethyl benzene</t>
  </si>
  <si>
    <t>chlorocyclohexane</t>
  </si>
  <si>
    <t>c-hexylamine</t>
  </si>
  <si>
    <t>nonylamine</t>
  </si>
  <si>
    <t>n-octylamine</t>
  </si>
  <si>
    <t>heptylamine</t>
  </si>
  <si>
    <t>hexylamine</t>
  </si>
  <si>
    <t>pentylamine</t>
  </si>
  <si>
    <t>n-butylamine</t>
  </si>
  <si>
    <t>n-propylamine</t>
  </si>
  <si>
    <t>ethylamine</t>
  </si>
  <si>
    <t>methylamine</t>
  </si>
  <si>
    <t>dibutylamine</t>
  </si>
  <si>
    <t>dipropylamine</t>
  </si>
  <si>
    <t>diethylamine</t>
  </si>
  <si>
    <t>piperidine</t>
  </si>
  <si>
    <t>tributylamine</t>
  </si>
  <si>
    <t>tripropylamine</t>
  </si>
  <si>
    <t>triethylamine</t>
  </si>
  <si>
    <t>trimethylamine</t>
  </si>
  <si>
    <t>butane</t>
  </si>
  <si>
    <t>propane</t>
  </si>
  <si>
    <t>ethane</t>
  </si>
  <si>
    <t>Alkane-Methane</t>
  </si>
  <si>
    <t>methane</t>
  </si>
  <si>
    <t>Chlorosolvent-CH2ClCH2Cl</t>
  </si>
  <si>
    <t>1,2-dichloroethane</t>
  </si>
  <si>
    <t>1,2-dichlorobenzene</t>
  </si>
  <si>
    <t>Benzene-Chloro</t>
  </si>
  <si>
    <t>dihexylether</t>
  </si>
  <si>
    <t>dipentylether</t>
  </si>
  <si>
    <t>dibutylether</t>
  </si>
  <si>
    <t>dipropylether</t>
  </si>
  <si>
    <t>diethyl ether</t>
  </si>
  <si>
    <t>Ether-Dimethyl</t>
  </si>
  <si>
    <t>dimethylether</t>
  </si>
  <si>
    <t>decan-1-ol</t>
  </si>
  <si>
    <t>nonan-1-ol</t>
  </si>
  <si>
    <t>octan-1-ol</t>
  </si>
  <si>
    <t>heptan-1-ol</t>
  </si>
  <si>
    <t>hexan-1-ol</t>
  </si>
  <si>
    <t>pentan-1-ol</t>
  </si>
  <si>
    <t>butan-1-ol</t>
  </si>
  <si>
    <t>propan-1-ol</t>
  </si>
  <si>
    <t>ethanol</t>
  </si>
  <si>
    <t>Alcohol-Methanol</t>
  </si>
  <si>
    <t>methanol</t>
  </si>
  <si>
    <t>water</t>
  </si>
  <si>
    <t>Benzene</t>
  </si>
  <si>
    <t>benzene</t>
  </si>
  <si>
    <t>Chlorosolvent-CCl4</t>
  </si>
  <si>
    <t>tetrachloromethane</t>
  </si>
  <si>
    <t>trans-1,4-dimethylcyclohexane</t>
  </si>
  <si>
    <t>cis-1,2-dimethylcyclohexane</t>
  </si>
  <si>
    <t>ethylcyclohexane</t>
  </si>
  <si>
    <t>methylcyclohexane</t>
  </si>
  <si>
    <t>methylcyclopentane</t>
  </si>
  <si>
    <t>trans-decahydronaphtalene</t>
  </si>
  <si>
    <t>cis-decahydronaphthalene</t>
  </si>
  <si>
    <t>cyclooctane</t>
  </si>
  <si>
    <t>cycloheptane</t>
  </si>
  <si>
    <t>cyclohexane</t>
  </si>
  <si>
    <t>cyclopentane</t>
  </si>
  <si>
    <t>2-methylnonane</t>
  </si>
  <si>
    <t>2,2,4,4-tetramethylpentane</t>
  </si>
  <si>
    <t>3,3-diethylpentane</t>
  </si>
  <si>
    <t>2,2,5-trimethylhexane</t>
  </si>
  <si>
    <t>2-methyloctane</t>
  </si>
  <si>
    <t>2,2,3,3-tetramethylbutane</t>
  </si>
  <si>
    <t>Alkane iso-octane</t>
  </si>
  <si>
    <t>2,3,4-trimethylpentane</t>
  </si>
  <si>
    <t>2,3,3-trimethylpentane</t>
  </si>
  <si>
    <t>2,2,4-trimethylpentane</t>
  </si>
  <si>
    <t>2,2,3-trimethylpentane</t>
  </si>
  <si>
    <t>3-methyl-3-ethylpentane</t>
  </si>
  <si>
    <t>2-methyl-3-ethylpentane</t>
  </si>
  <si>
    <t>3,4-dimethylhexane</t>
  </si>
  <si>
    <t>3,3-dimethylhexane</t>
  </si>
  <si>
    <t>2,5-dimethylhexane</t>
  </si>
  <si>
    <t>3-ethylhexane</t>
  </si>
  <si>
    <t>4-methylheptane</t>
  </si>
  <si>
    <t>3-methylheptane</t>
  </si>
  <si>
    <t>2,2-dimethylpentane</t>
  </si>
  <si>
    <t>3-ethylpentane</t>
  </si>
  <si>
    <t>3-methylhexane</t>
  </si>
  <si>
    <t>3-methylpentane</t>
  </si>
  <si>
    <t>2-methylpentane</t>
  </si>
  <si>
    <t>isopentane</t>
  </si>
  <si>
    <t>n-hexadecane</t>
  </si>
  <si>
    <t>n-pentadecane</t>
  </si>
  <si>
    <t>n-tetradecane</t>
  </si>
  <si>
    <t>n-tridecane</t>
  </si>
  <si>
    <t>n-dodecane</t>
  </si>
  <si>
    <t>n-undecane</t>
  </si>
  <si>
    <t>n-decane</t>
  </si>
  <si>
    <t>n-nonane</t>
  </si>
  <si>
    <t>n-octane</t>
  </si>
  <si>
    <t>n-heptane</t>
  </si>
  <si>
    <t>n-hexane</t>
  </si>
  <si>
    <t>n-pentane</t>
  </si>
  <si>
    <r>
      <rPr>
        <sz val="11"/>
        <color rgb="FFFF0000"/>
        <rFont val="Calibri"/>
        <family val="2"/>
        <scheme val="minor"/>
      </rPr>
      <t>[Cl]</t>
    </r>
    <r>
      <rPr>
        <sz val="11"/>
        <rFont val="Calibri"/>
        <family val="2"/>
        <scheme val="minor"/>
      </rPr>
      <t>C(Cl)(Cl)Cl</t>
    </r>
  </si>
  <si>
    <t>Central Atom Type</t>
  </si>
  <si>
    <t>Solvent ID</t>
  </si>
  <si>
    <t>Experimental -DeltaG Solvent/Water</t>
  </si>
  <si>
    <t>Calc -DeltaG from reference state</t>
  </si>
  <si>
    <t>n</t>
  </si>
  <si>
    <t>Fragment ID</t>
  </si>
  <si>
    <t>Compound Class</t>
  </si>
  <si>
    <t>SMILES</t>
  </si>
  <si>
    <r>
      <t>C</t>
    </r>
    <r>
      <rPr>
        <b/>
        <vertAlign val="subscript"/>
        <sz val="11"/>
        <rFont val="Calibri"/>
        <family val="2"/>
        <scheme val="minor"/>
      </rPr>
      <t>0</t>
    </r>
  </si>
  <si>
    <t>Molecule ID</t>
  </si>
  <si>
    <t>Solvent ID=</t>
  </si>
  <si>
    <t>Lookup Column for Group Contribution</t>
  </si>
  <si>
    <r>
      <rPr>
        <sz val="11"/>
        <color rgb="FFFF0000"/>
        <rFont val="Calibri"/>
        <family val="2"/>
        <scheme val="minor"/>
      </rPr>
      <t>[Cl]</t>
    </r>
    <r>
      <rPr>
        <sz val="11"/>
        <rFont val="Calibri"/>
        <family val="2"/>
        <scheme val="minor"/>
      </rPr>
      <t>CC</t>
    </r>
  </si>
  <si>
    <r>
      <t>C</t>
    </r>
    <r>
      <rPr>
        <b/>
        <vertAlign val="subscript"/>
        <sz val="18"/>
        <rFont val="Calibri"/>
        <family val="2"/>
        <scheme val="minor"/>
      </rPr>
      <t>0</t>
    </r>
  </si>
  <si>
    <t xml:space="preserve">Complex Solvent Name </t>
  </si>
  <si>
    <t>RT</t>
  </si>
  <si>
    <t>Beta1 Subtotal      + const</t>
  </si>
  <si>
    <t>Alpha2 Subtotal      + const</t>
  </si>
  <si>
    <t>Alpha1 Subtotal       + const</t>
  </si>
  <si>
    <t xml:space="preserve">Parameters for Transfer </t>
  </si>
  <si>
    <t>Fragment Calcs. for Complex Solvent</t>
  </si>
  <si>
    <r>
      <t>C</t>
    </r>
    <r>
      <rPr>
        <b/>
        <vertAlign val="subscript"/>
        <sz val="18"/>
        <color rgb="FF000000"/>
        <rFont val="Symbol"/>
        <family val="1"/>
        <charset val="2"/>
      </rPr>
      <t>a</t>
    </r>
    <r>
      <rPr>
        <b/>
        <vertAlign val="subscript"/>
        <sz val="18"/>
        <color rgb="FF000000"/>
        <rFont val="Calibri"/>
        <family val="2"/>
        <scheme val="minor"/>
      </rPr>
      <t>1</t>
    </r>
  </si>
  <si>
    <r>
      <t>C</t>
    </r>
    <r>
      <rPr>
        <b/>
        <vertAlign val="subscript"/>
        <sz val="18"/>
        <color rgb="FF000000"/>
        <rFont val="Symbol"/>
        <family val="1"/>
        <charset val="2"/>
      </rPr>
      <t>b</t>
    </r>
    <r>
      <rPr>
        <b/>
        <vertAlign val="subscript"/>
        <sz val="18"/>
        <color rgb="FF000000"/>
        <rFont val="Calibri"/>
        <family val="2"/>
        <scheme val="minor"/>
      </rPr>
      <t>1</t>
    </r>
  </si>
  <si>
    <r>
      <t>C</t>
    </r>
    <r>
      <rPr>
        <b/>
        <vertAlign val="subscript"/>
        <sz val="18"/>
        <color rgb="FF000000"/>
        <rFont val="Symbol"/>
        <family val="1"/>
        <charset val="2"/>
      </rPr>
      <t>a2</t>
    </r>
  </si>
  <si>
    <r>
      <t>C</t>
    </r>
    <r>
      <rPr>
        <b/>
        <vertAlign val="subscript"/>
        <sz val="18"/>
        <color rgb="FF000000"/>
        <rFont val="Symbol"/>
        <family val="1"/>
        <charset val="2"/>
      </rPr>
      <t>b2</t>
    </r>
  </si>
  <si>
    <t>CC(C)(C)C</t>
  </si>
  <si>
    <t>CCCCC</t>
  </si>
  <si>
    <t>CCCCCC</t>
  </si>
  <si>
    <t>CCCCCCC</t>
  </si>
  <si>
    <t>CCCCCCCC</t>
  </si>
  <si>
    <t>CCCCCCCCC</t>
  </si>
  <si>
    <t>CCCCCCCCCC</t>
  </si>
  <si>
    <t>CCCCCCCCCCC</t>
  </si>
  <si>
    <t>CCCCCCCCCCCC</t>
  </si>
  <si>
    <t>CCCCCCCCCCCCC</t>
  </si>
  <si>
    <t>CCCCCCCCCCCCCC</t>
  </si>
  <si>
    <t>CCCCCCCCCCCCCCC</t>
  </si>
  <si>
    <t>CCCCCCCCCCCCCCCC</t>
  </si>
  <si>
    <t>CCC(C)C</t>
  </si>
  <si>
    <t>CCCC(C)C</t>
  </si>
  <si>
    <t>CCC(C)CC</t>
  </si>
  <si>
    <t>CCCC(C)CC</t>
  </si>
  <si>
    <t>CCC(CC)CC</t>
  </si>
  <si>
    <t>CCCC(C)(C)C</t>
  </si>
  <si>
    <t>CCCCC(C)CC</t>
  </si>
  <si>
    <t>CCCC(C)CCC</t>
  </si>
  <si>
    <t>CCCC(CC)CC</t>
  </si>
  <si>
    <t>CC(C)CCC(C)C</t>
  </si>
  <si>
    <t>CCCC(C)(C)CC</t>
  </si>
  <si>
    <t>CCC(C)C(C)CC</t>
  </si>
  <si>
    <t>CCC(CC)C(C)C</t>
  </si>
  <si>
    <t>CCC(C)(CC)CC</t>
  </si>
  <si>
    <t>CCC(C)C(C)(C)C</t>
  </si>
  <si>
    <t>CC(C)CC(C)(C)C</t>
  </si>
  <si>
    <t>CCC(C)(C)C(C)C</t>
  </si>
  <si>
    <t>CC(C)C(C)C(C)C</t>
  </si>
  <si>
    <t>CC(C)(C)C(C)(C)C</t>
  </si>
  <si>
    <t>CCCCCCC(C)C</t>
  </si>
  <si>
    <t>CC(C)CCC(C)(C)C</t>
  </si>
  <si>
    <t>CCC(CC)(CC)CC</t>
  </si>
  <si>
    <t>CC(C)(C)CC(C)(C)C</t>
  </si>
  <si>
    <t>CCCCCCCC(C)C</t>
  </si>
  <si>
    <t>C1CCCC1</t>
  </si>
  <si>
    <t>C1CCCCC1</t>
  </si>
  <si>
    <t>C1CCCCCC1</t>
  </si>
  <si>
    <t>C1CCCCCCC1</t>
  </si>
  <si>
    <t>C1CCC2CCCCC2C1</t>
  </si>
  <si>
    <t>C1CCCC2([H])CCCCC12[H]</t>
  </si>
  <si>
    <t>CC1CCCC1</t>
  </si>
  <si>
    <t>CC1CCCCC1</t>
  </si>
  <si>
    <t>CCC1CCCCC1</t>
  </si>
  <si>
    <t>C[C@@H]1([C@@H](CCCC1)(C))</t>
  </si>
  <si>
    <t>CC1CCC(C)CC1</t>
  </si>
  <si>
    <t>[Cl]C([Cl])([Cl])[Cl]</t>
  </si>
  <si>
    <t>c1ccccc1</t>
  </si>
  <si>
    <t>O([H])[H]</t>
  </si>
  <si>
    <t>CO</t>
  </si>
  <si>
    <t>CCO</t>
  </si>
  <si>
    <t>CCCO</t>
  </si>
  <si>
    <t>CCCCO</t>
  </si>
  <si>
    <t>CCCCCO</t>
  </si>
  <si>
    <t>CCCCCCO</t>
  </si>
  <si>
    <t>CCCCCCCO</t>
  </si>
  <si>
    <t>CCCCCCCCO</t>
  </si>
  <si>
    <t>CCCCCCCCCO</t>
  </si>
  <si>
    <t>CCCCCCCCCCO</t>
  </si>
  <si>
    <t>COC</t>
  </si>
  <si>
    <t>CCOCC</t>
  </si>
  <si>
    <t>CCCOCCC</t>
  </si>
  <si>
    <t>CCCCOCCCC</t>
  </si>
  <si>
    <t>CCCCCOCCCCC</t>
  </si>
  <si>
    <t>CCCCCCOCCCCCC</t>
  </si>
  <si>
    <t>[Cl]c1ccccc1[Cl]</t>
  </si>
  <si>
    <t>[Cl]CC[Cl]</t>
  </si>
  <si>
    <t>C</t>
  </si>
  <si>
    <t>CC</t>
  </si>
  <si>
    <t>CCC</t>
  </si>
  <si>
    <t>CCCC</t>
  </si>
  <si>
    <t>CN(C)C</t>
  </si>
  <si>
    <t>CCN(CC)CC</t>
  </si>
  <si>
    <t>CCCN(CCC)CCC</t>
  </si>
  <si>
    <t>CCCCN(CCCC)CCCC</t>
  </si>
  <si>
    <t>C1CCNCC1</t>
  </si>
  <si>
    <t>CCNCC</t>
  </si>
  <si>
    <t>CCCNCCC</t>
  </si>
  <si>
    <t>CCCCNCCCC</t>
  </si>
  <si>
    <t>CN</t>
  </si>
  <si>
    <t>CCN</t>
  </si>
  <si>
    <t>CCCN</t>
  </si>
  <si>
    <t>CCCCN</t>
  </si>
  <si>
    <t>CCCCCN</t>
  </si>
  <si>
    <t>CCCCCCN</t>
  </si>
  <si>
    <t>CCCCCCCN</t>
  </si>
  <si>
    <t>CCCCCCCCN</t>
  </si>
  <si>
    <t>CCCCCCCCCN</t>
  </si>
  <si>
    <t>NC1CCCCC1</t>
  </si>
  <si>
    <t>[Cl]C1CCCCC1</t>
  </si>
  <si>
    <t>CCc1ccccc1</t>
  </si>
  <si>
    <t>CCCCCCCCCCc1ccccc1</t>
  </si>
  <si>
    <t>Cc1ccccc1</t>
  </si>
  <si>
    <t>Cc1ccccc1C</t>
  </si>
  <si>
    <t>Cc1cccc(C)c1</t>
  </si>
  <si>
    <t>Cc1ccc(C)cc1</t>
  </si>
  <si>
    <t>Cc1cc(C)cc(C)c1</t>
  </si>
  <si>
    <t>Cc1cc(C)c(C)cc1C</t>
  </si>
  <si>
    <t>Cc1c(C)c(C)c(C)c(C)c1C</t>
  </si>
  <si>
    <t>Cc1cc(C)c(C)c(C)c1C</t>
  </si>
  <si>
    <t>CC(C)=O</t>
  </si>
  <si>
    <t>CCC(C)=O</t>
  </si>
  <si>
    <t>CCCC(C)=O</t>
  </si>
  <si>
    <t>CCC(=O)CC</t>
  </si>
  <si>
    <t>CCCCC(C)=O</t>
  </si>
  <si>
    <t>CCCC(=O)CC</t>
  </si>
  <si>
    <t>CCCC(=O)CCC</t>
  </si>
  <si>
    <t>CC(C)CC(C)=O</t>
  </si>
  <si>
    <t>CCCCCC(=O)CCCCC</t>
  </si>
  <si>
    <t>O=C1CCCC1</t>
  </si>
  <si>
    <t>O=C1CCCCC1</t>
  </si>
  <si>
    <t>O=C1CCCCCC1</t>
  </si>
  <si>
    <t>O=C1CCCCCCC1</t>
  </si>
  <si>
    <t>Oc1ccccc1</t>
  </si>
  <si>
    <t>Cc1cccc(O)c1</t>
  </si>
  <si>
    <t>Cc1ccc(O)cc1</t>
  </si>
  <si>
    <t>Cc1ccc(O)cc1C</t>
  </si>
  <si>
    <t>Cc1cc(C)cc(O)c1</t>
  </si>
  <si>
    <t>Oc1cccc([Cl])c1</t>
  </si>
  <si>
    <t>Oc1ccc([Cl])cc1</t>
  </si>
  <si>
    <t>Oc1ccc([Cl])c([Cl])c1</t>
  </si>
  <si>
    <t>Oc1cc([Cl])cc([Cl])c1</t>
  </si>
  <si>
    <t>CCC[Cl]</t>
  </si>
  <si>
    <t>CCCC[Cl]</t>
  </si>
  <si>
    <t>[Cl]CCC[Cl]</t>
  </si>
  <si>
    <t>CCCCC[Cl]</t>
  </si>
  <si>
    <t>CCCCCCC[Cl]</t>
  </si>
  <si>
    <t>c1ccc2ccccc2c1</t>
  </si>
  <si>
    <t>c1ccc2c(c1)ccc3ccccc23</t>
  </si>
  <si>
    <t>c1ccc2cc3ccccc3cc2c1</t>
  </si>
  <si>
    <t>c1cc2ccc3cccc4ccc(c1)c2c34</t>
  </si>
  <si>
    <t>c1ccncc1</t>
  </si>
  <si>
    <t>CC#N</t>
  </si>
  <si>
    <t>CCC#N</t>
  </si>
  <si>
    <t>CCCC#N</t>
  </si>
  <si>
    <t>CCCCC#N</t>
  </si>
  <si>
    <t>CCCCCC#N</t>
  </si>
  <si>
    <t>c1ccc(cc1)c1ccccc1</t>
  </si>
  <si>
    <t>N</t>
  </si>
  <si>
    <t>CC(C)(C)[Cl]</t>
  </si>
  <si>
    <t>C1CCOCC1</t>
  </si>
  <si>
    <t>C1CCOC1</t>
  </si>
  <si>
    <t>C1CCSC1</t>
  </si>
  <si>
    <t>S1CCCCC1</t>
  </si>
  <si>
    <t>CCc1ccc(O)cc1</t>
  </si>
  <si>
    <t>O=C1CCCCN1</t>
  </si>
  <si>
    <t>CN1C(=O)CCCC1</t>
  </si>
  <si>
    <t>CN(C)C(C)=O</t>
  </si>
  <si>
    <t>O=CN1CCCCC1</t>
  </si>
  <si>
    <t>CN1CCCCC1</t>
  </si>
  <si>
    <t>CC1CCCCN1</t>
  </si>
  <si>
    <t>CC1CCCNC1</t>
  </si>
  <si>
    <t>CC1CCNCC1</t>
  </si>
  <si>
    <t>C1CCNC1</t>
  </si>
  <si>
    <t>CN1CCCC1</t>
  </si>
  <si>
    <t>O=C1CCCN1</t>
  </si>
  <si>
    <t>CN1CCCC1=O</t>
  </si>
  <si>
    <t>O=C(C)N1CCCCC1</t>
  </si>
  <si>
    <t>CSC</t>
  </si>
  <si>
    <t>CCSCC</t>
  </si>
  <si>
    <t>CCCSCCC</t>
  </si>
  <si>
    <t>CC(C)SC(C)C</t>
  </si>
  <si>
    <t>CSCC</t>
  </si>
  <si>
    <t>C=C</t>
  </si>
  <si>
    <t>CC=C</t>
  </si>
  <si>
    <t>C=CCC</t>
  </si>
  <si>
    <t>CCCC=C</t>
  </si>
  <si>
    <t>CCCCC=C</t>
  </si>
  <si>
    <t>CCCCCC=C</t>
  </si>
  <si>
    <t>CCCCCCC=C</t>
  </si>
  <si>
    <t>CCCCCCCC=C</t>
  </si>
  <si>
    <t>CCCCCCCCC=C</t>
  </si>
  <si>
    <t>CCCCCCCCCC=C</t>
  </si>
  <si>
    <t>CCCCCCCCCCC=C</t>
  </si>
  <si>
    <t>CNC=O</t>
  </si>
  <si>
    <t>CN(C)C=O</t>
  </si>
  <si>
    <t>CCN(CC)C=O</t>
  </si>
  <si>
    <t>CCCCN(C=O)CCCC</t>
  </si>
  <si>
    <t>CNC(C)=O</t>
  </si>
  <si>
    <t>CCNC(C)=O</t>
  </si>
  <si>
    <t>CCCCNC(C)=O</t>
  </si>
  <si>
    <t>CCN(CC)C(C)=O</t>
  </si>
  <si>
    <t>CCOC</t>
  </si>
  <si>
    <t>COC1CCCCC1</t>
  </si>
  <si>
    <t>CCCCCCCCCCCO</t>
  </si>
  <si>
    <t>CCCCCCCCCCCCO</t>
  </si>
  <si>
    <t>CCCCCCCCCCCCCO</t>
  </si>
  <si>
    <t>CCCCCCCCCCCCCCO</t>
  </si>
  <si>
    <t>CCCCCCCCCCCCCCCO</t>
  </si>
  <si>
    <t>CCCCCCCCCCCCCCCCO</t>
  </si>
  <si>
    <t>CCCCCCCCCCCCCCCCCO</t>
  </si>
  <si>
    <t>CCCCCCCCCCCCCCCCCCO</t>
  </si>
  <si>
    <t>CCCCCCCCCCCCCCCCCCCO</t>
  </si>
  <si>
    <t>CCCCCCCCCCCCCCCCCCCCO</t>
  </si>
  <si>
    <t>OC12CC3CC(C1)CC(C2)C3</t>
  </si>
  <si>
    <t>CC(C)O</t>
  </si>
  <si>
    <t>CCC(C)O</t>
  </si>
  <si>
    <t>CCCC(C)O</t>
  </si>
  <si>
    <t>CCCCC(C)O</t>
  </si>
  <si>
    <t>CCCCCC(C)O</t>
  </si>
  <si>
    <t>CCCCCCC(C)O</t>
  </si>
  <si>
    <t>CCC(C)(C)O</t>
  </si>
  <si>
    <t>CC(C)(C)O</t>
  </si>
  <si>
    <t>CCCC(C)(C)O</t>
  </si>
  <si>
    <t>CCCCC(C)(C)O</t>
  </si>
  <si>
    <t>CCCCCC(C)(C)O</t>
  </si>
  <si>
    <t>OC1CCCC1</t>
  </si>
  <si>
    <t>OC1CCCCC1</t>
  </si>
  <si>
    <t>OC1CCCCCC1</t>
  </si>
  <si>
    <t>OC1CCCCCCC1</t>
  </si>
  <si>
    <t>C1C2CC3CC1CC(C2)C3</t>
  </si>
  <si>
    <t>CC(=O)C1CCCCC1</t>
  </si>
  <si>
    <t>CC1CCCCC1=O</t>
  </si>
  <si>
    <t>C1CC1</t>
  </si>
  <si>
    <t>CCCC1CCCC1</t>
  </si>
  <si>
    <t>CCCCCC1CCCC1</t>
  </si>
  <si>
    <t>CCCC1CCCCC1</t>
  </si>
  <si>
    <t>CCCCC1CCCCC1</t>
  </si>
  <si>
    <t>CC(C)(C)C1CCCCC1</t>
  </si>
  <si>
    <t>Cc1ccccn1</t>
  </si>
  <si>
    <t>Cc1cccnc1</t>
  </si>
  <si>
    <t>Cc1ccncc1</t>
  </si>
  <si>
    <t>Cc1cccnc1C</t>
  </si>
  <si>
    <t>Cc1ccnc(C)c1</t>
  </si>
  <si>
    <t>Cc1ccc(C)nc1</t>
  </si>
  <si>
    <t>Cc1cccc(C)n1</t>
  </si>
  <si>
    <t>Cc1cnccc1C</t>
  </si>
  <si>
    <t>Cc1cncc(C)c1</t>
  </si>
  <si>
    <t>c1ccc2ncccc2c1</t>
  </si>
  <si>
    <t>c1ccc2cnccc2c1</t>
  </si>
  <si>
    <t>CCCc1ccccc1</t>
  </si>
  <si>
    <t>CCCCc1ccccc1</t>
  </si>
  <si>
    <t>CCCCCc1ccccc1</t>
  </si>
  <si>
    <t>CCCCCCc1ccccc1</t>
  </si>
  <si>
    <t>CC(C)c1ccccc1</t>
  </si>
  <si>
    <t>CC(C)(C)c1ccccc1</t>
  </si>
  <si>
    <t>[Cl]c1cccc([Cl])c1</t>
  </si>
  <si>
    <t>[Cl]c1ccc([Cl])cc1</t>
  </si>
  <si>
    <t>c1ccc2c(c1)c3cccc4cccc2c34</t>
  </si>
  <si>
    <t>c1cc2ccc3ccc4ccc5ccc6ccc1c7c2c3c4c5c67</t>
  </si>
  <si>
    <t>C1Cc2cccc3cccc1c23</t>
  </si>
  <si>
    <t>C1c2ccccc2c2ccccc12</t>
  </si>
  <si>
    <t>C1Cc2ccccc2C1</t>
  </si>
  <si>
    <t>CCF</t>
  </si>
  <si>
    <t>CCCF</t>
  </si>
  <si>
    <t>CC(C)F</t>
  </si>
  <si>
    <t>CCCCF</t>
  </si>
  <si>
    <t>CCCCCF</t>
  </si>
  <si>
    <t>Fc1ccccc1</t>
  </si>
  <si>
    <t>Fc1ccccc1F</t>
  </si>
  <si>
    <t>Fc1cccc(F)c1</t>
  </si>
  <si>
    <t>Fc1ccc(F)cc1</t>
  </si>
  <si>
    <t>Fc1ccccc1[Cl]</t>
  </si>
  <si>
    <t>Fc1cccc([Cl])c1</t>
  </si>
  <si>
    <t>Fc1ccc([Cl])cc1</t>
  </si>
  <si>
    <t>Oc1cccc(F)c1</t>
  </si>
  <si>
    <t>Oc1ccc(F)cc1</t>
  </si>
  <si>
    <t>CF</t>
  </si>
  <si>
    <t>CC=CC</t>
  </si>
  <si>
    <t>CC=C(C)C</t>
  </si>
  <si>
    <t>CC(C)=C(C)C</t>
  </si>
  <si>
    <r>
      <t>K</t>
    </r>
    <r>
      <rPr>
        <b/>
        <i/>
        <vertAlign val="subscript"/>
        <sz val="20"/>
        <color theme="1"/>
        <rFont val="Calibri"/>
        <family val="2"/>
        <scheme val="minor"/>
      </rPr>
      <t>1</t>
    </r>
  </si>
  <si>
    <r>
      <t>K</t>
    </r>
    <r>
      <rPr>
        <b/>
        <i/>
        <vertAlign val="subscript"/>
        <sz val="20"/>
        <color theme="1"/>
        <rFont val="Calibri"/>
        <family val="2"/>
        <scheme val="minor"/>
      </rPr>
      <t>2</t>
    </r>
  </si>
  <si>
    <r>
      <t>K</t>
    </r>
    <r>
      <rPr>
        <b/>
        <i/>
        <vertAlign val="subscript"/>
        <sz val="20"/>
        <color theme="1"/>
        <rFont val="Calibri"/>
        <family val="2"/>
        <scheme val="minor"/>
      </rPr>
      <t>1</t>
    </r>
    <r>
      <rPr>
        <b/>
        <i/>
        <sz val="20"/>
        <color theme="1"/>
        <rFont val="Calibri"/>
        <family val="2"/>
        <scheme val="minor"/>
      </rPr>
      <t>+ K</t>
    </r>
    <r>
      <rPr>
        <b/>
        <i/>
        <vertAlign val="subscript"/>
        <sz val="20"/>
        <color theme="1"/>
        <rFont val="Calibri"/>
        <family val="2"/>
        <scheme val="minor"/>
      </rPr>
      <t>2</t>
    </r>
  </si>
  <si>
    <r>
      <t>K'</t>
    </r>
    <r>
      <rPr>
        <b/>
        <i/>
        <vertAlign val="subscript"/>
        <sz val="20"/>
        <color theme="1"/>
        <rFont val="Calibri"/>
        <family val="2"/>
        <scheme val="minor"/>
      </rPr>
      <t>1</t>
    </r>
  </si>
  <si>
    <r>
      <t>K'</t>
    </r>
    <r>
      <rPr>
        <b/>
        <i/>
        <vertAlign val="subscript"/>
        <sz val="20"/>
        <color theme="1"/>
        <rFont val="Calibri"/>
        <family val="2"/>
        <scheme val="minor"/>
      </rPr>
      <t>2</t>
    </r>
  </si>
  <si>
    <r>
      <t>K'</t>
    </r>
    <r>
      <rPr>
        <b/>
        <i/>
        <vertAlign val="subscript"/>
        <sz val="20"/>
        <color theme="1"/>
        <rFont val="Calibri"/>
        <family val="2"/>
        <scheme val="minor"/>
      </rPr>
      <t>1</t>
    </r>
    <r>
      <rPr>
        <b/>
        <i/>
        <sz val="20"/>
        <color theme="1"/>
        <rFont val="Calibri"/>
        <family val="2"/>
        <scheme val="minor"/>
      </rPr>
      <t>+ K'</t>
    </r>
    <r>
      <rPr>
        <b/>
        <i/>
        <vertAlign val="subscript"/>
        <sz val="20"/>
        <color theme="1"/>
        <rFont val="Calibri"/>
        <family val="2"/>
        <scheme val="minor"/>
      </rPr>
      <t>2</t>
    </r>
  </si>
  <si>
    <t>AS1*B1</t>
  </si>
  <si>
    <t>AS2*B1</t>
  </si>
  <si>
    <t>C_alpha1</t>
  </si>
  <si>
    <t>C_alpha2</t>
  </si>
  <si>
    <t>Solvation of fragment Beta1</t>
  </si>
  <si>
    <t>Solvation of fragment Beta2</t>
  </si>
  <si>
    <t>Solvation of fragment Alpha 1</t>
  </si>
  <si>
    <t>Solvation of fragment Alpha 2</t>
  </si>
  <si>
    <t>C_beta1</t>
  </si>
  <si>
    <r>
      <t>a</t>
    </r>
    <r>
      <rPr>
        <b/>
        <vertAlign val="subscript"/>
        <sz val="10"/>
        <color rgb="FF000000"/>
        <rFont val="Calibri"/>
        <family val="2"/>
        <scheme val="minor"/>
      </rPr>
      <t>S</t>
    </r>
  </si>
  <si>
    <r>
      <t>C</t>
    </r>
    <r>
      <rPr>
        <b/>
        <sz val="10"/>
        <color rgb="FF000000"/>
        <rFont val="Symbol"/>
        <family val="1"/>
        <charset val="2"/>
      </rPr>
      <t>a</t>
    </r>
  </si>
  <si>
    <r>
      <t>b</t>
    </r>
    <r>
      <rPr>
        <b/>
        <vertAlign val="subscript"/>
        <sz val="10"/>
        <color rgb="FF000000"/>
        <rFont val="Calibri"/>
        <family val="2"/>
        <scheme val="minor"/>
      </rPr>
      <t>S</t>
    </r>
  </si>
  <si>
    <r>
      <t>C</t>
    </r>
    <r>
      <rPr>
        <b/>
        <sz val="10"/>
        <color rgb="FF000000"/>
        <rFont val="Symbol"/>
        <family val="1"/>
        <charset val="2"/>
      </rPr>
      <t>b</t>
    </r>
  </si>
  <si>
    <r>
      <t>C</t>
    </r>
    <r>
      <rPr>
        <b/>
        <vertAlign val="subscript"/>
        <sz val="10"/>
        <color rgb="FF000000"/>
        <rFont val="Calibri"/>
        <family val="2"/>
        <scheme val="minor"/>
      </rPr>
      <t>0</t>
    </r>
  </si>
  <si>
    <t>Toluene</t>
  </si>
  <si>
    <t>Hexane</t>
  </si>
  <si>
    <t>Cyclohexane</t>
  </si>
  <si>
    <t>CCl4</t>
  </si>
  <si>
    <t>Dichloromethane</t>
  </si>
  <si>
    <t>Chloroform</t>
  </si>
  <si>
    <t>1,2-Dichloroethane</t>
  </si>
  <si>
    <t>Chlorobenzene</t>
  </si>
  <si>
    <t>Perfluoroalkane</t>
  </si>
  <si>
    <t>Solvent Class</t>
  </si>
  <si>
    <r>
      <t>C</t>
    </r>
    <r>
      <rPr>
        <b/>
        <vertAlign val="subscript"/>
        <sz val="11"/>
        <color rgb="FF000000"/>
        <rFont val="Calibri"/>
        <family val="2"/>
        <scheme val="minor"/>
      </rPr>
      <t>0</t>
    </r>
  </si>
  <si>
    <t>ID</t>
  </si>
  <si>
    <t>Expt.</t>
  </si>
  <si>
    <t>Diethyl Ether</t>
  </si>
  <si>
    <t>Di-n-butyl ether</t>
  </si>
  <si>
    <t>Acetonitrile</t>
  </si>
  <si>
    <t>Propionitrile</t>
  </si>
  <si>
    <t>Butyronitrile</t>
  </si>
  <si>
    <t>Tetrahydrofuran</t>
  </si>
  <si>
    <t>Butanone</t>
  </si>
  <si>
    <t>Cyclohexanone</t>
  </si>
  <si>
    <t>Methanol</t>
  </si>
  <si>
    <t>Ethanol</t>
  </si>
  <si>
    <t>Propan-1-ol</t>
  </si>
  <si>
    <t>Butan-1-ol</t>
  </si>
  <si>
    <t>Pentan-1-ol</t>
  </si>
  <si>
    <t>Hexan-1-ol</t>
  </si>
  <si>
    <t>Heptan-1-ol</t>
  </si>
  <si>
    <t>Decan-1-ol</t>
  </si>
  <si>
    <t>Propan-2-ol</t>
  </si>
  <si>
    <t>Butan-2-ol</t>
  </si>
  <si>
    <t>2-Methylpropan-1-ol</t>
  </si>
  <si>
    <t>2-Methylpropan-2-ol</t>
  </si>
  <si>
    <t>3-Methylbutan-1-ol</t>
  </si>
  <si>
    <t>NP1</t>
  </si>
  <si>
    <t>NP2</t>
  </si>
  <si>
    <t>NP3</t>
  </si>
  <si>
    <t>NP4</t>
  </si>
  <si>
    <t>NP5</t>
  </si>
  <si>
    <t>NP6</t>
  </si>
  <si>
    <t>NP7</t>
  </si>
  <si>
    <t>NP8</t>
  </si>
  <si>
    <t>NP9</t>
  </si>
  <si>
    <t>NP10</t>
  </si>
  <si>
    <t>NP11</t>
  </si>
  <si>
    <t>Octan-1-ol (dry)</t>
  </si>
  <si>
    <t>Octan-1-ol (wet)</t>
  </si>
  <si>
    <t>nitriles</t>
  </si>
  <si>
    <t>ethers</t>
  </si>
  <si>
    <t>ketones</t>
  </si>
  <si>
    <t>P1</t>
  </si>
  <si>
    <t>P2</t>
  </si>
  <si>
    <t>P3</t>
  </si>
  <si>
    <t>alcohols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</si>
  <si>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</si>
  <si>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</si>
  <si>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</si>
  <si>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</si>
  <si>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</si>
  <si>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</si>
  <si>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</si>
  <si>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</si>
  <si>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</si>
  <si>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</si>
  <si>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</si>
  <si>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</si>
  <si>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</si>
  <si>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</si>
  <si>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</si>
  <si>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</si>
  <si>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</si>
  <si>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</si>
  <si>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</si>
  <si>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</si>
  <si>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</si>
  <si>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r>
      <t>a</t>
    </r>
    <r>
      <rPr>
        <b/>
        <vertAlign val="subscript"/>
        <sz val="14"/>
        <color rgb="FF000000"/>
        <rFont val="Calibri"/>
        <family val="2"/>
        <scheme val="minor"/>
      </rPr>
      <t>S1</t>
    </r>
  </si>
  <si>
    <r>
      <t>C</t>
    </r>
    <r>
      <rPr>
        <b/>
        <vertAlign val="subscript"/>
        <sz val="14"/>
        <color rgb="FF000000"/>
        <rFont val="Symbol"/>
        <family val="1"/>
        <charset val="2"/>
      </rPr>
      <t>a</t>
    </r>
    <r>
      <rPr>
        <b/>
        <vertAlign val="subscript"/>
        <sz val="14"/>
        <color rgb="FF000000"/>
        <rFont val="Calibri"/>
        <family val="2"/>
        <scheme val="minor"/>
      </rPr>
      <t>1</t>
    </r>
  </si>
  <si>
    <r>
      <t>b</t>
    </r>
    <r>
      <rPr>
        <b/>
        <vertAlign val="subscript"/>
        <sz val="14"/>
        <color rgb="FF000000"/>
        <rFont val="Calibri"/>
        <family val="2"/>
        <scheme val="minor"/>
      </rPr>
      <t>S1</t>
    </r>
  </si>
  <si>
    <r>
      <t>C</t>
    </r>
    <r>
      <rPr>
        <b/>
        <vertAlign val="subscript"/>
        <sz val="14"/>
        <color rgb="FF000000"/>
        <rFont val="Symbol"/>
        <family val="1"/>
        <charset val="2"/>
      </rPr>
      <t>b</t>
    </r>
    <r>
      <rPr>
        <b/>
        <vertAlign val="subscript"/>
        <sz val="14"/>
        <color rgb="FF000000"/>
        <rFont val="Calibri"/>
        <family val="2"/>
        <scheme val="minor"/>
      </rPr>
      <t>1</t>
    </r>
  </si>
  <si>
    <r>
      <t>a</t>
    </r>
    <r>
      <rPr>
        <b/>
        <vertAlign val="subscript"/>
        <sz val="14"/>
        <color rgb="FF000000"/>
        <rFont val="Calibri"/>
        <family val="2"/>
        <scheme val="minor"/>
      </rPr>
      <t>S2</t>
    </r>
  </si>
  <si>
    <r>
      <t>C</t>
    </r>
    <r>
      <rPr>
        <b/>
        <vertAlign val="subscript"/>
        <sz val="14"/>
        <color rgb="FF000000"/>
        <rFont val="Symbol"/>
        <family val="1"/>
        <charset val="2"/>
      </rPr>
      <t>a</t>
    </r>
    <r>
      <rPr>
        <b/>
        <vertAlign val="subscript"/>
        <sz val="14"/>
        <color rgb="FF000000"/>
        <rFont val="Calibri"/>
        <family val="2"/>
        <scheme val="minor"/>
      </rPr>
      <t>2</t>
    </r>
  </si>
  <si>
    <r>
      <t>b</t>
    </r>
    <r>
      <rPr>
        <b/>
        <vertAlign val="subscript"/>
        <sz val="14"/>
        <color rgb="FF000000"/>
        <rFont val="Calibri"/>
        <family val="2"/>
        <scheme val="minor"/>
      </rPr>
      <t>S2</t>
    </r>
  </si>
  <si>
    <r>
      <t>C</t>
    </r>
    <r>
      <rPr>
        <b/>
        <vertAlign val="subscript"/>
        <sz val="14"/>
        <color rgb="FF000000"/>
        <rFont val="Symbol"/>
        <family val="1"/>
        <charset val="2"/>
      </rPr>
      <t>b</t>
    </r>
    <r>
      <rPr>
        <b/>
        <vertAlign val="subscript"/>
        <sz val="14"/>
        <color rgb="FF000000"/>
        <rFont val="Calibri"/>
        <family val="2"/>
        <scheme val="minor"/>
      </rPr>
      <t>2</t>
    </r>
  </si>
  <si>
    <r>
      <t>C</t>
    </r>
    <r>
      <rPr>
        <b/>
        <vertAlign val="subscript"/>
        <sz val="14"/>
        <color rgb="FF000000"/>
        <rFont val="Calibri"/>
        <family val="2"/>
        <scheme val="minor"/>
      </rPr>
      <t>0</t>
    </r>
  </si>
  <si>
    <t>﻿Solute</t>
  </si>
  <si>
    <t>rmsd</t>
  </si>
  <si>
    <r>
      <t>a</t>
    </r>
    <r>
      <rPr>
        <vertAlign val="subscript"/>
        <sz val="18"/>
        <rFont val="Calibri"/>
        <family val="2"/>
        <scheme val="minor"/>
      </rPr>
      <t>S1</t>
    </r>
  </si>
  <si>
    <r>
      <t>C</t>
    </r>
    <r>
      <rPr>
        <b/>
        <vertAlign val="subscript"/>
        <sz val="18"/>
        <rFont val="Symbol"/>
        <family val="1"/>
        <charset val="2"/>
      </rPr>
      <t>a</t>
    </r>
    <r>
      <rPr>
        <b/>
        <vertAlign val="subscript"/>
        <sz val="18"/>
        <rFont val="Calibri"/>
        <family val="2"/>
        <scheme val="minor"/>
      </rPr>
      <t>1</t>
    </r>
  </si>
  <si>
    <r>
      <t>b</t>
    </r>
    <r>
      <rPr>
        <vertAlign val="subscript"/>
        <sz val="18"/>
        <rFont val="Calibri"/>
        <family val="2"/>
        <scheme val="minor"/>
      </rPr>
      <t>S1</t>
    </r>
  </si>
  <si>
    <r>
      <t>C</t>
    </r>
    <r>
      <rPr>
        <b/>
        <vertAlign val="subscript"/>
        <sz val="18"/>
        <rFont val="Symbol"/>
        <family val="1"/>
        <charset val="2"/>
      </rPr>
      <t>b</t>
    </r>
    <r>
      <rPr>
        <b/>
        <vertAlign val="subscript"/>
        <sz val="18"/>
        <rFont val="Calibri"/>
        <family val="2"/>
        <scheme val="minor"/>
      </rPr>
      <t>1</t>
    </r>
  </si>
  <si>
    <r>
      <t>a</t>
    </r>
    <r>
      <rPr>
        <vertAlign val="subscript"/>
        <sz val="18"/>
        <rFont val="Calibri"/>
        <family val="2"/>
        <scheme val="minor"/>
      </rPr>
      <t>S2</t>
    </r>
  </si>
  <si>
    <r>
      <t>C</t>
    </r>
    <r>
      <rPr>
        <b/>
        <vertAlign val="subscript"/>
        <sz val="18"/>
        <rFont val="Symbol"/>
        <family val="1"/>
        <charset val="2"/>
      </rPr>
      <t>a2</t>
    </r>
  </si>
  <si>
    <r>
      <t>b</t>
    </r>
    <r>
      <rPr>
        <vertAlign val="subscript"/>
        <sz val="18"/>
        <rFont val="Calibri"/>
        <family val="2"/>
        <scheme val="minor"/>
      </rPr>
      <t>S2</t>
    </r>
  </si>
  <si>
    <r>
      <t>C</t>
    </r>
    <r>
      <rPr>
        <b/>
        <vertAlign val="subscript"/>
        <sz val="18"/>
        <rFont val="Symbol"/>
        <family val="1"/>
        <charset val="2"/>
      </rPr>
      <t>b2</t>
    </r>
  </si>
  <si>
    <t>Water-&gt;Di-n-butyl ether</t>
  </si>
  <si>
    <t>Water-&gt;    Chloroform</t>
  </si>
  <si>
    <t>Water-&gt;   Dichloromethane</t>
  </si>
  <si>
    <t>Water-&gt;    CCl4</t>
  </si>
  <si>
    <t>Water-&gt;   Hexadecane</t>
  </si>
  <si>
    <t>Water-&gt;   Acetonitrile</t>
  </si>
  <si>
    <t>Water-&gt;   Benzene</t>
  </si>
  <si>
    <t>Water-&gt;  Propionitrile</t>
  </si>
  <si>
    <t>Water-&gt;    Butyronitrile</t>
  </si>
  <si>
    <t>Water-&gt;      Tetrahydrofuran</t>
  </si>
  <si>
    <t>Water-&gt;     Chlorobenzene</t>
  </si>
  <si>
    <t>Water-&gt;        Acetone</t>
  </si>
  <si>
    <t>Acetone</t>
  </si>
  <si>
    <t>Water-&gt;       Butanone</t>
  </si>
  <si>
    <t>Water-&gt;      Cyclohexanone</t>
  </si>
  <si>
    <t>Water-&gt;      Methanol</t>
  </si>
  <si>
    <t>Water-&gt;     Ethanol</t>
  </si>
  <si>
    <t>Water-&gt;   Propan-1-ol</t>
  </si>
  <si>
    <t>Water-&gt;     Butan-1-ol</t>
  </si>
  <si>
    <t>Water-&gt;      Pentan-1-ol</t>
  </si>
  <si>
    <t>Water-&gt;   Heptan-1-ol</t>
  </si>
  <si>
    <t>Water-&gt;  Hexane</t>
  </si>
  <si>
    <t>Water-&gt;   Cyclohexane</t>
  </si>
  <si>
    <t>Water-&gt;   Perfluoroalkane</t>
  </si>
  <si>
    <t>Water-&gt;          Diethyl Ether</t>
  </si>
  <si>
    <t>Pattern ID</t>
  </si>
  <si>
    <r>
      <t>[H]</t>
    </r>
    <r>
      <rPr>
        <sz val="11"/>
        <rFont val="Calibri"/>
        <family val="2"/>
        <scheme val="minor"/>
      </rPr>
      <t>C</t>
    </r>
  </si>
  <si>
    <t>Group SMARTS pattern (SSIPs are primarily associated with the atoms in red)</t>
  </si>
  <si>
    <t>Water-&gt;                               2-Methylpropan-1-ol</t>
  </si>
  <si>
    <t>Water-&gt;                              2-Methylpropan-2-ol</t>
  </si>
  <si>
    <t>Water-&gt;                              3-Methylbutan-1-ol</t>
  </si>
  <si>
    <t>Water-&gt;    Toluene</t>
  </si>
  <si>
    <t>Water-&gt;            Butan-2-ol</t>
  </si>
  <si>
    <t>Water-&gt;      Propan-2-ol</t>
  </si>
  <si>
    <t>Water-&gt;         Decan-1-ol</t>
  </si>
  <si>
    <t>Water-&gt;                Octan-1-ol(dry)</t>
  </si>
  <si>
    <t>Water-&gt;         Hexan-1-ol</t>
  </si>
  <si>
    <t>Water-&gt;                      1,2-Dichloroethane</t>
  </si>
  <si>
    <t>Water-&gt;         Octanol (wet)</t>
  </si>
  <si>
    <t>This sheet contains a table of non-polar solvents and their associated parameters. Entering a solvent ID from the table into the highlighted cell (L4) pulls in data from the other sheets and calculates the free energies of transfer.</t>
  </si>
  <si>
    <t>Select solvent ID from table and insert below in cell L4:</t>
  </si>
  <si>
    <t>Solvent descriptors for non-polar solvents</t>
  </si>
  <si>
    <t>Solvent descriptors for polar organic solvents</t>
  </si>
  <si>
    <t xml:space="preserve">This sheet contains a table polar organic solvents and their associated parameters. Entering a solvent Id from the table into the highlighted cell (P4) pulls in data from the other sheets and calculates the free energies of transfer. </t>
  </si>
  <si>
    <t>Select solvent ID from table and insert below in cell P4:</t>
  </si>
  <si>
    <t>This sheet has the matrix for the training set of compounds and their associated substructure fragments. Columns G - BI list the number of substructure fragments present for each molecule.</t>
  </si>
  <si>
    <t>This sheet uses the table of substructure fragments and SSIP parameters together with the specified solvent parameters to calculate the free energy contribution for each fragment.</t>
  </si>
  <si>
    <t>NON-POLAR SOLVENT - ONE TYPE OF DONOR AND ONE TYPE OF ACCEPTOR</t>
  </si>
  <si>
    <t>WATER - ONE TYPE OF DONOR AND ONE TYPE OF ACCEPTOR</t>
  </si>
  <si>
    <t>POLAR SOLVENT -  TWO TYPES OF DONOR AND TWO TYPES OF ACCEPTOR</t>
  </si>
  <si>
    <t>Non-Polar Solvent</t>
  </si>
  <si>
    <t>Polar Solvent</t>
  </si>
  <si>
    <t>SMARTS Pattern</t>
  </si>
  <si>
    <r>
      <t xml:space="preserve"> -</t>
    </r>
    <r>
      <rPr>
        <b/>
        <sz val="11"/>
        <rFont val="Symbol"/>
        <family val="1"/>
        <charset val="2"/>
      </rPr>
      <t>D</t>
    </r>
    <r>
      <rPr>
        <b/>
        <sz val="11"/>
        <rFont val="Calibri"/>
        <family val="2"/>
        <scheme val="minor"/>
      </rPr>
      <t>g</t>
    </r>
    <r>
      <rPr>
        <b/>
        <vertAlign val="superscript"/>
        <sz val="11"/>
        <rFont val="Symbol"/>
        <family val="1"/>
        <charset val="2"/>
      </rPr>
      <t>0</t>
    </r>
    <r>
      <rPr>
        <b/>
        <sz val="11"/>
        <rFont val="Calibri"/>
        <family val="2"/>
        <scheme val="minor"/>
      </rPr>
      <t xml:space="preserve"> (Total per Fragment)</t>
    </r>
  </si>
  <si>
    <t>Table of atom fragments and values of alpha and beta for the associated donor and ecceptor SIPS</t>
  </si>
  <si>
    <t xml:space="preserve">Values in the yellow highlighted cells were adjusted in oreder to minimise the rmsd between calculated and experimental deltaG values </t>
  </si>
  <si>
    <t xml:space="preserve">Values in the green highlighted cells were based on previosly determined experimental values.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</si>
</sst>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996633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9663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1"/>
      <color rgb="FF99330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1"/>
      <name val="Symbol"/>
      <family val="1"/>
      <charset val="2"/>
    </font>
    <font>
      <b/>
      <vertAlign val="subscript"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vertAlign val="subscript"/>
      <sz val="18"/>
      <name val="Calibri"/>
      <family val="2"/>
      <scheme val="minor"/>
    </font>
    <font>
      <b/>
      <vertAlign val="subscript"/>
      <sz val="18"/>
      <name val="Symbol"/>
      <family val="1"/>
      <charset val="2"/>
    </font>
    <font>
      <b/>
      <sz val="11"/>
      <color rgb="FF92D050"/>
      <name val="Calibri"/>
      <family val="2"/>
      <scheme val="minor"/>
    </font>
    <font>
      <sz val="18"/>
      <color theme="1"/>
      <name val="Symbol"/>
      <family val="1"/>
      <charset val="2"/>
    </font>
    <font>
      <vertAlign val="subscript"/>
      <sz val="18"/>
      <color theme="1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vertAlign val="subscript"/>
      <sz val="18"/>
      <color rgb="FF000000"/>
      <name val="Symbol"/>
      <family val="1"/>
      <charset val="2"/>
    </font>
    <font>
      <b/>
      <vertAlign val="subscript"/>
      <sz val="18"/>
      <color rgb="FF00000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i/>
      <vertAlign val="subscript"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000000"/>
      <name val="Symbol"/>
      <family val="1"/>
      <charset val="2"/>
    </font>
    <font>
      <b/>
      <vertAlign val="subscript"/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bscript"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rgb="FF000000"/>
      <name val="Symbol"/>
      <family val="1"/>
      <charset val="2"/>
    </font>
    <font>
      <b/>
      <vertAlign val="subscript"/>
      <sz val="14"/>
      <color rgb="FF000000"/>
      <name val="Calibri"/>
      <family val="2"/>
      <scheme val="minor"/>
    </font>
    <font>
      <b/>
      <vertAlign val="subscript"/>
      <sz val="14"/>
      <color rgb="FF000000"/>
      <name val="Symbol"/>
      <family val="1"/>
      <charset val="2"/>
    </font>
    <font>
      <sz val="18"/>
      <name val="Symbol"/>
      <family val="1"/>
      <charset val="2"/>
    </font>
    <font>
      <vertAlign val="subscript"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1"/>
      <name val="Symbol"/>
      <family val="1"/>
      <charset val="2"/>
    </font>
    <font>
      <b/>
      <vertAlign val="superscript"/>
      <sz val="11"/>
      <name val="Symbol"/>
      <family val="1"/>
      <charset val="2"/>
    </font>
    <font>
      <b/>
      <sz val="16"/>
      <color rgb="FF00B050"/>
      <name val="Calibri"/>
      <family val="2"/>
      <scheme val="minor"/>
    </font>
    <font>
      <sz val="14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78DB67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9FFFCA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572">
    <xf numFmtId="0" fontId="0" fillId="0" borderId="0" xfId="0"/>
    <xf numFmtId="0" fontId="5" fillId="0" borderId="0" xfId="1" applyFont="1"/>
    <xf numFmtId="0" fontId="5" fillId="0" borderId="0" xfId="1" applyFont="1" applyFill="1" applyBorder="1"/>
    <xf numFmtId="0" fontId="5" fillId="2" borderId="0" xfId="1" applyFont="1" applyFill="1" applyBorder="1"/>
    <xf numFmtId="0" fontId="5" fillId="4" borderId="1" xfId="1" applyFont="1" applyFill="1" applyBorder="1"/>
    <xf numFmtId="0" fontId="5" fillId="4" borderId="0" xfId="1" applyFont="1" applyFill="1" applyBorder="1"/>
    <xf numFmtId="0" fontId="5" fillId="4" borderId="2" xfId="1" applyFont="1" applyFill="1" applyBorder="1"/>
    <xf numFmtId="0" fontId="5" fillId="5" borderId="0" xfId="1" applyFont="1" applyFill="1"/>
    <xf numFmtId="0" fontId="5" fillId="0" borderId="0" xfId="1" applyFont="1" applyFill="1"/>
    <xf numFmtId="0" fontId="5" fillId="6" borderId="0" xfId="1" applyFont="1" applyFill="1"/>
    <xf numFmtId="0" fontId="5" fillId="2" borderId="0" xfId="1" applyFont="1" applyFill="1"/>
    <xf numFmtId="0" fontId="5" fillId="0" borderId="2" xfId="1" applyFont="1" applyFill="1" applyBorder="1"/>
    <xf numFmtId="0" fontId="5" fillId="7" borderId="0" xfId="1" applyFont="1" applyFill="1"/>
    <xf numFmtId="164" fontId="3" fillId="2" borderId="0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 wrapText="1"/>
    </xf>
    <xf numFmtId="165" fontId="0" fillId="2" borderId="0" xfId="0" applyNumberFormat="1" applyFill="1" applyBorder="1" applyAlignment="1">
      <alignment horizontal="center"/>
    </xf>
    <xf numFmtId="2" fontId="0" fillId="2" borderId="0" xfId="0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 wrapText="1"/>
    </xf>
    <xf numFmtId="164" fontId="5" fillId="2" borderId="0" xfId="0" applyNumberFormat="1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1" applyFont="1" applyFill="1" applyBorder="1"/>
    <xf numFmtId="2" fontId="5" fillId="0" borderId="0" xfId="1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 wrapText="1"/>
    </xf>
    <xf numFmtId="165" fontId="3" fillId="0" borderId="0" xfId="0" quotePrefix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quotePrefix="1" applyFont="1" applyFill="1" applyBorder="1" applyAlignment="1">
      <alignment horizontal="center" vertical="center" wrapText="1"/>
    </xf>
    <xf numFmtId="164" fontId="9" fillId="2" borderId="0" xfId="0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 vertical="center" wrapText="1"/>
    </xf>
    <xf numFmtId="166" fontId="10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/>
    <xf numFmtId="165" fontId="8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6" fillId="0" borderId="2" xfId="1" applyFont="1" applyFill="1" applyBorder="1"/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wrapText="1"/>
    </xf>
    <xf numFmtId="2" fontId="14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top"/>
    </xf>
    <xf numFmtId="164" fontId="0" fillId="0" borderId="0" xfId="0" applyNumberForma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0" fontId="9" fillId="4" borderId="9" xfId="0" applyFont="1" applyFill="1" applyBorder="1" applyAlignment="1">
      <alignment horizontal="center" wrapText="1"/>
    </xf>
    <xf numFmtId="165" fontId="9" fillId="4" borderId="9" xfId="0" applyNumberFormat="1" applyFont="1" applyFill="1" applyBorder="1" applyAlignment="1">
      <alignment horizontal="center" wrapText="1"/>
    </xf>
    <xf numFmtId="0" fontId="6" fillId="4" borderId="1" xfId="1" applyFont="1" applyFill="1" applyBorder="1"/>
    <xf numFmtId="0" fontId="6" fillId="4" borderId="0" xfId="1" applyFont="1" applyFill="1" applyBorder="1"/>
    <xf numFmtId="0" fontId="6" fillId="4" borderId="2" xfId="1" applyFont="1" applyFill="1" applyBorder="1"/>
    <xf numFmtId="1" fontId="6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" fontId="21" fillId="0" borderId="0" xfId="0" applyNumberFormat="1" applyFont="1" applyFill="1" applyBorder="1" applyAlignment="1">
      <alignment horizontal="center"/>
    </xf>
    <xf numFmtId="0" fontId="9" fillId="2" borderId="8" xfId="1" applyFont="1" applyFill="1" applyBorder="1" applyAlignment="1">
      <alignment horizontal="center" vertical="center" wrapText="1"/>
    </xf>
    <xf numFmtId="0" fontId="9" fillId="4" borderId="8" xfId="1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1" fontId="24" fillId="0" borderId="0" xfId="0" applyNumberFormat="1" applyFont="1" applyAlignment="1">
      <alignment horizontal="center"/>
    </xf>
    <xf numFmtId="0" fontId="0" fillId="0" borderId="0" xfId="0" applyFill="1" applyAlignment="1">
      <alignment horizontal="left"/>
    </xf>
    <xf numFmtId="165" fontId="9" fillId="0" borderId="0" xfId="0" applyNumberFormat="1" applyFont="1" applyFill="1" applyBorder="1" applyAlignment="1">
      <alignment horizontal="right"/>
    </xf>
    <xf numFmtId="0" fontId="6" fillId="0" borderId="0" xfId="1" applyFont="1" applyFill="1" applyBorder="1" applyAlignment="1">
      <alignment horizontal="center"/>
    </xf>
    <xf numFmtId="0" fontId="5" fillId="10" borderId="0" xfId="1" applyFont="1" applyFill="1"/>
    <xf numFmtId="0" fontId="5" fillId="9" borderId="0" xfId="1" applyFont="1" applyFill="1"/>
    <xf numFmtId="0" fontId="5" fillId="0" borderId="0" xfId="1" applyFont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3" xfId="1" applyFont="1" applyBorder="1"/>
    <xf numFmtId="0" fontId="0" fillId="0" borderId="0" xfId="0" applyFill="1" applyAlignment="1">
      <alignment horizontal="center" vertical="center"/>
    </xf>
    <xf numFmtId="0" fontId="5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5" fillId="3" borderId="0" xfId="1" applyFont="1" applyFill="1"/>
    <xf numFmtId="0" fontId="9" fillId="0" borderId="0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7" fillId="0" borderId="0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9" fillId="0" borderId="0" xfId="1" applyFont="1" applyFill="1" applyBorder="1"/>
    <xf numFmtId="165" fontId="9" fillId="0" borderId="0" xfId="1" applyNumberFormat="1" applyFont="1" applyFill="1" applyBorder="1" applyAlignment="1">
      <alignment horizontal="center"/>
    </xf>
    <xf numFmtId="0" fontId="5" fillId="12" borderId="0" xfId="1" applyFont="1" applyFill="1" applyBorder="1"/>
    <xf numFmtId="0" fontId="9" fillId="0" borderId="0" xfId="1" applyFont="1" applyFill="1" applyBorder="1" applyAlignment="1">
      <alignment horizontal="center"/>
    </xf>
    <xf numFmtId="0" fontId="0" fillId="12" borderId="0" xfId="0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1" applyNumberFormat="1" applyFont="1" applyFill="1" applyBorder="1" applyAlignment="1">
      <alignment horizontal="center"/>
    </xf>
    <xf numFmtId="0" fontId="5" fillId="0" borderId="0" xfId="1" applyNumberFormat="1" applyFont="1" applyFill="1" applyBorder="1" applyAlignment="1"/>
    <xf numFmtId="0" fontId="12" fillId="0" borderId="0" xfId="1" applyNumberFormat="1" applyFont="1" applyFill="1" applyBorder="1" applyAlignment="1">
      <alignment horizontal="center"/>
    </xf>
    <xf numFmtId="0" fontId="7" fillId="0" borderId="0" xfId="2" applyNumberFormat="1" applyFont="1" applyFill="1" applyBorder="1" applyAlignment="1">
      <alignment horizontal="center"/>
    </xf>
    <xf numFmtId="0" fontId="2" fillId="0" borderId="0" xfId="2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vertical="center"/>
    </xf>
    <xf numFmtId="0" fontId="9" fillId="0" borderId="9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right" vertical="center"/>
    </xf>
    <xf numFmtId="1" fontId="9" fillId="0" borderId="0" xfId="1" applyNumberFormat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right" vertical="center"/>
    </xf>
    <xf numFmtId="1" fontId="12" fillId="0" borderId="0" xfId="1" applyNumberFormat="1" applyFont="1" applyFill="1" applyBorder="1" applyAlignment="1">
      <alignment horizontal="left" vertical="center"/>
    </xf>
    <xf numFmtId="2" fontId="5" fillId="0" borderId="0" xfId="1" applyNumberFormat="1" applyFont="1" applyBorder="1" applyAlignment="1">
      <alignment horizontal="center" vertical="top" wrapText="1"/>
    </xf>
    <xf numFmtId="0" fontId="9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9" fillId="0" borderId="0" xfId="2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1" fontId="9" fillId="0" borderId="6" xfId="1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/>
    </xf>
    <xf numFmtId="1" fontId="5" fillId="0" borderId="7" xfId="1" applyNumberFormat="1" applyFont="1" applyFill="1" applyBorder="1" applyAlignment="1">
      <alignment horizontal="center" vertical="center"/>
    </xf>
    <xf numFmtId="0" fontId="9" fillId="0" borderId="0" xfId="2" applyNumberFormat="1" applyFont="1" applyFill="1" applyBorder="1" applyAlignment="1">
      <alignment horizontal="center"/>
    </xf>
    <xf numFmtId="1" fontId="9" fillId="0" borderId="5" xfId="1" applyNumberFormat="1" applyFont="1" applyFill="1" applyBorder="1" applyAlignment="1">
      <alignment horizontal="center" vertical="center"/>
    </xf>
    <xf numFmtId="1" fontId="5" fillId="0" borderId="3" xfId="1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0" fontId="25" fillId="0" borderId="0" xfId="1" applyNumberFormat="1" applyFont="1" applyFill="1" applyBorder="1" applyAlignment="1">
      <alignment horizontal="center"/>
    </xf>
    <xf numFmtId="0" fontId="28" fillId="0" borderId="0" xfId="1" applyFont="1" applyFill="1" applyBorder="1"/>
    <xf numFmtId="0" fontId="9" fillId="0" borderId="13" xfId="0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2" fontId="9" fillId="0" borderId="10" xfId="1" applyNumberFormat="1" applyFont="1" applyFill="1" applyBorder="1" applyAlignment="1">
      <alignment horizontal="center" vertical="center"/>
    </xf>
    <xf numFmtId="2" fontId="9" fillId="0" borderId="9" xfId="1" applyNumberFormat="1" applyFont="1" applyFill="1" applyBorder="1" applyAlignment="1">
      <alignment horizontal="center" vertical="center"/>
    </xf>
    <xf numFmtId="2" fontId="9" fillId="0" borderId="6" xfId="1" applyNumberFormat="1" applyFont="1" applyFill="1" applyBorder="1" applyAlignment="1">
      <alignment horizontal="center" vertical="center"/>
    </xf>
    <xf numFmtId="2" fontId="9" fillId="0" borderId="0" xfId="1" applyNumberFormat="1" applyFont="1" applyFill="1" applyBorder="1" applyAlignment="1">
      <alignment horizontal="center" vertical="center"/>
    </xf>
    <xf numFmtId="2" fontId="9" fillId="0" borderId="5" xfId="1" applyNumberFormat="1" applyFont="1" applyFill="1" applyBorder="1" applyAlignment="1">
      <alignment horizontal="center" vertical="center"/>
    </xf>
    <xf numFmtId="2" fontId="9" fillId="0" borderId="4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9" fillId="0" borderId="0" xfId="1" applyFont="1" applyAlignment="1">
      <alignment horizontal="right"/>
    </xf>
    <xf numFmtId="0" fontId="9" fillId="0" borderId="0" xfId="1" applyFont="1" applyAlignment="1">
      <alignment horizontal="center" vertical="center" wrapText="1"/>
    </xf>
    <xf numFmtId="0" fontId="22" fillId="0" borderId="0" xfId="2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 wrapText="1"/>
    </xf>
    <xf numFmtId="0" fontId="5" fillId="13" borderId="0" xfId="1" applyFont="1" applyFill="1" applyBorder="1"/>
    <xf numFmtId="0" fontId="9" fillId="2" borderId="0" xfId="0" applyFont="1" applyFill="1" applyBorder="1" applyAlignment="1">
      <alignment horizontal="center" vertical="center"/>
    </xf>
    <xf numFmtId="0" fontId="18" fillId="14" borderId="24" xfId="0" applyFont="1" applyFill="1" applyBorder="1" applyAlignment="1">
      <alignment horizontal="center" vertical="center" wrapText="1"/>
    </xf>
    <xf numFmtId="0" fontId="3" fillId="14" borderId="26" xfId="0" applyFont="1" applyFill="1" applyBorder="1" applyAlignment="1">
      <alignment horizontal="center" vertical="center"/>
    </xf>
    <xf numFmtId="0" fontId="9" fillId="14" borderId="25" xfId="0" applyFont="1" applyFill="1" applyBorder="1" applyAlignment="1">
      <alignment horizontal="center" vertical="center" wrapText="1"/>
    </xf>
    <xf numFmtId="0" fontId="16" fillId="14" borderId="25" xfId="2" applyFont="1" applyFill="1" applyBorder="1" applyAlignment="1">
      <alignment horizontal="center" vertical="center"/>
    </xf>
    <xf numFmtId="164" fontId="18" fillId="14" borderId="21" xfId="0" applyNumberFormat="1" applyFont="1" applyFill="1" applyBorder="1" applyAlignment="1">
      <alignment horizontal="center" vertical="center" wrapText="1"/>
    </xf>
    <xf numFmtId="0" fontId="5" fillId="11" borderId="0" xfId="1" applyFont="1" applyFill="1" applyBorder="1"/>
    <xf numFmtId="0" fontId="5" fillId="12" borderId="2" xfId="1" applyFont="1" applyFill="1" applyBorder="1"/>
    <xf numFmtId="0" fontId="9" fillId="12" borderId="16" xfId="0" applyFont="1" applyFill="1" applyBorder="1" applyAlignment="1">
      <alignment horizontal="center" vertical="center" wrapText="1"/>
    </xf>
    <xf numFmtId="0" fontId="9" fillId="12" borderId="8" xfId="1" applyFont="1" applyFill="1" applyBorder="1" applyAlignment="1">
      <alignment horizontal="center" vertical="center" wrapText="1"/>
    </xf>
    <xf numFmtId="0" fontId="7" fillId="12" borderId="0" xfId="0" applyFont="1" applyFill="1" applyBorder="1" applyAlignment="1">
      <alignment horizontal="center"/>
    </xf>
    <xf numFmtId="165" fontId="15" fillId="12" borderId="0" xfId="0" applyNumberFormat="1" applyFont="1" applyFill="1" applyBorder="1" applyAlignment="1">
      <alignment horizontal="center"/>
    </xf>
    <xf numFmtId="164" fontId="8" fillId="12" borderId="0" xfId="0" applyNumberFormat="1" applyFont="1" applyFill="1" applyBorder="1" applyAlignment="1">
      <alignment horizontal="center"/>
    </xf>
    <xf numFmtId="1" fontId="8" fillId="12" borderId="0" xfId="0" applyNumberFormat="1" applyFont="1" applyFill="1" applyBorder="1" applyAlignment="1">
      <alignment horizontal="center"/>
    </xf>
    <xf numFmtId="0" fontId="8" fillId="12" borderId="0" xfId="0" applyFont="1" applyFill="1" applyBorder="1" applyAlignment="1">
      <alignment horizontal="center" vertical="center"/>
    </xf>
    <xf numFmtId="0" fontId="6" fillId="12" borderId="2" xfId="1" applyFont="1" applyFill="1" applyBorder="1"/>
    <xf numFmtId="0" fontId="6" fillId="12" borderId="0" xfId="1" applyFont="1" applyFill="1" applyBorder="1"/>
    <xf numFmtId="165" fontId="9" fillId="12" borderId="9" xfId="0" applyNumberFormat="1" applyFont="1" applyFill="1" applyBorder="1" applyAlignment="1">
      <alignment horizontal="center" wrapText="1"/>
    </xf>
    <xf numFmtId="0" fontId="9" fillId="12" borderId="9" xfId="0" applyFont="1" applyFill="1" applyBorder="1" applyAlignment="1">
      <alignment horizontal="center" wrapText="1"/>
    </xf>
    <xf numFmtId="165" fontId="0" fillId="12" borderId="0" xfId="0" applyNumberFormat="1" applyFill="1" applyBorder="1" applyAlignment="1">
      <alignment horizontal="center"/>
    </xf>
    <xf numFmtId="165" fontId="0" fillId="12" borderId="2" xfId="0" applyNumberFormat="1" applyFill="1" applyBorder="1" applyAlignment="1">
      <alignment horizontal="center"/>
    </xf>
    <xf numFmtId="0" fontId="5" fillId="11" borderId="2" xfId="1" applyFont="1" applyFill="1" applyBorder="1"/>
    <xf numFmtId="0" fontId="9" fillId="2" borderId="0" xfId="1" applyFont="1" applyFill="1" applyBorder="1"/>
    <xf numFmtId="0" fontId="9" fillId="2" borderId="0" xfId="0" applyFont="1" applyFill="1" applyBorder="1" applyAlignment="1">
      <alignment horizontal="center"/>
    </xf>
    <xf numFmtId="165" fontId="9" fillId="4" borderId="0" xfId="0" applyNumberFormat="1" applyFont="1" applyFill="1" applyBorder="1" applyAlignment="1">
      <alignment horizontal="center"/>
    </xf>
    <xf numFmtId="1" fontId="9" fillId="4" borderId="0" xfId="0" applyNumberFormat="1" applyFont="1" applyFill="1" applyBorder="1" applyAlignment="1">
      <alignment horizontal="center"/>
    </xf>
    <xf numFmtId="1" fontId="9" fillId="4" borderId="18" xfId="0" applyNumberFormat="1" applyFont="1" applyFill="1" applyBorder="1" applyAlignment="1">
      <alignment horizontal="center"/>
    </xf>
    <xf numFmtId="1" fontId="9" fillId="12" borderId="19" xfId="0" applyNumberFormat="1" applyFont="1" applyFill="1" applyBorder="1" applyAlignment="1">
      <alignment horizontal="center" vertical="center"/>
    </xf>
    <xf numFmtId="165" fontId="9" fillId="12" borderId="0" xfId="0" applyNumberFormat="1" applyFont="1" applyFill="1" applyBorder="1" applyAlignment="1">
      <alignment horizontal="center"/>
    </xf>
    <xf numFmtId="1" fontId="9" fillId="12" borderId="0" xfId="0" applyNumberFormat="1" applyFont="1" applyFill="1" applyBorder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2" fontId="9" fillId="2" borderId="0" xfId="0" applyNumberFormat="1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1" fontId="9" fillId="2" borderId="0" xfId="0" applyNumberFormat="1" applyFont="1" applyFill="1" applyBorder="1" applyAlignment="1">
      <alignment horizontal="center"/>
    </xf>
    <xf numFmtId="0" fontId="9" fillId="2" borderId="0" xfId="0" quotePrefix="1" applyFont="1" applyFill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/>
    </xf>
    <xf numFmtId="1" fontId="9" fillId="12" borderId="2" xfId="0" applyNumberFormat="1" applyFont="1" applyFill="1" applyBorder="1" applyAlignment="1">
      <alignment horizontal="center"/>
    </xf>
    <xf numFmtId="165" fontId="9" fillId="12" borderId="15" xfId="0" applyNumberFormat="1" applyFont="1" applyFill="1" applyBorder="1" applyAlignment="1">
      <alignment horizontal="center"/>
    </xf>
    <xf numFmtId="0" fontId="9" fillId="4" borderId="9" xfId="0" applyFont="1" applyFill="1" applyBorder="1"/>
    <xf numFmtId="164" fontId="9" fillId="4" borderId="23" xfId="0" applyNumberFormat="1" applyFont="1" applyFill="1" applyBorder="1" applyAlignment="1">
      <alignment horizontal="center" vertical="center" wrapText="1"/>
    </xf>
    <xf numFmtId="0" fontId="9" fillId="12" borderId="20" xfId="0" applyFont="1" applyFill="1" applyBorder="1" applyAlignment="1">
      <alignment wrapText="1"/>
    </xf>
    <xf numFmtId="0" fontId="9" fillId="12" borderId="9" xfId="0" applyFont="1" applyFill="1" applyBorder="1"/>
    <xf numFmtId="0" fontId="9" fillId="2" borderId="9" xfId="0" applyFont="1" applyFill="1" applyBorder="1" applyAlignment="1">
      <alignment horizontal="right"/>
    </xf>
    <xf numFmtId="164" fontId="9" fillId="2" borderId="9" xfId="0" applyNumberFormat="1" applyFont="1" applyFill="1" applyBorder="1" applyAlignment="1">
      <alignment horizontal="left"/>
    </xf>
    <xf numFmtId="0" fontId="9" fillId="2" borderId="9" xfId="0" applyFont="1" applyFill="1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center" vertical="top"/>
    </xf>
    <xf numFmtId="0" fontId="9" fillId="4" borderId="1" xfId="0" applyFont="1" applyFill="1" applyBorder="1"/>
    <xf numFmtId="164" fontId="9" fillId="12" borderId="2" xfId="0" applyNumberFormat="1" applyFont="1" applyFill="1" applyBorder="1" applyAlignment="1">
      <alignment horizontal="center"/>
    </xf>
    <xf numFmtId="164" fontId="18" fillId="12" borderId="16" xfId="0" applyNumberFormat="1" applyFont="1" applyFill="1" applyBorder="1" applyAlignment="1">
      <alignment horizontal="center" vertical="center" wrapText="1"/>
    </xf>
    <xf numFmtId="2" fontId="9" fillId="2" borderId="0" xfId="0" applyNumberFormat="1" applyFont="1" applyFill="1" applyBorder="1" applyAlignment="1">
      <alignment horizontal="center" vertical="center" wrapText="1"/>
    </xf>
    <xf numFmtId="0" fontId="5" fillId="0" borderId="34" xfId="1" applyFont="1" applyFill="1" applyBorder="1"/>
    <xf numFmtId="0" fontId="9" fillId="4" borderId="20" xfId="0" applyFont="1" applyFill="1" applyBorder="1" applyAlignment="1">
      <alignment wrapText="1"/>
    </xf>
    <xf numFmtId="1" fontId="9" fillId="4" borderId="19" xfId="0" applyNumberFormat="1" applyFont="1" applyFill="1" applyBorder="1" applyAlignment="1">
      <alignment horizontal="center" vertical="center"/>
    </xf>
    <xf numFmtId="0" fontId="5" fillId="0" borderId="35" xfId="1" applyFont="1" applyFill="1" applyBorder="1"/>
    <xf numFmtId="0" fontId="7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5" fontId="3" fillId="0" borderId="2" xfId="0" quotePrefix="1" applyNumberFormat="1" applyFont="1" applyFill="1" applyBorder="1" applyAlignment="1">
      <alignment horizontal="center" vertical="center" wrapText="1"/>
    </xf>
    <xf numFmtId="166" fontId="13" fillId="0" borderId="2" xfId="0" applyNumberFormat="1" applyFont="1" applyFill="1" applyBorder="1" applyAlignment="1">
      <alignment horizontal="center"/>
    </xf>
    <xf numFmtId="2" fontId="0" fillId="0" borderId="2" xfId="0" applyNumberFormat="1" applyFont="1" applyFill="1" applyBorder="1" applyAlignment="1">
      <alignment horizontal="center"/>
    </xf>
    <xf numFmtId="164" fontId="9" fillId="4" borderId="30" xfId="0" applyNumberFormat="1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2" fontId="9" fillId="12" borderId="30" xfId="0" applyNumberFormat="1" applyFont="1" applyFill="1" applyBorder="1" applyAlignment="1">
      <alignment horizontal="center" vertical="center"/>
    </xf>
    <xf numFmtId="0" fontId="9" fillId="12" borderId="29" xfId="0" applyFont="1" applyFill="1" applyBorder="1" applyAlignment="1">
      <alignment horizontal="center" vertical="center"/>
    </xf>
    <xf numFmtId="165" fontId="9" fillId="12" borderId="14" xfId="0" applyNumberFormat="1" applyFont="1" applyFill="1" applyBorder="1" applyAlignment="1">
      <alignment horizontal="center"/>
    </xf>
    <xf numFmtId="165" fontId="3" fillId="2" borderId="37" xfId="0" applyNumberFormat="1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164" fontId="9" fillId="2" borderId="37" xfId="0" applyNumberFormat="1" applyFont="1" applyFill="1" applyBorder="1" applyAlignment="1">
      <alignment horizontal="center" vertical="center" wrapText="1"/>
    </xf>
    <xf numFmtId="2" fontId="3" fillId="2" borderId="37" xfId="0" applyNumberFormat="1" applyFont="1" applyFill="1" applyBorder="1" applyAlignment="1">
      <alignment horizontal="center" vertical="center" wrapText="1"/>
    </xf>
    <xf numFmtId="0" fontId="3" fillId="2" borderId="37" xfId="0" quotePrefix="1" applyFont="1" applyFill="1" applyBorder="1" applyAlignment="1">
      <alignment horizontal="center" vertical="center" wrapText="1"/>
    </xf>
    <xf numFmtId="165" fontId="3" fillId="2" borderId="37" xfId="0" quotePrefix="1" applyNumberFormat="1" applyFont="1" applyFill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/>
    </xf>
    <xf numFmtId="0" fontId="0" fillId="0" borderId="0" xfId="0" applyBorder="1"/>
    <xf numFmtId="1" fontId="0" fillId="0" borderId="0" xfId="0" applyNumberFormat="1" applyBorder="1" applyAlignment="1">
      <alignment horizontal="center"/>
    </xf>
    <xf numFmtId="0" fontId="5" fillId="4" borderId="0" xfId="2" applyNumberFormat="1" applyFont="1" applyFill="1" applyBorder="1" applyAlignment="1">
      <alignment horizontal="center"/>
    </xf>
    <xf numFmtId="164" fontId="14" fillId="4" borderId="0" xfId="2" applyNumberFormat="1" applyFont="1" applyFill="1" applyBorder="1" applyAlignment="1">
      <alignment horizontal="center"/>
    </xf>
    <xf numFmtId="0" fontId="5" fillId="4" borderId="7" xfId="1" applyNumberFormat="1" applyFont="1" applyFill="1" applyBorder="1" applyAlignment="1">
      <alignment horizontal="center"/>
    </xf>
    <xf numFmtId="0" fontId="5" fillId="12" borderId="0" xfId="2" applyNumberFormat="1" applyFont="1" applyFill="1" applyBorder="1" applyAlignment="1">
      <alignment horizontal="center"/>
    </xf>
    <xf numFmtId="164" fontId="14" fillId="12" borderId="0" xfId="2" applyNumberFormat="1" applyFont="1" applyFill="1" applyBorder="1" applyAlignment="1">
      <alignment horizontal="center"/>
    </xf>
    <xf numFmtId="0" fontId="5" fillId="12" borderId="7" xfId="1" applyNumberFormat="1" applyFont="1" applyFill="1" applyBorder="1" applyAlignment="1">
      <alignment horizontal="center"/>
    </xf>
    <xf numFmtId="0" fontId="5" fillId="2" borderId="0" xfId="2" applyNumberFormat="1" applyFont="1" applyFill="1" applyBorder="1" applyAlignment="1">
      <alignment horizontal="center"/>
    </xf>
    <xf numFmtId="164" fontId="14" fillId="2" borderId="0" xfId="2" applyNumberFormat="1" applyFont="1" applyFill="1" applyBorder="1" applyAlignment="1">
      <alignment horizontal="center"/>
    </xf>
    <xf numFmtId="0" fontId="5" fillId="2" borderId="7" xfId="1" applyNumberFormat="1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 vertical="center" wrapText="1"/>
    </xf>
    <xf numFmtId="0" fontId="31" fillId="13" borderId="16" xfId="0" applyFont="1" applyFill="1" applyBorder="1" applyAlignment="1">
      <alignment horizontal="center" vertical="center"/>
    </xf>
    <xf numFmtId="2" fontId="9" fillId="2" borderId="15" xfId="0" applyNumberFormat="1" applyFont="1" applyFill="1" applyBorder="1" applyAlignment="1">
      <alignment horizontal="center" vertical="center" wrapText="1"/>
    </xf>
    <xf numFmtId="0" fontId="22" fillId="13" borderId="16" xfId="2" applyFont="1" applyFill="1" applyBorder="1" applyAlignment="1">
      <alignment horizontal="center" vertical="center"/>
    </xf>
    <xf numFmtId="164" fontId="9" fillId="11" borderId="2" xfId="0" applyNumberFormat="1" applyFont="1" applyFill="1" applyBorder="1" applyAlignment="1">
      <alignment horizontal="center"/>
    </xf>
    <xf numFmtId="164" fontId="18" fillId="11" borderId="16" xfId="0" applyNumberFormat="1" applyFont="1" applyFill="1" applyBorder="1" applyAlignment="1">
      <alignment horizontal="center" vertical="center" wrapText="1"/>
    </xf>
    <xf numFmtId="2" fontId="9" fillId="8" borderId="15" xfId="0" applyNumberFormat="1" applyFon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0" fontId="16" fillId="12" borderId="10" xfId="2" applyFont="1" applyFill="1" applyBorder="1" applyAlignment="1">
      <alignment horizontal="center" vertical="center"/>
    </xf>
    <xf numFmtId="0" fontId="16" fillId="12" borderId="9" xfId="2" applyFont="1" applyFill="1" applyBorder="1" applyAlignment="1">
      <alignment horizontal="center" vertical="center"/>
    </xf>
    <xf numFmtId="0" fontId="16" fillId="12" borderId="8" xfId="2" applyFont="1" applyFill="1" applyBorder="1" applyAlignment="1">
      <alignment horizontal="center" vertical="center"/>
    </xf>
    <xf numFmtId="165" fontId="9" fillId="12" borderId="5" xfId="0" applyNumberFormat="1" applyFont="1" applyFill="1" applyBorder="1" applyAlignment="1">
      <alignment horizontal="center"/>
    </xf>
    <xf numFmtId="165" fontId="9" fillId="12" borderId="4" xfId="0" applyNumberFormat="1" applyFont="1" applyFill="1" applyBorder="1" applyAlignment="1">
      <alignment horizontal="center"/>
    </xf>
    <xf numFmtId="165" fontId="9" fillId="12" borderId="3" xfId="0" applyNumberFormat="1" applyFont="1" applyFill="1" applyBorder="1" applyAlignment="1">
      <alignment horizontal="center"/>
    </xf>
    <xf numFmtId="0" fontId="16" fillId="11" borderId="10" xfId="2" applyFont="1" applyFill="1" applyBorder="1" applyAlignment="1">
      <alignment horizontal="center" vertical="center"/>
    </xf>
    <xf numFmtId="0" fontId="16" fillId="11" borderId="9" xfId="2" applyFont="1" applyFill="1" applyBorder="1" applyAlignment="1">
      <alignment horizontal="center" vertical="center"/>
    </xf>
    <xf numFmtId="2" fontId="9" fillId="4" borderId="5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5" fillId="0" borderId="34" xfId="1" applyFont="1" applyFill="1" applyBorder="1" applyAlignment="1">
      <alignment horizontal="center"/>
    </xf>
    <xf numFmtId="0" fontId="5" fillId="0" borderId="33" xfId="1" applyFont="1" applyFill="1" applyBorder="1"/>
    <xf numFmtId="164" fontId="34" fillId="2" borderId="37" xfId="0" applyNumberFormat="1" applyFont="1" applyFill="1" applyBorder="1" applyAlignment="1">
      <alignment horizontal="center" vertical="center" wrapText="1"/>
    </xf>
    <xf numFmtId="164" fontId="9" fillId="12" borderId="9" xfId="0" applyNumberFormat="1" applyFont="1" applyFill="1" applyBorder="1" applyAlignment="1">
      <alignment horizontal="center" vertical="center" wrapText="1"/>
    </xf>
    <xf numFmtId="1" fontId="9" fillId="12" borderId="4" xfId="0" applyNumberFormat="1" applyFont="1" applyFill="1" applyBorder="1" applyAlignment="1">
      <alignment horizontal="center"/>
    </xf>
    <xf numFmtId="0" fontId="9" fillId="12" borderId="0" xfId="0" applyFont="1" applyFill="1" applyBorder="1" applyAlignment="1">
      <alignment horizontal="center"/>
    </xf>
    <xf numFmtId="0" fontId="9" fillId="12" borderId="0" xfId="0" applyFont="1" applyFill="1" applyBorder="1"/>
    <xf numFmtId="164" fontId="3" fillId="12" borderId="0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wrapText="1"/>
    </xf>
    <xf numFmtId="1" fontId="9" fillId="2" borderId="8" xfId="0" applyNumberFormat="1" applyFont="1" applyFill="1" applyBorder="1" applyAlignment="1">
      <alignment horizontal="center"/>
    </xf>
    <xf numFmtId="0" fontId="22" fillId="13" borderId="8" xfId="2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center" vertical="center" wrapText="1"/>
    </xf>
    <xf numFmtId="2" fontId="3" fillId="2" borderId="39" xfId="0" applyNumberFormat="1" applyFont="1" applyFill="1" applyBorder="1" applyAlignment="1">
      <alignment horizontal="center" vertical="center" wrapText="1"/>
    </xf>
    <xf numFmtId="0" fontId="0" fillId="0" borderId="33" xfId="0" applyFill="1" applyBorder="1"/>
    <xf numFmtId="0" fontId="6" fillId="0" borderId="33" xfId="1" applyFont="1" applyFill="1" applyBorder="1"/>
    <xf numFmtId="0" fontId="9" fillId="0" borderId="33" xfId="1" applyFont="1" applyFill="1" applyBorder="1"/>
    <xf numFmtId="0" fontId="5" fillId="0" borderId="40" xfId="1" applyFont="1" applyFill="1" applyBorder="1"/>
    <xf numFmtId="0" fontId="0" fillId="0" borderId="33" xfId="0" applyBorder="1"/>
    <xf numFmtId="2" fontId="5" fillId="0" borderId="0" xfId="0" applyNumberFormat="1" applyFont="1" applyFill="1" applyBorder="1" applyAlignment="1">
      <alignment horizontal="center" vertical="center"/>
    </xf>
    <xf numFmtId="165" fontId="5" fillId="0" borderId="0" xfId="1" applyNumberFormat="1" applyFont="1" applyFill="1" applyBorder="1"/>
    <xf numFmtId="0" fontId="5" fillId="0" borderId="0" xfId="1" applyFont="1" applyFill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right" vertical="center"/>
    </xf>
    <xf numFmtId="0" fontId="0" fillId="11" borderId="0" xfId="0" applyFill="1"/>
    <xf numFmtId="0" fontId="36" fillId="0" borderId="0" xfId="0" applyFont="1" applyBorder="1" applyAlignment="1">
      <alignment horizontal="left" vertical="center"/>
    </xf>
    <xf numFmtId="0" fontId="37" fillId="0" borderId="0" xfId="0" applyFont="1" applyFill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4" fillId="0" borderId="0" xfId="0" applyFont="1" applyFill="1" applyBorder="1"/>
    <xf numFmtId="0" fontId="0" fillId="0" borderId="0" xfId="0" applyFill="1"/>
    <xf numFmtId="0" fontId="0" fillId="0" borderId="2" xfId="0" applyFill="1" applyBorder="1"/>
    <xf numFmtId="2" fontId="0" fillId="4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2" fontId="0" fillId="15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0" fillId="9" borderId="0" xfId="0" applyFill="1" applyAlignment="1">
      <alignment horizontal="center"/>
    </xf>
    <xf numFmtId="0" fontId="0" fillId="9" borderId="2" xfId="0" applyFill="1" applyBorder="1" applyAlignment="1">
      <alignment horizontal="center"/>
    </xf>
    <xf numFmtId="1" fontId="0" fillId="9" borderId="2" xfId="0" applyNumberFormat="1" applyFill="1" applyBorder="1" applyAlignment="1">
      <alignment horizontal="center" vertical="center"/>
    </xf>
    <xf numFmtId="1" fontId="0" fillId="9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top"/>
    </xf>
    <xf numFmtId="1" fontId="3" fillId="0" borderId="2" xfId="0" applyNumberFormat="1" applyFont="1" applyFill="1" applyBorder="1" applyAlignment="1">
      <alignment horizontal="center"/>
    </xf>
    <xf numFmtId="2" fontId="8" fillId="0" borderId="44" xfId="0" applyNumberFormat="1" applyFont="1" applyFill="1" applyBorder="1" applyAlignment="1">
      <alignment horizontal="center" vertical="center"/>
    </xf>
    <xf numFmtId="2" fontId="8" fillId="0" borderId="7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18" borderId="0" xfId="0" applyFont="1" applyFill="1"/>
    <xf numFmtId="0" fontId="0" fillId="18" borderId="0" xfId="0" applyFill="1"/>
    <xf numFmtId="0" fontId="0" fillId="19" borderId="0" xfId="0" applyFill="1"/>
    <xf numFmtId="0" fontId="0" fillId="16" borderId="0" xfId="0" applyFill="1"/>
    <xf numFmtId="0" fontId="0" fillId="20" borderId="0" xfId="0" applyFill="1"/>
    <xf numFmtId="0" fontId="0" fillId="17" borderId="0" xfId="0" applyFill="1"/>
    <xf numFmtId="0" fontId="0" fillId="21" borderId="0" xfId="0" applyFill="1"/>
    <xf numFmtId="0" fontId="0" fillId="22" borderId="0" xfId="0" applyFill="1"/>
    <xf numFmtId="0" fontId="0" fillId="23" borderId="0" xfId="0" applyFill="1"/>
    <xf numFmtId="0" fontId="0" fillId="24" borderId="0" xfId="0" applyFill="1"/>
    <xf numFmtId="0" fontId="0" fillId="25" borderId="0" xfId="0" applyFill="1"/>
    <xf numFmtId="0" fontId="0" fillId="26" borderId="0" xfId="0" applyFill="1"/>
    <xf numFmtId="0" fontId="0" fillId="5" borderId="0" xfId="0" applyFill="1"/>
    <xf numFmtId="0" fontId="0" fillId="27" borderId="0" xfId="0" applyFill="1"/>
    <xf numFmtId="0" fontId="0" fillId="28" borderId="0" xfId="0" applyFill="1"/>
    <xf numFmtId="0" fontId="0" fillId="9" borderId="0" xfId="0" applyFill="1"/>
    <xf numFmtId="0" fontId="0" fillId="7" borderId="0" xfId="0" applyFill="1"/>
    <xf numFmtId="0" fontId="0" fillId="29" borderId="0" xfId="0" applyFill="1"/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30" borderId="0" xfId="0" applyFont="1" applyFill="1" applyAlignment="1">
      <alignment horizontal="center" vertical="center"/>
    </xf>
    <xf numFmtId="0" fontId="5" fillId="30" borderId="0" xfId="1" applyFont="1" applyFill="1" applyBorder="1" applyAlignment="1">
      <alignment horizontal="center"/>
    </xf>
    <xf numFmtId="0" fontId="0" fillId="30" borderId="2" xfId="0" applyFill="1" applyBorder="1"/>
    <xf numFmtId="0" fontId="0" fillId="30" borderId="0" xfId="0" applyFill="1"/>
    <xf numFmtId="2" fontId="0" fillId="30" borderId="2" xfId="0" applyNumberFormat="1" applyFill="1" applyBorder="1" applyAlignment="1">
      <alignment horizontal="center" vertical="center"/>
    </xf>
    <xf numFmtId="0" fontId="9" fillId="14" borderId="12" xfId="0" applyFont="1" applyFill="1" applyBorder="1" applyAlignment="1">
      <alignment horizontal="center" vertical="center"/>
    </xf>
    <xf numFmtId="2" fontId="15" fillId="14" borderId="17" xfId="0" applyNumberFormat="1" applyFont="1" applyFill="1" applyBorder="1" applyAlignment="1">
      <alignment horizontal="center" vertical="center"/>
    </xf>
    <xf numFmtId="2" fontId="15" fillId="14" borderId="1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2" fontId="12" fillId="0" borderId="10" xfId="0" applyNumberFormat="1" applyFont="1" applyFill="1" applyBorder="1" applyAlignment="1">
      <alignment horizontal="left" vertical="center"/>
    </xf>
    <xf numFmtId="165" fontId="9" fillId="0" borderId="9" xfId="0" applyNumberFormat="1" applyFont="1" applyFill="1" applyBorder="1" applyAlignment="1">
      <alignment horizontal="left" vertical="center"/>
    </xf>
    <xf numFmtId="1" fontId="9" fillId="0" borderId="9" xfId="1" applyNumberFormat="1" applyFont="1" applyFill="1" applyBorder="1" applyAlignment="1">
      <alignment horizontal="center"/>
    </xf>
    <xf numFmtId="0" fontId="12" fillId="0" borderId="8" xfId="1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27" fillId="0" borderId="7" xfId="1" applyFont="1" applyFill="1" applyBorder="1"/>
    <xf numFmtId="1" fontId="5" fillId="0" borderId="6" xfId="0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165" fontId="5" fillId="0" borderId="7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/>
    </xf>
    <xf numFmtId="164" fontId="5" fillId="0" borderId="15" xfId="0" applyNumberFormat="1" applyFont="1" applyFill="1" applyBorder="1" applyAlignment="1">
      <alignment horizontal="center"/>
    </xf>
    <xf numFmtId="0" fontId="44" fillId="0" borderId="16" xfId="0" applyFont="1" applyBorder="1" applyAlignment="1">
      <alignment horizontal="center" vertical="center" wrapText="1"/>
    </xf>
    <xf numFmtId="166" fontId="9" fillId="0" borderId="7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/>
    </xf>
    <xf numFmtId="165" fontId="9" fillId="14" borderId="21" xfId="0" applyNumberFormat="1" applyFont="1" applyFill="1" applyBorder="1" applyAlignment="1">
      <alignment horizontal="center" vertical="center" wrapText="1"/>
    </xf>
    <xf numFmtId="0" fontId="52" fillId="14" borderId="21" xfId="2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9" fillId="14" borderId="31" xfId="0" applyFont="1" applyFill="1" applyBorder="1" applyAlignment="1">
      <alignment horizontal="center" vertical="center"/>
    </xf>
    <xf numFmtId="2" fontId="15" fillId="14" borderId="30" xfId="0" applyNumberFormat="1" applyFont="1" applyFill="1" applyBorder="1" applyAlignment="1">
      <alignment horizontal="center" vertical="center"/>
    </xf>
    <xf numFmtId="2" fontId="15" fillId="14" borderId="29" xfId="0" applyNumberFormat="1" applyFont="1" applyFill="1" applyBorder="1" applyAlignment="1">
      <alignment horizontal="center" vertical="center"/>
    </xf>
    <xf numFmtId="0" fontId="47" fillId="9" borderId="32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top"/>
    </xf>
    <xf numFmtId="0" fontId="40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2" fontId="12" fillId="0" borderId="10" xfId="0" applyNumberFormat="1" applyFont="1" applyFill="1" applyBorder="1" applyAlignment="1">
      <alignment horizontal="right" vertical="center"/>
    </xf>
    <xf numFmtId="1" fontId="9" fillId="0" borderId="9" xfId="1" applyNumberFormat="1" applyFont="1" applyFill="1" applyBorder="1" applyAlignment="1">
      <alignment horizontal="center" vertical="center"/>
    </xf>
    <xf numFmtId="165" fontId="27" fillId="0" borderId="8" xfId="0" applyNumberFormat="1" applyFont="1" applyFill="1" applyBorder="1" applyAlignment="1">
      <alignment horizontal="center" vertical="center"/>
    </xf>
    <xf numFmtId="0" fontId="40" fillId="0" borderId="16" xfId="0" applyFont="1" applyFill="1" applyBorder="1" applyAlignment="1">
      <alignment horizontal="center" vertical="center" wrapText="1"/>
    </xf>
    <xf numFmtId="0" fontId="0" fillId="0" borderId="7" xfId="0" applyFill="1" applyBorder="1"/>
    <xf numFmtId="2" fontId="5" fillId="0" borderId="15" xfId="0" applyNumberFormat="1" applyFont="1" applyFill="1" applyBorder="1" applyAlignment="1">
      <alignment horizontal="center" vertical="center"/>
    </xf>
    <xf numFmtId="2" fontId="9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16" xfId="0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/>
    </xf>
    <xf numFmtId="0" fontId="5" fillId="0" borderId="14" xfId="0" applyFont="1" applyFill="1" applyBorder="1"/>
    <xf numFmtId="1" fontId="5" fillId="0" borderId="14" xfId="0" applyNumberFormat="1" applyFont="1" applyFill="1" applyBorder="1" applyAlignment="1">
      <alignment horizontal="center" vertical="center"/>
    </xf>
    <xf numFmtId="164" fontId="5" fillId="0" borderId="14" xfId="0" applyNumberFormat="1" applyFont="1" applyFill="1" applyBorder="1" applyAlignment="1">
      <alignment horizontal="center"/>
    </xf>
    <xf numFmtId="2" fontId="9" fillId="0" borderId="14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2" fontId="9" fillId="0" borderId="0" xfId="1" applyNumberFormat="1" applyFont="1" applyFill="1" applyBorder="1" applyAlignment="1">
      <alignment horizontal="center" vertical="center" wrapText="1"/>
    </xf>
    <xf numFmtId="165" fontId="54" fillId="0" borderId="0" xfId="0" applyNumberFormat="1" applyFont="1" applyFill="1" applyAlignment="1">
      <alignment horizontal="center" vertical="center"/>
    </xf>
    <xf numFmtId="165" fontId="55" fillId="14" borderId="30" xfId="0" applyNumberFormat="1" applyFont="1" applyFill="1" applyBorder="1" applyAlignment="1">
      <alignment horizontal="center" vertical="center"/>
    </xf>
    <xf numFmtId="165" fontId="55" fillId="14" borderId="17" xfId="0" applyNumberFormat="1" applyFont="1" applyFill="1" applyBorder="1" applyAlignment="1">
      <alignment horizontal="center" vertical="center"/>
    </xf>
    <xf numFmtId="0" fontId="9" fillId="4" borderId="0" xfId="1" applyNumberFormat="1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 vertical="center" wrapText="1"/>
    </xf>
    <xf numFmtId="165" fontId="55" fillId="4" borderId="31" xfId="0" applyNumberFormat="1" applyFont="1" applyFill="1" applyBorder="1" applyAlignment="1">
      <alignment horizontal="center" vertical="center"/>
    </xf>
    <xf numFmtId="0" fontId="9" fillId="12" borderId="0" xfId="1" applyNumberFormat="1" applyFont="1" applyFill="1" applyBorder="1" applyAlignment="1">
      <alignment horizontal="center"/>
    </xf>
    <xf numFmtId="0" fontId="3" fillId="12" borderId="0" xfId="0" applyFont="1" applyFill="1" applyBorder="1" applyAlignment="1">
      <alignment horizontal="center" vertical="center" wrapText="1"/>
    </xf>
    <xf numFmtId="165" fontId="9" fillId="12" borderId="0" xfId="0" applyNumberFormat="1" applyFont="1" applyFill="1" applyBorder="1" applyAlignment="1" applyProtection="1">
      <alignment horizontal="center" vertical="center"/>
      <protection locked="0"/>
    </xf>
    <xf numFmtId="0" fontId="9" fillId="12" borderId="22" xfId="0" applyFont="1" applyFill="1" applyBorder="1" applyAlignment="1">
      <alignment horizontal="center" vertical="center" wrapText="1"/>
    </xf>
    <xf numFmtId="165" fontId="55" fillId="12" borderId="31" xfId="0" applyNumberFormat="1" applyFont="1" applyFill="1" applyBorder="1" applyAlignment="1">
      <alignment horizontal="center" vertical="center"/>
    </xf>
    <xf numFmtId="0" fontId="9" fillId="2" borderId="0" xfId="1" applyNumberFormat="1" applyFont="1" applyFill="1" applyBorder="1" applyAlignment="1">
      <alignment horizontal="center"/>
    </xf>
    <xf numFmtId="165" fontId="9" fillId="2" borderId="22" xfId="0" applyNumberFormat="1" applyFont="1" applyFill="1" applyBorder="1" applyAlignment="1">
      <alignment horizontal="center" vertical="center" wrapText="1"/>
    </xf>
    <xf numFmtId="2" fontId="9" fillId="2" borderId="30" xfId="0" applyNumberFormat="1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165" fontId="55" fillId="2" borderId="31" xfId="0" applyNumberFormat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  <xf numFmtId="2" fontId="9" fillId="0" borderId="13" xfId="0" applyNumberFormat="1" applyFont="1" applyFill="1" applyBorder="1" applyAlignment="1">
      <alignment horizontal="center" vertical="center"/>
    </xf>
    <xf numFmtId="0" fontId="9" fillId="0" borderId="11" xfId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 wrapText="1"/>
    </xf>
    <xf numFmtId="0" fontId="5" fillId="0" borderId="13" xfId="2" applyNumberFormat="1" applyFont="1" applyFill="1" applyBorder="1" applyAlignment="1">
      <alignment horizontal="center" vertical="center"/>
    </xf>
    <xf numFmtId="0" fontId="5" fillId="0" borderId="11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5" fontId="9" fillId="4" borderId="15" xfId="0" applyNumberFormat="1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 wrapText="1"/>
    </xf>
    <xf numFmtId="165" fontId="3" fillId="2" borderId="32" xfId="0" applyNumberFormat="1" applyFont="1" applyFill="1" applyBorder="1" applyAlignment="1">
      <alignment horizontal="center" vertical="center" wrapText="1"/>
    </xf>
    <xf numFmtId="165" fontId="9" fillId="2" borderId="32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>
      <alignment horizontal="center"/>
    </xf>
    <xf numFmtId="165" fontId="9" fillId="0" borderId="27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0" fontId="24" fillId="0" borderId="0" xfId="0" applyFont="1" applyFill="1"/>
    <xf numFmtId="2" fontId="8" fillId="0" borderId="2" xfId="0" applyNumberFormat="1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 wrapText="1"/>
    </xf>
    <xf numFmtId="0" fontId="56" fillId="0" borderId="0" xfId="0" applyFont="1" applyAlignment="1">
      <alignment vertical="center"/>
    </xf>
    <xf numFmtId="0" fontId="57" fillId="31" borderId="0" xfId="0" applyFont="1" applyFill="1" applyAlignment="1">
      <alignment vertical="center"/>
    </xf>
    <xf numFmtId="0" fontId="57" fillId="31" borderId="0" xfId="0" applyFont="1" applyFill="1"/>
    <xf numFmtId="0" fontId="58" fillId="31" borderId="0" xfId="0" applyFont="1" applyFill="1"/>
    <xf numFmtId="0" fontId="0" fillId="32" borderId="14" xfId="0" applyFont="1" applyFill="1" applyBorder="1" applyAlignment="1">
      <alignment horizontal="center" vertical="center"/>
    </xf>
    <xf numFmtId="0" fontId="0" fillId="32" borderId="0" xfId="0" applyFont="1" applyFill="1" applyBorder="1" applyAlignment="1">
      <alignment horizontal="left" vertical="center"/>
    </xf>
    <xf numFmtId="0" fontId="11" fillId="32" borderId="0" xfId="1" applyFont="1" applyFill="1" applyBorder="1" applyAlignment="1">
      <alignment horizontal="center" vertical="center"/>
    </xf>
    <xf numFmtId="0" fontId="0" fillId="32" borderId="0" xfId="1" applyFont="1" applyFill="1" applyBorder="1" applyAlignment="1">
      <alignment horizontal="center" vertical="center"/>
    </xf>
    <xf numFmtId="0" fontId="0" fillId="32" borderId="0" xfId="0" applyFont="1" applyFill="1" applyBorder="1" applyAlignment="1">
      <alignment horizontal="center" vertical="center"/>
    </xf>
    <xf numFmtId="0" fontId="3" fillId="32" borderId="0" xfId="1" applyFont="1" applyFill="1" applyBorder="1" applyAlignment="1">
      <alignment horizontal="center"/>
    </xf>
    <xf numFmtId="2" fontId="0" fillId="32" borderId="0" xfId="1" applyNumberFormat="1" applyFont="1" applyFill="1" applyBorder="1" applyAlignment="1">
      <alignment horizontal="center"/>
    </xf>
    <xf numFmtId="0" fontId="0" fillId="32" borderId="14" xfId="0" applyFill="1" applyBorder="1" applyAlignment="1">
      <alignment horizontal="center" vertical="center"/>
    </xf>
    <xf numFmtId="0" fontId="29" fillId="32" borderId="0" xfId="1" applyFont="1" applyFill="1" applyBorder="1" applyAlignment="1">
      <alignment horizontal="center" vertical="center"/>
    </xf>
    <xf numFmtId="0" fontId="30" fillId="32" borderId="0" xfId="1" applyFont="1" applyFill="1" applyBorder="1" applyAlignment="1">
      <alignment horizontal="center" vertical="center"/>
    </xf>
    <xf numFmtId="0" fontId="11" fillId="32" borderId="0" xfId="0" applyFont="1" applyFill="1" applyBorder="1" applyAlignment="1">
      <alignment horizontal="center" vertical="center"/>
    </xf>
    <xf numFmtId="0" fontId="11" fillId="32" borderId="0" xfId="0" applyFont="1" applyFill="1" applyBorder="1" applyAlignment="1">
      <alignment horizontal="center" vertical="center" wrapText="1"/>
    </xf>
    <xf numFmtId="0" fontId="3" fillId="32" borderId="0" xfId="1" applyFont="1" applyFill="1" applyBorder="1"/>
    <xf numFmtId="0" fontId="0" fillId="32" borderId="0" xfId="1" applyFont="1" applyFill="1" applyBorder="1"/>
    <xf numFmtId="0" fontId="3" fillId="32" borderId="0" xfId="1" applyFont="1" applyFill="1" applyBorder="1" applyAlignment="1">
      <alignment horizontal="center" vertical="center"/>
    </xf>
    <xf numFmtId="0" fontId="0" fillId="32" borderId="0" xfId="2" applyNumberFormat="1" applyFont="1" applyFill="1" applyBorder="1" applyAlignment="1">
      <alignment horizontal="center"/>
    </xf>
    <xf numFmtId="0" fontId="0" fillId="32" borderId="7" xfId="2" applyNumberFormat="1" applyFont="1" applyFill="1" applyBorder="1" applyAlignment="1">
      <alignment horizontal="center"/>
    </xf>
    <xf numFmtId="0" fontId="1" fillId="32" borderId="0" xfId="1" applyFont="1" applyFill="1" applyBorder="1" applyAlignment="1">
      <alignment horizontal="center"/>
    </xf>
    <xf numFmtId="0" fontId="3" fillId="32" borderId="6" xfId="1" applyFont="1" applyFill="1" applyBorder="1" applyAlignment="1">
      <alignment horizontal="center"/>
    </xf>
    <xf numFmtId="0" fontId="1" fillId="32" borderId="7" xfId="1" applyFont="1" applyFill="1" applyBorder="1" applyAlignment="1">
      <alignment horizontal="center"/>
    </xf>
    <xf numFmtId="0" fontId="1" fillId="32" borderId="7" xfId="1" applyFont="1" applyFill="1" applyBorder="1" applyAlignment="1">
      <alignment horizontal="center" vertical="center"/>
    </xf>
    <xf numFmtId="0" fontId="1" fillId="32" borderId="6" xfId="1" applyFont="1" applyFill="1" applyBorder="1" applyAlignment="1">
      <alignment horizontal="center"/>
    </xf>
    <xf numFmtId="0" fontId="3" fillId="32" borderId="7" xfId="1" applyFont="1" applyFill="1" applyBorder="1"/>
    <xf numFmtId="0" fontId="11" fillId="32" borderId="6" xfId="1" applyFont="1" applyFill="1" applyBorder="1" applyAlignment="1">
      <alignment horizontal="center" vertical="center"/>
    </xf>
    <xf numFmtId="0" fontId="1" fillId="32" borderId="0" xfId="1" applyFont="1" applyFill="1" applyBorder="1" applyAlignment="1">
      <alignment horizontal="center" vertical="center"/>
    </xf>
    <xf numFmtId="0" fontId="0" fillId="32" borderId="12" xfId="0" applyFill="1" applyBorder="1"/>
    <xf numFmtId="0" fontId="0" fillId="32" borderId="13" xfId="0" applyFill="1" applyBorder="1"/>
    <xf numFmtId="0" fontId="3" fillId="32" borderId="12" xfId="0" applyFont="1" applyFill="1" applyBorder="1"/>
    <xf numFmtId="0" fontId="3" fillId="32" borderId="13" xfId="0" applyFont="1" applyFill="1" applyBorder="1"/>
    <xf numFmtId="0" fontId="3" fillId="32" borderId="11" xfId="0" applyFont="1" applyFill="1" applyBorder="1"/>
    <xf numFmtId="0" fontId="40" fillId="32" borderId="15" xfId="0" applyFont="1" applyFill="1" applyBorder="1" applyAlignment="1">
      <alignment horizontal="center" vertical="center" wrapText="1"/>
    </xf>
    <xf numFmtId="0" fontId="40" fillId="32" borderId="43" xfId="0" applyFont="1" applyFill="1" applyBorder="1" applyAlignment="1">
      <alignment horizontal="center" vertical="center" wrapText="1"/>
    </xf>
    <xf numFmtId="0" fontId="41" fillId="32" borderId="45" xfId="0" applyFont="1" applyFill="1" applyBorder="1" applyAlignment="1">
      <alignment horizontal="center" vertical="center" wrapText="1"/>
    </xf>
    <xf numFmtId="0" fontId="40" fillId="32" borderId="45" xfId="0" applyFont="1" applyFill="1" applyBorder="1" applyAlignment="1">
      <alignment horizontal="center" vertical="center" wrapText="1"/>
    </xf>
    <xf numFmtId="0" fontId="38" fillId="32" borderId="16" xfId="0" applyFont="1" applyFill="1" applyBorder="1" applyAlignment="1">
      <alignment horizontal="center" vertical="center" wrapText="1"/>
    </xf>
    <xf numFmtId="0" fontId="38" fillId="32" borderId="41" xfId="0" applyFont="1" applyFill="1" applyBorder="1" applyAlignment="1">
      <alignment horizontal="center" vertical="center" wrapText="1"/>
    </xf>
    <xf numFmtId="2" fontId="38" fillId="32" borderId="9" xfId="0" applyNumberFormat="1" applyFont="1" applyFill="1" applyBorder="1" applyAlignment="1">
      <alignment horizontal="center" vertical="center" wrapText="1"/>
    </xf>
    <xf numFmtId="0" fontId="2" fillId="32" borderId="14" xfId="0" applyFont="1" applyFill="1" applyBorder="1" applyAlignment="1">
      <alignment horizontal="center" vertical="center" wrapText="1"/>
    </xf>
    <xf numFmtId="0" fontId="38" fillId="32" borderId="42" xfId="0" applyFont="1" applyFill="1" applyBorder="1" applyAlignment="1">
      <alignment horizontal="center" vertical="center" wrapText="1"/>
    </xf>
    <xf numFmtId="2" fontId="38" fillId="32" borderId="0" xfId="0" applyNumberFormat="1" applyFont="1" applyFill="1" applyBorder="1" applyAlignment="1">
      <alignment horizontal="center" vertical="center" wrapText="1"/>
    </xf>
    <xf numFmtId="0" fontId="2" fillId="32" borderId="15" xfId="0" applyFont="1" applyFill="1" applyBorder="1" applyAlignment="1">
      <alignment horizontal="center" vertical="center" wrapText="1"/>
    </xf>
    <xf numFmtId="0" fontId="38" fillId="32" borderId="43" xfId="0" applyFont="1" applyFill="1" applyBorder="1" applyAlignment="1">
      <alignment horizontal="center" vertical="center" wrapText="1"/>
    </xf>
    <xf numFmtId="2" fontId="38" fillId="32" borderId="4" xfId="0" applyNumberFormat="1" applyFont="1" applyFill="1" applyBorder="1" applyAlignment="1">
      <alignment horizontal="center" vertical="center" wrapText="1"/>
    </xf>
    <xf numFmtId="0" fontId="0" fillId="32" borderId="10" xfId="0" applyFill="1" applyBorder="1" applyAlignment="1">
      <alignment horizontal="center"/>
    </xf>
    <xf numFmtId="0" fontId="38" fillId="32" borderId="9" xfId="0" applyFont="1" applyFill="1" applyBorder="1" applyAlignment="1">
      <alignment vertical="center" wrapText="1"/>
    </xf>
    <xf numFmtId="0" fontId="44" fillId="32" borderId="10" xfId="0" applyFont="1" applyFill="1" applyBorder="1" applyAlignment="1">
      <alignment horizontal="left" vertical="center"/>
    </xf>
    <xf numFmtId="0" fontId="44" fillId="32" borderId="9" xfId="0" applyFont="1" applyFill="1" applyBorder="1" applyAlignment="1">
      <alignment horizontal="center" vertical="center" wrapText="1"/>
    </xf>
    <xf numFmtId="0" fontId="44" fillId="32" borderId="8" xfId="0" applyFont="1" applyFill="1" applyBorder="1" applyAlignment="1">
      <alignment horizontal="center" vertical="center" wrapText="1"/>
    </xf>
    <xf numFmtId="0" fontId="30" fillId="32" borderId="6" xfId="0" applyFont="1" applyFill="1" applyBorder="1" applyAlignment="1">
      <alignment horizontal="center" vertical="center"/>
    </xf>
    <xf numFmtId="0" fontId="48" fillId="32" borderId="0" xfId="0" applyFont="1" applyFill="1" applyBorder="1" applyAlignment="1">
      <alignment horizontal="center" vertical="center" wrapText="1"/>
    </xf>
    <xf numFmtId="0" fontId="49" fillId="32" borderId="5" xfId="0" applyFont="1" applyFill="1" applyBorder="1" applyAlignment="1">
      <alignment horizontal="center" vertical="center" wrapText="1"/>
    </xf>
    <xf numFmtId="0" fontId="48" fillId="32" borderId="4" xfId="0" applyFont="1" applyFill="1" applyBorder="1" applyAlignment="1">
      <alignment horizontal="center" vertical="center" wrapText="1"/>
    </xf>
    <xf numFmtId="0" fontId="49" fillId="32" borderId="4" xfId="0" applyFont="1" applyFill="1" applyBorder="1" applyAlignment="1">
      <alignment horizontal="center" vertical="center" wrapText="1"/>
    </xf>
    <xf numFmtId="0" fontId="48" fillId="32" borderId="3" xfId="0" applyFont="1" applyFill="1" applyBorder="1" applyAlignment="1">
      <alignment horizontal="center" vertical="center" wrapText="1"/>
    </xf>
    <xf numFmtId="2" fontId="46" fillId="32" borderId="9" xfId="0" applyNumberFormat="1" applyFont="1" applyFill="1" applyBorder="1" applyAlignment="1">
      <alignment horizontal="center" vertical="center" wrapText="1"/>
    </xf>
    <xf numFmtId="2" fontId="0" fillId="32" borderId="9" xfId="0" applyNumberFormat="1" applyFont="1" applyFill="1" applyBorder="1" applyAlignment="1">
      <alignment horizontal="center" wrapText="1"/>
    </xf>
    <xf numFmtId="1" fontId="0" fillId="32" borderId="9" xfId="0" applyNumberFormat="1" applyFont="1" applyFill="1" applyBorder="1" applyAlignment="1">
      <alignment horizontal="center" wrapText="1"/>
    </xf>
    <xf numFmtId="2" fontId="0" fillId="32" borderId="9" xfId="0" applyNumberFormat="1" applyFont="1" applyFill="1" applyBorder="1" applyAlignment="1">
      <alignment horizontal="center" vertical="center" wrapText="1"/>
    </xf>
    <xf numFmtId="2" fontId="46" fillId="32" borderId="8" xfId="0" applyNumberFormat="1" applyFont="1" applyFill="1" applyBorder="1" applyAlignment="1">
      <alignment horizontal="center" vertical="center" wrapText="1"/>
    </xf>
    <xf numFmtId="0" fontId="2" fillId="32" borderId="6" xfId="0" applyFont="1" applyFill="1" applyBorder="1" applyAlignment="1">
      <alignment horizontal="center"/>
    </xf>
    <xf numFmtId="0" fontId="0" fillId="32" borderId="0" xfId="0" applyFill="1" applyBorder="1"/>
    <xf numFmtId="2" fontId="0" fillId="32" borderId="0" xfId="0" applyNumberFormat="1" applyFont="1" applyFill="1" applyBorder="1" applyAlignment="1">
      <alignment horizontal="center" wrapText="1"/>
    </xf>
    <xf numFmtId="1" fontId="0" fillId="32" borderId="0" xfId="0" applyNumberFormat="1" applyFont="1" applyFill="1" applyBorder="1" applyAlignment="1">
      <alignment horizontal="center" wrapText="1"/>
    </xf>
    <xf numFmtId="2" fontId="0" fillId="32" borderId="0" xfId="0" applyNumberFormat="1" applyFont="1" applyFill="1" applyBorder="1" applyAlignment="1">
      <alignment horizontal="center" vertical="center" wrapText="1"/>
    </xf>
    <xf numFmtId="2" fontId="38" fillId="32" borderId="7" xfId="0" applyNumberFormat="1" applyFont="1" applyFill="1" applyBorder="1" applyAlignment="1">
      <alignment horizontal="center" vertical="center" wrapText="1"/>
    </xf>
    <xf numFmtId="0" fontId="2" fillId="32" borderId="5" xfId="0" applyFont="1" applyFill="1" applyBorder="1" applyAlignment="1">
      <alignment horizontal="center"/>
    </xf>
    <xf numFmtId="0" fontId="0" fillId="32" borderId="4" xfId="0" applyFill="1" applyBorder="1"/>
    <xf numFmtId="2" fontId="0" fillId="32" borderId="4" xfId="0" applyNumberFormat="1" applyFont="1" applyFill="1" applyBorder="1" applyAlignment="1">
      <alignment horizontal="center" wrapText="1"/>
    </xf>
    <xf numFmtId="1" fontId="0" fillId="32" borderId="4" xfId="0" applyNumberFormat="1" applyFont="1" applyFill="1" applyBorder="1" applyAlignment="1">
      <alignment horizontal="center" wrapText="1"/>
    </xf>
    <xf numFmtId="2" fontId="0" fillId="32" borderId="4" xfId="0" applyNumberFormat="1" applyFont="1" applyFill="1" applyBorder="1" applyAlignment="1">
      <alignment horizontal="center" vertical="center" wrapText="1"/>
    </xf>
    <xf numFmtId="2" fontId="38" fillId="32" borderId="3" xfId="0" applyNumberFormat="1" applyFont="1" applyFill="1" applyBorder="1" applyAlignment="1">
      <alignment horizontal="center" vertical="center" wrapText="1"/>
    </xf>
    <xf numFmtId="2" fontId="38" fillId="32" borderId="8" xfId="0" applyNumberFormat="1" applyFont="1" applyFill="1" applyBorder="1" applyAlignment="1">
      <alignment horizontal="center" vertical="center" wrapText="1"/>
    </xf>
    <xf numFmtId="0" fontId="5" fillId="32" borderId="0" xfId="1" applyFont="1" applyFill="1" applyBorder="1" applyAlignment="1">
      <alignment horizontal="center"/>
    </xf>
    <xf numFmtId="0" fontId="5" fillId="32" borderId="0" xfId="1" applyNumberFormat="1" applyFont="1" applyFill="1" applyBorder="1" applyAlignment="1">
      <alignment horizontal="center"/>
    </xf>
    <xf numFmtId="2" fontId="5" fillId="32" borderId="0" xfId="1" applyNumberFormat="1" applyFont="1" applyFill="1" applyBorder="1" applyAlignment="1">
      <alignment horizontal="center" vertical="top" wrapText="1"/>
    </xf>
    <xf numFmtId="1" fontId="5" fillId="32" borderId="0" xfId="1" applyNumberFormat="1" applyFont="1" applyFill="1" applyBorder="1" applyAlignment="1">
      <alignment horizontal="center"/>
    </xf>
    <xf numFmtId="0" fontId="5" fillId="32" borderId="0" xfId="1" applyFont="1" applyFill="1"/>
    <xf numFmtId="0" fontId="0" fillId="32" borderId="0" xfId="0" applyFill="1" applyAlignment="1">
      <alignment horizontal="center" vertical="center"/>
    </xf>
    <xf numFmtId="0" fontId="59" fillId="33" borderId="0" xfId="1" applyNumberFormat="1" applyFont="1" applyFill="1" applyBorder="1" applyAlignment="1">
      <alignment horizontal="center" vertical="center" wrapText="1"/>
    </xf>
    <xf numFmtId="0" fontId="59" fillId="33" borderId="0" xfId="1" applyFont="1" applyFill="1" applyBorder="1" applyAlignment="1">
      <alignment horizontal="center" vertical="center"/>
    </xf>
    <xf numFmtId="2" fontId="59" fillId="33" borderId="0" xfId="1" applyNumberFormat="1" applyFont="1" applyFill="1" applyBorder="1" applyAlignment="1">
      <alignment horizontal="center" vertical="center" wrapText="1"/>
    </xf>
    <xf numFmtId="0" fontId="59" fillId="33" borderId="0" xfId="1" applyFont="1" applyFill="1" applyBorder="1" applyAlignment="1">
      <alignment horizontal="center" vertical="center" wrapText="1"/>
    </xf>
    <xf numFmtId="0" fontId="59" fillId="33" borderId="0" xfId="1" applyFont="1" applyFill="1" applyAlignment="1">
      <alignment horizontal="center" vertical="center"/>
    </xf>
    <xf numFmtId="0" fontId="59" fillId="33" borderId="0" xfId="0" applyFont="1" applyFill="1" applyAlignment="1">
      <alignment horizontal="center" vertical="center"/>
    </xf>
    <xf numFmtId="0" fontId="59" fillId="33" borderId="0" xfId="1" applyFont="1" applyFill="1" applyAlignment="1">
      <alignment horizontal="center" vertical="center" wrapText="1"/>
    </xf>
    <xf numFmtId="0" fontId="60" fillId="31" borderId="0" xfId="0" applyFont="1" applyFill="1" applyAlignment="1">
      <alignment vertical="center"/>
    </xf>
    <xf numFmtId="0" fontId="58" fillId="31" borderId="0" xfId="1" applyFont="1" applyFill="1" applyBorder="1" applyAlignment="1">
      <alignment horizontal="center"/>
    </xf>
    <xf numFmtId="0" fontId="58" fillId="31" borderId="0" xfId="1" applyFont="1" applyFill="1" applyAlignment="1">
      <alignment horizontal="center"/>
    </xf>
    <xf numFmtId="0" fontId="58" fillId="31" borderId="0" xfId="1" applyFont="1" applyFill="1" applyBorder="1"/>
    <xf numFmtId="0" fontId="58" fillId="31" borderId="0" xfId="1" applyFont="1" applyFill="1"/>
    <xf numFmtId="0" fontId="59" fillId="33" borderId="12" xfId="2" applyNumberFormat="1" applyFont="1" applyFill="1" applyBorder="1" applyAlignment="1">
      <alignment horizontal="center" vertical="center" wrapText="1"/>
    </xf>
    <xf numFmtId="0" fontId="59" fillId="33" borderId="11" xfId="2" applyNumberFormat="1" applyFont="1" applyFill="1" applyBorder="1" applyAlignment="1">
      <alignment horizontal="center" vertical="center" wrapText="1"/>
    </xf>
    <xf numFmtId="0" fontId="59" fillId="33" borderId="13" xfId="2" applyNumberFormat="1" applyFont="1" applyFill="1" applyBorder="1" applyAlignment="1">
      <alignment horizontal="center" vertical="center" wrapText="1"/>
    </xf>
    <xf numFmtId="0" fontId="40" fillId="32" borderId="3" xfId="0" applyFont="1" applyFill="1" applyBorder="1" applyAlignment="1">
      <alignment horizontal="center" vertical="center" wrapText="1"/>
    </xf>
    <xf numFmtId="0" fontId="61" fillId="31" borderId="0" xfId="1" applyFont="1" applyFill="1"/>
    <xf numFmtId="0" fontId="5" fillId="2" borderId="1" xfId="1" applyFont="1" applyFill="1" applyBorder="1" applyAlignment="1">
      <alignment horizontal="center"/>
    </xf>
    <xf numFmtId="0" fontId="59" fillId="33" borderId="32" xfId="0" applyFont="1" applyFill="1" applyBorder="1" applyAlignment="1">
      <alignment horizontal="center" vertical="center" wrapText="1"/>
    </xf>
    <xf numFmtId="0" fontId="59" fillId="33" borderId="13" xfId="0" applyFont="1" applyFill="1" applyBorder="1" applyAlignment="1">
      <alignment horizontal="center" vertical="center" wrapText="1"/>
    </xf>
    <xf numFmtId="0" fontId="59" fillId="33" borderId="13" xfId="1" applyFont="1" applyFill="1" applyBorder="1" applyAlignment="1">
      <alignment horizontal="center" vertical="center" wrapText="1"/>
    </xf>
    <xf numFmtId="0" fontId="59" fillId="33" borderId="3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1" fontId="9" fillId="0" borderId="14" xfId="1" applyNumberFormat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/>
    </xf>
    <xf numFmtId="1" fontId="9" fillId="0" borderId="16" xfId="1" applyNumberFormat="1" applyFont="1" applyFill="1" applyBorder="1" applyAlignment="1">
      <alignment horizontal="center" vertical="center"/>
    </xf>
    <xf numFmtId="1" fontId="9" fillId="0" borderId="15" xfId="1" applyNumberFormat="1" applyFont="1" applyFill="1" applyBorder="1" applyAlignment="1">
      <alignment horizontal="center" vertical="center"/>
    </xf>
    <xf numFmtId="164" fontId="9" fillId="4" borderId="36" xfId="0" applyNumberFormat="1" applyFont="1" applyFill="1" applyBorder="1" applyAlignment="1">
      <alignment horizontal="center" vertical="center" wrapText="1"/>
    </xf>
    <xf numFmtId="164" fontId="9" fillId="4" borderId="39" xfId="0" applyNumberFormat="1" applyFont="1" applyFill="1" applyBorder="1" applyAlignment="1">
      <alignment horizontal="center" vertical="center" wrapText="1"/>
    </xf>
    <xf numFmtId="164" fontId="9" fillId="4" borderId="38" xfId="0" applyNumberFormat="1" applyFont="1" applyFill="1" applyBorder="1" applyAlignment="1">
      <alignment horizontal="center" vertical="center" wrapText="1"/>
    </xf>
    <xf numFmtId="164" fontId="9" fillId="12" borderId="36" xfId="0" applyNumberFormat="1" applyFont="1" applyFill="1" applyBorder="1" applyAlignment="1">
      <alignment horizontal="center" vertical="center" wrapText="1"/>
    </xf>
    <xf numFmtId="164" fontId="9" fillId="12" borderId="39" xfId="0" applyNumberFormat="1" applyFont="1" applyFill="1" applyBorder="1" applyAlignment="1">
      <alignment horizontal="center" vertical="center" wrapText="1"/>
    </xf>
    <xf numFmtId="164" fontId="9" fillId="12" borderId="37" xfId="0" applyNumberFormat="1" applyFont="1" applyFill="1" applyBorder="1" applyAlignment="1">
      <alignment horizontal="center" vertical="center" wrapText="1"/>
    </xf>
    <xf numFmtId="0" fontId="6" fillId="0" borderId="27" xfId="1" applyFont="1" applyFill="1" applyBorder="1" applyAlignment="1">
      <alignment vertical="center"/>
    </xf>
    <xf numFmtId="164" fontId="9" fillId="12" borderId="38" xfId="0" applyNumberFormat="1" applyFont="1" applyFill="1" applyBorder="1" applyAlignment="1">
      <alignment horizontal="center" vertical="center" wrapText="1"/>
    </xf>
    <xf numFmtId="164" fontId="9" fillId="2" borderId="0" xfId="0" applyNumberFormat="1" applyFont="1" applyFill="1" applyBorder="1" applyAlignment="1">
      <alignment horizontal="center" vertical="center"/>
    </xf>
    <xf numFmtId="164" fontId="3" fillId="13" borderId="0" xfId="0" applyNumberFormat="1" applyFont="1" applyFill="1" applyBorder="1" applyAlignment="1">
      <alignment horizontal="center"/>
    </xf>
    <xf numFmtId="164" fontId="9" fillId="13" borderId="38" xfId="0" applyNumberFormat="1" applyFont="1" applyFill="1" applyBorder="1" applyAlignment="1">
      <alignment horizontal="center" vertical="center" wrapText="1"/>
    </xf>
    <xf numFmtId="0" fontId="9" fillId="0" borderId="33" xfId="1" applyFont="1" applyFill="1" applyBorder="1" applyAlignment="1">
      <alignment horizontal="center"/>
    </xf>
    <xf numFmtId="0" fontId="9" fillId="0" borderId="2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2" fontId="0" fillId="9" borderId="0" xfId="1" applyNumberFormat="1" applyFont="1" applyFill="1" applyBorder="1" applyAlignment="1">
      <alignment horizontal="center"/>
    </xf>
    <xf numFmtId="164" fontId="1" fillId="9" borderId="7" xfId="2" applyNumberFormat="1" applyFont="1" applyFill="1" applyBorder="1" applyAlignment="1">
      <alignment horizontal="center"/>
    </xf>
    <xf numFmtId="0" fontId="1" fillId="34" borderId="0" xfId="1" applyFont="1" applyFill="1" applyBorder="1" applyAlignment="1">
      <alignment horizontal="center"/>
    </xf>
    <xf numFmtId="2" fontId="0" fillId="35" borderId="0" xfId="1" applyNumberFormat="1" applyFont="1" applyFill="1" applyBorder="1" applyAlignment="1">
      <alignment horizontal="center"/>
    </xf>
    <xf numFmtId="164" fontId="1" fillId="35" borderId="7" xfId="2" applyNumberFormat="1" applyFont="1" applyFill="1" applyBorder="1" applyAlignment="1">
      <alignment horizontal="center"/>
    </xf>
    <xf numFmtId="0" fontId="0" fillId="34" borderId="0" xfId="0" applyFont="1" applyFill="1" applyBorder="1" applyAlignment="1">
      <alignment horizontal="left" vertical="center"/>
    </xf>
    <xf numFmtId="0" fontId="64" fillId="34" borderId="9" xfId="1" applyFont="1" applyFill="1" applyBorder="1"/>
    <xf numFmtId="0" fontId="6" fillId="34" borderId="9" xfId="1" applyFont="1" applyFill="1" applyBorder="1"/>
    <xf numFmtId="2" fontId="10" fillId="34" borderId="9" xfId="0" applyNumberFormat="1" applyFont="1" applyFill="1" applyBorder="1" applyAlignment="1">
      <alignment horizontal="center" vertical="center"/>
    </xf>
    <xf numFmtId="164" fontId="10" fillId="34" borderId="9" xfId="0" applyNumberFormat="1" applyFont="1" applyFill="1" applyBorder="1" applyAlignment="1">
      <alignment horizontal="center" vertical="center"/>
    </xf>
    <xf numFmtId="1" fontId="10" fillId="34" borderId="9" xfId="0" applyNumberFormat="1" applyFont="1" applyFill="1" applyBorder="1" applyAlignment="1">
      <alignment horizontal="center" vertical="center"/>
    </xf>
    <xf numFmtId="0" fontId="6" fillId="34" borderId="8" xfId="1" applyFont="1" applyFill="1" applyBorder="1"/>
    <xf numFmtId="0" fontId="6" fillId="34" borderId="0" xfId="1" applyFont="1" applyFill="1" applyBorder="1"/>
    <xf numFmtId="0" fontId="9" fillId="34" borderId="0" xfId="1" applyFont="1" applyFill="1" applyBorder="1"/>
    <xf numFmtId="2" fontId="10" fillId="34" borderId="0" xfId="0" applyNumberFormat="1" applyFont="1" applyFill="1" applyBorder="1" applyAlignment="1">
      <alignment horizontal="center" vertical="center"/>
    </xf>
    <xf numFmtId="164" fontId="10" fillId="34" borderId="0" xfId="0" applyNumberFormat="1" applyFont="1" applyFill="1" applyBorder="1" applyAlignment="1">
      <alignment horizontal="center" vertical="center"/>
    </xf>
    <xf numFmtId="1" fontId="10" fillId="34" borderId="0" xfId="0" applyNumberFormat="1" applyFont="1" applyFill="1" applyBorder="1" applyAlignment="1">
      <alignment horizontal="center" vertical="center"/>
    </xf>
    <xf numFmtId="0" fontId="6" fillId="34" borderId="7" xfId="1" applyFont="1" applyFill="1" applyBorder="1"/>
    <xf numFmtId="0" fontId="6" fillId="34" borderId="4" xfId="1" applyFont="1" applyFill="1" applyBorder="1"/>
    <xf numFmtId="0" fontId="6" fillId="34" borderId="3" xfId="1" applyFont="1" applyFill="1" applyBorder="1"/>
    <xf numFmtId="0" fontId="18" fillId="34" borderId="10" xfId="1" applyFont="1" applyFill="1" applyBorder="1"/>
    <xf numFmtId="0" fontId="65" fillId="34" borderId="6" xfId="1" applyFont="1" applyFill="1" applyBorder="1" applyAlignment="1">
      <alignment vertical="center"/>
    </xf>
    <xf numFmtId="0" fontId="65" fillId="34" borderId="5" xfId="1" applyFont="1" applyFill="1" applyBorder="1" applyAlignment="1">
      <alignment vertical="center"/>
    </xf>
    <xf numFmtId="0" fontId="39" fillId="0" borderId="0" xfId="0" applyFont="1" applyBorder="1" applyAlignment="1">
      <alignment horizontal="center" vertical="center" wrapText="1"/>
    </xf>
  </cellXfs>
  <cellStyles count="3">
    <cellStyle name="Normal" xfId="0" builtinId="0"/>
    <cellStyle name="Normal 14" xfId="2"/>
    <cellStyle name="Normal 2 2" xfId="1"/>
  </cellStyles>
  <dxfs count="1"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B4C6E7"/>
      <color rgb="FF9FFFCA"/>
      <color rgb="FFE2EFDA"/>
      <color rgb="FFFDE9D9"/>
      <color rgb="FFF2F2F2"/>
      <color rgb="FFDDEBF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35162082012475"/>
          <c:y val="3.2407407407407406E-2"/>
          <c:w val="0.80738636363636362"/>
          <c:h val="0.827754447360746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'1 ∆G water-&gt;nonpolar'!$M$26</c:f>
              <c:strCache>
                <c:ptCount val="1"/>
                <c:pt idx="0">
                  <c:v>Benzene/Water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8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20"/>
            <c:backward val="5"/>
            <c:intercept val="0"/>
            <c:dispRSqr val="1"/>
            <c:dispEq val="1"/>
            <c:trendlineLbl>
              <c:layout>
                <c:manualLayout>
                  <c:x val="0.14750153653473727"/>
                  <c:y val="0.2085564304461942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 ∆G water-&gt;nonpolar'!$N$33:$N$298</c:f>
              <c:numCache>
                <c:formatCode>0.00</c:formatCode>
                <c:ptCount val="266"/>
                <c:pt idx="0">
                  <c:v>22.880590152525016</c:v>
                </c:pt>
                <c:pt idx="1">
                  <c:v>26.694021844612521</c:v>
                </c:pt>
                <c:pt idx="2">
                  <c:v>30.507453536700027</c:v>
                </c:pt>
                <c:pt idx="3">
                  <c:v>34.320885228787532</c:v>
                </c:pt>
                <c:pt idx="4">
                  <c:v>38.134316920875023</c:v>
                </c:pt>
                <c:pt idx="5">
                  <c:v>41.947748612962542</c:v>
                </c:pt>
                <c:pt idx="6">
                  <c:v>45.761180305050033</c:v>
                </c:pt>
                <c:pt idx="7">
                  <c:v>49.574611997137552</c:v>
                </c:pt>
                <c:pt idx="8">
                  <c:v>53.388043689225043</c:v>
                </c:pt>
                <c:pt idx="9">
                  <c:v>57.201475381312548</c:v>
                </c:pt>
                <c:pt idx="10">
                  <c:v>61.014907073400053</c:v>
                </c:pt>
                <c:pt idx="11">
                  <c:v>64.828338765487558</c:v>
                </c:pt>
                <c:pt idx="12">
                  <c:v>22.880590152525016</c:v>
                </c:pt>
                <c:pt idx="13">
                  <c:v>26.694021844612521</c:v>
                </c:pt>
                <c:pt idx="14">
                  <c:v>26.694021844612521</c:v>
                </c:pt>
                <c:pt idx="15">
                  <c:v>30.507453536700027</c:v>
                </c:pt>
                <c:pt idx="16">
                  <c:v>30.507453536700027</c:v>
                </c:pt>
                <c:pt idx="17">
                  <c:v>30.507453536700027</c:v>
                </c:pt>
                <c:pt idx="18">
                  <c:v>34.320885228787532</c:v>
                </c:pt>
                <c:pt idx="19">
                  <c:v>34.320885228787532</c:v>
                </c:pt>
                <c:pt idx="20">
                  <c:v>34.320885228787532</c:v>
                </c:pt>
                <c:pt idx="21">
                  <c:v>34.320885228787532</c:v>
                </c:pt>
                <c:pt idx="22">
                  <c:v>34.320885228787532</c:v>
                </c:pt>
                <c:pt idx="23">
                  <c:v>34.320885228787532</c:v>
                </c:pt>
                <c:pt idx="24">
                  <c:v>34.320885228787532</c:v>
                </c:pt>
                <c:pt idx="25">
                  <c:v>34.320885228787532</c:v>
                </c:pt>
                <c:pt idx="26">
                  <c:v>34.320885228787532</c:v>
                </c:pt>
                <c:pt idx="27">
                  <c:v>34.320885228787532</c:v>
                </c:pt>
                <c:pt idx="28">
                  <c:v>34.320885228787532</c:v>
                </c:pt>
                <c:pt idx="29">
                  <c:v>34.320885228787532</c:v>
                </c:pt>
                <c:pt idx="30">
                  <c:v>34.320885228787532</c:v>
                </c:pt>
                <c:pt idx="31">
                  <c:v>38.134316920875023</c:v>
                </c:pt>
                <c:pt idx="32">
                  <c:v>38.134316920875023</c:v>
                </c:pt>
                <c:pt idx="33">
                  <c:v>38.134316920875023</c:v>
                </c:pt>
                <c:pt idx="34">
                  <c:v>38.134316920875023</c:v>
                </c:pt>
                <c:pt idx="35">
                  <c:v>41.947748612962542</c:v>
                </c:pt>
                <c:pt idx="36">
                  <c:v>19.067158460437511</c:v>
                </c:pt>
                <c:pt idx="37">
                  <c:v>22.880590152525016</c:v>
                </c:pt>
                <c:pt idx="38">
                  <c:v>26.694021844612521</c:v>
                </c:pt>
                <c:pt idx="39">
                  <c:v>30.507453536700027</c:v>
                </c:pt>
                <c:pt idx="40">
                  <c:v>34.320885228787532</c:v>
                </c:pt>
                <c:pt idx="41">
                  <c:v>34.320885228787532</c:v>
                </c:pt>
                <c:pt idx="42">
                  <c:v>22.880590152525016</c:v>
                </c:pt>
                <c:pt idx="43">
                  <c:v>26.694021844612521</c:v>
                </c:pt>
                <c:pt idx="44">
                  <c:v>30.507453536700027</c:v>
                </c:pt>
                <c:pt idx="45">
                  <c:v>30.507453536700027</c:v>
                </c:pt>
                <c:pt idx="46">
                  <c:v>30.507453536700027</c:v>
                </c:pt>
                <c:pt idx="47">
                  <c:v>20.17509062308028</c:v>
                </c:pt>
                <c:pt idx="48">
                  <c:v>14.623022785723037</c:v>
                </c:pt>
                <c:pt idx="49">
                  <c:v>-19.610568307912487</c:v>
                </c:pt>
                <c:pt idx="50">
                  <c:v>-12.159080829103075</c:v>
                </c:pt>
                <c:pt idx="51">
                  <c:v>-8.3456491370155703</c:v>
                </c:pt>
                <c:pt idx="52">
                  <c:v>-4.5322174449280652</c:v>
                </c:pt>
                <c:pt idx="53">
                  <c:v>-0.71878575284056012</c:v>
                </c:pt>
                <c:pt idx="54">
                  <c:v>3.094645939246945</c:v>
                </c:pt>
                <c:pt idx="55">
                  <c:v>6.9080776313344501</c:v>
                </c:pt>
                <c:pt idx="56">
                  <c:v>10.721509323421955</c:v>
                </c:pt>
                <c:pt idx="57">
                  <c:v>14.534941015509446</c:v>
                </c:pt>
                <c:pt idx="58">
                  <c:v>18.348372707596951</c:v>
                </c:pt>
                <c:pt idx="59">
                  <c:v>22.161804399684485</c:v>
                </c:pt>
                <c:pt idx="60">
                  <c:v>-0.83579116383518226</c:v>
                </c:pt>
                <c:pt idx="61">
                  <c:v>6.7910722203398279</c:v>
                </c:pt>
                <c:pt idx="62">
                  <c:v>14.417935604514838</c:v>
                </c:pt>
                <c:pt idx="63">
                  <c:v>22.044798988689848</c:v>
                </c:pt>
                <c:pt idx="64">
                  <c:v>29.671662372864859</c:v>
                </c:pt>
                <c:pt idx="65">
                  <c:v>37.298525757039869</c:v>
                </c:pt>
                <c:pt idx="66">
                  <c:v>19.803396088892242</c:v>
                </c:pt>
                <c:pt idx="67">
                  <c:v>23.783769392061458</c:v>
                </c:pt>
                <c:pt idx="68">
                  <c:v>8.3784086957151445</c:v>
                </c:pt>
                <c:pt idx="69">
                  <c:v>7.6268633841750066</c:v>
                </c:pt>
                <c:pt idx="70">
                  <c:v>11.440295076262508</c:v>
                </c:pt>
                <c:pt idx="71">
                  <c:v>15.253726768350013</c:v>
                </c:pt>
                <c:pt idx="72">
                  <c:v>19.067158460437511</c:v>
                </c:pt>
                <c:pt idx="73">
                  <c:v>-2.9304774324597531</c:v>
                </c:pt>
                <c:pt idx="74">
                  <c:v>8.5098176438027622</c:v>
                </c:pt>
                <c:pt idx="75">
                  <c:v>19.950112720065277</c:v>
                </c:pt>
                <c:pt idx="76">
                  <c:v>31.390407796327764</c:v>
                </c:pt>
                <c:pt idx="77">
                  <c:v>0.27198290074998965</c:v>
                </c:pt>
                <c:pt idx="78">
                  <c:v>0.27198290074998965</c:v>
                </c:pt>
                <c:pt idx="79">
                  <c:v>7.8988462849249998</c:v>
                </c:pt>
                <c:pt idx="80">
                  <c:v>15.525709669099996</c:v>
                </c:pt>
                <c:pt idx="81">
                  <c:v>-10.22304413768618</c:v>
                </c:pt>
                <c:pt idx="82">
                  <c:v>-6.4096124455986825</c:v>
                </c:pt>
                <c:pt idx="83">
                  <c:v>-2.5961807535111632</c:v>
                </c:pt>
                <c:pt idx="84">
                  <c:v>1.2172509385763277</c:v>
                </c:pt>
                <c:pt idx="85">
                  <c:v>5.030682630663847</c:v>
                </c:pt>
                <c:pt idx="86">
                  <c:v>8.8441143227513379</c:v>
                </c:pt>
                <c:pt idx="87">
                  <c:v>12.657546014838843</c:v>
                </c:pt>
                <c:pt idx="88">
                  <c:v>16.470977706926348</c:v>
                </c:pt>
                <c:pt idx="89">
                  <c:v>20.284409399013867</c:v>
                </c:pt>
                <c:pt idx="90">
                  <c:v>5.030682630663847</c:v>
                </c:pt>
                <c:pt idx="91">
                  <c:v>21.937646962251335</c:v>
                </c:pt>
                <c:pt idx="92">
                  <c:v>22.538227133580591</c:v>
                </c:pt>
                <c:pt idx="93">
                  <c:v>53.04568067028066</c:v>
                </c:pt>
                <c:pt idx="94">
                  <c:v>18.724795441493086</c:v>
                </c:pt>
                <c:pt idx="95">
                  <c:v>22.826568097263177</c:v>
                </c:pt>
                <c:pt idx="96">
                  <c:v>22.826568097263177</c:v>
                </c:pt>
                <c:pt idx="97">
                  <c:v>22.826568097263177</c:v>
                </c:pt>
                <c:pt idx="98">
                  <c:v>26.448340753033222</c:v>
                </c:pt>
                <c:pt idx="99">
                  <c:v>29.59011340880329</c:v>
                </c:pt>
                <c:pt idx="100">
                  <c:v>39.713658720343432</c:v>
                </c:pt>
                <c:pt idx="101">
                  <c:v>34.651886064573347</c:v>
                </c:pt>
                <c:pt idx="102">
                  <c:v>-2.0721275954128231</c:v>
                </c:pt>
                <c:pt idx="103">
                  <c:v>1.7413040966746678</c:v>
                </c:pt>
                <c:pt idx="104">
                  <c:v>5.5547357887621587</c:v>
                </c:pt>
                <c:pt idx="105">
                  <c:v>5.5547357887621587</c:v>
                </c:pt>
                <c:pt idx="106">
                  <c:v>9.368167480849678</c:v>
                </c:pt>
                <c:pt idx="107">
                  <c:v>9.368167480849678</c:v>
                </c:pt>
                <c:pt idx="108">
                  <c:v>13.181599172937169</c:v>
                </c:pt>
                <c:pt idx="109">
                  <c:v>9.368167480849678</c:v>
                </c:pt>
                <c:pt idx="110">
                  <c:v>28.435325941287175</c:v>
                </c:pt>
                <c:pt idx="111">
                  <c:v>1.7413040966746678</c:v>
                </c:pt>
                <c:pt idx="112">
                  <c:v>5.5547357887621587</c:v>
                </c:pt>
                <c:pt idx="113">
                  <c:v>9.368167480849678</c:v>
                </c:pt>
                <c:pt idx="114">
                  <c:v>13.181599172937169</c:v>
                </c:pt>
                <c:pt idx="115">
                  <c:v>1.5260456767707353</c:v>
                </c:pt>
                <c:pt idx="116">
                  <c:v>5.627818332540798</c:v>
                </c:pt>
                <c:pt idx="117">
                  <c:v>5.627818332540798</c:v>
                </c:pt>
                <c:pt idx="118">
                  <c:v>9.7295909883108607</c:v>
                </c:pt>
                <c:pt idx="119">
                  <c:v>9.7295909883108607</c:v>
                </c:pt>
                <c:pt idx="120">
                  <c:v>6.4664189799399736</c:v>
                </c:pt>
                <c:pt idx="121">
                  <c:v>6.4664189799399736</c:v>
                </c:pt>
                <c:pt idx="122">
                  <c:v>10.446792283109161</c:v>
                </c:pt>
                <c:pt idx="123">
                  <c:v>10.446792283109161</c:v>
                </c:pt>
                <c:pt idx="124">
                  <c:v>9.9093518859888263</c:v>
                </c:pt>
                <c:pt idx="125">
                  <c:v>13.722783578076331</c:v>
                </c:pt>
                <c:pt idx="126">
                  <c:v>17.536215270163837</c:v>
                </c:pt>
                <c:pt idx="127">
                  <c:v>12.191840387802642</c:v>
                </c:pt>
                <c:pt idx="128">
                  <c:v>21.349646962251342</c:v>
                </c:pt>
                <c:pt idx="129">
                  <c:v>28.976510346426352</c:v>
                </c:pt>
                <c:pt idx="130">
                  <c:v>23.43785994148061</c:v>
                </c:pt>
                <c:pt idx="131">
                  <c:v>31.54735822013339</c:v>
                </c:pt>
                <c:pt idx="132">
                  <c:v>31.54735822013339</c:v>
                </c:pt>
                <c:pt idx="133">
                  <c:v>33.754742879333577</c:v>
                </c:pt>
                <c:pt idx="134">
                  <c:v>1.0469888670444192</c:v>
                </c:pt>
                <c:pt idx="135">
                  <c:v>-3.0165616735765113</c:v>
                </c:pt>
                <c:pt idx="136">
                  <c:v>0.7968700185109725</c:v>
                </c:pt>
                <c:pt idx="137">
                  <c:v>4.6103017105984918</c:v>
                </c:pt>
                <c:pt idx="138">
                  <c:v>8.4237334026859969</c:v>
                </c:pt>
                <c:pt idx="139">
                  <c:v>12.237165094773488</c:v>
                </c:pt>
                <c:pt idx="140">
                  <c:v>27.929295806723673</c:v>
                </c:pt>
                <c:pt idx="141">
                  <c:v>-13.201315928227068</c:v>
                </c:pt>
                <c:pt idx="142">
                  <c:v>18.712215270163824</c:v>
                </c:pt>
                <c:pt idx="143">
                  <c:v>6.7910722203398279</c:v>
                </c:pt>
                <c:pt idx="144">
                  <c:v>2.9776405282523228</c:v>
                </c:pt>
                <c:pt idx="145">
                  <c:v>9.186718411509716</c:v>
                </c:pt>
                <c:pt idx="146">
                  <c:v>13.000150103597221</c:v>
                </c:pt>
                <c:pt idx="147">
                  <c:v>9.4412500246282747</c:v>
                </c:pt>
                <c:pt idx="148">
                  <c:v>-11.03684516389886</c:v>
                </c:pt>
                <c:pt idx="149">
                  <c:v>-3.0354325081288067</c:v>
                </c:pt>
                <c:pt idx="150">
                  <c:v>-6.8488642002163118</c:v>
                </c:pt>
                <c:pt idx="151">
                  <c:v>-3.0354325081288351</c:v>
                </c:pt>
                <c:pt idx="152">
                  <c:v>4.6963859517152571</c:v>
                </c:pt>
                <c:pt idx="153">
                  <c:v>4.0854145928374805</c:v>
                </c:pt>
                <c:pt idx="154">
                  <c:v>4.0854145928374805</c:v>
                </c:pt>
                <c:pt idx="155">
                  <c:v>4.0854145928374805</c:v>
                </c:pt>
                <c:pt idx="156">
                  <c:v>-3.5414487913375297</c:v>
                </c:pt>
                <c:pt idx="157">
                  <c:v>0.88295425962775198</c:v>
                </c:pt>
                <c:pt idx="158">
                  <c:v>-14.85027685598638</c:v>
                </c:pt>
                <c:pt idx="159">
                  <c:v>-6.8488642002163118</c:v>
                </c:pt>
                <c:pt idx="160">
                  <c:v>0.77799918395868417</c:v>
                </c:pt>
                <c:pt idx="161">
                  <c:v>5.3732867194222109</c:v>
                </c:pt>
                <c:pt idx="162">
                  <c:v>13.000150103597221</c:v>
                </c:pt>
                <c:pt idx="163">
                  <c:v>20.627013487772231</c:v>
                </c:pt>
                <c:pt idx="164">
                  <c:v>20.627013487772231</c:v>
                </c:pt>
                <c:pt idx="165">
                  <c:v>9.186718411509716</c:v>
                </c:pt>
                <c:pt idx="166">
                  <c:v>8.1193603906699749</c:v>
                </c:pt>
                <c:pt idx="167">
                  <c:v>11.93279208275748</c:v>
                </c:pt>
                <c:pt idx="168">
                  <c:v>15.746223774844992</c:v>
                </c:pt>
                <c:pt idx="169">
                  <c:v>19.559655466932497</c:v>
                </c:pt>
                <c:pt idx="170">
                  <c:v>23.373087159020002</c:v>
                </c:pt>
                <c:pt idx="171">
                  <c:v>27.186518851107508</c:v>
                </c:pt>
                <c:pt idx="172">
                  <c:v>30.999950543195013</c:v>
                </c:pt>
                <c:pt idx="173">
                  <c:v>34.813382235282489</c:v>
                </c:pt>
                <c:pt idx="174">
                  <c:v>38.626813927369994</c:v>
                </c:pt>
                <c:pt idx="175">
                  <c:v>42.4402456194575</c:v>
                </c:pt>
                <c:pt idx="176">
                  <c:v>46.253677311545005</c:v>
                </c:pt>
                <c:pt idx="177">
                  <c:v>-18.66370854807387</c:v>
                </c:pt>
                <c:pt idx="178">
                  <c:v>-10.662295892303803</c:v>
                </c:pt>
                <c:pt idx="179">
                  <c:v>-3.0354325081288351</c:v>
                </c:pt>
                <c:pt idx="180">
                  <c:v>12.218294260221199</c:v>
                </c:pt>
                <c:pt idx="181">
                  <c:v>-14.85027685598638</c:v>
                </c:pt>
                <c:pt idx="182">
                  <c:v>-11.03684516389886</c:v>
                </c:pt>
                <c:pt idx="183">
                  <c:v>-3.4099817797238927</c:v>
                </c:pt>
                <c:pt idx="184">
                  <c:v>0.77799918395868417</c:v>
                </c:pt>
                <c:pt idx="185">
                  <c:v>2.9776405282523228</c:v>
                </c:pt>
                <c:pt idx="186">
                  <c:v>14.417935604514838</c:v>
                </c:pt>
                <c:pt idx="187">
                  <c:v>25.97523609177199</c:v>
                </c:pt>
                <c:pt idx="188">
                  <c:v>29.788667783859466</c:v>
                </c:pt>
                <c:pt idx="189">
                  <c:v>33.602099475946972</c:v>
                </c:pt>
                <c:pt idx="190">
                  <c:v>37.415531168034505</c:v>
                </c:pt>
                <c:pt idx="191">
                  <c:v>41.228962860121953</c:v>
                </c:pt>
                <c:pt idx="192">
                  <c:v>45.042394552209487</c:v>
                </c:pt>
                <c:pt idx="193">
                  <c:v>48.855826244296992</c:v>
                </c:pt>
                <c:pt idx="194">
                  <c:v>52.669257936384525</c:v>
                </c:pt>
                <c:pt idx="195">
                  <c:v>56.482689628472031</c:v>
                </c:pt>
                <c:pt idx="196">
                  <c:v>60.296121320559507</c:v>
                </c:pt>
                <c:pt idx="197">
                  <c:v>10.721509323421955</c:v>
                </c:pt>
                <c:pt idx="198">
                  <c:v>-4.5322174449280652</c:v>
                </c:pt>
                <c:pt idx="199">
                  <c:v>-0.71878575284056012</c:v>
                </c:pt>
                <c:pt idx="200">
                  <c:v>3.094645939246945</c:v>
                </c:pt>
                <c:pt idx="201">
                  <c:v>6.9080776313344501</c:v>
                </c:pt>
                <c:pt idx="202">
                  <c:v>10.721509323421955</c:v>
                </c:pt>
                <c:pt idx="203">
                  <c:v>14.534941015509446</c:v>
                </c:pt>
                <c:pt idx="204">
                  <c:v>3.094645939246945</c:v>
                </c:pt>
                <c:pt idx="205">
                  <c:v>-0.71878575284056012</c:v>
                </c:pt>
                <c:pt idx="206">
                  <c:v>6.9080776313344501</c:v>
                </c:pt>
                <c:pt idx="207">
                  <c:v>10.721509323421955</c:v>
                </c:pt>
                <c:pt idx="208">
                  <c:v>14.534941015509446</c:v>
                </c:pt>
                <c:pt idx="209">
                  <c:v>-0.71878575284056012</c:v>
                </c:pt>
                <c:pt idx="210">
                  <c:v>3.094645939246945</c:v>
                </c:pt>
                <c:pt idx="211">
                  <c:v>6.9080776313344501</c:v>
                </c:pt>
                <c:pt idx="212">
                  <c:v>10.721509323421955</c:v>
                </c:pt>
                <c:pt idx="213">
                  <c:v>30.507453536700027</c:v>
                </c:pt>
                <c:pt idx="214">
                  <c:v>13.181599172937169</c:v>
                </c:pt>
                <c:pt idx="215">
                  <c:v>9.368167480849678</c:v>
                </c:pt>
                <c:pt idx="216">
                  <c:v>11.440295076262508</c:v>
                </c:pt>
                <c:pt idx="217">
                  <c:v>30.507453536700027</c:v>
                </c:pt>
                <c:pt idx="218">
                  <c:v>38.134316920875023</c:v>
                </c:pt>
                <c:pt idx="219">
                  <c:v>34.320885228787532</c:v>
                </c:pt>
                <c:pt idx="220">
                  <c:v>38.134316920875023</c:v>
                </c:pt>
                <c:pt idx="221">
                  <c:v>38.134316920875023</c:v>
                </c:pt>
                <c:pt idx="222">
                  <c:v>4.1887615228144739</c:v>
                </c:pt>
                <c:pt idx="223">
                  <c:v>4.1887615228144739</c:v>
                </c:pt>
                <c:pt idx="224">
                  <c:v>4.1887615228144739</c:v>
                </c:pt>
                <c:pt idx="225">
                  <c:v>7.330534178584557</c:v>
                </c:pt>
                <c:pt idx="226">
                  <c:v>7.330534178584557</c:v>
                </c:pt>
                <c:pt idx="227">
                  <c:v>7.330534178584557</c:v>
                </c:pt>
                <c:pt idx="228">
                  <c:v>7.330534178584557</c:v>
                </c:pt>
                <c:pt idx="229">
                  <c:v>7.330534178584557</c:v>
                </c:pt>
                <c:pt idx="230">
                  <c:v>7.330534178584557</c:v>
                </c:pt>
                <c:pt idx="231">
                  <c:v>10.371148268592464</c:v>
                </c:pt>
                <c:pt idx="232">
                  <c:v>10.371148268592464</c:v>
                </c:pt>
                <c:pt idx="233">
                  <c:v>26.351658825668082</c:v>
                </c:pt>
                <c:pt idx="234">
                  <c:v>30.165090517755615</c:v>
                </c:pt>
                <c:pt idx="235">
                  <c:v>33.978522209843121</c:v>
                </c:pt>
                <c:pt idx="236">
                  <c:v>37.791953901930654</c:v>
                </c:pt>
                <c:pt idx="237">
                  <c:v>26.351658825668082</c:v>
                </c:pt>
                <c:pt idx="238">
                  <c:v>30.165090517755615</c:v>
                </c:pt>
                <c:pt idx="239">
                  <c:v>23.783769392061458</c:v>
                </c:pt>
                <c:pt idx="240">
                  <c:v>23.783769392061458</c:v>
                </c:pt>
                <c:pt idx="241">
                  <c:v>36.132722074863636</c:v>
                </c:pt>
                <c:pt idx="242">
                  <c:v>46.279010476386702</c:v>
                </c:pt>
                <c:pt idx="243">
                  <c:v>29.747973560933261</c:v>
                </c:pt>
                <c:pt idx="244">
                  <c:v>28.505977734088844</c:v>
                </c:pt>
                <c:pt idx="245">
                  <c:v>22.826568097263177</c:v>
                </c:pt>
                <c:pt idx="246">
                  <c:v>6.4720559199542578</c:v>
                </c:pt>
                <c:pt idx="247">
                  <c:v>10.285487612041756</c:v>
                </c:pt>
                <c:pt idx="248">
                  <c:v>10.060487612041747</c:v>
                </c:pt>
                <c:pt idx="249">
                  <c:v>14.098919304129254</c:v>
                </c:pt>
                <c:pt idx="250">
                  <c:v>17.912350996216773</c:v>
                </c:pt>
                <c:pt idx="251">
                  <c:v>16.083230310499523</c:v>
                </c:pt>
                <c:pt idx="252">
                  <c:v>16.343437835276021</c:v>
                </c:pt>
                <c:pt idx="253">
                  <c:v>16.343437835276021</c:v>
                </c:pt>
                <c:pt idx="254">
                  <c:v>16.343437835276021</c:v>
                </c:pt>
                <c:pt idx="255">
                  <c:v>20.063603613668747</c:v>
                </c:pt>
                <c:pt idx="256">
                  <c:v>20.063603613668747</c:v>
                </c:pt>
                <c:pt idx="257">
                  <c:v>20.063603613668747</c:v>
                </c:pt>
                <c:pt idx="258">
                  <c:v>2.7462532015472476</c:v>
                </c:pt>
                <c:pt idx="259">
                  <c:v>2.7462532015472476</c:v>
                </c:pt>
                <c:pt idx="260">
                  <c:v>2.8836242278667505</c:v>
                </c:pt>
                <c:pt idx="261">
                  <c:v>15.746223774844985</c:v>
                </c:pt>
                <c:pt idx="262">
                  <c:v>15.746223774844985</c:v>
                </c:pt>
                <c:pt idx="263">
                  <c:v>19.559655466932497</c:v>
                </c:pt>
                <c:pt idx="264">
                  <c:v>23.373087159020002</c:v>
                </c:pt>
                <c:pt idx="265">
                  <c:v>22.880590152525016</c:v>
                </c:pt>
              </c:numCache>
            </c:numRef>
          </c:xVal>
          <c:yVal>
            <c:numRef>
              <c:f>'1 ∆G water-&gt;nonpolar'!$M$33:$M$298</c:f>
              <c:numCache>
                <c:formatCode>0.00</c:formatCode>
                <c:ptCount val="266"/>
                <c:pt idx="0">
                  <c:v>22.215804898238012</c:v>
                </c:pt>
                <c:pt idx="1">
                  <c:v>25.50766915768417</c:v>
                </c:pt>
                <c:pt idx="2">
                  <c:v>#N/A</c:v>
                </c:pt>
                <c:pt idx="3">
                  <c:v>34.396273171925259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22.078881601484618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15.460922258403958</c:v>
                </c:pt>
                <c:pt idx="49">
                  <c:v>-19.625672534652999</c:v>
                </c:pt>
                <c:pt idx="50">
                  <c:v>-10.55450412474071</c:v>
                </c:pt>
                <c:pt idx="51">
                  <c:v>-6.6179593430806616</c:v>
                </c:pt>
                <c:pt idx="52">
                  <c:v>-4.1076989026017934</c:v>
                </c:pt>
                <c:pt idx="53">
                  <c:v>-1.1410274729449412</c:v>
                </c:pt>
                <c:pt idx="54">
                  <c:v>2.2250035722426347</c:v>
                </c:pt>
                <c:pt idx="55">
                  <c:v>7.2455244532003782</c:v>
                </c:pt>
                <c:pt idx="56">
                  <c:v>11.010915113918681</c:v>
                </c:pt>
                <c:pt idx="57">
                  <c:v>16.601949731348896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-1.7115412094174154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-0.22820549458898753</c:v>
                </c:pt>
                <c:pt idx="78">
                  <c:v>-0.22820549458898753</c:v>
                </c:pt>
                <c:pt idx="79">
                  <c:v>5.9903942329609414</c:v>
                </c:pt>
                <c:pt idx="80">
                  <c:v>#N/A</c:v>
                </c:pt>
                <c:pt idx="81">
                  <c:v>-7.9301409369673443</c:v>
                </c:pt>
                <c:pt idx="82">
                  <c:v>-7.416678574142118</c:v>
                </c:pt>
                <c:pt idx="83">
                  <c:v>-2.9666714296568504</c:v>
                </c:pt>
                <c:pt idx="84">
                  <c:v>0.34230824188348308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18.541696435355302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-0.28525686823623708</c:v>
                </c:pt>
                <c:pt idx="103">
                  <c:v>3.1378255505985866</c:v>
                </c:pt>
                <c:pt idx="104">
                  <c:v>6.7891134640224031</c:v>
                </c:pt>
                <c:pt idx="105">
                  <c:v>#N/A</c:v>
                </c:pt>
                <c:pt idx="106">
                  <c:v>10.326298630151719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2.1109008249481427</c:v>
                </c:pt>
                <c:pt idx="116">
                  <c:v>#N/A</c:v>
                </c:pt>
                <c:pt idx="117">
                  <c:v>5.0775722546049877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30.522484901277192</c:v>
                </c:pt>
                <c:pt idx="133">
                  <c:v>34.116721441053755</c:v>
                </c:pt>
                <c:pt idx="134">
                  <c:v>2.4532090668316258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-5.3057777491939788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-3.2519282978930839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5.1346236282522355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7.530781321436617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34.344926935642746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58C-B24A-850C-10186A634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5778552"/>
        <c:axId val="865779728"/>
        <c:extLst xmlns:c16r2="http://schemas.microsoft.com/office/drawing/2015/06/chart"/>
      </c:scatterChart>
      <c:valAx>
        <c:axId val="865778552"/>
        <c:scaling>
          <c:orientation val="minMax"/>
          <c:max val="60"/>
          <c:min val="-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Calc. -</a:t>
                </a:r>
                <a:r>
                  <a:rPr lang="en-US" sz="1400" b="1" baseline="0">
                    <a:latin typeface="Symbol" panose="05050102010706020507" pitchFamily="18" charset="2"/>
                  </a:rPr>
                  <a:t>D</a:t>
                </a:r>
                <a:r>
                  <a:rPr lang="en-US" sz="1400" b="1"/>
                  <a:t>G</a:t>
                </a:r>
                <a:r>
                  <a:rPr lang="en-US" sz="1400" b="1" baseline="30000"/>
                  <a:t>0</a:t>
                </a:r>
                <a:r>
                  <a:rPr lang="en-US" sz="1400" b="1" baseline="0"/>
                  <a:t> kJ mol</a:t>
                </a:r>
                <a:r>
                  <a:rPr lang="en-US" sz="1400" b="1" baseline="30000"/>
                  <a:t>-1</a:t>
                </a:r>
                <a:endParaRPr lang="en-US" sz="1400" b="1"/>
              </a:p>
            </c:rich>
          </c:tx>
          <c:layout>
            <c:manualLayout>
              <c:xMode val="edge"/>
              <c:yMode val="edge"/>
              <c:x val="0.34178223499089638"/>
              <c:y val="0.889294392037628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5779728"/>
        <c:crosses val="autoZero"/>
        <c:crossBetween val="midCat"/>
        <c:majorUnit val="10"/>
      </c:valAx>
      <c:valAx>
        <c:axId val="865779728"/>
        <c:scaling>
          <c:orientation val="minMax"/>
          <c:max val="60"/>
          <c:min val="-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Expt. -</a:t>
                </a:r>
                <a:r>
                  <a:rPr lang="en-US" sz="1400" b="1" baseline="0">
                    <a:latin typeface="Symbol" panose="05050102010706020507" pitchFamily="18" charset="2"/>
                  </a:rPr>
                  <a:t>D</a:t>
                </a:r>
                <a:r>
                  <a:rPr lang="en-US" sz="1400" b="1"/>
                  <a:t>G</a:t>
                </a:r>
                <a:r>
                  <a:rPr lang="en-US" sz="1400" b="1" baseline="30000"/>
                  <a:t>0</a:t>
                </a:r>
                <a:endParaRPr lang="en-US" sz="1400" b="1"/>
              </a:p>
            </c:rich>
          </c:tx>
          <c:layout>
            <c:manualLayout>
              <c:xMode val="edge"/>
              <c:yMode val="edge"/>
              <c:x val="1.2087087087087087E-2"/>
              <c:y val="0.279627283594501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5778552"/>
        <c:crosses val="autoZero"/>
        <c:crossBetween val="midCat"/>
        <c:majorUnit val="10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35162082012475"/>
          <c:y val="3.2407407407407406E-2"/>
          <c:w val="0.80738636363636362"/>
          <c:h val="0.827754447360746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'2 ∆G water-&gt;polar'!$Q$27</c:f>
              <c:strCache>
                <c:ptCount val="1"/>
                <c:pt idx="0">
                  <c:v>Methanol/Water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8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20"/>
            <c:intercept val="0"/>
            <c:dispRSqr val="1"/>
            <c:dispEq val="1"/>
            <c:trendlineLbl>
              <c:layout>
                <c:manualLayout>
                  <c:x val="-8.6065325167687376E-2"/>
                  <c:y val="0.3997411369620800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 ∆G water-&gt;polar'!$R$34:$R$299</c:f>
              <c:numCache>
                <c:formatCode>0.00</c:formatCode>
                <c:ptCount val="222"/>
                <c:pt idx="0">
                  <c:v>19.989808206285176</c:v>
                </c:pt>
                <c:pt idx="1">
                  <c:v>23.29131029519931</c:v>
                </c:pt>
                <c:pt idx="2">
                  <c:v>26.592812384113429</c:v>
                </c:pt>
                <c:pt idx="3">
                  <c:v>29.894314473027549</c:v>
                </c:pt>
                <c:pt idx="4">
                  <c:v>33.195816561941683</c:v>
                </c:pt>
                <c:pt idx="5">
                  <c:v>36.497318650855831</c:v>
                </c:pt>
                <c:pt idx="6">
                  <c:v>39.798820739769951</c:v>
                </c:pt>
                <c:pt idx="7">
                  <c:v>43.100322828684071</c:v>
                </c:pt>
                <c:pt idx="8">
                  <c:v>46.401824917598219</c:v>
                </c:pt>
                <c:pt idx="9">
                  <c:v>49.703327006512325</c:v>
                </c:pt>
                <c:pt idx="10">
                  <c:v>19.989808206285176</c:v>
                </c:pt>
                <c:pt idx="11">
                  <c:v>23.29131029519931</c:v>
                </c:pt>
                <c:pt idx="12">
                  <c:v>23.29131029519931</c:v>
                </c:pt>
                <c:pt idx="13">
                  <c:v>26.592812384113429</c:v>
                </c:pt>
                <c:pt idx="14">
                  <c:v>26.592812384113429</c:v>
                </c:pt>
                <c:pt idx="15">
                  <c:v>26.592812384113429</c:v>
                </c:pt>
                <c:pt idx="16">
                  <c:v>29.894314473027549</c:v>
                </c:pt>
                <c:pt idx="17">
                  <c:v>29.894314473027549</c:v>
                </c:pt>
                <c:pt idx="18">
                  <c:v>29.894314473027549</c:v>
                </c:pt>
                <c:pt idx="19">
                  <c:v>29.894314473027549</c:v>
                </c:pt>
                <c:pt idx="20">
                  <c:v>29.894314473027549</c:v>
                </c:pt>
                <c:pt idx="21">
                  <c:v>29.894314473027549</c:v>
                </c:pt>
                <c:pt idx="22">
                  <c:v>29.894314473027549</c:v>
                </c:pt>
                <c:pt idx="23">
                  <c:v>29.894314473027549</c:v>
                </c:pt>
                <c:pt idx="24">
                  <c:v>29.894314473027549</c:v>
                </c:pt>
                <c:pt idx="25">
                  <c:v>29.894314473027549</c:v>
                </c:pt>
                <c:pt idx="26">
                  <c:v>29.894314473027549</c:v>
                </c:pt>
                <c:pt idx="27">
                  <c:v>29.894314473027549</c:v>
                </c:pt>
                <c:pt idx="28">
                  <c:v>29.894314473027549</c:v>
                </c:pt>
                <c:pt idx="29">
                  <c:v>33.195816561941683</c:v>
                </c:pt>
                <c:pt idx="30">
                  <c:v>33.195816561941683</c:v>
                </c:pt>
                <c:pt idx="31">
                  <c:v>16.688306117371042</c:v>
                </c:pt>
                <c:pt idx="32">
                  <c:v>19.989808206285176</c:v>
                </c:pt>
                <c:pt idx="33">
                  <c:v>23.29131029519931</c:v>
                </c:pt>
                <c:pt idx="34">
                  <c:v>26.592812384113429</c:v>
                </c:pt>
                <c:pt idx="35">
                  <c:v>19.989808206285176</c:v>
                </c:pt>
                <c:pt idx="36">
                  <c:v>23.29131029519931</c:v>
                </c:pt>
                <c:pt idx="37">
                  <c:v>26.592812384113429</c:v>
                </c:pt>
                <c:pt idx="38">
                  <c:v>26.592812384113429</c:v>
                </c:pt>
                <c:pt idx="39">
                  <c:v>26.592812384113429</c:v>
                </c:pt>
                <c:pt idx="40">
                  <c:v>17.94597932802138</c:v>
                </c:pt>
                <c:pt idx="41">
                  <c:v>11.717058450543973</c:v>
                </c:pt>
                <c:pt idx="42">
                  <c:v>-6.196872578127369</c:v>
                </c:pt>
                <c:pt idx="43">
                  <c:v>-5.2503680740065519</c:v>
                </c:pt>
                <c:pt idx="44">
                  <c:v>-1.9488659850924392</c:v>
                </c:pt>
                <c:pt idx="45">
                  <c:v>1.3526361038216947</c:v>
                </c:pt>
                <c:pt idx="46">
                  <c:v>4.6541381927358145</c:v>
                </c:pt>
                <c:pt idx="47">
                  <c:v>7.9556402816499485</c:v>
                </c:pt>
                <c:pt idx="48">
                  <c:v>11.257142370564068</c:v>
                </c:pt>
                <c:pt idx="49">
                  <c:v>14.558644459478217</c:v>
                </c:pt>
                <c:pt idx="50">
                  <c:v>17.86014654839235</c:v>
                </c:pt>
                <c:pt idx="51">
                  <c:v>21.161648637306484</c:v>
                </c:pt>
                <c:pt idx="52">
                  <c:v>24.46315072622059</c:v>
                </c:pt>
                <c:pt idx="53">
                  <c:v>-0.67306539088179562</c:v>
                </c:pt>
                <c:pt idx="54">
                  <c:v>5.9299387869464368</c:v>
                </c:pt>
                <c:pt idx="55">
                  <c:v>12.532942964774705</c:v>
                </c:pt>
                <c:pt idx="56">
                  <c:v>19.135947142602959</c:v>
                </c:pt>
                <c:pt idx="57">
                  <c:v>17.00892362940229</c:v>
                </c:pt>
                <c:pt idx="58">
                  <c:v>20.877377946557388</c:v>
                </c:pt>
                <c:pt idx="59">
                  <c:v>6.595141487644689</c:v>
                </c:pt>
                <c:pt idx="60">
                  <c:v>6.7837998506286716</c:v>
                </c:pt>
                <c:pt idx="61">
                  <c:v>10.085301939542802</c:v>
                </c:pt>
                <c:pt idx="62">
                  <c:v>13.386804028456929</c:v>
                </c:pt>
                <c:pt idx="63">
                  <c:v>16.688306117371042</c:v>
                </c:pt>
                <c:pt idx="64">
                  <c:v>1.4185733646534686</c:v>
                </c:pt>
                <c:pt idx="65">
                  <c:v>11.323079631395856</c:v>
                </c:pt>
                <c:pt idx="66">
                  <c:v>21.227585898138273</c:v>
                </c:pt>
                <c:pt idx="67">
                  <c:v>31.132092164880646</c:v>
                </c:pt>
                <c:pt idx="68">
                  <c:v>5.2758775522521546</c:v>
                </c:pt>
                <c:pt idx="69">
                  <c:v>5.2758775522521546</c:v>
                </c:pt>
                <c:pt idx="70">
                  <c:v>11.878881730080423</c:v>
                </c:pt>
                <c:pt idx="71">
                  <c:v>18.481885907908662</c:v>
                </c:pt>
                <c:pt idx="72">
                  <c:v>-2.6216937647699865</c:v>
                </c:pt>
                <c:pt idx="73">
                  <c:v>0.67980832414411907</c:v>
                </c:pt>
                <c:pt idx="74">
                  <c:v>3.9813104130582673</c:v>
                </c:pt>
                <c:pt idx="75">
                  <c:v>7.2828125019723728</c:v>
                </c:pt>
                <c:pt idx="76">
                  <c:v>10.584314590886521</c:v>
                </c:pt>
                <c:pt idx="77">
                  <c:v>13.885816679800627</c:v>
                </c:pt>
                <c:pt idx="78">
                  <c:v>17.187318768714775</c:v>
                </c:pt>
                <c:pt idx="79">
                  <c:v>20.488820857628909</c:v>
                </c:pt>
                <c:pt idx="80">
                  <c:v>23.790322946543057</c:v>
                </c:pt>
                <c:pt idx="81">
                  <c:v>10.584314590886521</c:v>
                </c:pt>
                <c:pt idx="82">
                  <c:v>18.404869432650059</c:v>
                </c:pt>
                <c:pt idx="83">
                  <c:v>44.816886143963103</c:v>
                </c:pt>
                <c:pt idx="84">
                  <c:v>15.10336734373594</c:v>
                </c:pt>
                <c:pt idx="85">
                  <c:v>18.495406716365395</c:v>
                </c:pt>
                <c:pt idx="86">
                  <c:v>18.495406716365395</c:v>
                </c:pt>
                <c:pt idx="87">
                  <c:v>18.495406716365395</c:v>
                </c:pt>
                <c:pt idx="88">
                  <c:v>21.360859233980989</c:v>
                </c:pt>
                <c:pt idx="89">
                  <c:v>23.814660227483301</c:v>
                </c:pt>
                <c:pt idx="90">
                  <c:v>32.831533284984914</c:v>
                </c:pt>
                <c:pt idx="91">
                  <c:v>28.323096756234094</c:v>
                </c:pt>
                <c:pt idx="92">
                  <c:v>-0.97959454879452323</c:v>
                </c:pt>
                <c:pt idx="93">
                  <c:v>2.3219075401195965</c:v>
                </c:pt>
                <c:pt idx="94">
                  <c:v>5.6234096290337163</c:v>
                </c:pt>
                <c:pt idx="95">
                  <c:v>5.6234096290337163</c:v>
                </c:pt>
                <c:pt idx="96">
                  <c:v>8.9249117179478503</c:v>
                </c:pt>
                <c:pt idx="97">
                  <c:v>12.226413806861984</c:v>
                </c:pt>
                <c:pt idx="98">
                  <c:v>8.9249117179478503</c:v>
                </c:pt>
                <c:pt idx="99">
                  <c:v>2.3219075401195965</c:v>
                </c:pt>
                <c:pt idx="100">
                  <c:v>5.6234096290337163</c:v>
                </c:pt>
                <c:pt idx="101">
                  <c:v>7.9110224400908038</c:v>
                </c:pt>
                <c:pt idx="102">
                  <c:v>11.300906708617887</c:v>
                </c:pt>
                <c:pt idx="103">
                  <c:v>11.300906708617887</c:v>
                </c:pt>
                <c:pt idx="104">
                  <c:v>14.703018623242741</c:v>
                </c:pt>
                <c:pt idx="105">
                  <c:v>14.703018623242741</c:v>
                </c:pt>
                <c:pt idx="106">
                  <c:v>12.933332476067662</c:v>
                </c:pt>
                <c:pt idx="107">
                  <c:v>12.933332476067662</c:v>
                </c:pt>
                <c:pt idx="108">
                  <c:v>16.81460555968836</c:v>
                </c:pt>
                <c:pt idx="109">
                  <c:v>16.81460555968836</c:v>
                </c:pt>
                <c:pt idx="110">
                  <c:v>8.3402217135937491</c:v>
                </c:pt>
                <c:pt idx="111">
                  <c:v>11.641723802507869</c:v>
                </c:pt>
                <c:pt idx="112">
                  <c:v>14.943225891422003</c:v>
                </c:pt>
                <c:pt idx="113">
                  <c:v>9.8966435765588159</c:v>
                </c:pt>
                <c:pt idx="114">
                  <c:v>18.244727980336123</c:v>
                </c:pt>
                <c:pt idx="115">
                  <c:v>24.847732158164362</c:v>
                </c:pt>
                <c:pt idx="116">
                  <c:v>18.818548165165154</c:v>
                </c:pt>
                <c:pt idx="117">
                  <c:v>25.095554751439693</c:v>
                </c:pt>
                <c:pt idx="118">
                  <c:v>25.095554751439693</c:v>
                </c:pt>
                <c:pt idx="119">
                  <c:v>26.176455227139201</c:v>
                </c:pt>
                <c:pt idx="120">
                  <c:v>5.3174253062836101</c:v>
                </c:pt>
                <c:pt idx="121">
                  <c:v>-3.1981955510908904</c:v>
                </c:pt>
                <c:pt idx="122">
                  <c:v>0.10330653782321519</c:v>
                </c:pt>
                <c:pt idx="123">
                  <c:v>3.4048086267373634</c:v>
                </c:pt>
                <c:pt idx="124">
                  <c:v>6.706310715651469</c:v>
                </c:pt>
                <c:pt idx="125">
                  <c:v>10.007812804565603</c:v>
                </c:pt>
                <c:pt idx="126">
                  <c:v>22.365688019046814</c:v>
                </c:pt>
                <c:pt idx="127">
                  <c:v>-7.3726274703122385</c:v>
                </c:pt>
                <c:pt idx="128">
                  <c:v>15.47226348337459</c:v>
                </c:pt>
                <c:pt idx="129">
                  <c:v>5.9299387869464368</c:v>
                </c:pt>
                <c:pt idx="130">
                  <c:v>2.6284366980323171</c:v>
                </c:pt>
                <c:pt idx="131">
                  <c:v>6.0665867216661979</c:v>
                </c:pt>
                <c:pt idx="132">
                  <c:v>14.60240879753205</c:v>
                </c:pt>
                <c:pt idx="133">
                  <c:v>-2.8685655192049353E-2</c:v>
                </c:pt>
                <c:pt idx="134">
                  <c:v>1.0190194421214187</c:v>
                </c:pt>
                <c:pt idx="135">
                  <c:v>-2.2824826467927011</c:v>
                </c:pt>
                <c:pt idx="136">
                  <c:v>8.0215775424817366</c:v>
                </c:pt>
                <c:pt idx="137">
                  <c:v>1.9743754633380206</c:v>
                </c:pt>
                <c:pt idx="138">
                  <c:v>4.7200754535676168</c:v>
                </c:pt>
                <c:pt idx="139">
                  <c:v>-3.3301877441061833</c:v>
                </c:pt>
                <c:pt idx="140">
                  <c:v>-2.2824826467927011</c:v>
                </c:pt>
                <c:pt idx="141">
                  <c:v>2.7650846327520782</c:v>
                </c:pt>
                <c:pt idx="142">
                  <c:v>9.3680888105803177</c:v>
                </c:pt>
                <c:pt idx="143">
                  <c:v>15.971092988408586</c:v>
                </c:pt>
                <c:pt idx="144">
                  <c:v>15.971092988408586</c:v>
                </c:pt>
                <c:pt idx="145">
                  <c:v>6.0665867216661979</c:v>
                </c:pt>
                <c:pt idx="146">
                  <c:v>6.4173823220981987</c:v>
                </c:pt>
                <c:pt idx="147">
                  <c:v>9.7188844110123256</c:v>
                </c:pt>
                <c:pt idx="148">
                  <c:v>13.020386499926445</c:v>
                </c:pt>
                <c:pt idx="149">
                  <c:v>16.321888588840579</c:v>
                </c:pt>
                <c:pt idx="150">
                  <c:v>19.623390677754699</c:v>
                </c:pt>
                <c:pt idx="151">
                  <c:v>22.924892766668833</c:v>
                </c:pt>
                <c:pt idx="152">
                  <c:v>26.226394855582953</c:v>
                </c:pt>
                <c:pt idx="153">
                  <c:v>29.527896944497087</c:v>
                </c:pt>
                <c:pt idx="154">
                  <c:v>32.829399033411221</c:v>
                </c:pt>
                <c:pt idx="155">
                  <c:v>-6.6316898330203031</c:v>
                </c:pt>
                <c:pt idx="156">
                  <c:v>-5.5839847357068209</c:v>
                </c:pt>
                <c:pt idx="157">
                  <c:v>-3.3301877441061833</c:v>
                </c:pt>
                <c:pt idx="158">
                  <c:v>6.5743185226361902</c:v>
                </c:pt>
                <c:pt idx="159">
                  <c:v>4.3205215310355527</c:v>
                </c:pt>
                <c:pt idx="160">
                  <c:v>27.764652815134724</c:v>
                </c:pt>
                <c:pt idx="161">
                  <c:v>31.066154904048886</c:v>
                </c:pt>
                <c:pt idx="162">
                  <c:v>34.367656992962964</c:v>
                </c:pt>
                <c:pt idx="163">
                  <c:v>37.669159081877126</c:v>
                </c:pt>
                <c:pt idx="164">
                  <c:v>40.970661170791203</c:v>
                </c:pt>
                <c:pt idx="165">
                  <c:v>44.272163259705366</c:v>
                </c:pt>
                <c:pt idx="166">
                  <c:v>14.558644459478217</c:v>
                </c:pt>
                <c:pt idx="167">
                  <c:v>1.3526361038216947</c:v>
                </c:pt>
                <c:pt idx="168">
                  <c:v>4.6541381927358145</c:v>
                </c:pt>
                <c:pt idx="169">
                  <c:v>7.9556402816499485</c:v>
                </c:pt>
                <c:pt idx="170">
                  <c:v>11.257142370564068</c:v>
                </c:pt>
                <c:pt idx="171">
                  <c:v>14.558644459478217</c:v>
                </c:pt>
                <c:pt idx="172">
                  <c:v>17.86014654839235</c:v>
                </c:pt>
                <c:pt idx="173">
                  <c:v>7.9556402816499485</c:v>
                </c:pt>
                <c:pt idx="174">
                  <c:v>4.6541381927358145</c:v>
                </c:pt>
                <c:pt idx="175">
                  <c:v>11.257142370564068</c:v>
                </c:pt>
                <c:pt idx="176">
                  <c:v>17.86014654839235</c:v>
                </c:pt>
                <c:pt idx="177">
                  <c:v>4.6541381927358145</c:v>
                </c:pt>
                <c:pt idx="178">
                  <c:v>7.9556402816499485</c:v>
                </c:pt>
                <c:pt idx="179">
                  <c:v>11.257142370564068</c:v>
                </c:pt>
                <c:pt idx="180">
                  <c:v>14.558644459478217</c:v>
                </c:pt>
                <c:pt idx="181">
                  <c:v>26.592812384113429</c:v>
                </c:pt>
                <c:pt idx="182">
                  <c:v>8.9249117179478503</c:v>
                </c:pt>
                <c:pt idx="183">
                  <c:v>10.085301939542802</c:v>
                </c:pt>
                <c:pt idx="184">
                  <c:v>26.592812384113429</c:v>
                </c:pt>
                <c:pt idx="185">
                  <c:v>33.195816561941683</c:v>
                </c:pt>
                <c:pt idx="186">
                  <c:v>33.195816561941683</c:v>
                </c:pt>
                <c:pt idx="187">
                  <c:v>7.5864335219285692</c:v>
                </c:pt>
                <c:pt idx="188">
                  <c:v>7.5864335219285692</c:v>
                </c:pt>
                <c:pt idx="189">
                  <c:v>7.5864335219285692</c:v>
                </c:pt>
                <c:pt idx="190">
                  <c:v>9.8563452589991698</c:v>
                </c:pt>
                <c:pt idx="191">
                  <c:v>9.8563452589991698</c:v>
                </c:pt>
                <c:pt idx="192">
                  <c:v>9.8563452589991698</c:v>
                </c:pt>
                <c:pt idx="193">
                  <c:v>9.8563452589991698</c:v>
                </c:pt>
                <c:pt idx="194">
                  <c:v>9.8563452589991698</c:v>
                </c:pt>
                <c:pt idx="195">
                  <c:v>9.8563452589991698</c:v>
                </c:pt>
                <c:pt idx="196">
                  <c:v>13.009377077317339</c:v>
                </c:pt>
                <c:pt idx="197">
                  <c:v>13.009377077317339</c:v>
                </c:pt>
                <c:pt idx="198">
                  <c:v>21.706371521564193</c:v>
                </c:pt>
                <c:pt idx="199">
                  <c:v>25.007873610478342</c:v>
                </c:pt>
                <c:pt idx="200">
                  <c:v>28.309375699392447</c:v>
                </c:pt>
                <c:pt idx="201">
                  <c:v>31.610877788306581</c:v>
                </c:pt>
                <c:pt idx="202">
                  <c:v>21.706371521564193</c:v>
                </c:pt>
                <c:pt idx="203">
                  <c:v>25.007873610478342</c:v>
                </c:pt>
                <c:pt idx="204">
                  <c:v>20.877377946557388</c:v>
                </c:pt>
                <c:pt idx="205">
                  <c:v>20.877377946557388</c:v>
                </c:pt>
                <c:pt idx="206">
                  <c:v>29.404027652773863</c:v>
                </c:pt>
                <c:pt idx="207">
                  <c:v>24.53391913375269</c:v>
                </c:pt>
                <c:pt idx="208">
                  <c:v>22.535301627602507</c:v>
                </c:pt>
                <c:pt idx="209">
                  <c:v>18.495406716365395</c:v>
                </c:pt>
                <c:pt idx="210">
                  <c:v>13.161885825992726</c:v>
                </c:pt>
                <c:pt idx="211">
                  <c:v>16.463387914906846</c:v>
                </c:pt>
                <c:pt idx="212">
                  <c:v>13.406178697822504</c:v>
                </c:pt>
                <c:pt idx="213">
                  <c:v>13.671888083397803</c:v>
                </c:pt>
                <c:pt idx="214">
                  <c:v>13.671888083397803</c:v>
                </c:pt>
                <c:pt idx="215">
                  <c:v>13.671888083397803</c:v>
                </c:pt>
                <c:pt idx="216">
                  <c:v>9.3305875444878694</c:v>
                </c:pt>
                <c:pt idx="217">
                  <c:v>9.3305875444878694</c:v>
                </c:pt>
                <c:pt idx="218">
                  <c:v>4.2754081808151447</c:v>
                </c:pt>
                <c:pt idx="219">
                  <c:v>13.020386499926452</c:v>
                </c:pt>
                <c:pt idx="220">
                  <c:v>13.020386499926452</c:v>
                </c:pt>
                <c:pt idx="221">
                  <c:v>16.321888588840579</c:v>
                </c:pt>
              </c:numCache>
            </c:numRef>
          </c:xVal>
          <c:yVal>
            <c:numRef>
              <c:f>'2 ∆G water-&gt;polar'!$Q$34:$Q$299</c:f>
              <c:numCache>
                <c:formatCode>0.00</c:formatCode>
                <c:ptCount val="222"/>
                <c:pt idx="0">
                  <c:v>19.192082094933916</c:v>
                </c:pt>
                <c:pt idx="1">
                  <c:v>22.084586738849342</c:v>
                </c:pt>
                <c:pt idx="2">
                  <c:v>25.450617784036922</c:v>
                </c:pt>
                <c:pt idx="3">
                  <c:v>28.120622070728086</c:v>
                </c:pt>
                <c:pt idx="4">
                  <c:v>30.693639022218928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21.650996299130266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25.889913361120723</c:v>
                </c:pt>
                <c:pt idx="28">
                  <c:v>#N/A</c:v>
                </c:pt>
                <c:pt idx="29">
                  <c:v>#N/A</c:v>
                </c:pt>
                <c:pt idx="30">
                  <c:v>27.271182698882829</c:v>
                </c:pt>
                <c:pt idx="31">
                  <c:v>15.974384621229181</c:v>
                </c:pt>
                <c:pt idx="32">
                  <c:v>18.998107424533281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25.907028773214897</c:v>
                </c:pt>
                <c:pt idx="38">
                  <c:v>#N/A</c:v>
                </c:pt>
                <c:pt idx="39">
                  <c:v>#N/A</c:v>
                </c:pt>
                <c:pt idx="40">
                  <c:v>15.517973632051207</c:v>
                </c:pt>
                <c:pt idx="41">
                  <c:v>12.208993960510874</c:v>
                </c:pt>
                <c:pt idx="42">
                  <c:v>-3.5371851661293192</c:v>
                </c:pt>
                <c:pt idx="43">
                  <c:v>-0.79871923106145815</c:v>
                </c:pt>
                <c:pt idx="44">
                  <c:v>1.2551302202394368</c:v>
                </c:pt>
                <c:pt idx="45">
                  <c:v>4.5641098917797649</c:v>
                </c:pt>
                <c:pt idx="46">
                  <c:v>6.2756511011971767</c:v>
                </c:pt>
                <c:pt idx="47">
                  <c:v>9.0141170362650342</c:v>
                </c:pt>
                <c:pt idx="48">
                  <c:v>11.752582971332899</c:v>
                </c:pt>
                <c:pt idx="49">
                  <c:v>14.148740664517277</c:v>
                </c:pt>
                <c:pt idx="50">
                  <c:v>16.4878469840544</c:v>
                </c:pt>
                <c:pt idx="51">
                  <c:v>19.397467040064004</c:v>
                </c:pt>
                <c:pt idx="52">
                  <c:v>#N/A</c:v>
                </c:pt>
                <c:pt idx="53">
                  <c:v>1.6544898357701658</c:v>
                </c:pt>
                <c:pt idx="54">
                  <c:v>6.3327024748444263</c:v>
                </c:pt>
                <c:pt idx="55">
                  <c:v>11.35322335580217</c:v>
                </c:pt>
                <c:pt idx="56">
                  <c:v>17.286566215115865</c:v>
                </c:pt>
                <c:pt idx="57">
                  <c:v>16.259641489465416</c:v>
                </c:pt>
                <c:pt idx="58">
                  <c:v>#N/A</c:v>
                </c:pt>
                <c:pt idx="59">
                  <c:v>#N/A</c:v>
                </c:pt>
                <c:pt idx="60">
                  <c:v>6.8005237387518518</c:v>
                </c:pt>
                <c:pt idx="61">
                  <c:v>9.7900157178675986</c:v>
                </c:pt>
                <c:pt idx="62">
                  <c:v>12.984892642113435</c:v>
                </c:pt>
                <c:pt idx="63">
                  <c:v>15.917333247581936</c:v>
                </c:pt>
                <c:pt idx="64">
                  <c:v>#N/A</c:v>
                </c:pt>
                <c:pt idx="65">
                  <c:v>8.4436032997925672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4.2218016498962818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17.115412094174122</c:v>
                </c:pt>
                <c:pt idx="83">
                  <c:v>#N/A</c:v>
                </c:pt>
                <c:pt idx="84">
                  <c:v>14.491048906400758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22.803434046804657</c:v>
                </c:pt>
                <c:pt idx="90">
                  <c:v>#N/A</c:v>
                </c:pt>
                <c:pt idx="91">
                  <c:v>#N/A</c:v>
                </c:pt>
                <c:pt idx="92">
                  <c:v>0.34230824188348308</c:v>
                </c:pt>
                <c:pt idx="93">
                  <c:v>3.5371851661293174</c:v>
                </c:pt>
                <c:pt idx="94">
                  <c:v>5.7051373647247061</c:v>
                </c:pt>
                <c:pt idx="95">
                  <c:v>#N/A</c:v>
                </c:pt>
                <c:pt idx="96">
                  <c:v>8.0442436842618363</c:v>
                </c:pt>
                <c:pt idx="97">
                  <c:v>11.296171982154924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8.3865519261453212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19.283364292769512</c:v>
                </c:pt>
                <c:pt idx="117">
                  <c:v>25.330809899377709</c:v>
                </c:pt>
                <c:pt idx="118">
                  <c:v>24.075679679138265</c:v>
                </c:pt>
                <c:pt idx="119">
                  <c:v>26.876902125218102</c:v>
                </c:pt>
                <c:pt idx="120">
                  <c:v>#N/A</c:v>
                </c:pt>
                <c:pt idx="121">
                  <c:v>0.62756511011971483</c:v>
                </c:pt>
                <c:pt idx="122">
                  <c:v>4.5070585181325171</c:v>
                </c:pt>
                <c:pt idx="123">
                  <c:v>6.560907969433412</c:v>
                </c:pt>
                <c:pt idx="124">
                  <c:v>#N/A</c:v>
                </c:pt>
                <c:pt idx="125">
                  <c:v>#N/A</c:v>
                </c:pt>
                <c:pt idx="126">
                  <c:v>21.850676106895634</c:v>
                </c:pt>
                <c:pt idx="127">
                  <c:v>-5.3057777491939806</c:v>
                </c:pt>
                <c:pt idx="128">
                  <c:v>#N/A</c:v>
                </c:pt>
                <c:pt idx="129">
                  <c:v>#N/A</c:v>
                </c:pt>
                <c:pt idx="130">
                  <c:v>3.9365447816600501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7.701935442378355</c:v>
                </c:pt>
                <c:pt idx="147">
                  <c:v>10.953863740271439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20.082083523830974</c:v>
                </c:pt>
                <c:pt idx="199">
                  <c:v>22.763498085251587</c:v>
                </c:pt>
                <c:pt idx="200">
                  <c:v>#N/A</c:v>
                </c:pt>
                <c:pt idx="201">
                  <c:v>29.666714296568486</c:v>
                </c:pt>
                <c:pt idx="202">
                  <c:v>20.424391765714454</c:v>
                </c:pt>
                <c:pt idx="203">
                  <c:v>21.28016237042316</c:v>
                </c:pt>
                <c:pt idx="204">
                  <c:v>#N/A</c:v>
                </c:pt>
                <c:pt idx="205">
                  <c:v>#N/A</c:v>
                </c:pt>
                <c:pt idx="206">
                  <c:v>27.065171658254012</c:v>
                </c:pt>
                <c:pt idx="207">
                  <c:v>21.166059623128664</c:v>
                </c:pt>
                <c:pt idx="208">
                  <c:v>23.031639541393645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517-274F-BB74-D071CFF4B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5780512"/>
        <c:axId val="865755424"/>
        <c:extLst xmlns:c16r2="http://schemas.microsoft.com/office/drawing/2015/06/chart"/>
      </c:scatterChart>
      <c:valAx>
        <c:axId val="865780512"/>
        <c:scaling>
          <c:orientation val="minMax"/>
          <c:max val="60"/>
          <c:min val="-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Calc. -</a:t>
                </a:r>
                <a:r>
                  <a:rPr lang="en-US" sz="1400" b="1" baseline="0">
                    <a:latin typeface="Symbol" panose="05050102010706020507" pitchFamily="18" charset="2"/>
                  </a:rPr>
                  <a:t>D</a:t>
                </a:r>
                <a:r>
                  <a:rPr lang="en-US" sz="1400" b="1"/>
                  <a:t>G</a:t>
                </a:r>
                <a:r>
                  <a:rPr lang="en-US" sz="1400" b="1" baseline="30000"/>
                  <a:t>0</a:t>
                </a:r>
                <a:r>
                  <a:rPr lang="en-US" sz="1400" b="1" baseline="0"/>
                  <a:t> kJ mol</a:t>
                </a:r>
                <a:r>
                  <a:rPr lang="en-US" sz="1400" b="1" baseline="30000"/>
                  <a:t>-1</a:t>
                </a:r>
                <a:endParaRPr lang="en-US" sz="1400" b="1"/>
              </a:p>
            </c:rich>
          </c:tx>
          <c:layout>
            <c:manualLayout>
              <c:xMode val="edge"/>
              <c:yMode val="edge"/>
              <c:x val="0.34178223499089638"/>
              <c:y val="0.889294392037628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5755424"/>
        <c:crosses val="autoZero"/>
        <c:crossBetween val="midCat"/>
        <c:majorUnit val="10"/>
      </c:valAx>
      <c:valAx>
        <c:axId val="865755424"/>
        <c:scaling>
          <c:orientation val="minMax"/>
          <c:max val="60"/>
          <c:min val="-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Expt. -</a:t>
                </a:r>
                <a:r>
                  <a:rPr lang="en-US" sz="1400" b="1" baseline="0">
                    <a:latin typeface="Symbol" panose="05050102010706020507" pitchFamily="18" charset="2"/>
                  </a:rPr>
                  <a:t>D</a:t>
                </a:r>
                <a:r>
                  <a:rPr lang="en-US" sz="1400" b="1"/>
                  <a:t>G</a:t>
                </a:r>
                <a:r>
                  <a:rPr lang="en-US" sz="1400" b="1" baseline="30000"/>
                  <a:t>0</a:t>
                </a:r>
                <a:endParaRPr lang="en-US" sz="1400" b="1"/>
              </a:p>
            </c:rich>
          </c:tx>
          <c:layout>
            <c:manualLayout>
              <c:xMode val="edge"/>
              <c:yMode val="edge"/>
              <c:x val="1.2087087087087087E-2"/>
              <c:y val="0.279627283594501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5780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63500</xdr:colOff>
      <xdr:row>4</xdr:row>
      <xdr:rowOff>152400</xdr:rowOff>
    </xdr:from>
    <xdr:to>
      <xdr:col>14</xdr:col>
      <xdr:colOff>474980</xdr:colOff>
      <xdr:row>21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906780</xdr:colOff>
      <xdr:row>6</xdr:row>
      <xdr:rowOff>38100</xdr:rowOff>
    </xdr:from>
    <xdr:to>
      <xdr:col>18</xdr:col>
      <xdr:colOff>83820</xdr:colOff>
      <xdr:row>22</xdr:row>
      <xdr:rowOff>10160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53</xdr:col>
      <xdr:colOff>66300</xdr:colOff>
      <xdr:row>10</xdr:row>
      <xdr:rowOff>416749</xdr:rowOff>
    </xdr:from>
    <xdr:to>
      <xdr:col>58</xdr:col>
      <xdr:colOff>886460</xdr:colOff>
      <xdr:row>14</xdr:row>
      <xdr:rowOff>102447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09133" y="2745082"/>
          <a:ext cx="5497994" cy="1230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99907</xdr:colOff>
      <xdr:row>10</xdr:row>
      <xdr:rowOff>518160</xdr:rowOff>
    </xdr:from>
    <xdr:to>
      <xdr:col>51</xdr:col>
      <xdr:colOff>581549</xdr:colOff>
      <xdr:row>14</xdr:row>
      <xdr:rowOff>139700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03740" y="2846493"/>
          <a:ext cx="5413476" cy="1166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60</xdr:col>
      <xdr:colOff>31046</xdr:colOff>
      <xdr:row>10</xdr:row>
      <xdr:rowOff>353060</xdr:rowOff>
    </xdr:from>
    <xdr:to>
      <xdr:col>70</xdr:col>
      <xdr:colOff>613834</xdr:colOff>
      <xdr:row>14</xdr:row>
      <xdr:rowOff>256540</xdr:rowOff>
    </xdr:to>
    <xdr:pic>
      <xdr:nvPicPr>
        <xdr:cNvPr id="14" name="Picture 13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20213" y="2766060"/>
          <a:ext cx="11081454" cy="1448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</xdr:row>
      <xdr:rowOff>152400</xdr:rowOff>
    </xdr:from>
    <xdr:to>
      <xdr:col>31</xdr:col>
      <xdr:colOff>241300</xdr:colOff>
      <xdr:row>9</xdr:row>
      <xdr:rowOff>88900</xdr:rowOff>
    </xdr:to>
    <xdr:sp macro="" textlink="">
      <xdr:nvSpPr>
        <xdr:cNvPr id="3073" name="AutoShape 1">
          <a:extLst>
            <a:ext uri="{FF2B5EF4-FFF2-40B4-BE49-F238E27FC236}">
              <a16:creationId xmlns="" xmlns:a16="http://schemas.microsoft.com/office/drawing/2014/main" id="{33E34B3B-235C-834F-A81F-1E4F2B5825DA}"/>
            </a:ext>
          </a:extLst>
        </xdr:cNvPr>
        <xdr:cNvSpPr>
          <a:spLocks noChangeAspect="1" noChangeArrowheads="1"/>
        </xdr:cNvSpPr>
      </xdr:nvSpPr>
      <xdr:spPr bwMode="auto">
        <a:xfrm>
          <a:off x="18313400" y="1333500"/>
          <a:ext cx="18440400" cy="88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533400</xdr:colOff>
      <xdr:row>9</xdr:row>
      <xdr:rowOff>12700</xdr:rowOff>
    </xdr:from>
    <xdr:to>
      <xdr:col>29</xdr:col>
      <xdr:colOff>487680</xdr:colOff>
      <xdr:row>12</xdr:row>
      <xdr:rowOff>10160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71700" y="2146300"/>
          <a:ext cx="7256780" cy="1242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erek's%20Files\_Reytek_2014.1\GasPhaseData\GasandMatrixPlots(Excel2007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ytekNZ_laptop2016/Data&amp;Docs%20for%20publication/Molarities&amp;SSIPs%20standalone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ants and Formulae"/>
      <sheetName val="Original AB"/>
      <sheetName val="HunterAB"/>
      <sheetName val="HunterAB LowB set"/>
      <sheetName val="HunterAB HighB set"/>
      <sheetName val="Comparison Hunter v Abraham"/>
      <sheetName val="Comparison Hunter v Abraham (2"/>
      <sheetName val="matrix complex 1"/>
      <sheetName val="matrix complex 2"/>
      <sheetName val="matrix complex 3"/>
      <sheetName val="matrix simple 1"/>
      <sheetName val="AB Plots"/>
      <sheetName val="AB Plots (Octanol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8">
          <cell r="B18">
            <v>-5.64770309595231</v>
          </cell>
        </row>
        <row r="19">
          <cell r="B19">
            <v>2.45276629</v>
          </cell>
        </row>
        <row r="22">
          <cell r="B22">
            <v>1.6</v>
          </cell>
        </row>
        <row r="23">
          <cell r="B23">
            <v>0.6</v>
          </cell>
        </row>
        <row r="24">
          <cell r="B24">
            <v>12</v>
          </cell>
        </row>
        <row r="25">
          <cell r="B25">
            <v>6</v>
          </cell>
        </row>
      </sheetData>
      <sheetData sheetId="8"/>
      <sheetData sheetId="9"/>
      <sheetData sheetId="10"/>
      <sheetData sheetId="11"/>
      <sheetData sheetId="12">
        <row r="17">
          <cell r="D17">
            <v>0.1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es"/>
      <sheetName val="Alkanes"/>
      <sheetName val="Molarities&amp;SSIPS"/>
      <sheetName val="Frags for Selected 298"/>
    </sheetNames>
    <sheetDataSet>
      <sheetData sheetId="0" refreshError="1"/>
      <sheetData sheetId="1" refreshError="1"/>
      <sheetData sheetId="2">
        <row r="51">
          <cell r="D51">
            <v>0.62229999999999996</v>
          </cell>
        </row>
      </sheetData>
      <sheetData sheetId="3">
        <row r="6">
          <cell r="C6">
            <v>1</v>
          </cell>
          <cell r="D6" t="str">
            <v>Null</v>
          </cell>
          <cell r="E6">
            <v>0</v>
          </cell>
          <cell r="F6">
            <v>0</v>
          </cell>
        </row>
        <row r="7">
          <cell r="C7">
            <v>2</v>
          </cell>
          <cell r="D7" t="str">
            <v>C-F Perfluorocarbon</v>
          </cell>
          <cell r="E7">
            <v>1</v>
          </cell>
          <cell r="F7">
            <v>2</v>
          </cell>
        </row>
        <row r="8">
          <cell r="C8">
            <v>3</v>
          </cell>
          <cell r="D8" t="str">
            <v>CF4</v>
          </cell>
          <cell r="E8">
            <v>4</v>
          </cell>
          <cell r="F8">
            <v>8</v>
          </cell>
        </row>
        <row r="9">
          <cell r="C9">
            <v>4</v>
          </cell>
          <cell r="D9" t="str">
            <v>Aromatic CH</v>
          </cell>
          <cell r="E9">
            <v>1</v>
          </cell>
          <cell r="F9">
            <v>2</v>
          </cell>
        </row>
        <row r="10">
          <cell r="C10">
            <v>5</v>
          </cell>
          <cell r="D10" t="str">
            <v>CCl4</v>
          </cell>
          <cell r="E10">
            <v>8</v>
          </cell>
          <cell r="F10">
            <v>12</v>
          </cell>
        </row>
        <row r="11">
          <cell r="C11">
            <v>6</v>
          </cell>
          <cell r="D11" t="str">
            <v>Cyclic CH2</v>
          </cell>
          <cell r="E11">
            <v>2</v>
          </cell>
          <cell r="F11">
            <v>2</v>
          </cell>
        </row>
        <row r="12">
          <cell r="C12">
            <v>7</v>
          </cell>
          <cell r="D12" t="str">
            <v>CH3 general (e.g in CH3CH2)</v>
          </cell>
          <cell r="E12">
            <v>3</v>
          </cell>
          <cell r="F12">
            <v>3</v>
          </cell>
        </row>
        <row r="13">
          <cell r="C13">
            <v>8</v>
          </cell>
          <cell r="D13" t="str">
            <v>Acyclic CH2</v>
          </cell>
          <cell r="E13">
            <v>2</v>
          </cell>
          <cell r="F13">
            <v>2</v>
          </cell>
        </row>
        <row r="14">
          <cell r="C14">
            <v>9</v>
          </cell>
          <cell r="D14" t="str">
            <v>NA</v>
          </cell>
          <cell r="E14" t="str">
            <v>NA</v>
          </cell>
          <cell r="F14" t="str">
            <v>NA</v>
          </cell>
        </row>
        <row r="15">
          <cell r="C15">
            <v>10</v>
          </cell>
          <cell r="D15" t="str">
            <v>Cyclic CH</v>
          </cell>
          <cell r="E15">
            <v>1</v>
          </cell>
          <cell r="F15">
            <v>1</v>
          </cell>
        </row>
        <row r="16">
          <cell r="C16">
            <v>11</v>
          </cell>
          <cell r="D16" t="str">
            <v>Water H2O</v>
          </cell>
          <cell r="E16">
            <v>2</v>
          </cell>
          <cell r="F16">
            <v>2</v>
          </cell>
        </row>
        <row r="17">
          <cell r="C17">
            <v>12</v>
          </cell>
          <cell r="D17" t="str">
            <v>Aliphatic OH</v>
          </cell>
          <cell r="E17">
            <v>1</v>
          </cell>
          <cell r="F17">
            <v>2</v>
          </cell>
        </row>
        <row r="18">
          <cell r="C18">
            <v>13</v>
          </cell>
          <cell r="D18" t="str">
            <v>Acyclic CH</v>
          </cell>
          <cell r="E18">
            <v>1</v>
          </cell>
          <cell r="F18">
            <v>1</v>
          </cell>
        </row>
        <row r="19">
          <cell r="C19">
            <v>16</v>
          </cell>
          <cell r="D19" t="str">
            <v>O Ether (acyclic dialkyl)</v>
          </cell>
          <cell r="E19">
            <v>0</v>
          </cell>
          <cell r="F19">
            <v>2</v>
          </cell>
        </row>
        <row r="20">
          <cell r="C20">
            <v>17</v>
          </cell>
          <cell r="D20" t="str">
            <v>CH4</v>
          </cell>
          <cell r="E20">
            <v>4</v>
          </cell>
          <cell r="F20">
            <v>4</v>
          </cell>
        </row>
        <row r="21">
          <cell r="C21">
            <v>18</v>
          </cell>
          <cell r="D21" t="str">
            <v>Quaternary C</v>
          </cell>
          <cell r="E21">
            <v>0</v>
          </cell>
          <cell r="F21">
            <v>0</v>
          </cell>
        </row>
        <row r="22">
          <cell r="C22">
            <v>19</v>
          </cell>
          <cell r="D22" t="str">
            <v>CH2 in CH2Cl2</v>
          </cell>
          <cell r="E22">
            <v>2</v>
          </cell>
          <cell r="F22">
            <v>2</v>
          </cell>
        </row>
        <row r="23">
          <cell r="C23">
            <v>20</v>
          </cell>
          <cell r="D23" t="str">
            <v>Cl in CH2Cl2</v>
          </cell>
          <cell r="E23">
            <v>2</v>
          </cell>
          <cell r="F23">
            <v>3</v>
          </cell>
        </row>
        <row r="24">
          <cell r="C24">
            <v>21</v>
          </cell>
          <cell r="D24" t="str">
            <v>CH in CHCl3</v>
          </cell>
          <cell r="E24">
            <v>1</v>
          </cell>
          <cell r="F24">
            <v>0</v>
          </cell>
        </row>
        <row r="25">
          <cell r="C25">
            <v>22</v>
          </cell>
          <cell r="D25" t="str">
            <v>Cl in CHCl3</v>
          </cell>
          <cell r="E25">
            <v>2</v>
          </cell>
          <cell r="F25">
            <v>3</v>
          </cell>
        </row>
        <row r="26">
          <cell r="C26">
            <v>23</v>
          </cell>
          <cell r="D26" t="str">
            <v>Cl in Ar-Cl</v>
          </cell>
          <cell r="E26">
            <v>2</v>
          </cell>
          <cell r="F26">
            <v>3</v>
          </cell>
        </row>
        <row r="27">
          <cell r="C27">
            <v>24</v>
          </cell>
          <cell r="D27" t="str">
            <v>C(Cl) in Ar-Cl</v>
          </cell>
          <cell r="E27">
            <v>0</v>
          </cell>
          <cell r="F27">
            <v>2</v>
          </cell>
        </row>
        <row r="28">
          <cell r="C28">
            <v>25</v>
          </cell>
          <cell r="D28" t="str">
            <v>CH2 in CH2Cl</v>
          </cell>
          <cell r="E28">
            <v>2</v>
          </cell>
          <cell r="F28">
            <v>2</v>
          </cell>
        </row>
        <row r="29">
          <cell r="C29">
            <v>26</v>
          </cell>
          <cell r="D29" t="str">
            <v>Cl in alkyl C-Cl</v>
          </cell>
          <cell r="E29">
            <v>2</v>
          </cell>
          <cell r="F29">
            <v>3</v>
          </cell>
        </row>
        <row r="30">
          <cell r="C30">
            <v>27</v>
          </cell>
          <cell r="D30" t="str">
            <v>N (Tert. Alkyl)</v>
          </cell>
          <cell r="E30">
            <v>0</v>
          </cell>
          <cell r="F30">
            <v>1</v>
          </cell>
        </row>
        <row r="31">
          <cell r="C31">
            <v>28</v>
          </cell>
          <cell r="D31" t="str">
            <v>&gt;NH (di-Alkyl)</v>
          </cell>
          <cell r="E31">
            <v>1</v>
          </cell>
          <cell r="F31">
            <v>1</v>
          </cell>
        </row>
        <row r="32">
          <cell r="C32">
            <v>29</v>
          </cell>
          <cell r="D32" t="str">
            <v xml:space="preserve"> -NH2 (Alkyl)</v>
          </cell>
          <cell r="E32">
            <v>2</v>
          </cell>
          <cell r="F32">
            <v>1</v>
          </cell>
        </row>
        <row r="33">
          <cell r="C33">
            <v>30</v>
          </cell>
          <cell r="D33" t="str">
            <v>CH3-Ar</v>
          </cell>
          <cell r="E33">
            <v>3</v>
          </cell>
          <cell r="F33">
            <v>3</v>
          </cell>
        </row>
        <row r="34">
          <cell r="C34">
            <v>31</v>
          </cell>
          <cell r="D34" t="str">
            <v>Aromatic C (no H) in Ar-Calkyl</v>
          </cell>
          <cell r="E34">
            <v>0</v>
          </cell>
          <cell r="F34">
            <v>2</v>
          </cell>
        </row>
        <row r="35">
          <cell r="C35">
            <v>32</v>
          </cell>
          <cell r="D35" t="str">
            <v>CH2 in CH2-N (amine)</v>
          </cell>
          <cell r="E35">
            <v>2</v>
          </cell>
          <cell r="F35">
            <v>2</v>
          </cell>
        </row>
        <row r="36">
          <cell r="C36">
            <v>33</v>
          </cell>
          <cell r="D36" t="str">
            <v>Aromatic Ring(6 electron)</v>
          </cell>
          <cell r="E36">
            <v>0</v>
          </cell>
          <cell r="F36">
            <v>2</v>
          </cell>
        </row>
        <row r="37">
          <cell r="C37">
            <v>34</v>
          </cell>
          <cell r="D37" t="str">
            <v>CH2 in CH2-O</v>
          </cell>
          <cell r="E37">
            <v>2</v>
          </cell>
          <cell r="F37">
            <v>2</v>
          </cell>
        </row>
        <row r="38">
          <cell r="C38">
            <v>35</v>
          </cell>
          <cell r="D38" t="str">
            <v>CH3 in CH3O</v>
          </cell>
          <cell r="E38">
            <v>3</v>
          </cell>
          <cell r="F38">
            <v>3</v>
          </cell>
        </row>
        <row r="39">
          <cell r="C39">
            <v>36</v>
          </cell>
          <cell r="D39" t="str">
            <v>CH3 in CH3CCl3</v>
          </cell>
          <cell r="E39">
            <v>3</v>
          </cell>
          <cell r="F39">
            <v>3</v>
          </cell>
        </row>
        <row r="40">
          <cell r="C40">
            <v>37</v>
          </cell>
          <cell r="D40" t="str">
            <v>CH3 branching</v>
          </cell>
          <cell r="E40">
            <v>3</v>
          </cell>
          <cell r="F40">
            <v>3</v>
          </cell>
        </row>
        <row r="41">
          <cell r="C41">
            <v>38</v>
          </cell>
          <cell r="D41" t="str">
            <v>Pi Bond in C=O acyclic ketone</v>
          </cell>
          <cell r="E41">
            <v>2</v>
          </cell>
          <cell r="F41">
            <v>2</v>
          </cell>
        </row>
        <row r="42">
          <cell r="C42">
            <v>39</v>
          </cell>
          <cell r="D42" t="str">
            <v>O in C=O acyclic ketone</v>
          </cell>
          <cell r="E42">
            <v>0</v>
          </cell>
          <cell r="F42">
            <v>2</v>
          </cell>
        </row>
        <row r="43">
          <cell r="C43">
            <v>40</v>
          </cell>
          <cell r="D43" t="str">
            <v>Pi Bond in C=O cyclic ketone</v>
          </cell>
          <cell r="E43">
            <v>2</v>
          </cell>
          <cell r="F43">
            <v>2</v>
          </cell>
        </row>
        <row r="44">
          <cell r="C44">
            <v>41</v>
          </cell>
          <cell r="D44" t="str">
            <v>O in C=O cyclic ketone</v>
          </cell>
          <cell r="E44">
            <v>0</v>
          </cell>
          <cell r="F44">
            <v>2</v>
          </cell>
        </row>
        <row r="45">
          <cell r="C45">
            <v>42</v>
          </cell>
          <cell r="D45" t="str">
            <v>OH Alkyl Phenol</v>
          </cell>
          <cell r="E45">
            <v>1</v>
          </cell>
          <cell r="F45">
            <v>2</v>
          </cell>
        </row>
        <row r="46">
          <cell r="C46">
            <v>43</v>
          </cell>
          <cell r="D46" t="str">
            <v>OH ClPhenol</v>
          </cell>
          <cell r="E46">
            <v>1</v>
          </cell>
          <cell r="F46">
            <v>2</v>
          </cell>
        </row>
        <row r="47">
          <cell r="C47">
            <v>44</v>
          </cell>
          <cell r="D47" t="str">
            <v xml:space="preserve">C-O in ArOH </v>
          </cell>
          <cell r="E47">
            <v>0</v>
          </cell>
          <cell r="F47">
            <v>2</v>
          </cell>
        </row>
        <row r="48">
          <cell r="C48">
            <v>45</v>
          </cell>
          <cell r="D48" t="str">
            <v>Cl in CH3CCl3</v>
          </cell>
          <cell r="E48">
            <v>2</v>
          </cell>
          <cell r="F48">
            <v>3</v>
          </cell>
        </row>
        <row r="49">
          <cell r="C49">
            <v>46</v>
          </cell>
          <cell r="D49" t="str">
            <v>CH in polycyclic aromatic</v>
          </cell>
          <cell r="E49">
            <v>1</v>
          </cell>
          <cell r="F49">
            <v>2</v>
          </cell>
        </row>
        <row r="50">
          <cell r="C50">
            <v>47</v>
          </cell>
          <cell r="D50" t="str">
            <v>fused C in polycyclic aromatic</v>
          </cell>
          <cell r="E50">
            <v>0</v>
          </cell>
          <cell r="F50">
            <v>2</v>
          </cell>
        </row>
        <row r="51">
          <cell r="C51">
            <v>48</v>
          </cell>
          <cell r="D51" t="str">
            <v>N in alkyl CN</v>
          </cell>
          <cell r="E51">
            <v>0</v>
          </cell>
          <cell r="F51">
            <v>1</v>
          </cell>
        </row>
        <row r="52">
          <cell r="C52">
            <v>49</v>
          </cell>
          <cell r="D52" t="str">
            <v>Pi bonds in alkyl CN</v>
          </cell>
          <cell r="E52">
            <v>4</v>
          </cell>
          <cell r="F52">
            <v>4</v>
          </cell>
        </row>
        <row r="53">
          <cell r="C53">
            <v>50</v>
          </cell>
          <cell r="D53" t="str">
            <v>CH3 in CH3CN</v>
          </cell>
          <cell r="E53">
            <v>3</v>
          </cell>
          <cell r="F53">
            <v>3</v>
          </cell>
        </row>
        <row r="54">
          <cell r="C54">
            <v>51</v>
          </cell>
          <cell r="D54" t="str">
            <v>CH2 in CH2CN</v>
          </cell>
          <cell r="E54">
            <v>2</v>
          </cell>
          <cell r="F54">
            <v>2</v>
          </cell>
        </row>
        <row r="55">
          <cell r="C55">
            <v>52</v>
          </cell>
          <cell r="D55" t="str">
            <v>pyridine N</v>
          </cell>
          <cell r="E55">
            <v>0</v>
          </cell>
          <cell r="F55">
            <v>1</v>
          </cell>
        </row>
        <row r="56">
          <cell r="C56">
            <v>53</v>
          </cell>
          <cell r="D56" t="str">
            <v>CH in pyridine</v>
          </cell>
          <cell r="E56">
            <v>1</v>
          </cell>
          <cell r="F56">
            <v>2</v>
          </cell>
        </row>
        <row r="57">
          <cell r="C57">
            <v>54</v>
          </cell>
          <cell r="D57" t="str">
            <v>S in dialkyl sulfide</v>
          </cell>
          <cell r="E57">
            <v>0</v>
          </cell>
          <cell r="F57">
            <v>3</v>
          </cell>
        </row>
        <row r="58">
          <cell r="C58">
            <v>55</v>
          </cell>
          <cell r="D58" t="str">
            <v>Pyridine Pi on N</v>
          </cell>
          <cell r="E58">
            <v>0</v>
          </cell>
          <cell r="F58">
            <v>2</v>
          </cell>
        </row>
        <row r="59">
          <cell r="C59">
            <v>56</v>
          </cell>
          <cell r="D59" t="str">
            <v>NH3</v>
          </cell>
          <cell r="E59">
            <v>3</v>
          </cell>
          <cell r="F59">
            <v>1</v>
          </cell>
        </row>
        <row r="60">
          <cell r="C60">
            <v>57</v>
          </cell>
          <cell r="D60" t="str">
            <v>H2S</v>
          </cell>
          <cell r="E60">
            <v>2</v>
          </cell>
          <cell r="F60">
            <v>3</v>
          </cell>
        </row>
        <row r="61">
          <cell r="C61">
            <v>58</v>
          </cell>
          <cell r="D61" t="str">
            <v>Ether O Dioxan</v>
          </cell>
          <cell r="E61">
            <v>0</v>
          </cell>
          <cell r="F61">
            <v>2</v>
          </cell>
        </row>
        <row r="62">
          <cell r="C62">
            <v>59</v>
          </cell>
          <cell r="D62" t="str">
            <v>Ether O Cyclic Ether</v>
          </cell>
          <cell r="E62">
            <v>0</v>
          </cell>
          <cell r="F62">
            <v>2</v>
          </cell>
        </row>
        <row r="63">
          <cell r="C63">
            <v>60</v>
          </cell>
          <cell r="D63" t="str">
            <v>C in C=O amide</v>
          </cell>
          <cell r="E63">
            <v>2</v>
          </cell>
          <cell r="F63">
            <v>2</v>
          </cell>
        </row>
        <row r="64">
          <cell r="C64">
            <v>61</v>
          </cell>
          <cell r="D64" t="str">
            <v>O in C=O Amide</v>
          </cell>
          <cell r="E64">
            <v>0</v>
          </cell>
          <cell r="F64">
            <v>2</v>
          </cell>
        </row>
        <row r="65">
          <cell r="C65">
            <v>62</v>
          </cell>
          <cell r="D65" t="str">
            <v>NH in NHC=O Amide</v>
          </cell>
          <cell r="E65">
            <v>1</v>
          </cell>
          <cell r="F65">
            <v>2</v>
          </cell>
        </row>
        <row r="66">
          <cell r="C66">
            <v>63</v>
          </cell>
          <cell r="D66" t="str">
            <v>NH2 in NH2C=O amide</v>
          </cell>
          <cell r="E66">
            <v>2</v>
          </cell>
          <cell r="F66">
            <v>2</v>
          </cell>
        </row>
        <row r="67">
          <cell r="C67">
            <v>64</v>
          </cell>
          <cell r="D67" t="str">
            <v>N in NC=O tert amide</v>
          </cell>
          <cell r="E67">
            <v>0</v>
          </cell>
          <cell r="F67">
            <v>2</v>
          </cell>
        </row>
        <row r="68">
          <cell r="C68">
            <v>65</v>
          </cell>
          <cell r="D68" t="str">
            <v>CH3 in CH3NC=O amide</v>
          </cell>
          <cell r="E68">
            <v>3</v>
          </cell>
          <cell r="F68">
            <v>3</v>
          </cell>
        </row>
        <row r="69">
          <cell r="C69">
            <v>66</v>
          </cell>
          <cell r="D69" t="str">
            <v>H in formamide CH=O</v>
          </cell>
          <cell r="E69">
            <v>1</v>
          </cell>
          <cell r="F69">
            <v>0</v>
          </cell>
        </row>
        <row r="70">
          <cell r="C70">
            <v>67</v>
          </cell>
          <cell r="D70" t="str">
            <v>CH2= alkene</v>
          </cell>
          <cell r="E70">
            <v>2</v>
          </cell>
          <cell r="F70">
            <v>3</v>
          </cell>
        </row>
        <row r="71">
          <cell r="C71">
            <v>68</v>
          </cell>
          <cell r="D71" t="str">
            <v xml:space="preserve"> -CH= alkene</v>
          </cell>
          <cell r="E71">
            <v>1</v>
          </cell>
          <cell r="F71">
            <v>3</v>
          </cell>
        </row>
        <row r="72">
          <cell r="C72">
            <v>69</v>
          </cell>
          <cell r="D72" t="str">
            <v>CH2 in CH2F</v>
          </cell>
          <cell r="E72">
            <v>2</v>
          </cell>
          <cell r="F72">
            <v>2</v>
          </cell>
        </row>
        <row r="73">
          <cell r="C73">
            <v>70</v>
          </cell>
          <cell r="D73" t="str">
            <v>F in alkyl C-F</v>
          </cell>
          <cell r="E73">
            <v>0</v>
          </cell>
          <cell r="F73">
            <v>2</v>
          </cell>
        </row>
        <row r="74">
          <cell r="C74">
            <v>71</v>
          </cell>
          <cell r="D74" t="str">
            <v>F in Ar-F</v>
          </cell>
          <cell r="E74">
            <v>0</v>
          </cell>
          <cell r="F74">
            <v>2</v>
          </cell>
        </row>
        <row r="75">
          <cell r="C75">
            <v>72</v>
          </cell>
          <cell r="D75" t="str">
            <v>C(F) in Ar-F</v>
          </cell>
          <cell r="E75">
            <v>0</v>
          </cell>
          <cell r="F75">
            <v>2</v>
          </cell>
        </row>
        <row r="76">
          <cell r="C76">
            <v>73</v>
          </cell>
          <cell r="D76" t="str">
            <v>OH FluoroPhenol</v>
          </cell>
          <cell r="E76">
            <v>1</v>
          </cell>
          <cell r="F76">
            <v>2</v>
          </cell>
        </row>
        <row r="77">
          <cell r="C77">
            <v>74</v>
          </cell>
          <cell r="D77" t="str">
            <v>&gt;C= alkene quaternary</v>
          </cell>
          <cell r="E77">
            <v>0</v>
          </cell>
          <cell r="F77">
            <v>3</v>
          </cell>
        </row>
        <row r="78">
          <cell r="C78">
            <v>75</v>
          </cell>
          <cell r="D78" t="str">
            <v>CH3- in CH3-C=C</v>
          </cell>
          <cell r="E78">
            <v>3</v>
          </cell>
          <cell r="F78">
            <v>3</v>
          </cell>
        </row>
        <row r="79">
          <cell r="C79">
            <v>76</v>
          </cell>
          <cell r="D79" t="str">
            <v>CH3 in CH3NR2 amine</v>
          </cell>
          <cell r="E79">
            <v>3</v>
          </cell>
          <cell r="F79">
            <v>3</v>
          </cell>
        </row>
        <row r="80">
          <cell r="C80">
            <v>77</v>
          </cell>
          <cell r="D80" t="str">
            <v>aromatic C (no H) in Ar-Ar</v>
          </cell>
          <cell r="E80">
            <v>0</v>
          </cell>
          <cell r="F80">
            <v>2</v>
          </cell>
        </row>
        <row r="81">
          <cell r="C81">
            <v>78</v>
          </cell>
          <cell r="D81" t="str">
            <v>CH2O in 1,4-Dioxane</v>
          </cell>
          <cell r="E81">
            <v>2</v>
          </cell>
          <cell r="F81">
            <v>2</v>
          </cell>
        </row>
        <row r="82">
          <cell r="C82">
            <v>2.1</v>
          </cell>
          <cell r="D82" t="str">
            <v>Helium</v>
          </cell>
          <cell r="E82">
            <v>1</v>
          </cell>
          <cell r="F82">
            <v>1</v>
          </cell>
        </row>
        <row r="83">
          <cell r="C83">
            <v>2.2000000000000002</v>
          </cell>
          <cell r="D83" t="str">
            <v>Neon</v>
          </cell>
          <cell r="E83">
            <v>1</v>
          </cell>
          <cell r="F83">
            <v>2</v>
          </cell>
        </row>
        <row r="84">
          <cell r="C84">
            <v>2.2999999999999998</v>
          </cell>
          <cell r="D84" t="str">
            <v>Argon</v>
          </cell>
          <cell r="E84">
            <v>3</v>
          </cell>
          <cell r="F84">
            <v>3</v>
          </cell>
        </row>
        <row r="85">
          <cell r="C85">
            <v>2.4</v>
          </cell>
          <cell r="D85" t="str">
            <v>Krypton</v>
          </cell>
          <cell r="E85">
            <v>4</v>
          </cell>
          <cell r="F85">
            <v>4</v>
          </cell>
        </row>
        <row r="86">
          <cell r="C86">
            <v>2.5</v>
          </cell>
          <cell r="D86" t="str">
            <v>Xenon</v>
          </cell>
          <cell r="E86">
            <v>5</v>
          </cell>
          <cell r="F86">
            <v>5</v>
          </cell>
        </row>
        <row r="87">
          <cell r="C87">
            <v>2.6</v>
          </cell>
          <cell r="D87" t="str">
            <v>Radon</v>
          </cell>
          <cell r="E87">
            <v>6</v>
          </cell>
          <cell r="F87">
            <v>6</v>
          </cell>
        </row>
        <row r="88">
          <cell r="C88">
            <v>3.1</v>
          </cell>
          <cell r="D88" t="str">
            <v>Hydrogen</v>
          </cell>
          <cell r="E88">
            <v>2</v>
          </cell>
          <cell r="F88">
            <v>2</v>
          </cell>
        </row>
        <row r="89">
          <cell r="C89">
            <v>3.2</v>
          </cell>
          <cell r="D89" t="str">
            <v>Deuterium</v>
          </cell>
          <cell r="E89">
            <v>2</v>
          </cell>
          <cell r="F89">
            <v>2</v>
          </cell>
        </row>
        <row r="90">
          <cell r="C90">
            <v>3.3</v>
          </cell>
          <cell r="D90" t="str">
            <v>Oxygen</v>
          </cell>
          <cell r="E90">
            <v>3</v>
          </cell>
          <cell r="F90">
            <v>3</v>
          </cell>
        </row>
        <row r="91">
          <cell r="C91">
            <v>3.4</v>
          </cell>
          <cell r="D91" t="str">
            <v>Nitrogen</v>
          </cell>
          <cell r="E91">
            <v>3</v>
          </cell>
          <cell r="F91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8"/>
  <sheetViews>
    <sheetView tabSelected="1" zoomScale="75" zoomScaleNormal="75" workbookViewId="0">
      <selection activeCell="L4" sqref="L4"/>
    </sheetView>
  </sheetViews>
  <sheetFormatPr defaultColWidth="8.77734375" defaultRowHeight="14.4" x14ac:dyDescent="0.3"/>
  <cols>
    <col min="2" max="2" width="18.33203125" customWidth="1"/>
    <col min="3" max="7" width="9" customWidth="1"/>
    <col min="8" max="8" width="10.109375" customWidth="1"/>
    <col min="9" max="9" width="11.109375" customWidth="1"/>
    <col min="10" max="10" width="29.33203125" style="282" customWidth="1"/>
    <col min="11" max="11" width="15.109375" style="282" customWidth="1"/>
    <col min="12" max="12" width="15" style="282" customWidth="1"/>
    <col min="13" max="13" width="15.77734375" style="282" customWidth="1"/>
    <col min="14" max="14" width="13.44140625" style="282" customWidth="1"/>
    <col min="15" max="15" width="15.109375" style="282" customWidth="1"/>
    <col min="16" max="16" width="10.109375" style="282" customWidth="1"/>
    <col min="17" max="17" width="10.109375" customWidth="1"/>
  </cols>
  <sheetData>
    <row r="1" spans="1:17" s="427" customFormat="1" ht="18" x14ac:dyDescent="0.35">
      <c r="A1" s="426" t="s">
        <v>976</v>
      </c>
    </row>
    <row r="2" spans="1:17" ht="15" thickBot="1" x14ac:dyDescent="0.35">
      <c r="B2" s="276"/>
    </row>
    <row r="3" spans="1:17" ht="15" thickBot="1" x14ac:dyDescent="0.35">
      <c r="A3" s="454"/>
      <c r="B3" s="455"/>
      <c r="C3" s="456" t="s">
        <v>978</v>
      </c>
      <c r="D3" s="457"/>
      <c r="E3" s="457"/>
      <c r="F3" s="457"/>
      <c r="G3" s="458"/>
      <c r="L3" s="371" t="s">
        <v>977</v>
      </c>
      <c r="N3" s="370"/>
      <c r="O3" s="370"/>
    </row>
    <row r="4" spans="1:17" ht="24" thickBot="1" x14ac:dyDescent="0.35">
      <c r="A4" s="459" t="s">
        <v>854</v>
      </c>
      <c r="B4" s="460" t="s">
        <v>234</v>
      </c>
      <c r="C4" s="461" t="s">
        <v>838</v>
      </c>
      <c r="D4" s="462" t="s">
        <v>839</v>
      </c>
      <c r="E4" s="461" t="s">
        <v>840</v>
      </c>
      <c r="F4" s="462" t="s">
        <v>841</v>
      </c>
      <c r="G4" s="522" t="s">
        <v>842</v>
      </c>
      <c r="L4" s="359" t="s">
        <v>878</v>
      </c>
      <c r="N4" s="384" t="str">
        <f>$M$26</f>
        <v>Benzene/Water</v>
      </c>
      <c r="O4" s="61"/>
    </row>
    <row r="5" spans="1:17" x14ac:dyDescent="0.3">
      <c r="A5" s="463"/>
      <c r="B5" s="464" t="s">
        <v>152</v>
      </c>
      <c r="C5" s="465">
        <v>3.8</v>
      </c>
      <c r="D5" s="465">
        <v>-0.76204064806019467</v>
      </c>
      <c r="E5" s="465">
        <v>3.47</v>
      </c>
      <c r="F5" s="465">
        <v>-0.76204064806019467</v>
      </c>
      <c r="G5" s="500">
        <v>0</v>
      </c>
    </row>
    <row r="6" spans="1:17" x14ac:dyDescent="0.3">
      <c r="A6" s="466" t="s">
        <v>877</v>
      </c>
      <c r="B6" s="467" t="s">
        <v>153</v>
      </c>
      <c r="C6" s="468">
        <v>1.1999999966162882</v>
      </c>
      <c r="D6" s="468">
        <v>2.6400000020302272</v>
      </c>
      <c r="E6" s="468">
        <v>0.5999999983081441</v>
      </c>
      <c r="F6" s="468">
        <v>2.6400000020302272</v>
      </c>
      <c r="G6" s="493">
        <v>0</v>
      </c>
    </row>
    <row r="7" spans="1:17" x14ac:dyDescent="0.3">
      <c r="A7" s="466" t="s">
        <v>878</v>
      </c>
      <c r="B7" s="467" t="s">
        <v>482</v>
      </c>
      <c r="C7" s="468">
        <v>1.4</v>
      </c>
      <c r="D7" s="468">
        <v>2.4963003156223706</v>
      </c>
      <c r="E7" s="468">
        <v>2</v>
      </c>
      <c r="F7" s="468">
        <v>1.0903342343009912</v>
      </c>
      <c r="G7" s="493">
        <v>0</v>
      </c>
    </row>
    <row r="8" spans="1:17" x14ac:dyDescent="0.3">
      <c r="A8" s="466" t="s">
        <v>879</v>
      </c>
      <c r="B8" s="467" t="s">
        <v>843</v>
      </c>
      <c r="C8" s="468">
        <v>1.4</v>
      </c>
      <c r="D8" s="468">
        <v>2.4963003156223706</v>
      </c>
      <c r="E8" s="468">
        <v>2</v>
      </c>
      <c r="F8" s="468">
        <v>1.0903342343009912</v>
      </c>
      <c r="G8" s="493">
        <v>0</v>
      </c>
    </row>
    <row r="9" spans="1:17" x14ac:dyDescent="0.3">
      <c r="A9" s="466" t="s">
        <v>880</v>
      </c>
      <c r="B9" s="467" t="s">
        <v>844</v>
      </c>
      <c r="C9" s="468">
        <v>1.1999999966162882</v>
      </c>
      <c r="D9" s="468">
        <v>2.6247732124789751</v>
      </c>
      <c r="E9" s="468">
        <v>0.5999999983081441</v>
      </c>
      <c r="F9" s="468">
        <v>2.6247732124789751</v>
      </c>
      <c r="G9" s="493">
        <v>1.38</v>
      </c>
      <c r="P9" s="360"/>
      <c r="Q9" s="277"/>
    </row>
    <row r="10" spans="1:17" ht="15" customHeight="1" x14ac:dyDescent="0.3">
      <c r="A10" s="466" t="s">
        <v>881</v>
      </c>
      <c r="B10" s="467" t="s">
        <v>845</v>
      </c>
      <c r="C10" s="468">
        <v>1.1999999966162882</v>
      </c>
      <c r="D10" s="468">
        <v>2.6077132749346155</v>
      </c>
      <c r="E10" s="468">
        <v>0.5999999983081441</v>
      </c>
      <c r="F10" s="468">
        <v>2.6077132749346155</v>
      </c>
      <c r="G10" s="493">
        <v>1.3296808875930934</v>
      </c>
      <c r="P10" s="571"/>
      <c r="Q10" s="571"/>
    </row>
    <row r="11" spans="1:17" x14ac:dyDescent="0.3">
      <c r="A11" s="466" t="s">
        <v>882</v>
      </c>
      <c r="B11" s="467" t="s">
        <v>846</v>
      </c>
      <c r="C11" s="468">
        <v>1.4</v>
      </c>
      <c r="D11" s="468">
        <v>2.58</v>
      </c>
      <c r="E11" s="468">
        <v>0.6</v>
      </c>
      <c r="F11" s="468">
        <v>2.58</v>
      </c>
      <c r="G11" s="493">
        <v>1.34</v>
      </c>
      <c r="P11" s="361"/>
      <c r="Q11" s="279"/>
    </row>
    <row r="12" spans="1:17" x14ac:dyDescent="0.3">
      <c r="A12" s="466" t="s">
        <v>883</v>
      </c>
      <c r="B12" s="467" t="s">
        <v>847</v>
      </c>
      <c r="C12" s="468">
        <v>1.8</v>
      </c>
      <c r="D12" s="468">
        <v>2.157127661323901</v>
      </c>
      <c r="E12" s="468">
        <v>1.4</v>
      </c>
      <c r="F12" s="468">
        <v>1.7579686547198392</v>
      </c>
      <c r="G12" s="493">
        <v>1.7313358130166874</v>
      </c>
      <c r="P12" s="362"/>
      <c r="Q12" s="278"/>
    </row>
    <row r="13" spans="1:17" x14ac:dyDescent="0.3">
      <c r="A13" s="466" t="s">
        <v>884</v>
      </c>
      <c r="B13" s="467" t="s">
        <v>848</v>
      </c>
      <c r="C13" s="468">
        <v>2.1</v>
      </c>
      <c r="D13" s="468">
        <v>1.7846894456179827</v>
      </c>
      <c r="E13" s="468">
        <v>1.3</v>
      </c>
      <c r="F13" s="468">
        <v>2.1109535621667583</v>
      </c>
      <c r="G13" s="493">
        <v>0.6</v>
      </c>
      <c r="P13" s="362"/>
      <c r="Q13" s="278"/>
    </row>
    <row r="14" spans="1:17" x14ac:dyDescent="0.3">
      <c r="A14" s="466" t="s">
        <v>885</v>
      </c>
      <c r="B14" s="467" t="s">
        <v>849</v>
      </c>
      <c r="C14" s="468">
        <v>1.7</v>
      </c>
      <c r="D14" s="468">
        <v>2.2274562387043582</v>
      </c>
      <c r="E14" s="468">
        <v>1.6</v>
      </c>
      <c r="F14" s="468">
        <v>1.4084763329320906</v>
      </c>
      <c r="G14" s="493">
        <v>1.9317998216623049</v>
      </c>
      <c r="P14" s="362"/>
      <c r="Q14" s="278"/>
    </row>
    <row r="15" spans="1:17" x14ac:dyDescent="0.3">
      <c r="A15" s="466" t="s">
        <v>886</v>
      </c>
      <c r="B15" s="467" t="s">
        <v>850</v>
      </c>
      <c r="C15" s="468">
        <v>1.4</v>
      </c>
      <c r="D15" s="468">
        <v>2.5082865043307807</v>
      </c>
      <c r="E15" s="468">
        <v>1.4</v>
      </c>
      <c r="F15" s="468">
        <v>1.7093365547935617</v>
      </c>
      <c r="G15" s="493">
        <v>1.48</v>
      </c>
      <c r="P15" s="362"/>
      <c r="Q15" s="278"/>
    </row>
    <row r="16" spans="1:17" ht="15" thickBot="1" x14ac:dyDescent="0.35">
      <c r="A16" s="469" t="s">
        <v>887</v>
      </c>
      <c r="B16" s="470" t="s">
        <v>851</v>
      </c>
      <c r="C16" s="471">
        <v>1.2</v>
      </c>
      <c r="D16" s="471">
        <v>2.4120069805969613</v>
      </c>
      <c r="E16" s="471">
        <v>0.6</v>
      </c>
      <c r="F16" s="471">
        <v>2.4120069805969613</v>
      </c>
      <c r="G16" s="499">
        <v>0.81282572664697084</v>
      </c>
      <c r="P16" s="362"/>
      <c r="Q16" s="278"/>
    </row>
    <row r="17" spans="9:17" x14ac:dyDescent="0.3">
      <c r="P17" s="362"/>
      <c r="Q17" s="278"/>
    </row>
    <row r="18" spans="9:17" x14ac:dyDescent="0.3">
      <c r="P18" s="362"/>
      <c r="Q18" s="278"/>
    </row>
    <row r="19" spans="9:17" x14ac:dyDescent="0.3">
      <c r="P19" s="362"/>
      <c r="Q19" s="278"/>
    </row>
    <row r="20" spans="9:17" x14ac:dyDescent="0.3">
      <c r="P20" s="362"/>
      <c r="Q20" s="278"/>
    </row>
    <row r="21" spans="9:17" x14ac:dyDescent="0.3">
      <c r="P21" s="362"/>
      <c r="Q21" s="278"/>
    </row>
    <row r="22" spans="9:17" x14ac:dyDescent="0.3">
      <c r="P22" s="362"/>
      <c r="Q22" s="278"/>
    </row>
    <row r="25" spans="9:17" ht="14.55" customHeight="1" thickBot="1" x14ac:dyDescent="0.35"/>
    <row r="26" spans="9:17" x14ac:dyDescent="0.3">
      <c r="K26" s="372"/>
      <c r="L26" s="363"/>
      <c r="M26" s="330" t="str">
        <f>CONCATENATE(L31,O26,K31)</f>
        <v>Benzene/Water</v>
      </c>
      <c r="N26" s="364"/>
      <c r="O26" s="365" t="s">
        <v>224</v>
      </c>
    </row>
    <row r="27" spans="9:17" x14ac:dyDescent="0.3">
      <c r="K27" s="373"/>
      <c r="L27" s="337" t="s">
        <v>545</v>
      </c>
      <c r="M27" s="33"/>
      <c r="N27" s="127" t="s">
        <v>539</v>
      </c>
      <c r="O27" s="338" t="s">
        <v>928</v>
      </c>
    </row>
    <row r="28" spans="9:17" ht="15" thickBot="1" x14ac:dyDescent="0.35">
      <c r="I28" s="339"/>
      <c r="J28" s="339"/>
      <c r="K28" s="374"/>
      <c r="L28" s="417" t="str">
        <f>$L$4</f>
        <v>NP2</v>
      </c>
      <c r="M28" s="33"/>
      <c r="N28" s="339">
        <f>SUBTOTAL(2,M33:M298)</f>
        <v>37</v>
      </c>
      <c r="O28" s="349">
        <f>SQRT(SUBTOTAL(9,O33:O298)/N28)</f>
        <v>1.1591657020693333</v>
      </c>
    </row>
    <row r="29" spans="9:17" ht="15" x14ac:dyDescent="0.3">
      <c r="K29" s="375"/>
      <c r="L29" s="366" t="s">
        <v>842</v>
      </c>
      <c r="M29" s="33"/>
      <c r="N29" s="61"/>
      <c r="O29" s="367"/>
    </row>
    <row r="30" spans="9:17" ht="15" thickBot="1" x14ac:dyDescent="0.35">
      <c r="K30" s="376"/>
      <c r="L30" s="368">
        <f>VLOOKUP($L$4,$A$6:$G$16,7,FALSE)</f>
        <v>0</v>
      </c>
      <c r="M30" s="33"/>
      <c r="N30" s="361"/>
      <c r="O30" s="340"/>
    </row>
    <row r="31" spans="9:17" x14ac:dyDescent="0.3">
      <c r="K31" s="377" t="str">
        <f>'4 SSIP ∆Gs'!$AE$12</f>
        <v>Water</v>
      </c>
      <c r="L31" s="369" t="str">
        <f>'4 SSIP ∆Gs'!$U$12</f>
        <v>Benzene</v>
      </c>
      <c r="M31" s="333"/>
      <c r="N31" s="268"/>
      <c r="O31" s="342"/>
    </row>
    <row r="32" spans="9:17" ht="43.8" thickBot="1" x14ac:dyDescent="0.35">
      <c r="J32" s="117" t="s">
        <v>188</v>
      </c>
      <c r="K32" s="378" t="s">
        <v>538</v>
      </c>
      <c r="L32" s="344" t="s">
        <v>538</v>
      </c>
      <c r="M32" s="343" t="s">
        <v>537</v>
      </c>
      <c r="N32" s="343" t="s">
        <v>186</v>
      </c>
      <c r="O32" s="345" t="s">
        <v>185</v>
      </c>
    </row>
    <row r="33" spans="9:15" x14ac:dyDescent="0.3">
      <c r="I33" s="280">
        <v>1</v>
      </c>
      <c r="J33" s="24" t="s">
        <v>533</v>
      </c>
      <c r="K33" s="27">
        <f t="array" ref="K33">SUM('3 Solute Functional Groups'!$G$6:$BI$6*'3 Solute Functional Groups'!$G21:$BI21)+K$30</f>
        <v>59.039024446555317</v>
      </c>
      <c r="L33" s="27">
        <f t="array" ref="L33">SUM('3 Solute Functional Groups'!$G$5:$BI$5*'3 Solute Functional Groups'!$G21:$BI21)+L$30</f>
        <v>81.919614599080333</v>
      </c>
      <c r="M33" s="271">
        <f>HLOOKUP($L$4,'5 Experimental Data'!$E$1:$AM$270,I33+4,FALSE)</f>
        <v>22.215804898238012</v>
      </c>
      <c r="N33" s="346">
        <f t="shared" ref="N33:N96" si="0">L33-K33</f>
        <v>22.880590152525016</v>
      </c>
      <c r="O33" s="346">
        <f t="shared" ref="O33:O96" si="1">IFERROR((M33-N33)^2,0)</f>
        <v>0.44193943431743665</v>
      </c>
    </row>
    <row r="34" spans="9:15" x14ac:dyDescent="0.3">
      <c r="I34" s="280">
        <f>I33+1</f>
        <v>2</v>
      </c>
      <c r="J34" s="24" t="s">
        <v>532</v>
      </c>
      <c r="K34" s="27">
        <f t="array" ref="K34">SUM('3 Solute Functional Groups'!$G$6:$BI$6*'3 Solute Functional Groups'!$G22:$BI22)+K$30</f>
        <v>68.878861854314536</v>
      </c>
      <c r="L34" s="27">
        <f t="array" ref="L34">SUM('3 Solute Functional Groups'!$G$5:$BI$5*'3 Solute Functional Groups'!$G22:$BI22)+L$30</f>
        <v>95.572883698927058</v>
      </c>
      <c r="M34" s="271">
        <f>HLOOKUP($L$4,'5 Experimental Data'!$E$1:$AM$270,I34+4,FALSE)</f>
        <v>25.50766915768417</v>
      </c>
      <c r="N34" s="346">
        <f t="shared" si="0"/>
        <v>26.694021844612521</v>
      </c>
      <c r="O34" s="346">
        <f t="shared" si="1"/>
        <v>1.4074326977821199</v>
      </c>
    </row>
    <row r="35" spans="9:15" x14ac:dyDescent="0.3">
      <c r="I35" s="280">
        <f t="shared" ref="I35:I98" si="2">I34+1</f>
        <v>3</v>
      </c>
      <c r="J35" s="24" t="s">
        <v>531</v>
      </c>
      <c r="K35" s="27">
        <f t="array" ref="K35">SUM('3 Solute Functional Groups'!$G$6:$BI$6*'3 Solute Functional Groups'!$G23:$BI23)+K$30</f>
        <v>78.718699262073756</v>
      </c>
      <c r="L35" s="27">
        <f t="array" ref="L35">SUM('3 Solute Functional Groups'!$G$5:$BI$5*'3 Solute Functional Groups'!$G23:$BI23)+L$30</f>
        <v>109.22615279877378</v>
      </c>
      <c r="M35" s="271" t="e">
        <f>HLOOKUP($L$4,'5 Experimental Data'!$E$1:$AM$270,I35+4,FALSE)</f>
        <v>#N/A</v>
      </c>
      <c r="N35" s="346">
        <f t="shared" si="0"/>
        <v>30.507453536700027</v>
      </c>
      <c r="O35" s="346">
        <f t="shared" si="1"/>
        <v>0</v>
      </c>
    </row>
    <row r="36" spans="9:15" x14ac:dyDescent="0.3">
      <c r="I36" s="280">
        <f t="shared" si="2"/>
        <v>4</v>
      </c>
      <c r="J36" s="24" t="s">
        <v>530</v>
      </c>
      <c r="K36" s="27">
        <f t="array" ref="K36">SUM('3 Solute Functional Groups'!$G$6:$BI$6*'3 Solute Functional Groups'!$G24:$BI24)+K$30</f>
        <v>88.558536669832975</v>
      </c>
      <c r="L36" s="27">
        <f t="array" ref="L36">SUM('3 Solute Functional Groups'!$G$5:$BI$5*'3 Solute Functional Groups'!$G24:$BI24)+L$30</f>
        <v>122.87942189862051</v>
      </c>
      <c r="M36" s="271">
        <f>HLOOKUP($L$4,'5 Experimental Data'!$E$1:$AM$270,I36+4,FALSE)</f>
        <v>34.396273171925259</v>
      </c>
      <c r="N36" s="346">
        <f t="shared" si="0"/>
        <v>34.320885228787532</v>
      </c>
      <c r="O36" s="346">
        <f t="shared" si="1"/>
        <v>5.6833419705371773E-3</v>
      </c>
    </row>
    <row r="37" spans="9:15" x14ac:dyDescent="0.3">
      <c r="I37" s="280">
        <f t="shared" si="2"/>
        <v>5</v>
      </c>
      <c r="J37" s="24" t="s">
        <v>529</v>
      </c>
      <c r="K37" s="27">
        <f t="array" ref="K37">SUM('3 Solute Functional Groups'!$G$6:$BI$6*'3 Solute Functional Groups'!$G25:$BI25)+K$30</f>
        <v>98.398374077592194</v>
      </c>
      <c r="L37" s="27">
        <f t="array" ref="L37">SUM('3 Solute Functional Groups'!$G$5:$BI$5*'3 Solute Functional Groups'!$G25:$BI25)+L$30</f>
        <v>136.53269099846722</v>
      </c>
      <c r="M37" s="271" t="e">
        <f>HLOOKUP($L$4,'5 Experimental Data'!$E$1:$AM$270,I37+4,FALSE)</f>
        <v>#N/A</v>
      </c>
      <c r="N37" s="346">
        <f t="shared" si="0"/>
        <v>38.134316920875023</v>
      </c>
      <c r="O37" s="346">
        <f t="shared" si="1"/>
        <v>0</v>
      </c>
    </row>
    <row r="38" spans="9:15" x14ac:dyDescent="0.3">
      <c r="I38" s="280">
        <f t="shared" si="2"/>
        <v>6</v>
      </c>
      <c r="J38" s="24" t="s">
        <v>528</v>
      </c>
      <c r="K38" s="27">
        <f t="array" ref="K38">SUM('3 Solute Functional Groups'!$G$6:$BI$6*'3 Solute Functional Groups'!$G26:$BI26)+K$30</f>
        <v>108.23821148535141</v>
      </c>
      <c r="L38" s="27">
        <f t="array" ref="L38">SUM('3 Solute Functional Groups'!$G$5:$BI$5*'3 Solute Functional Groups'!$G26:$BI26)+L$30</f>
        <v>150.18596009831396</v>
      </c>
      <c r="M38" s="271" t="e">
        <f>HLOOKUP($L$4,'5 Experimental Data'!$E$1:$AM$270,I38+4,FALSE)</f>
        <v>#N/A</v>
      </c>
      <c r="N38" s="346">
        <f t="shared" si="0"/>
        <v>41.947748612962542</v>
      </c>
      <c r="O38" s="346">
        <f t="shared" si="1"/>
        <v>0</v>
      </c>
    </row>
    <row r="39" spans="9:15" x14ac:dyDescent="0.3">
      <c r="I39" s="280">
        <f t="shared" si="2"/>
        <v>7</v>
      </c>
      <c r="J39" s="24" t="s">
        <v>527</v>
      </c>
      <c r="K39" s="27">
        <f t="array" ref="K39">SUM('3 Solute Functional Groups'!$G$6:$BI$6*'3 Solute Functional Groups'!$G27:$BI27)+K$30</f>
        <v>118.07804889311063</v>
      </c>
      <c r="L39" s="27">
        <f t="array" ref="L39">SUM('3 Solute Functional Groups'!$G$5:$BI$5*'3 Solute Functional Groups'!$G27:$BI27)+L$30</f>
        <v>163.83922919816067</v>
      </c>
      <c r="M39" s="271" t="e">
        <f>HLOOKUP($L$4,'5 Experimental Data'!$E$1:$AM$270,I39+4,FALSE)</f>
        <v>#N/A</v>
      </c>
      <c r="N39" s="346">
        <f t="shared" si="0"/>
        <v>45.761180305050033</v>
      </c>
      <c r="O39" s="346">
        <f t="shared" si="1"/>
        <v>0</v>
      </c>
    </row>
    <row r="40" spans="9:15" x14ac:dyDescent="0.3">
      <c r="I40" s="280">
        <f t="shared" si="2"/>
        <v>8</v>
      </c>
      <c r="J40" s="24" t="s">
        <v>526</v>
      </c>
      <c r="K40" s="27">
        <f t="array" ref="K40">SUM('3 Solute Functional Groups'!$G$6:$BI$6*'3 Solute Functional Groups'!$G28:$BI28)+K$30</f>
        <v>127.91788630086985</v>
      </c>
      <c r="L40" s="27">
        <f t="array" ref="L40">SUM('3 Solute Functional Groups'!$G$5:$BI$5*'3 Solute Functional Groups'!$G28:$BI28)+L$30</f>
        <v>177.4924982980074</v>
      </c>
      <c r="M40" s="271" t="e">
        <f>HLOOKUP($L$4,'5 Experimental Data'!$E$1:$AM$270,I40+4,FALSE)</f>
        <v>#N/A</v>
      </c>
      <c r="N40" s="346">
        <f t="shared" si="0"/>
        <v>49.574611997137552</v>
      </c>
      <c r="O40" s="346">
        <f t="shared" si="1"/>
        <v>0</v>
      </c>
    </row>
    <row r="41" spans="9:15" x14ac:dyDescent="0.3">
      <c r="I41" s="280">
        <f t="shared" si="2"/>
        <v>9</v>
      </c>
      <c r="J41" s="24" t="s">
        <v>525</v>
      </c>
      <c r="K41" s="27">
        <f t="array" ref="K41">SUM('3 Solute Functional Groups'!$G$6:$BI$6*'3 Solute Functional Groups'!$G29:$BI29)+K$30</f>
        <v>137.75772370862907</v>
      </c>
      <c r="L41" s="27">
        <f t="array" ref="L41">SUM('3 Solute Functional Groups'!$G$5:$BI$5*'3 Solute Functional Groups'!$G29:$BI29)+L$30</f>
        <v>191.14576739785412</v>
      </c>
      <c r="M41" s="271" t="e">
        <f>HLOOKUP($L$4,'5 Experimental Data'!$E$1:$AM$270,I41+4,FALSE)</f>
        <v>#N/A</v>
      </c>
      <c r="N41" s="346">
        <f t="shared" si="0"/>
        <v>53.388043689225043</v>
      </c>
      <c r="O41" s="346">
        <f t="shared" si="1"/>
        <v>0</v>
      </c>
    </row>
    <row r="42" spans="9:15" x14ac:dyDescent="0.3">
      <c r="I42" s="280">
        <f t="shared" si="2"/>
        <v>10</v>
      </c>
      <c r="J42" s="24" t="s">
        <v>524</v>
      </c>
      <c r="K42" s="27">
        <f t="array" ref="K42">SUM('3 Solute Functional Groups'!$G$6:$BI$6*'3 Solute Functional Groups'!$G30:$BI30)+K$30</f>
        <v>147.59756111638831</v>
      </c>
      <c r="L42" s="27">
        <f t="array" ref="L42">SUM('3 Solute Functional Groups'!$G$5:$BI$5*'3 Solute Functional Groups'!$G30:$BI30)+L$30</f>
        <v>204.79903649770085</v>
      </c>
      <c r="M42" s="271" t="e">
        <f>HLOOKUP($L$4,'5 Experimental Data'!$E$1:$AM$270,I42+4,FALSE)</f>
        <v>#N/A</v>
      </c>
      <c r="N42" s="346">
        <f t="shared" si="0"/>
        <v>57.201475381312548</v>
      </c>
      <c r="O42" s="346">
        <f t="shared" si="1"/>
        <v>0</v>
      </c>
    </row>
    <row r="43" spans="9:15" x14ac:dyDescent="0.3">
      <c r="I43" s="280">
        <f t="shared" si="2"/>
        <v>11</v>
      </c>
      <c r="J43" s="24" t="s">
        <v>523</v>
      </c>
      <c r="K43" s="27">
        <f t="array" ref="K43">SUM('3 Solute Functional Groups'!$G$6:$BI$6*'3 Solute Functional Groups'!$G31:$BI31)+K$30</f>
        <v>157.43739852414751</v>
      </c>
      <c r="L43" s="27">
        <f t="array" ref="L43">SUM('3 Solute Functional Groups'!$G$5:$BI$5*'3 Solute Functional Groups'!$G31:$BI31)+L$30</f>
        <v>218.45230559754756</v>
      </c>
      <c r="M43" s="271" t="e">
        <f>HLOOKUP($L$4,'5 Experimental Data'!$E$1:$AM$270,I43+4,FALSE)</f>
        <v>#N/A</v>
      </c>
      <c r="N43" s="346">
        <f t="shared" si="0"/>
        <v>61.014907073400053</v>
      </c>
      <c r="O43" s="346">
        <f t="shared" si="1"/>
        <v>0</v>
      </c>
    </row>
    <row r="44" spans="9:15" x14ac:dyDescent="0.3">
      <c r="I44" s="280">
        <f t="shared" si="2"/>
        <v>12</v>
      </c>
      <c r="J44" s="24" t="s">
        <v>522</v>
      </c>
      <c r="K44" s="27">
        <f t="array" ref="K44">SUM('3 Solute Functional Groups'!$G$6:$BI$6*'3 Solute Functional Groups'!$G32:$BI32)+K$30</f>
        <v>167.27723593190672</v>
      </c>
      <c r="L44" s="27">
        <f t="array" ref="L44">SUM('3 Solute Functional Groups'!$G$5:$BI$5*'3 Solute Functional Groups'!$G32:$BI32)+L$30</f>
        <v>232.10557469739427</v>
      </c>
      <c r="M44" s="271" t="e">
        <f>HLOOKUP($L$4,'5 Experimental Data'!$E$1:$AM$270,I44+4,FALSE)</f>
        <v>#N/A</v>
      </c>
      <c r="N44" s="346">
        <f t="shared" si="0"/>
        <v>64.828338765487558</v>
      </c>
      <c r="O44" s="346">
        <f t="shared" si="1"/>
        <v>0</v>
      </c>
    </row>
    <row r="45" spans="9:15" x14ac:dyDescent="0.3">
      <c r="I45" s="280">
        <f t="shared" si="2"/>
        <v>13</v>
      </c>
      <c r="J45" s="24" t="s">
        <v>521</v>
      </c>
      <c r="K45" s="27">
        <f t="array" ref="K45">SUM('3 Solute Functional Groups'!$G$6:$BI$6*'3 Solute Functional Groups'!$G33:$BI33)+K$30</f>
        <v>59.039024446555317</v>
      </c>
      <c r="L45" s="27">
        <f t="array" ref="L45">SUM('3 Solute Functional Groups'!$G$5:$BI$5*'3 Solute Functional Groups'!$G33:$BI33)+L$30</f>
        <v>81.919614599080333</v>
      </c>
      <c r="M45" s="271" t="e">
        <f>HLOOKUP($L$4,'5 Experimental Data'!$E$1:$AM$270,I45+4,FALSE)</f>
        <v>#N/A</v>
      </c>
      <c r="N45" s="346">
        <f t="shared" si="0"/>
        <v>22.880590152525016</v>
      </c>
      <c r="O45" s="346">
        <f t="shared" si="1"/>
        <v>0</v>
      </c>
    </row>
    <row r="46" spans="9:15" x14ac:dyDescent="0.3">
      <c r="I46" s="280">
        <f t="shared" si="2"/>
        <v>14</v>
      </c>
      <c r="J46" s="24" t="s">
        <v>520</v>
      </c>
      <c r="K46" s="27">
        <f t="array" ref="K46">SUM('3 Solute Functional Groups'!$G$6:$BI$6*'3 Solute Functional Groups'!$G34:$BI34)+K$30</f>
        <v>68.878861854314536</v>
      </c>
      <c r="L46" s="27">
        <f t="array" ref="L46">SUM('3 Solute Functional Groups'!$G$5:$BI$5*'3 Solute Functional Groups'!$G34:$BI34)+L$30</f>
        <v>95.572883698927058</v>
      </c>
      <c r="M46" s="271" t="e">
        <f>HLOOKUP($L$4,'5 Experimental Data'!$E$1:$AM$270,I46+4,FALSE)</f>
        <v>#N/A</v>
      </c>
      <c r="N46" s="346">
        <f t="shared" si="0"/>
        <v>26.694021844612521</v>
      </c>
      <c r="O46" s="346">
        <f t="shared" si="1"/>
        <v>0</v>
      </c>
    </row>
    <row r="47" spans="9:15" x14ac:dyDescent="0.3">
      <c r="I47" s="280">
        <f t="shared" si="2"/>
        <v>15</v>
      </c>
      <c r="J47" s="24" t="s">
        <v>519</v>
      </c>
      <c r="K47" s="27">
        <f t="array" ref="K47">SUM('3 Solute Functional Groups'!$G$6:$BI$6*'3 Solute Functional Groups'!$G35:$BI35)+K$30</f>
        <v>68.878861854314536</v>
      </c>
      <c r="L47" s="27">
        <f t="array" ref="L47">SUM('3 Solute Functional Groups'!$G$5:$BI$5*'3 Solute Functional Groups'!$G35:$BI35)+L$30</f>
        <v>95.572883698927058</v>
      </c>
      <c r="M47" s="271" t="e">
        <f>HLOOKUP($L$4,'5 Experimental Data'!$E$1:$AM$270,I47+4,FALSE)</f>
        <v>#N/A</v>
      </c>
      <c r="N47" s="346">
        <f t="shared" si="0"/>
        <v>26.694021844612521</v>
      </c>
      <c r="O47" s="346">
        <f t="shared" si="1"/>
        <v>0</v>
      </c>
    </row>
    <row r="48" spans="9:15" x14ac:dyDescent="0.3">
      <c r="I48" s="280">
        <f t="shared" si="2"/>
        <v>16</v>
      </c>
      <c r="J48" s="24" t="s">
        <v>518</v>
      </c>
      <c r="K48" s="27">
        <f t="array" ref="K48">SUM('3 Solute Functional Groups'!$G$6:$BI$6*'3 Solute Functional Groups'!$G36:$BI36)+K$30</f>
        <v>78.718699262073756</v>
      </c>
      <c r="L48" s="27">
        <f t="array" ref="L48">SUM('3 Solute Functional Groups'!$G$5:$BI$5*'3 Solute Functional Groups'!$G36:$BI36)+L$30</f>
        <v>109.22615279877378</v>
      </c>
      <c r="M48" s="271" t="e">
        <f>HLOOKUP($L$4,'5 Experimental Data'!$E$1:$AM$270,I48+4,FALSE)</f>
        <v>#N/A</v>
      </c>
      <c r="N48" s="346">
        <f t="shared" si="0"/>
        <v>30.507453536700027</v>
      </c>
      <c r="O48" s="346">
        <f t="shared" si="1"/>
        <v>0</v>
      </c>
    </row>
    <row r="49" spans="9:15" x14ac:dyDescent="0.3">
      <c r="I49" s="280">
        <f t="shared" si="2"/>
        <v>17</v>
      </c>
      <c r="J49" s="24" t="s">
        <v>517</v>
      </c>
      <c r="K49" s="27">
        <f t="array" ref="K49">SUM('3 Solute Functional Groups'!$G$6:$BI$6*'3 Solute Functional Groups'!$G37:$BI37)+K$30</f>
        <v>78.718699262073756</v>
      </c>
      <c r="L49" s="27">
        <f t="array" ref="L49">SUM('3 Solute Functional Groups'!$G$5:$BI$5*'3 Solute Functional Groups'!$G37:$BI37)+L$30</f>
        <v>109.22615279877378</v>
      </c>
      <c r="M49" s="271" t="e">
        <f>HLOOKUP($L$4,'5 Experimental Data'!$E$1:$AM$270,I49+4,FALSE)</f>
        <v>#N/A</v>
      </c>
      <c r="N49" s="346">
        <f t="shared" si="0"/>
        <v>30.507453536700027</v>
      </c>
      <c r="O49" s="346">
        <f t="shared" si="1"/>
        <v>0</v>
      </c>
    </row>
    <row r="50" spans="9:15" x14ac:dyDescent="0.3">
      <c r="I50" s="280">
        <f t="shared" si="2"/>
        <v>18</v>
      </c>
      <c r="J50" s="24" t="s">
        <v>516</v>
      </c>
      <c r="K50" s="27">
        <f t="array" ref="K50">SUM('3 Solute Functional Groups'!$G$6:$BI$6*'3 Solute Functional Groups'!$G38:$BI38)+K$30</f>
        <v>78.718699262073756</v>
      </c>
      <c r="L50" s="27">
        <f t="array" ref="L50">SUM('3 Solute Functional Groups'!$G$5:$BI$5*'3 Solute Functional Groups'!$G38:$BI38)+L$30</f>
        <v>109.22615279877378</v>
      </c>
      <c r="M50" s="271" t="e">
        <f>HLOOKUP($L$4,'5 Experimental Data'!$E$1:$AM$270,I50+4,FALSE)</f>
        <v>#N/A</v>
      </c>
      <c r="N50" s="346">
        <f t="shared" si="0"/>
        <v>30.507453536700027</v>
      </c>
      <c r="O50" s="346">
        <f t="shared" si="1"/>
        <v>0</v>
      </c>
    </row>
    <row r="51" spans="9:15" x14ac:dyDescent="0.3">
      <c r="I51" s="280">
        <f t="shared" si="2"/>
        <v>19</v>
      </c>
      <c r="J51" s="24" t="s">
        <v>515</v>
      </c>
      <c r="K51" s="27">
        <f t="array" ref="K51">SUM('3 Solute Functional Groups'!$G$6:$BI$6*'3 Solute Functional Groups'!$G39:$BI39)+K$30</f>
        <v>88.558536669832975</v>
      </c>
      <c r="L51" s="27">
        <f t="array" ref="L51">SUM('3 Solute Functional Groups'!$G$5:$BI$5*'3 Solute Functional Groups'!$G39:$BI39)+L$30</f>
        <v>122.87942189862051</v>
      </c>
      <c r="M51" s="271" t="e">
        <f>HLOOKUP($L$4,'5 Experimental Data'!$E$1:$AM$270,I51+4,FALSE)</f>
        <v>#N/A</v>
      </c>
      <c r="N51" s="346">
        <f t="shared" si="0"/>
        <v>34.320885228787532</v>
      </c>
      <c r="O51" s="346">
        <f t="shared" si="1"/>
        <v>0</v>
      </c>
    </row>
    <row r="52" spans="9:15" x14ac:dyDescent="0.3">
      <c r="I52" s="280">
        <f t="shared" si="2"/>
        <v>20</v>
      </c>
      <c r="J52" s="24" t="s">
        <v>514</v>
      </c>
      <c r="K52" s="27">
        <f t="array" ref="K52">SUM('3 Solute Functional Groups'!$G$6:$BI$6*'3 Solute Functional Groups'!$G40:$BI40)+K$30</f>
        <v>88.558536669832975</v>
      </c>
      <c r="L52" s="27">
        <f t="array" ref="L52">SUM('3 Solute Functional Groups'!$G$5:$BI$5*'3 Solute Functional Groups'!$G40:$BI40)+L$30</f>
        <v>122.87942189862051</v>
      </c>
      <c r="M52" s="271" t="e">
        <f>HLOOKUP($L$4,'5 Experimental Data'!$E$1:$AM$270,I52+4,FALSE)</f>
        <v>#N/A</v>
      </c>
      <c r="N52" s="346">
        <f t="shared" si="0"/>
        <v>34.320885228787532</v>
      </c>
      <c r="O52" s="346">
        <f t="shared" si="1"/>
        <v>0</v>
      </c>
    </row>
    <row r="53" spans="9:15" x14ac:dyDescent="0.3">
      <c r="I53" s="280">
        <f t="shared" si="2"/>
        <v>21</v>
      </c>
      <c r="J53" s="24" t="s">
        <v>513</v>
      </c>
      <c r="K53" s="27">
        <f t="array" ref="K53">SUM('3 Solute Functional Groups'!$G$6:$BI$6*'3 Solute Functional Groups'!$G41:$BI41)+K$30</f>
        <v>88.558536669832975</v>
      </c>
      <c r="L53" s="27">
        <f t="array" ref="L53">SUM('3 Solute Functional Groups'!$G$5:$BI$5*'3 Solute Functional Groups'!$G41:$BI41)+L$30</f>
        <v>122.87942189862051</v>
      </c>
      <c r="M53" s="271" t="e">
        <f>HLOOKUP($L$4,'5 Experimental Data'!$E$1:$AM$270,I53+4,FALSE)</f>
        <v>#N/A</v>
      </c>
      <c r="N53" s="346">
        <f t="shared" si="0"/>
        <v>34.320885228787532</v>
      </c>
      <c r="O53" s="346">
        <f t="shared" si="1"/>
        <v>0</v>
      </c>
    </row>
    <row r="54" spans="9:15" x14ac:dyDescent="0.3">
      <c r="I54" s="280">
        <f t="shared" si="2"/>
        <v>22</v>
      </c>
      <c r="J54" s="24" t="s">
        <v>512</v>
      </c>
      <c r="K54" s="27">
        <f t="array" ref="K54">SUM('3 Solute Functional Groups'!$G$6:$BI$6*'3 Solute Functional Groups'!$G42:$BI42)+K$30</f>
        <v>88.558536669832975</v>
      </c>
      <c r="L54" s="27">
        <f t="array" ref="L54">SUM('3 Solute Functional Groups'!$G$5:$BI$5*'3 Solute Functional Groups'!$G42:$BI42)+L$30</f>
        <v>122.87942189862051</v>
      </c>
      <c r="M54" s="271" t="e">
        <f>HLOOKUP($L$4,'5 Experimental Data'!$E$1:$AM$270,I54+4,FALSE)</f>
        <v>#N/A</v>
      </c>
      <c r="N54" s="346">
        <f t="shared" si="0"/>
        <v>34.320885228787532</v>
      </c>
      <c r="O54" s="346">
        <f t="shared" si="1"/>
        <v>0</v>
      </c>
    </row>
    <row r="55" spans="9:15" x14ac:dyDescent="0.3">
      <c r="I55" s="280">
        <f t="shared" si="2"/>
        <v>23</v>
      </c>
      <c r="J55" s="24" t="s">
        <v>511</v>
      </c>
      <c r="K55" s="27">
        <f t="array" ref="K55">SUM('3 Solute Functional Groups'!$G$6:$BI$6*'3 Solute Functional Groups'!$G43:$BI43)+K$30</f>
        <v>88.558536669832975</v>
      </c>
      <c r="L55" s="27">
        <f t="array" ref="L55">SUM('3 Solute Functional Groups'!$G$5:$BI$5*'3 Solute Functional Groups'!$G43:$BI43)+L$30</f>
        <v>122.87942189862051</v>
      </c>
      <c r="M55" s="271" t="e">
        <f>HLOOKUP($L$4,'5 Experimental Data'!$E$1:$AM$270,I55+4,FALSE)</f>
        <v>#N/A</v>
      </c>
      <c r="N55" s="346">
        <f t="shared" si="0"/>
        <v>34.320885228787532</v>
      </c>
      <c r="O55" s="346">
        <f t="shared" si="1"/>
        <v>0</v>
      </c>
    </row>
    <row r="56" spans="9:15" x14ac:dyDescent="0.3">
      <c r="I56" s="280">
        <f t="shared" si="2"/>
        <v>24</v>
      </c>
      <c r="J56" s="24" t="s">
        <v>510</v>
      </c>
      <c r="K56" s="27">
        <f t="array" ref="K56">SUM('3 Solute Functional Groups'!$G$6:$BI$6*'3 Solute Functional Groups'!$G44:$BI44)+K$30</f>
        <v>88.558536669832975</v>
      </c>
      <c r="L56" s="27">
        <f t="array" ref="L56">SUM('3 Solute Functional Groups'!$G$5:$BI$5*'3 Solute Functional Groups'!$G44:$BI44)+L$30</f>
        <v>122.87942189862051</v>
      </c>
      <c r="M56" s="271" t="e">
        <f>HLOOKUP($L$4,'5 Experimental Data'!$E$1:$AM$270,I56+4,FALSE)</f>
        <v>#N/A</v>
      </c>
      <c r="N56" s="346">
        <f t="shared" si="0"/>
        <v>34.320885228787532</v>
      </c>
      <c r="O56" s="346">
        <f t="shared" si="1"/>
        <v>0</v>
      </c>
    </row>
    <row r="57" spans="9:15" x14ac:dyDescent="0.3">
      <c r="I57" s="280">
        <f t="shared" si="2"/>
        <v>25</v>
      </c>
      <c r="J57" s="24" t="s">
        <v>509</v>
      </c>
      <c r="K57" s="27">
        <f t="array" ref="K57">SUM('3 Solute Functional Groups'!$G$6:$BI$6*'3 Solute Functional Groups'!$G45:$BI45)+K$30</f>
        <v>88.558536669832975</v>
      </c>
      <c r="L57" s="27">
        <f t="array" ref="L57">SUM('3 Solute Functional Groups'!$G$5:$BI$5*'3 Solute Functional Groups'!$G45:$BI45)+L$30</f>
        <v>122.87942189862051</v>
      </c>
      <c r="M57" s="271" t="e">
        <f>HLOOKUP($L$4,'5 Experimental Data'!$E$1:$AM$270,I57+4,FALSE)</f>
        <v>#N/A</v>
      </c>
      <c r="N57" s="346">
        <f t="shared" si="0"/>
        <v>34.320885228787532</v>
      </c>
      <c r="O57" s="346">
        <f t="shared" si="1"/>
        <v>0</v>
      </c>
    </row>
    <row r="58" spans="9:15" x14ac:dyDescent="0.3">
      <c r="I58" s="280">
        <f t="shared" si="2"/>
        <v>26</v>
      </c>
      <c r="J58" s="24" t="s">
        <v>508</v>
      </c>
      <c r="K58" s="27">
        <f t="array" ref="K58">SUM('3 Solute Functional Groups'!$G$6:$BI$6*'3 Solute Functional Groups'!$G46:$BI46)+K$30</f>
        <v>88.558536669832975</v>
      </c>
      <c r="L58" s="27">
        <f t="array" ref="L58">SUM('3 Solute Functional Groups'!$G$5:$BI$5*'3 Solute Functional Groups'!$G46:$BI46)+L$30</f>
        <v>122.87942189862051</v>
      </c>
      <c r="M58" s="271" t="e">
        <f>HLOOKUP($L$4,'5 Experimental Data'!$E$1:$AM$270,I58+4,FALSE)</f>
        <v>#N/A</v>
      </c>
      <c r="N58" s="346">
        <f t="shared" si="0"/>
        <v>34.320885228787532</v>
      </c>
      <c r="O58" s="346">
        <f t="shared" si="1"/>
        <v>0</v>
      </c>
    </row>
    <row r="59" spans="9:15" x14ac:dyDescent="0.3">
      <c r="I59" s="280">
        <f t="shared" si="2"/>
        <v>27</v>
      </c>
      <c r="J59" s="24" t="s">
        <v>507</v>
      </c>
      <c r="K59" s="27">
        <f t="array" ref="K59">SUM('3 Solute Functional Groups'!$G$6:$BI$6*'3 Solute Functional Groups'!$G47:$BI47)+K$30</f>
        <v>88.558536669832975</v>
      </c>
      <c r="L59" s="27">
        <f t="array" ref="L59">SUM('3 Solute Functional Groups'!$G$5:$BI$5*'3 Solute Functional Groups'!$G47:$BI47)+L$30</f>
        <v>122.87942189862051</v>
      </c>
      <c r="M59" s="271" t="e">
        <f>HLOOKUP($L$4,'5 Experimental Data'!$E$1:$AM$270,I59+4,FALSE)</f>
        <v>#N/A</v>
      </c>
      <c r="N59" s="346">
        <f t="shared" si="0"/>
        <v>34.320885228787532</v>
      </c>
      <c r="O59" s="346">
        <f t="shared" si="1"/>
        <v>0</v>
      </c>
    </row>
    <row r="60" spans="9:15" x14ac:dyDescent="0.3">
      <c r="I60" s="280">
        <f t="shared" si="2"/>
        <v>28</v>
      </c>
      <c r="J60" s="24" t="s">
        <v>506</v>
      </c>
      <c r="K60" s="27">
        <f t="array" ref="K60">SUM('3 Solute Functional Groups'!$G$6:$BI$6*'3 Solute Functional Groups'!$G48:$BI48)+K$30</f>
        <v>88.558536669832975</v>
      </c>
      <c r="L60" s="27">
        <f t="array" ref="L60">SUM('3 Solute Functional Groups'!$G$5:$BI$5*'3 Solute Functional Groups'!$G48:$BI48)+L$30</f>
        <v>122.87942189862051</v>
      </c>
      <c r="M60" s="271" t="e">
        <f>HLOOKUP($L$4,'5 Experimental Data'!$E$1:$AM$270,I60+4,FALSE)</f>
        <v>#N/A</v>
      </c>
      <c r="N60" s="346">
        <f t="shared" si="0"/>
        <v>34.320885228787532</v>
      </c>
      <c r="O60" s="346">
        <f t="shared" si="1"/>
        <v>0</v>
      </c>
    </row>
    <row r="61" spans="9:15" x14ac:dyDescent="0.3">
      <c r="I61" s="280">
        <f t="shared" si="2"/>
        <v>29</v>
      </c>
      <c r="J61" s="24" t="s">
        <v>505</v>
      </c>
      <c r="K61" s="27">
        <f t="array" ref="K61">SUM('3 Solute Functional Groups'!$G$6:$BI$6*'3 Solute Functional Groups'!$G49:$BI49)+K$30</f>
        <v>88.558536669832975</v>
      </c>
      <c r="L61" s="27">
        <f t="array" ref="L61">SUM('3 Solute Functional Groups'!$G$5:$BI$5*'3 Solute Functional Groups'!$G49:$BI49)+L$30</f>
        <v>122.87942189862051</v>
      </c>
      <c r="M61" s="271" t="e">
        <f>HLOOKUP($L$4,'5 Experimental Data'!$E$1:$AM$270,I61+4,FALSE)</f>
        <v>#N/A</v>
      </c>
      <c r="N61" s="346">
        <f t="shared" si="0"/>
        <v>34.320885228787532</v>
      </c>
      <c r="O61" s="346">
        <f t="shared" si="1"/>
        <v>0</v>
      </c>
    </row>
    <row r="62" spans="9:15" x14ac:dyDescent="0.3">
      <c r="I62" s="280">
        <f t="shared" si="2"/>
        <v>30</v>
      </c>
      <c r="J62" s="24" t="s">
        <v>504</v>
      </c>
      <c r="K62" s="27">
        <f t="array" ref="K62">SUM('3 Solute Functional Groups'!$G$6:$BI$6*'3 Solute Functional Groups'!$G50:$BI50)+K$30</f>
        <v>88.558536669832975</v>
      </c>
      <c r="L62" s="27">
        <f t="array" ref="L62">SUM('3 Solute Functional Groups'!$G$5:$BI$5*'3 Solute Functional Groups'!$G50:$BI50)+L$30</f>
        <v>122.87942189862051</v>
      </c>
      <c r="M62" s="271" t="e">
        <f>HLOOKUP($L$4,'5 Experimental Data'!$E$1:$AM$270,I62+4,FALSE)</f>
        <v>#N/A</v>
      </c>
      <c r="N62" s="346">
        <f t="shared" si="0"/>
        <v>34.320885228787532</v>
      </c>
      <c r="O62" s="346">
        <f t="shared" si="1"/>
        <v>0</v>
      </c>
    </row>
    <row r="63" spans="9:15" x14ac:dyDescent="0.3">
      <c r="I63" s="280">
        <f t="shared" si="2"/>
        <v>31</v>
      </c>
      <c r="J63" s="24" t="s">
        <v>502</v>
      </c>
      <c r="K63" s="27">
        <f t="array" ref="K63">SUM('3 Solute Functional Groups'!$G$6:$BI$6*'3 Solute Functional Groups'!$G51:$BI51)+K$30</f>
        <v>88.558536669832975</v>
      </c>
      <c r="L63" s="27">
        <f t="array" ref="L63">SUM('3 Solute Functional Groups'!$G$5:$BI$5*'3 Solute Functional Groups'!$G51:$BI51)+L$30</f>
        <v>122.87942189862051</v>
      </c>
      <c r="M63" s="271" t="e">
        <f>HLOOKUP($L$4,'5 Experimental Data'!$E$1:$AM$270,I63+4,FALSE)</f>
        <v>#N/A</v>
      </c>
      <c r="N63" s="346">
        <f t="shared" si="0"/>
        <v>34.320885228787532</v>
      </c>
      <c r="O63" s="346">
        <f t="shared" si="1"/>
        <v>0</v>
      </c>
    </row>
    <row r="64" spans="9:15" x14ac:dyDescent="0.3">
      <c r="I64" s="280">
        <f t="shared" si="2"/>
        <v>32</v>
      </c>
      <c r="J64" s="24" t="s">
        <v>501</v>
      </c>
      <c r="K64" s="27">
        <f t="array" ref="K64">SUM('3 Solute Functional Groups'!$G$6:$BI$6*'3 Solute Functional Groups'!$G52:$BI52)+K$30</f>
        <v>98.398374077592194</v>
      </c>
      <c r="L64" s="27">
        <f t="array" ref="L64">SUM('3 Solute Functional Groups'!$G$5:$BI$5*'3 Solute Functional Groups'!$G52:$BI52)+L$30</f>
        <v>136.53269099846722</v>
      </c>
      <c r="M64" s="271" t="e">
        <f>HLOOKUP($L$4,'5 Experimental Data'!$E$1:$AM$270,I64+4,FALSE)</f>
        <v>#N/A</v>
      </c>
      <c r="N64" s="346">
        <f t="shared" si="0"/>
        <v>38.134316920875023</v>
      </c>
      <c r="O64" s="346">
        <f t="shared" si="1"/>
        <v>0</v>
      </c>
    </row>
    <row r="65" spans="9:15" x14ac:dyDescent="0.3">
      <c r="I65" s="280">
        <f t="shared" si="2"/>
        <v>33</v>
      </c>
      <c r="J65" s="24" t="s">
        <v>500</v>
      </c>
      <c r="K65" s="27">
        <f t="array" ref="K65">SUM('3 Solute Functional Groups'!$G$6:$BI$6*'3 Solute Functional Groups'!$G53:$BI53)+K$30</f>
        <v>98.398374077592194</v>
      </c>
      <c r="L65" s="27">
        <f t="array" ref="L65">SUM('3 Solute Functional Groups'!$G$5:$BI$5*'3 Solute Functional Groups'!$G53:$BI53)+L$30</f>
        <v>136.53269099846722</v>
      </c>
      <c r="M65" s="271" t="e">
        <f>HLOOKUP($L$4,'5 Experimental Data'!$E$1:$AM$270,I65+4,FALSE)</f>
        <v>#N/A</v>
      </c>
      <c r="N65" s="346">
        <f t="shared" si="0"/>
        <v>38.134316920875023</v>
      </c>
      <c r="O65" s="346">
        <f t="shared" si="1"/>
        <v>0</v>
      </c>
    </row>
    <row r="66" spans="9:15" x14ac:dyDescent="0.3">
      <c r="I66" s="280">
        <f t="shared" si="2"/>
        <v>34</v>
      </c>
      <c r="J66" s="24" t="s">
        <v>499</v>
      </c>
      <c r="K66" s="27">
        <f t="array" ref="K66">SUM('3 Solute Functional Groups'!$G$6:$BI$6*'3 Solute Functional Groups'!$G54:$BI54)+K$30</f>
        <v>98.398374077592194</v>
      </c>
      <c r="L66" s="27">
        <f t="array" ref="L66">SUM('3 Solute Functional Groups'!$G$5:$BI$5*'3 Solute Functional Groups'!$G54:$BI54)+L$30</f>
        <v>136.53269099846722</v>
      </c>
      <c r="M66" s="271" t="e">
        <f>HLOOKUP($L$4,'5 Experimental Data'!$E$1:$AM$270,I66+4,FALSE)</f>
        <v>#N/A</v>
      </c>
      <c r="N66" s="346">
        <f t="shared" si="0"/>
        <v>38.134316920875023</v>
      </c>
      <c r="O66" s="346">
        <f t="shared" si="1"/>
        <v>0</v>
      </c>
    </row>
    <row r="67" spans="9:15" x14ac:dyDescent="0.3">
      <c r="I67" s="280">
        <f t="shared" si="2"/>
        <v>35</v>
      </c>
      <c r="J67" s="24" t="s">
        <v>498</v>
      </c>
      <c r="K67" s="27">
        <f t="array" ref="K67">SUM('3 Solute Functional Groups'!$G$6:$BI$6*'3 Solute Functional Groups'!$G55:$BI55)+K$30</f>
        <v>98.398374077592194</v>
      </c>
      <c r="L67" s="27">
        <f t="array" ref="L67">SUM('3 Solute Functional Groups'!$G$5:$BI$5*'3 Solute Functional Groups'!$G55:$BI55)+L$30</f>
        <v>136.53269099846722</v>
      </c>
      <c r="M67" s="271" t="e">
        <f>HLOOKUP($L$4,'5 Experimental Data'!$E$1:$AM$270,I67+4,FALSE)</f>
        <v>#N/A</v>
      </c>
      <c r="N67" s="346">
        <f t="shared" si="0"/>
        <v>38.134316920875023</v>
      </c>
      <c r="O67" s="346">
        <f t="shared" si="1"/>
        <v>0</v>
      </c>
    </row>
    <row r="68" spans="9:15" x14ac:dyDescent="0.3">
      <c r="I68" s="280">
        <f t="shared" si="2"/>
        <v>36</v>
      </c>
      <c r="J68" s="24" t="s">
        <v>497</v>
      </c>
      <c r="K68" s="27">
        <f t="array" ref="K68">SUM('3 Solute Functional Groups'!$G$6:$BI$6*'3 Solute Functional Groups'!$G56:$BI56)+K$30</f>
        <v>108.23821148535141</v>
      </c>
      <c r="L68" s="27">
        <f t="array" ref="L68">SUM('3 Solute Functional Groups'!$G$5:$BI$5*'3 Solute Functional Groups'!$G56:$BI56)+L$30</f>
        <v>150.18596009831396</v>
      </c>
      <c r="M68" s="271" t="e">
        <f>HLOOKUP($L$4,'5 Experimental Data'!$E$1:$AM$270,I68+4,FALSE)</f>
        <v>#N/A</v>
      </c>
      <c r="N68" s="346">
        <f t="shared" si="0"/>
        <v>41.947748612962542</v>
      </c>
      <c r="O68" s="346">
        <f t="shared" si="1"/>
        <v>0</v>
      </c>
    </row>
    <row r="69" spans="9:15" x14ac:dyDescent="0.3">
      <c r="I69" s="280">
        <f t="shared" si="2"/>
        <v>37</v>
      </c>
      <c r="J69" s="24" t="s">
        <v>496</v>
      </c>
      <c r="K69" s="27">
        <f t="array" ref="K69">SUM('3 Solute Functional Groups'!$G$6:$BI$6*'3 Solute Functional Groups'!$G57:$BI57)+K$30</f>
        <v>49.199187038796097</v>
      </c>
      <c r="L69" s="27">
        <f t="array" ref="L69">SUM('3 Solute Functional Groups'!$G$5:$BI$5*'3 Solute Functional Groups'!$G57:$BI57)+L$30</f>
        <v>68.266345499233609</v>
      </c>
      <c r="M69" s="271" t="e">
        <f>HLOOKUP($L$4,'5 Experimental Data'!$E$1:$AM$270,I69+4,FALSE)</f>
        <v>#N/A</v>
      </c>
      <c r="N69" s="346">
        <f t="shared" si="0"/>
        <v>19.067158460437511</v>
      </c>
      <c r="O69" s="346">
        <f t="shared" si="1"/>
        <v>0</v>
      </c>
    </row>
    <row r="70" spans="9:15" x14ac:dyDescent="0.3">
      <c r="I70" s="280">
        <f t="shared" si="2"/>
        <v>38</v>
      </c>
      <c r="J70" s="24" t="s">
        <v>495</v>
      </c>
      <c r="K70" s="27">
        <f t="array" ref="K70">SUM('3 Solute Functional Groups'!$G$6:$BI$6*'3 Solute Functional Groups'!$G58:$BI58)+K$30</f>
        <v>59.039024446555317</v>
      </c>
      <c r="L70" s="27">
        <f t="array" ref="L70">SUM('3 Solute Functional Groups'!$G$5:$BI$5*'3 Solute Functional Groups'!$G58:$BI58)+L$30</f>
        <v>81.919614599080333</v>
      </c>
      <c r="M70" s="271">
        <f>HLOOKUP($L$4,'5 Experimental Data'!$E$1:$AM$270,I70+4,FALSE)</f>
        <v>22.078881601484618</v>
      </c>
      <c r="N70" s="346">
        <f t="shared" si="0"/>
        <v>22.880590152525016</v>
      </c>
      <c r="O70" s="346">
        <f t="shared" si="1"/>
        <v>0.64273660081129558</v>
      </c>
    </row>
    <row r="71" spans="9:15" x14ac:dyDescent="0.3">
      <c r="I71" s="280">
        <f t="shared" si="2"/>
        <v>39</v>
      </c>
      <c r="J71" s="24" t="s">
        <v>494</v>
      </c>
      <c r="K71" s="27">
        <f t="array" ref="K71">SUM('3 Solute Functional Groups'!$G$6:$BI$6*'3 Solute Functional Groups'!$G59:$BI59)+K$30</f>
        <v>68.878861854314536</v>
      </c>
      <c r="L71" s="27">
        <f t="array" ref="L71">SUM('3 Solute Functional Groups'!$G$5:$BI$5*'3 Solute Functional Groups'!$G59:$BI59)+L$30</f>
        <v>95.572883698927058</v>
      </c>
      <c r="M71" s="271" t="e">
        <f>HLOOKUP($L$4,'5 Experimental Data'!$E$1:$AM$270,I71+4,FALSE)</f>
        <v>#N/A</v>
      </c>
      <c r="N71" s="346">
        <f t="shared" si="0"/>
        <v>26.694021844612521</v>
      </c>
      <c r="O71" s="346">
        <f t="shared" si="1"/>
        <v>0</v>
      </c>
    </row>
    <row r="72" spans="9:15" x14ac:dyDescent="0.3">
      <c r="I72" s="280">
        <f t="shared" si="2"/>
        <v>40</v>
      </c>
      <c r="J72" s="24" t="s">
        <v>493</v>
      </c>
      <c r="K72" s="27">
        <f t="array" ref="K72">SUM('3 Solute Functional Groups'!$G$6:$BI$6*'3 Solute Functional Groups'!$G60:$BI60)+K$30</f>
        <v>78.718699262073756</v>
      </c>
      <c r="L72" s="27">
        <f t="array" ref="L72">SUM('3 Solute Functional Groups'!$G$5:$BI$5*'3 Solute Functional Groups'!$G60:$BI60)+L$30</f>
        <v>109.22615279877378</v>
      </c>
      <c r="M72" s="271" t="e">
        <f>HLOOKUP($L$4,'5 Experimental Data'!$E$1:$AM$270,I72+4,FALSE)</f>
        <v>#N/A</v>
      </c>
      <c r="N72" s="346">
        <f t="shared" si="0"/>
        <v>30.507453536700027</v>
      </c>
      <c r="O72" s="346">
        <f t="shared" si="1"/>
        <v>0</v>
      </c>
    </row>
    <row r="73" spans="9:15" x14ac:dyDescent="0.3">
      <c r="I73" s="280">
        <f t="shared" si="2"/>
        <v>41</v>
      </c>
      <c r="J73" s="24" t="s">
        <v>492</v>
      </c>
      <c r="K73" s="27">
        <f t="array" ref="K73">SUM('3 Solute Functional Groups'!$G$6:$BI$6*'3 Solute Functional Groups'!$G61:$BI61)+K$30</f>
        <v>88.558536669832975</v>
      </c>
      <c r="L73" s="27">
        <f t="array" ref="L73">SUM('3 Solute Functional Groups'!$G$5:$BI$5*'3 Solute Functional Groups'!$G61:$BI61)+L$30</f>
        <v>122.87942189862051</v>
      </c>
      <c r="M73" s="271" t="e">
        <f>HLOOKUP($L$4,'5 Experimental Data'!$E$1:$AM$270,I73+4,FALSE)</f>
        <v>#N/A</v>
      </c>
      <c r="N73" s="346">
        <f t="shared" si="0"/>
        <v>34.320885228787532</v>
      </c>
      <c r="O73" s="346">
        <f t="shared" si="1"/>
        <v>0</v>
      </c>
    </row>
    <row r="74" spans="9:15" x14ac:dyDescent="0.3">
      <c r="I74" s="280">
        <f t="shared" si="2"/>
        <v>42</v>
      </c>
      <c r="J74" s="24" t="s">
        <v>491</v>
      </c>
      <c r="K74" s="27">
        <f t="array" ref="K74">SUM('3 Solute Functional Groups'!$G$6:$BI$6*'3 Solute Functional Groups'!$G62:$BI62)+K$30</f>
        <v>88.558536669832975</v>
      </c>
      <c r="L74" s="27">
        <f t="array" ref="L74">SUM('3 Solute Functional Groups'!$G$5:$BI$5*'3 Solute Functional Groups'!$G62:$BI62)+L$30</f>
        <v>122.87942189862051</v>
      </c>
      <c r="M74" s="271" t="e">
        <f>HLOOKUP($L$4,'5 Experimental Data'!$E$1:$AM$270,I74+4,FALSE)</f>
        <v>#N/A</v>
      </c>
      <c r="N74" s="346">
        <f t="shared" si="0"/>
        <v>34.320885228787532</v>
      </c>
      <c r="O74" s="346">
        <f t="shared" si="1"/>
        <v>0</v>
      </c>
    </row>
    <row r="75" spans="9:15" x14ac:dyDescent="0.3">
      <c r="I75" s="280">
        <f t="shared" si="2"/>
        <v>43</v>
      </c>
      <c r="J75" s="24" t="s">
        <v>490</v>
      </c>
      <c r="K75" s="27">
        <f t="array" ref="K75">SUM('3 Solute Functional Groups'!$G$6:$BI$6*'3 Solute Functional Groups'!$G63:$BI63)+K$30</f>
        <v>59.039024446555317</v>
      </c>
      <c r="L75" s="27">
        <f t="array" ref="L75">SUM('3 Solute Functional Groups'!$G$5:$BI$5*'3 Solute Functional Groups'!$G63:$BI63)+L$30</f>
        <v>81.919614599080333</v>
      </c>
      <c r="M75" s="271" t="e">
        <f>HLOOKUP($L$4,'5 Experimental Data'!$E$1:$AM$270,I75+4,FALSE)</f>
        <v>#N/A</v>
      </c>
      <c r="N75" s="346">
        <f t="shared" si="0"/>
        <v>22.880590152525016</v>
      </c>
      <c r="O75" s="346">
        <f t="shared" si="1"/>
        <v>0</v>
      </c>
    </row>
    <row r="76" spans="9:15" x14ac:dyDescent="0.3">
      <c r="I76" s="280">
        <f t="shared" si="2"/>
        <v>44</v>
      </c>
      <c r="J76" s="24" t="s">
        <v>489</v>
      </c>
      <c r="K76" s="27">
        <f t="array" ref="K76">SUM('3 Solute Functional Groups'!$G$6:$BI$6*'3 Solute Functional Groups'!$G64:$BI64)+K$30</f>
        <v>68.878861854314536</v>
      </c>
      <c r="L76" s="27">
        <f t="array" ref="L76">SUM('3 Solute Functional Groups'!$G$5:$BI$5*'3 Solute Functional Groups'!$G64:$BI64)+L$30</f>
        <v>95.572883698927058</v>
      </c>
      <c r="M76" s="271" t="e">
        <f>HLOOKUP($L$4,'5 Experimental Data'!$E$1:$AM$270,I76+4,FALSE)</f>
        <v>#N/A</v>
      </c>
      <c r="N76" s="346">
        <f t="shared" si="0"/>
        <v>26.694021844612521</v>
      </c>
      <c r="O76" s="346">
        <f t="shared" si="1"/>
        <v>0</v>
      </c>
    </row>
    <row r="77" spans="9:15" x14ac:dyDescent="0.3">
      <c r="I77" s="280">
        <f t="shared" si="2"/>
        <v>45</v>
      </c>
      <c r="J77" s="24" t="s">
        <v>488</v>
      </c>
      <c r="K77" s="27">
        <f t="array" ref="K77">SUM('3 Solute Functional Groups'!$G$6:$BI$6*'3 Solute Functional Groups'!$G65:$BI65)+K$30</f>
        <v>78.718699262073756</v>
      </c>
      <c r="L77" s="27">
        <f t="array" ref="L77">SUM('3 Solute Functional Groups'!$G$5:$BI$5*'3 Solute Functional Groups'!$G65:$BI65)+L$30</f>
        <v>109.22615279877378</v>
      </c>
      <c r="M77" s="271" t="e">
        <f>HLOOKUP($L$4,'5 Experimental Data'!$E$1:$AM$270,I77+4,FALSE)</f>
        <v>#N/A</v>
      </c>
      <c r="N77" s="346">
        <f t="shared" si="0"/>
        <v>30.507453536700027</v>
      </c>
      <c r="O77" s="346">
        <f t="shared" si="1"/>
        <v>0</v>
      </c>
    </row>
    <row r="78" spans="9:15" x14ac:dyDescent="0.3">
      <c r="I78" s="280">
        <f t="shared" si="2"/>
        <v>46</v>
      </c>
      <c r="J78" s="24" t="s">
        <v>487</v>
      </c>
      <c r="K78" s="27">
        <f t="array" ref="K78">SUM('3 Solute Functional Groups'!$G$6:$BI$6*'3 Solute Functional Groups'!$G66:$BI66)+K$30</f>
        <v>78.718699262073756</v>
      </c>
      <c r="L78" s="27">
        <f t="array" ref="L78">SUM('3 Solute Functional Groups'!$G$5:$BI$5*'3 Solute Functional Groups'!$G66:$BI66)+L$30</f>
        <v>109.22615279877378</v>
      </c>
      <c r="M78" s="271" t="e">
        <f>HLOOKUP($L$4,'5 Experimental Data'!$E$1:$AM$270,I78+4,FALSE)</f>
        <v>#N/A</v>
      </c>
      <c r="N78" s="346">
        <f t="shared" si="0"/>
        <v>30.507453536700027</v>
      </c>
      <c r="O78" s="346">
        <f t="shared" si="1"/>
        <v>0</v>
      </c>
    </row>
    <row r="79" spans="9:15" x14ac:dyDescent="0.3">
      <c r="I79" s="280">
        <f t="shared" si="2"/>
        <v>47</v>
      </c>
      <c r="J79" s="24" t="s">
        <v>486</v>
      </c>
      <c r="K79" s="27">
        <f t="array" ref="K79">SUM('3 Solute Functional Groups'!$G$6:$BI$6*'3 Solute Functional Groups'!$G67:$BI67)+K$30</f>
        <v>78.718699262073756</v>
      </c>
      <c r="L79" s="27">
        <f t="array" ref="L79">SUM('3 Solute Functional Groups'!$G$5:$BI$5*'3 Solute Functional Groups'!$G67:$BI67)+L$30</f>
        <v>109.22615279877378</v>
      </c>
      <c r="M79" s="271" t="e">
        <f>HLOOKUP($L$4,'5 Experimental Data'!$E$1:$AM$270,I79+4,FALSE)</f>
        <v>#N/A</v>
      </c>
      <c r="N79" s="346">
        <f t="shared" si="0"/>
        <v>30.507453536700027</v>
      </c>
      <c r="O79" s="346">
        <f t="shared" si="1"/>
        <v>0</v>
      </c>
    </row>
    <row r="80" spans="9:15" x14ac:dyDescent="0.3">
      <c r="I80" s="280">
        <f t="shared" si="2"/>
        <v>48</v>
      </c>
      <c r="J80" s="24" t="s">
        <v>485</v>
      </c>
      <c r="K80" s="27">
        <f t="array" ref="K80">SUM('3 Solute Functional Groups'!$G$6:$BI$6*'3 Solute Functional Groups'!$G68:$BI68)+K$30</f>
        <v>50.983187038796103</v>
      </c>
      <c r="L80" s="27">
        <f t="array" ref="L80">SUM('3 Solute Functional Groups'!$G$5:$BI$5*'3 Solute Functional Groups'!$G68:$BI68)+L$30</f>
        <v>71.158277661876383</v>
      </c>
      <c r="M80" s="271" t="e">
        <f>HLOOKUP($L$4,'5 Experimental Data'!$E$1:$AM$270,I80+4,FALSE)</f>
        <v>#N/A</v>
      </c>
      <c r="N80" s="346">
        <f t="shared" si="0"/>
        <v>20.17509062308028</v>
      </c>
      <c r="O80" s="346">
        <f t="shared" si="1"/>
        <v>0</v>
      </c>
    </row>
    <row r="81" spans="9:15" x14ac:dyDescent="0.3">
      <c r="I81" s="280">
        <f t="shared" si="2"/>
        <v>49</v>
      </c>
      <c r="J81" s="24" t="s">
        <v>483</v>
      </c>
      <c r="K81" s="27">
        <f t="array" ref="K81">SUM('3 Solute Functional Groups'!$G$6:$BI$6*'3 Solute Functional Groups'!$G69:$BI69)+K$30</f>
        <v>61.0271870387961</v>
      </c>
      <c r="L81" s="27">
        <f t="array" ref="L81">SUM('3 Solute Functional Groups'!$G$5:$BI$5*'3 Solute Functional Groups'!$G69:$BI69)+L$30</f>
        <v>75.650209824519138</v>
      </c>
      <c r="M81" s="271">
        <f>HLOOKUP($L$4,'5 Experimental Data'!$E$1:$AM$270,I81+4,FALSE)</f>
        <v>15.460922258403958</v>
      </c>
      <c r="N81" s="346">
        <f t="shared" si="0"/>
        <v>14.623022785723037</v>
      </c>
      <c r="O81" s="346">
        <f t="shared" si="1"/>
        <v>0.70207552631896442</v>
      </c>
    </row>
    <row r="82" spans="9:15" x14ac:dyDescent="0.3">
      <c r="I82" s="280">
        <f t="shared" si="2"/>
        <v>50</v>
      </c>
      <c r="J82" s="24" t="s">
        <v>481</v>
      </c>
      <c r="K82" s="27">
        <f t="array" ref="K82">SUM('3 Solute Functional Groups'!$G$6:$BI$6*'3 Solute Functional Groups'!$G70:$BI70)+K$30</f>
        <v>50.583837407759212</v>
      </c>
      <c r="L82" s="27">
        <f t="array" ref="L82">SUM('3 Solute Functional Groups'!$G$5:$BI$5*'3 Solute Functional Groups'!$G70:$BI70)+L$30</f>
        <v>30.973269099846725</v>
      </c>
      <c r="M82" s="271">
        <f>HLOOKUP($L$4,'5 Experimental Data'!$E$1:$AM$270,I82+4,FALSE)</f>
        <v>-19.625672534652999</v>
      </c>
      <c r="N82" s="346">
        <f t="shared" si="0"/>
        <v>-19.610568307912487</v>
      </c>
      <c r="O82" s="346">
        <f t="shared" si="1"/>
        <v>2.2813766542878887E-4</v>
      </c>
    </row>
    <row r="83" spans="9:15" x14ac:dyDescent="0.3">
      <c r="I83" s="280">
        <f t="shared" si="2"/>
        <v>51</v>
      </c>
      <c r="J83" s="24" t="s">
        <v>480</v>
      </c>
      <c r="K83" s="27">
        <f t="array" ref="K83">SUM('3 Solute Functional Groups'!$G$6:$BI$6*'3 Solute Functional Groups'!$G71:$BI71)+K$30</f>
        <v>57.11816903097926</v>
      </c>
      <c r="L83" s="27">
        <f t="array" ref="L83">SUM('3 Solute Functional Groups'!$G$5:$BI$5*'3 Solute Functional Groups'!$G71:$BI71)+L$30</f>
        <v>44.959088201876185</v>
      </c>
      <c r="M83" s="271">
        <f>HLOOKUP($L$4,'5 Experimental Data'!$E$1:$AM$270,I83+4,FALSE)</f>
        <v>-10.55450412474071</v>
      </c>
      <c r="N83" s="346">
        <f t="shared" si="0"/>
        <v>-12.159080829103075</v>
      </c>
      <c r="O83" s="346">
        <f t="shared" si="1"/>
        <v>2.5746664001823905</v>
      </c>
    </row>
    <row r="84" spans="9:15" x14ac:dyDescent="0.3">
      <c r="I84" s="280">
        <f t="shared" si="2"/>
        <v>52</v>
      </c>
      <c r="J84" s="24" t="s">
        <v>478</v>
      </c>
      <c r="K84" s="27">
        <f t="array" ref="K84">SUM('3 Solute Functional Groups'!$G$6:$BI$6*'3 Solute Functional Groups'!$G72:$BI72)+K$30</f>
        <v>66.958006438738479</v>
      </c>
      <c r="L84" s="27">
        <f t="array" ref="L84">SUM('3 Solute Functional Groups'!$G$5:$BI$5*'3 Solute Functional Groups'!$G72:$BI72)+L$30</f>
        <v>58.612357301722909</v>
      </c>
      <c r="M84" s="271">
        <f>HLOOKUP($L$4,'5 Experimental Data'!$E$1:$AM$270,I84+4,FALSE)</f>
        <v>-6.6179593430806616</v>
      </c>
      <c r="N84" s="346">
        <f t="shared" si="0"/>
        <v>-8.3456491370155703</v>
      </c>
      <c r="O84" s="346">
        <f t="shared" si="1"/>
        <v>2.9849120240668472</v>
      </c>
    </row>
    <row r="85" spans="9:15" x14ac:dyDescent="0.3">
      <c r="I85" s="280">
        <f t="shared" si="2"/>
        <v>53</v>
      </c>
      <c r="J85" s="24" t="s">
        <v>477</v>
      </c>
      <c r="K85" s="27">
        <f t="array" ref="K85">SUM('3 Solute Functional Groups'!$G$6:$BI$6*'3 Solute Functional Groups'!$G73:$BI73)+K$30</f>
        <v>76.797843846497699</v>
      </c>
      <c r="L85" s="27">
        <f t="array" ref="L85">SUM('3 Solute Functional Groups'!$G$5:$BI$5*'3 Solute Functional Groups'!$G73:$BI73)+L$30</f>
        <v>72.265626401569634</v>
      </c>
      <c r="M85" s="271">
        <f>HLOOKUP($L$4,'5 Experimental Data'!$E$1:$AM$270,I85+4,FALSE)</f>
        <v>-4.1076989026017934</v>
      </c>
      <c r="N85" s="346">
        <f t="shared" si="0"/>
        <v>-4.5322174449280652</v>
      </c>
      <c r="O85" s="346">
        <f t="shared" si="1"/>
        <v>0.18021599277882266</v>
      </c>
    </row>
    <row r="86" spans="9:15" x14ac:dyDescent="0.3">
      <c r="I86" s="280">
        <f t="shared" si="2"/>
        <v>54</v>
      </c>
      <c r="J86" s="24" t="s">
        <v>476</v>
      </c>
      <c r="K86" s="27">
        <f t="array" ref="K86">SUM('3 Solute Functional Groups'!$G$6:$BI$6*'3 Solute Functional Groups'!$G74:$BI74)+K$30</f>
        <v>86.637681254256918</v>
      </c>
      <c r="L86" s="27">
        <f t="array" ref="L86">SUM('3 Solute Functional Groups'!$G$5:$BI$5*'3 Solute Functional Groups'!$G74:$BI74)+L$30</f>
        <v>85.918895501416358</v>
      </c>
      <c r="M86" s="271">
        <f>HLOOKUP($L$4,'5 Experimental Data'!$E$1:$AM$270,I86+4,FALSE)</f>
        <v>-1.1410274729449412</v>
      </c>
      <c r="N86" s="346">
        <f t="shared" si="0"/>
        <v>-0.71878575284056012</v>
      </c>
      <c r="O86" s="346">
        <f t="shared" si="1"/>
        <v>0.17828807019670651</v>
      </c>
    </row>
    <row r="87" spans="9:15" x14ac:dyDescent="0.3">
      <c r="I87" s="280">
        <f t="shared" si="2"/>
        <v>55</v>
      </c>
      <c r="J87" s="24" t="s">
        <v>475</v>
      </c>
      <c r="K87" s="27">
        <f t="array" ref="K87">SUM('3 Solute Functional Groups'!$G$6:$BI$6*'3 Solute Functional Groups'!$G75:$BI75)+K$30</f>
        <v>96.477518662016138</v>
      </c>
      <c r="L87" s="27">
        <f t="array" ref="L87">SUM('3 Solute Functional Groups'!$G$5:$BI$5*'3 Solute Functional Groups'!$G75:$BI75)+L$30</f>
        <v>99.572164601263083</v>
      </c>
      <c r="M87" s="271">
        <f>HLOOKUP($L$4,'5 Experimental Data'!$E$1:$AM$270,I87+4,FALSE)</f>
        <v>2.2250035722426347</v>
      </c>
      <c r="N87" s="346">
        <f t="shared" si="0"/>
        <v>3.094645939246945</v>
      </c>
      <c r="O87" s="346">
        <f t="shared" si="1"/>
        <v>0.75627784648885954</v>
      </c>
    </row>
    <row r="88" spans="9:15" x14ac:dyDescent="0.3">
      <c r="I88" s="280">
        <f t="shared" si="2"/>
        <v>56</v>
      </c>
      <c r="J88" s="24" t="s">
        <v>474</v>
      </c>
      <c r="K88" s="27">
        <f t="array" ref="K88">SUM('3 Solute Functional Groups'!$G$6:$BI$6*'3 Solute Functional Groups'!$G76:$BI76)+K$30</f>
        <v>106.31735606977536</v>
      </c>
      <c r="L88" s="27">
        <f t="array" ref="L88">SUM('3 Solute Functional Groups'!$G$5:$BI$5*'3 Solute Functional Groups'!$G76:$BI76)+L$30</f>
        <v>113.22543370110981</v>
      </c>
      <c r="M88" s="271">
        <f>HLOOKUP($L$4,'5 Experimental Data'!$E$1:$AM$270,I88+4,FALSE)</f>
        <v>7.2455244532003782</v>
      </c>
      <c r="N88" s="346">
        <f t="shared" si="0"/>
        <v>6.9080776313344501</v>
      </c>
      <c r="O88" s="346">
        <f t="shared" si="1"/>
        <v>0.11387035758741543</v>
      </c>
    </row>
    <row r="89" spans="9:15" x14ac:dyDescent="0.3">
      <c r="I89" s="280">
        <f t="shared" si="2"/>
        <v>57</v>
      </c>
      <c r="J89" s="24" t="s">
        <v>473</v>
      </c>
      <c r="K89" s="27">
        <f t="array" ref="K89">SUM('3 Solute Functional Groups'!$G$6:$BI$6*'3 Solute Functional Groups'!$G77:$BI77)+K$30</f>
        <v>116.15719347753458</v>
      </c>
      <c r="L89" s="27">
        <f t="array" ref="L89">SUM('3 Solute Functional Groups'!$G$5:$BI$5*'3 Solute Functional Groups'!$G77:$BI77)+L$30</f>
        <v>126.87870280095653</v>
      </c>
      <c r="M89" s="271">
        <f>HLOOKUP($L$4,'5 Experimental Data'!$E$1:$AM$270,I89+4,FALSE)</f>
        <v>11.010915113918681</v>
      </c>
      <c r="N89" s="346">
        <f t="shared" si="0"/>
        <v>10.721509323421955</v>
      </c>
      <c r="O89" s="346">
        <f t="shared" si="1"/>
        <v>8.3755711573034977E-2</v>
      </c>
    </row>
    <row r="90" spans="9:15" x14ac:dyDescent="0.3">
      <c r="I90" s="280">
        <f t="shared" si="2"/>
        <v>58</v>
      </c>
      <c r="J90" s="24" t="s">
        <v>472</v>
      </c>
      <c r="K90" s="27">
        <f t="array" ref="K90">SUM('3 Solute Functional Groups'!$G$6:$BI$6*'3 Solute Functional Groups'!$G78:$BI78)+K$30</f>
        <v>125.99703088529378</v>
      </c>
      <c r="L90" s="27">
        <f t="array" ref="L90">SUM('3 Solute Functional Groups'!$G$5:$BI$5*'3 Solute Functional Groups'!$G78:$BI78)+L$30</f>
        <v>140.53197190080323</v>
      </c>
      <c r="M90" s="271">
        <f>HLOOKUP($L$4,'5 Experimental Data'!$E$1:$AM$270,I90+4,FALSE)</f>
        <v>16.601949731348896</v>
      </c>
      <c r="N90" s="346">
        <f t="shared" si="0"/>
        <v>14.534941015509446</v>
      </c>
      <c r="O90" s="346">
        <f t="shared" si="1"/>
        <v>4.2725250313562499</v>
      </c>
    </row>
    <row r="91" spans="9:15" x14ac:dyDescent="0.3">
      <c r="I91" s="280">
        <f t="shared" si="2"/>
        <v>59</v>
      </c>
      <c r="J91" s="24" t="s">
        <v>471</v>
      </c>
      <c r="K91" s="27">
        <f t="array" ref="K91">SUM('3 Solute Functional Groups'!$G$6:$BI$6*'3 Solute Functional Groups'!$G79:$BI79)+K$30</f>
        <v>135.83686829305302</v>
      </c>
      <c r="L91" s="27">
        <f t="array" ref="L91">SUM('3 Solute Functional Groups'!$G$5:$BI$5*'3 Solute Functional Groups'!$G79:$BI79)+L$30</f>
        <v>154.18524100064997</v>
      </c>
      <c r="M91" s="271" t="e">
        <f>HLOOKUP($L$4,'5 Experimental Data'!$E$1:$AM$270,I91+4,FALSE)</f>
        <v>#N/A</v>
      </c>
      <c r="N91" s="346">
        <f t="shared" si="0"/>
        <v>18.348372707596951</v>
      </c>
      <c r="O91" s="346">
        <f t="shared" si="1"/>
        <v>0</v>
      </c>
    </row>
    <row r="92" spans="9:15" x14ac:dyDescent="0.3">
      <c r="I92" s="280">
        <f t="shared" si="2"/>
        <v>60</v>
      </c>
      <c r="J92" s="24" t="s">
        <v>470</v>
      </c>
      <c r="K92" s="27">
        <f t="array" ref="K92">SUM('3 Solute Functional Groups'!$G$6:$BI$6*'3 Solute Functional Groups'!$G80:$BI80)+K$30</f>
        <v>145.67670570081222</v>
      </c>
      <c r="L92" s="27">
        <f t="array" ref="L92">SUM('3 Solute Functional Groups'!$G$5:$BI$5*'3 Solute Functional Groups'!$G80:$BI80)+L$30</f>
        <v>167.83851010049671</v>
      </c>
      <c r="M92" s="271" t="e">
        <f>HLOOKUP($L$4,'5 Experimental Data'!$E$1:$AM$270,I92+4,FALSE)</f>
        <v>#N/A</v>
      </c>
      <c r="N92" s="346">
        <f t="shared" si="0"/>
        <v>22.161804399684485</v>
      </c>
      <c r="O92" s="346">
        <f t="shared" si="1"/>
        <v>0</v>
      </c>
    </row>
    <row r="93" spans="9:15" x14ac:dyDescent="0.3">
      <c r="I93" s="280">
        <f t="shared" si="2"/>
        <v>61</v>
      </c>
      <c r="J93" s="24" t="s">
        <v>469</v>
      </c>
      <c r="K93" s="27">
        <f t="array" ref="K93">SUM('3 Solute Functional Groups'!$G$6:$BI$6*'3 Solute Functional Groups'!$G81:$BI81)+K$30</f>
        <v>57.750647192306729</v>
      </c>
      <c r="L93" s="27">
        <f t="array" ref="L93">SUM('3 Solute Functional Groups'!$G$5:$BI$5*'3 Solute Functional Groups'!$G81:$BI81)+L$30</f>
        <v>56.914856028471547</v>
      </c>
      <c r="M93" s="271" t="e">
        <f>HLOOKUP($L$4,'5 Experimental Data'!$E$1:$AM$270,I93+4,FALSE)</f>
        <v>#N/A</v>
      </c>
      <c r="N93" s="346">
        <f t="shared" si="0"/>
        <v>-0.83579116383518226</v>
      </c>
      <c r="O93" s="346">
        <f t="shared" si="1"/>
        <v>0</v>
      </c>
    </row>
    <row r="94" spans="9:15" x14ac:dyDescent="0.3">
      <c r="I94" s="280">
        <f t="shared" si="2"/>
        <v>62</v>
      </c>
      <c r="J94" s="24" t="s">
        <v>467</v>
      </c>
      <c r="K94" s="27">
        <f t="array" ref="K94">SUM('3 Solute Functional Groups'!$G$6:$BI$6*'3 Solute Functional Groups'!$G82:$BI82)+K$30</f>
        <v>77.430322007825168</v>
      </c>
      <c r="L94" s="27">
        <f t="array" ref="L94">SUM('3 Solute Functional Groups'!$G$5:$BI$5*'3 Solute Functional Groups'!$G82:$BI82)+L$30</f>
        <v>84.221394228164996</v>
      </c>
      <c r="M94" s="271" t="e">
        <f>HLOOKUP($L$4,'5 Experimental Data'!$E$1:$AM$270,I94+4,FALSE)</f>
        <v>#N/A</v>
      </c>
      <c r="N94" s="346">
        <f t="shared" si="0"/>
        <v>6.7910722203398279</v>
      </c>
      <c r="O94" s="346">
        <f t="shared" si="1"/>
        <v>0</v>
      </c>
    </row>
    <row r="95" spans="9:15" x14ac:dyDescent="0.3">
      <c r="I95" s="280">
        <f t="shared" si="2"/>
        <v>63</v>
      </c>
      <c r="J95" s="24" t="s">
        <v>466</v>
      </c>
      <c r="K95" s="27">
        <f t="array" ref="K95">SUM('3 Solute Functional Groups'!$G$6:$BI$6*'3 Solute Functional Groups'!$G83:$BI83)+K$30</f>
        <v>97.109996823343607</v>
      </c>
      <c r="L95" s="27">
        <f t="array" ref="L95">SUM('3 Solute Functional Groups'!$G$5:$BI$5*'3 Solute Functional Groups'!$G83:$BI83)+L$30</f>
        <v>111.52793242785845</v>
      </c>
      <c r="M95" s="271" t="e">
        <f>HLOOKUP($L$4,'5 Experimental Data'!$E$1:$AM$270,I95+4,FALSE)</f>
        <v>#N/A</v>
      </c>
      <c r="N95" s="346">
        <f t="shared" si="0"/>
        <v>14.417935604514838</v>
      </c>
      <c r="O95" s="346">
        <f t="shared" si="1"/>
        <v>0</v>
      </c>
    </row>
    <row r="96" spans="9:15" x14ac:dyDescent="0.3">
      <c r="I96" s="280">
        <f t="shared" si="2"/>
        <v>64</v>
      </c>
      <c r="J96" s="24" t="s">
        <v>465</v>
      </c>
      <c r="K96" s="27">
        <f t="array" ref="K96">SUM('3 Solute Functional Groups'!$G$6:$BI$6*'3 Solute Functional Groups'!$G84:$BI84)+K$30</f>
        <v>116.78967163886205</v>
      </c>
      <c r="L96" s="27">
        <f t="array" ref="L96">SUM('3 Solute Functional Groups'!$G$5:$BI$5*'3 Solute Functional Groups'!$G84:$BI84)+L$30</f>
        <v>138.83447062755189</v>
      </c>
      <c r="M96" s="271" t="e">
        <f>HLOOKUP($L$4,'5 Experimental Data'!$E$1:$AM$270,I96+4,FALSE)</f>
        <v>#N/A</v>
      </c>
      <c r="N96" s="346">
        <f t="shared" si="0"/>
        <v>22.044798988689848</v>
      </c>
      <c r="O96" s="346">
        <f t="shared" si="1"/>
        <v>0</v>
      </c>
    </row>
    <row r="97" spans="9:15" x14ac:dyDescent="0.3">
      <c r="I97" s="280">
        <f t="shared" si="2"/>
        <v>65</v>
      </c>
      <c r="J97" s="24" t="s">
        <v>464</v>
      </c>
      <c r="K97" s="27">
        <f t="array" ref="K97">SUM('3 Solute Functional Groups'!$G$6:$BI$6*'3 Solute Functional Groups'!$G85:$BI85)+K$30</f>
        <v>136.46934645438049</v>
      </c>
      <c r="L97" s="27">
        <f t="array" ref="L97">SUM('3 Solute Functional Groups'!$G$5:$BI$5*'3 Solute Functional Groups'!$G85:$BI85)+L$30</f>
        <v>166.14100882724534</v>
      </c>
      <c r="M97" s="271" t="e">
        <f>HLOOKUP($L$4,'5 Experimental Data'!$E$1:$AM$270,I97+4,FALSE)</f>
        <v>#N/A</v>
      </c>
      <c r="N97" s="346">
        <f t="shared" ref="N97:N160" si="3">L97-K97</f>
        <v>29.671662372864859</v>
      </c>
      <c r="O97" s="346">
        <f t="shared" ref="O97:O160" si="4">IFERROR((M97-N97)^2,0)</f>
        <v>0</v>
      </c>
    </row>
    <row r="98" spans="9:15" x14ac:dyDescent="0.3">
      <c r="I98" s="280">
        <f t="shared" si="2"/>
        <v>66</v>
      </c>
      <c r="J98" s="24" t="s">
        <v>463</v>
      </c>
      <c r="K98" s="27">
        <f t="array" ref="K98">SUM('3 Solute Functional Groups'!$G$6:$BI$6*'3 Solute Functional Groups'!$G86:$BI86)+K$30</f>
        <v>156.14902126989892</v>
      </c>
      <c r="L98" s="27">
        <f t="array" ref="L98">SUM('3 Solute Functional Groups'!$G$5:$BI$5*'3 Solute Functional Groups'!$G86:$BI86)+L$30</f>
        <v>193.44754702693879</v>
      </c>
      <c r="M98" s="271" t="e">
        <f>HLOOKUP($L$4,'5 Experimental Data'!$E$1:$AM$270,I98+4,FALSE)</f>
        <v>#N/A</v>
      </c>
      <c r="N98" s="346">
        <f t="shared" si="3"/>
        <v>37.298525757039869</v>
      </c>
      <c r="O98" s="346">
        <f t="shared" si="4"/>
        <v>0</v>
      </c>
    </row>
    <row r="99" spans="9:15" x14ac:dyDescent="0.3">
      <c r="I99" s="280">
        <f t="shared" ref="I99:I162" si="5">I98+1</f>
        <v>67</v>
      </c>
      <c r="J99" s="24" t="s">
        <v>23</v>
      </c>
      <c r="K99" s="27">
        <f t="array" ref="K99">SUM('3 Solute Functional Groups'!$G$6:$BI$6*'3 Solute Functional Groups'!$G87:$BI87)+K$30</f>
        <v>70.014813191101467</v>
      </c>
      <c r="L99" s="27">
        <f t="array" ref="L99">SUM('3 Solute Functional Groups'!$G$5:$BI$5*'3 Solute Functional Groups'!$G87:$BI87)+L$30</f>
        <v>89.81820927999371</v>
      </c>
      <c r="M99" s="271" t="e">
        <f>HLOOKUP($L$4,'5 Experimental Data'!$E$1:$AM$270,I99+4,FALSE)</f>
        <v>#N/A</v>
      </c>
      <c r="N99" s="346">
        <f t="shared" si="3"/>
        <v>19.803396088892242</v>
      </c>
      <c r="O99" s="346">
        <f t="shared" si="4"/>
        <v>0</v>
      </c>
    </row>
    <row r="100" spans="9:15" x14ac:dyDescent="0.3">
      <c r="I100" s="280">
        <f t="shared" si="5"/>
        <v>68</v>
      </c>
      <c r="J100" s="24" t="s">
        <v>461</v>
      </c>
      <c r="K100" s="27">
        <f t="array" ref="K100">SUM('3 Solute Functional Groups'!$G$6:$BI$6*'3 Solute Functional Groups'!$G88:$BI88)+K$30</f>
        <v>80.902439343406812</v>
      </c>
      <c r="L100" s="27">
        <f t="array" ref="L100">SUM('3 Solute Functional Groups'!$G$5:$BI$5*'3 Solute Functional Groups'!$G88:$BI88)+L$30</f>
        <v>104.68620873546827</v>
      </c>
      <c r="M100" s="271" t="e">
        <f>HLOOKUP($L$4,'5 Experimental Data'!$E$1:$AM$270,I100+4,FALSE)</f>
        <v>#N/A</v>
      </c>
      <c r="N100" s="346">
        <f t="shared" si="3"/>
        <v>23.783769392061458</v>
      </c>
      <c r="O100" s="346">
        <f t="shared" si="4"/>
        <v>0</v>
      </c>
    </row>
    <row r="101" spans="9:15" x14ac:dyDescent="0.3">
      <c r="I101" s="280">
        <f t="shared" si="5"/>
        <v>69</v>
      </c>
      <c r="J101" s="24" t="s">
        <v>460</v>
      </c>
      <c r="K101" s="27">
        <f t="array" ref="K101">SUM('3 Solute Functional Groups'!$G$6:$BI$6*'3 Solute Functional Groups'!$G89:$BI89)+K$30</f>
        <v>60.867268334916496</v>
      </c>
      <c r="L101" s="27">
        <f t="array" ref="L101">SUM('3 Solute Functional Groups'!$G$5:$BI$5*'3 Solute Functional Groups'!$G89:$BI89)+L$30</f>
        <v>69.24567703063164</v>
      </c>
      <c r="M101" s="271" t="e">
        <f>HLOOKUP($L$4,'5 Experimental Data'!$E$1:$AM$270,I101+4,FALSE)</f>
        <v>#N/A</v>
      </c>
      <c r="N101" s="346">
        <f t="shared" si="3"/>
        <v>8.3784086957151445</v>
      </c>
      <c r="O101" s="346">
        <f t="shared" si="4"/>
        <v>0</v>
      </c>
    </row>
    <row r="102" spans="9:15" x14ac:dyDescent="0.3">
      <c r="I102" s="280">
        <f t="shared" si="5"/>
        <v>70</v>
      </c>
      <c r="J102" s="24" t="s">
        <v>458</v>
      </c>
      <c r="K102" s="27">
        <f t="array" ref="K102">SUM('3 Solute Functional Groups'!$G$6:$BI$6*'3 Solute Functional Groups'!$G90:$BI90)+K$30</f>
        <v>19.679674815518439</v>
      </c>
      <c r="L102" s="27">
        <f t="array" ref="L102">SUM('3 Solute Functional Groups'!$G$5:$BI$5*'3 Solute Functional Groups'!$G90:$BI90)+L$30</f>
        <v>27.306538199693446</v>
      </c>
      <c r="M102" s="271" t="e">
        <f>HLOOKUP($L$4,'5 Experimental Data'!$E$1:$AM$270,I102+4,FALSE)</f>
        <v>#N/A</v>
      </c>
      <c r="N102" s="346">
        <f t="shared" si="3"/>
        <v>7.6268633841750066</v>
      </c>
      <c r="O102" s="346">
        <f t="shared" si="4"/>
        <v>0</v>
      </c>
    </row>
    <row r="103" spans="9:15" x14ac:dyDescent="0.3">
      <c r="I103" s="280">
        <f t="shared" si="5"/>
        <v>71</v>
      </c>
      <c r="J103" s="24" t="s">
        <v>456</v>
      </c>
      <c r="K103" s="27">
        <f t="array" ref="K103">SUM('3 Solute Functional Groups'!$G$6:$BI$6*'3 Solute Functional Groups'!$G91:$BI91)+K$30</f>
        <v>29.519512223277658</v>
      </c>
      <c r="L103" s="27">
        <f t="array" ref="L103">SUM('3 Solute Functional Groups'!$G$5:$BI$5*'3 Solute Functional Groups'!$G91:$BI91)+L$30</f>
        <v>40.959807299540167</v>
      </c>
      <c r="M103" s="271" t="e">
        <f>HLOOKUP($L$4,'5 Experimental Data'!$E$1:$AM$270,I103+4,FALSE)</f>
        <v>#N/A</v>
      </c>
      <c r="N103" s="346">
        <f t="shared" si="3"/>
        <v>11.440295076262508</v>
      </c>
      <c r="O103" s="346">
        <f t="shared" si="4"/>
        <v>0</v>
      </c>
    </row>
    <row r="104" spans="9:15" x14ac:dyDescent="0.3">
      <c r="I104" s="280">
        <f t="shared" si="5"/>
        <v>72</v>
      </c>
      <c r="J104" s="24" t="s">
        <v>455</v>
      </c>
      <c r="K104" s="27">
        <f t="array" ref="K104">SUM('3 Solute Functional Groups'!$G$6:$BI$6*'3 Solute Functional Groups'!$G92:$BI92)+K$30</f>
        <v>39.359349631036878</v>
      </c>
      <c r="L104" s="27">
        <f t="array" ref="L104">SUM('3 Solute Functional Groups'!$G$5:$BI$5*'3 Solute Functional Groups'!$G92:$BI92)+L$30</f>
        <v>54.613076399386891</v>
      </c>
      <c r="M104" s="271" t="e">
        <f>HLOOKUP($L$4,'5 Experimental Data'!$E$1:$AM$270,I104+4,FALSE)</f>
        <v>#N/A</v>
      </c>
      <c r="N104" s="346">
        <f t="shared" si="3"/>
        <v>15.253726768350013</v>
      </c>
      <c r="O104" s="346">
        <f t="shared" si="4"/>
        <v>0</v>
      </c>
    </row>
    <row r="105" spans="9:15" x14ac:dyDescent="0.3">
      <c r="I105" s="280">
        <f t="shared" si="5"/>
        <v>73</v>
      </c>
      <c r="J105" s="24" t="s">
        <v>454</v>
      </c>
      <c r="K105" s="27">
        <f t="array" ref="K105">SUM('3 Solute Functional Groups'!$G$6:$BI$6*'3 Solute Functional Groups'!$G93:$BI93)+K$30</f>
        <v>49.199187038796097</v>
      </c>
      <c r="L105" s="27">
        <f t="array" ref="L105">SUM('3 Solute Functional Groups'!$G$5:$BI$5*'3 Solute Functional Groups'!$G93:$BI93)+L$30</f>
        <v>68.266345499233609</v>
      </c>
      <c r="M105" s="271" t="e">
        <f>HLOOKUP($L$4,'5 Experimental Data'!$E$1:$AM$270,I105+4,FALSE)</f>
        <v>#N/A</v>
      </c>
      <c r="N105" s="346">
        <f t="shared" si="3"/>
        <v>19.067158460437511</v>
      </c>
      <c r="O105" s="346">
        <f t="shared" si="4"/>
        <v>0</v>
      </c>
    </row>
    <row r="106" spans="9:15" x14ac:dyDescent="0.3">
      <c r="I106" s="280">
        <f t="shared" si="5"/>
        <v>74</v>
      </c>
      <c r="J106" s="24" t="s">
        <v>453</v>
      </c>
      <c r="K106" s="27">
        <f t="array" ref="K106">SUM('3 Solute Functional Groups'!$G$6:$BI$6*'3 Solute Functional Groups'!$G94:$BI94)+K$30</f>
        <v>84.883890164642295</v>
      </c>
      <c r="L106" s="27">
        <f t="array" ref="L106">SUM('3 Solute Functional Groups'!$G$5:$BI$5*'3 Solute Functional Groups'!$G94:$BI94)+L$30</f>
        <v>81.953412732182542</v>
      </c>
      <c r="M106" s="271">
        <f>HLOOKUP($L$4,'5 Experimental Data'!$E$1:$AM$270,I106+4,FALSE)</f>
        <v>-1.7115412094174154</v>
      </c>
      <c r="N106" s="346">
        <f t="shared" si="3"/>
        <v>-2.9304774324597531</v>
      </c>
      <c r="O106" s="346">
        <f t="shared" si="4"/>
        <v>1.4858055158447196</v>
      </c>
    </row>
    <row r="107" spans="9:15" x14ac:dyDescent="0.3">
      <c r="I107" s="280">
        <f t="shared" si="5"/>
        <v>75</v>
      </c>
      <c r="J107" s="24" t="s">
        <v>452</v>
      </c>
      <c r="K107" s="27">
        <f t="array" ref="K107">SUM('3 Solute Functional Groups'!$G$6:$BI$6*'3 Solute Functional Groups'!$G95:$BI95)+K$30</f>
        <v>114.40340238791995</v>
      </c>
      <c r="L107" s="27">
        <f t="array" ref="L107">SUM('3 Solute Functional Groups'!$G$5:$BI$5*'3 Solute Functional Groups'!$G95:$BI95)+L$30</f>
        <v>122.91322003172272</v>
      </c>
      <c r="M107" s="271" t="e">
        <f>HLOOKUP($L$4,'5 Experimental Data'!$E$1:$AM$270,I107+4,FALSE)</f>
        <v>#N/A</v>
      </c>
      <c r="N107" s="346">
        <f t="shared" si="3"/>
        <v>8.5098176438027622</v>
      </c>
      <c r="O107" s="346">
        <f t="shared" si="4"/>
        <v>0</v>
      </c>
    </row>
    <row r="108" spans="9:15" x14ac:dyDescent="0.3">
      <c r="I108" s="280">
        <f t="shared" si="5"/>
        <v>76</v>
      </c>
      <c r="J108" s="24" t="s">
        <v>451</v>
      </c>
      <c r="K108" s="27">
        <f t="array" ref="K108">SUM('3 Solute Functional Groups'!$G$6:$BI$6*'3 Solute Functional Groups'!$G96:$BI96)+K$30</f>
        <v>143.9229146111976</v>
      </c>
      <c r="L108" s="27">
        <f t="array" ref="L108">SUM('3 Solute Functional Groups'!$G$5:$BI$5*'3 Solute Functional Groups'!$G96:$BI96)+L$30</f>
        <v>163.87302733126288</v>
      </c>
      <c r="M108" s="271" t="e">
        <f>HLOOKUP($L$4,'5 Experimental Data'!$E$1:$AM$270,I108+4,FALSE)</f>
        <v>#N/A</v>
      </c>
      <c r="N108" s="346">
        <f t="shared" si="3"/>
        <v>19.950112720065277</v>
      </c>
      <c r="O108" s="346">
        <f t="shared" si="4"/>
        <v>0</v>
      </c>
    </row>
    <row r="109" spans="9:15" x14ac:dyDescent="0.3">
      <c r="I109" s="280">
        <f t="shared" si="5"/>
        <v>77</v>
      </c>
      <c r="J109" s="24" t="s">
        <v>450</v>
      </c>
      <c r="K109" s="27">
        <f t="array" ref="K109">SUM('3 Solute Functional Groups'!$G$6:$BI$6*'3 Solute Functional Groups'!$G97:$BI97)+K$30</f>
        <v>173.44242683447527</v>
      </c>
      <c r="L109" s="27">
        <f t="array" ref="L109">SUM('3 Solute Functional Groups'!$G$5:$BI$5*'3 Solute Functional Groups'!$G97:$BI97)+L$30</f>
        <v>204.83283463080303</v>
      </c>
      <c r="M109" s="271" t="e">
        <f>HLOOKUP($L$4,'5 Experimental Data'!$E$1:$AM$270,I109+4,FALSE)</f>
        <v>#N/A</v>
      </c>
      <c r="N109" s="346">
        <f t="shared" si="3"/>
        <v>31.390407796327764</v>
      </c>
      <c r="O109" s="346">
        <f t="shared" si="4"/>
        <v>0</v>
      </c>
    </row>
    <row r="110" spans="9:15" x14ac:dyDescent="0.3">
      <c r="I110" s="280">
        <f t="shared" si="5"/>
        <v>78</v>
      </c>
      <c r="J110" s="24" t="s">
        <v>449</v>
      </c>
      <c r="K110" s="27">
        <f t="array" ref="K110">SUM('3 Solute Functional Groups'!$G$6:$BI$6*'3 Solute Functional Groups'!$G98:$BI98)+K$30</f>
        <v>91.741236635466947</v>
      </c>
      <c r="L110" s="27">
        <f t="array" ref="L110">SUM('3 Solute Functional Groups'!$G$5:$BI$5*'3 Solute Functional Groups'!$G98:$BI98)+L$30</f>
        <v>92.013219536216937</v>
      </c>
      <c r="M110" s="271">
        <f>HLOOKUP($L$4,'5 Experimental Data'!$E$1:$AM$270,I110+4,FALSE)</f>
        <v>-0.22820549458898753</v>
      </c>
      <c r="N110" s="346">
        <f t="shared" si="3"/>
        <v>0.27198290074998965</v>
      </c>
      <c r="O110" s="346">
        <f t="shared" si="4"/>
        <v>0.25018843083178094</v>
      </c>
    </row>
    <row r="111" spans="9:15" x14ac:dyDescent="0.3">
      <c r="I111" s="280">
        <f t="shared" si="5"/>
        <v>79</v>
      </c>
      <c r="J111" s="24" t="s">
        <v>448</v>
      </c>
      <c r="K111" s="27">
        <f t="array" ref="K111">SUM('3 Solute Functional Groups'!$G$6:$BI$6*'3 Solute Functional Groups'!$G99:$BI99)+K$30</f>
        <v>91.741236635466947</v>
      </c>
      <c r="L111" s="27">
        <f t="array" ref="L111">SUM('3 Solute Functional Groups'!$G$5:$BI$5*'3 Solute Functional Groups'!$G99:$BI99)+L$30</f>
        <v>92.013219536216937</v>
      </c>
      <c r="M111" s="271">
        <f>HLOOKUP($L$4,'5 Experimental Data'!$E$1:$AM$270,I111+4,FALSE)</f>
        <v>-0.22820549458898753</v>
      </c>
      <c r="N111" s="346">
        <f t="shared" si="3"/>
        <v>0.27198290074998965</v>
      </c>
      <c r="O111" s="346">
        <f t="shared" si="4"/>
        <v>0.25018843083178094</v>
      </c>
    </row>
    <row r="112" spans="9:15" x14ac:dyDescent="0.3">
      <c r="I112" s="280">
        <f t="shared" si="5"/>
        <v>80</v>
      </c>
      <c r="J112" s="24" t="s">
        <v>447</v>
      </c>
      <c r="K112" s="27">
        <f t="array" ref="K112">SUM('3 Solute Functional Groups'!$G$6:$BI$6*'3 Solute Functional Groups'!$G100:$BI100)+K$30</f>
        <v>111.42091145098539</v>
      </c>
      <c r="L112" s="27">
        <f t="array" ref="L112">SUM('3 Solute Functional Groups'!$G$5:$BI$5*'3 Solute Functional Groups'!$G100:$BI100)+L$30</f>
        <v>119.31975773591039</v>
      </c>
      <c r="M112" s="271">
        <f>HLOOKUP($L$4,'5 Experimental Data'!$E$1:$AM$270,I112+4,FALSE)</f>
        <v>5.9903942329609414</v>
      </c>
      <c r="N112" s="346">
        <f t="shared" si="3"/>
        <v>7.8988462849249998</v>
      </c>
      <c r="O112" s="346">
        <f t="shared" si="4"/>
        <v>3.6421892346458251</v>
      </c>
    </row>
    <row r="113" spans="9:15" x14ac:dyDescent="0.3">
      <c r="I113" s="280">
        <f t="shared" si="5"/>
        <v>81</v>
      </c>
      <c r="J113" s="24" t="s">
        <v>446</v>
      </c>
      <c r="K113" s="27">
        <f t="array" ref="K113">SUM('3 Solute Functional Groups'!$G$6:$BI$6*'3 Solute Functional Groups'!$G101:$BI101)+K$30</f>
        <v>131.10058626650383</v>
      </c>
      <c r="L113" s="27">
        <f t="array" ref="L113">SUM('3 Solute Functional Groups'!$G$5:$BI$5*'3 Solute Functional Groups'!$G101:$BI101)+L$30</f>
        <v>146.62629593560382</v>
      </c>
      <c r="M113" s="271" t="e">
        <f>HLOOKUP($L$4,'5 Experimental Data'!$E$1:$AM$270,I113+4,FALSE)</f>
        <v>#N/A</v>
      </c>
      <c r="N113" s="346">
        <f t="shared" si="3"/>
        <v>15.525709669099996</v>
      </c>
      <c r="O113" s="346">
        <f t="shared" si="4"/>
        <v>0</v>
      </c>
    </row>
    <row r="114" spans="9:15" x14ac:dyDescent="0.3">
      <c r="I114" s="280">
        <f t="shared" si="5"/>
        <v>82</v>
      </c>
      <c r="J114" s="24" t="s">
        <v>445</v>
      </c>
      <c r="K114" s="27">
        <f t="array" ref="K114">SUM('3 Solute Functional Groups'!$G$6:$BI$6*'3 Solute Functional Groups'!$G102:$BI102)+K$30</f>
        <v>56.775187763806578</v>
      </c>
      <c r="L114" s="27">
        <f t="array" ref="L114">SUM('3 Solute Functional Groups'!$G$5:$BI$5*'3 Solute Functional Groups'!$G102:$BI102)+L$30</f>
        <v>46.552143626120397</v>
      </c>
      <c r="M114" s="271">
        <f>HLOOKUP($L$4,'5 Experimental Data'!$E$1:$AM$270,I114+4,FALSE)</f>
        <v>-7.9301409369673443</v>
      </c>
      <c r="N114" s="346">
        <f t="shared" si="3"/>
        <v>-10.22304413768618</v>
      </c>
      <c r="O114" s="346">
        <f t="shared" si="4"/>
        <v>5.2574050878666831</v>
      </c>
    </row>
    <row r="115" spans="9:15" x14ac:dyDescent="0.3">
      <c r="I115" s="280">
        <f t="shared" si="5"/>
        <v>83</v>
      </c>
      <c r="J115" s="24" t="s">
        <v>444</v>
      </c>
      <c r="K115" s="27">
        <f t="array" ref="K115">SUM('3 Solute Functional Groups'!$G$6:$BI$6*'3 Solute Functional Groups'!$G103:$BI103)+K$30</f>
        <v>66.615025171565804</v>
      </c>
      <c r="L115" s="27">
        <f t="array" ref="L115">SUM('3 Solute Functional Groups'!$G$5:$BI$5*'3 Solute Functional Groups'!$G103:$BI103)+L$30</f>
        <v>60.205412725967122</v>
      </c>
      <c r="M115" s="271">
        <f>HLOOKUP($L$4,'5 Experimental Data'!$E$1:$AM$270,I115+4,FALSE)</f>
        <v>-7.416678574142118</v>
      </c>
      <c r="N115" s="346">
        <f t="shared" si="3"/>
        <v>-6.4096124455986825</v>
      </c>
      <c r="O115" s="346">
        <f t="shared" si="4"/>
        <v>1.0141821872594632</v>
      </c>
    </row>
    <row r="116" spans="9:15" x14ac:dyDescent="0.3">
      <c r="I116" s="280">
        <f t="shared" si="5"/>
        <v>84</v>
      </c>
      <c r="J116" s="24" t="s">
        <v>443</v>
      </c>
      <c r="K116" s="27">
        <f t="array" ref="K116">SUM('3 Solute Functional Groups'!$G$6:$BI$6*'3 Solute Functional Groups'!$G104:$BI104)+K$30</f>
        <v>76.45486257932501</v>
      </c>
      <c r="L116" s="27">
        <f t="array" ref="L116">SUM('3 Solute Functional Groups'!$G$5:$BI$5*'3 Solute Functional Groups'!$G104:$BI104)+L$30</f>
        <v>73.858681825813846</v>
      </c>
      <c r="M116" s="271">
        <f>HLOOKUP($L$4,'5 Experimental Data'!$E$1:$AM$270,I116+4,FALSE)</f>
        <v>-2.9666714296568504</v>
      </c>
      <c r="N116" s="346">
        <f t="shared" si="3"/>
        <v>-2.5961807535111632</v>
      </c>
      <c r="O116" s="346">
        <f t="shared" si="4"/>
        <v>0.13726334111088848</v>
      </c>
    </row>
    <row r="117" spans="9:15" x14ac:dyDescent="0.3">
      <c r="I117" s="280">
        <f t="shared" si="5"/>
        <v>85</v>
      </c>
      <c r="J117" s="24" t="s">
        <v>442</v>
      </c>
      <c r="K117" s="27">
        <f t="array" ref="K117">SUM('3 Solute Functional Groups'!$G$6:$BI$6*'3 Solute Functional Groups'!$G105:$BI105)+K$30</f>
        <v>86.294699987084243</v>
      </c>
      <c r="L117" s="27">
        <f t="array" ref="L117">SUM('3 Solute Functional Groups'!$G$5:$BI$5*'3 Solute Functional Groups'!$G105:$BI105)+L$30</f>
        <v>87.511950925660571</v>
      </c>
      <c r="M117" s="271">
        <f>HLOOKUP($L$4,'5 Experimental Data'!$E$1:$AM$270,I117+4,FALSE)</f>
        <v>0.34230824188348308</v>
      </c>
      <c r="N117" s="346">
        <f t="shared" si="3"/>
        <v>1.2172509385763277</v>
      </c>
      <c r="O117" s="346">
        <f t="shared" si="4"/>
        <v>0.76552472249614711</v>
      </c>
    </row>
    <row r="118" spans="9:15" x14ac:dyDescent="0.3">
      <c r="I118" s="280">
        <f t="shared" si="5"/>
        <v>86</v>
      </c>
      <c r="J118" s="24" t="s">
        <v>441</v>
      </c>
      <c r="K118" s="27">
        <f t="array" ref="K118">SUM('3 Solute Functional Groups'!$G$6:$BI$6*'3 Solute Functional Groups'!$G106:$BI106)+K$30</f>
        <v>96.134537394843449</v>
      </c>
      <c r="L118" s="27">
        <f t="array" ref="L118">SUM('3 Solute Functional Groups'!$G$5:$BI$5*'3 Solute Functional Groups'!$G106:$BI106)+L$30</f>
        <v>101.1652200255073</v>
      </c>
      <c r="M118" s="271" t="e">
        <f>HLOOKUP($L$4,'5 Experimental Data'!$E$1:$AM$270,I118+4,FALSE)</f>
        <v>#N/A</v>
      </c>
      <c r="N118" s="346">
        <f t="shared" si="3"/>
        <v>5.030682630663847</v>
      </c>
      <c r="O118" s="346">
        <f t="shared" si="4"/>
        <v>0</v>
      </c>
    </row>
    <row r="119" spans="9:15" x14ac:dyDescent="0.3">
      <c r="I119" s="280">
        <f t="shared" si="5"/>
        <v>87</v>
      </c>
      <c r="J119" s="24" t="s">
        <v>440</v>
      </c>
      <c r="K119" s="27">
        <f t="array" ref="K119">SUM('3 Solute Functional Groups'!$G$6:$BI$6*'3 Solute Functional Groups'!$G107:$BI107)+K$30</f>
        <v>105.97437480260268</v>
      </c>
      <c r="L119" s="27">
        <f t="array" ref="L119">SUM('3 Solute Functional Groups'!$G$5:$BI$5*'3 Solute Functional Groups'!$G107:$BI107)+L$30</f>
        <v>114.81848912535402</v>
      </c>
      <c r="M119" s="271" t="e">
        <f>HLOOKUP($L$4,'5 Experimental Data'!$E$1:$AM$270,I119+4,FALSE)</f>
        <v>#N/A</v>
      </c>
      <c r="N119" s="346">
        <f t="shared" si="3"/>
        <v>8.8441143227513379</v>
      </c>
      <c r="O119" s="346">
        <f t="shared" si="4"/>
        <v>0</v>
      </c>
    </row>
    <row r="120" spans="9:15" x14ac:dyDescent="0.3">
      <c r="I120" s="280">
        <f t="shared" si="5"/>
        <v>88</v>
      </c>
      <c r="J120" s="24" t="s">
        <v>439</v>
      </c>
      <c r="K120" s="27">
        <f t="array" ref="K120">SUM('3 Solute Functional Groups'!$G$6:$BI$6*'3 Solute Functional Groups'!$G108:$BI108)+K$30</f>
        <v>115.8142122103619</v>
      </c>
      <c r="L120" s="27">
        <f t="array" ref="L120">SUM('3 Solute Functional Groups'!$G$5:$BI$5*'3 Solute Functional Groups'!$G108:$BI108)+L$30</f>
        <v>128.47175822520074</v>
      </c>
      <c r="M120" s="271" t="e">
        <f>HLOOKUP($L$4,'5 Experimental Data'!$E$1:$AM$270,I120+4,FALSE)</f>
        <v>#N/A</v>
      </c>
      <c r="N120" s="346">
        <f t="shared" si="3"/>
        <v>12.657546014838843</v>
      </c>
      <c r="O120" s="346">
        <f t="shared" si="4"/>
        <v>0</v>
      </c>
    </row>
    <row r="121" spans="9:15" x14ac:dyDescent="0.3">
      <c r="I121" s="280">
        <f t="shared" si="5"/>
        <v>89</v>
      </c>
      <c r="J121" s="24" t="s">
        <v>438</v>
      </c>
      <c r="K121" s="27">
        <f t="array" ref="K121">SUM('3 Solute Functional Groups'!$G$6:$BI$6*'3 Solute Functional Groups'!$G109:$BI109)+K$30</f>
        <v>125.65404961812111</v>
      </c>
      <c r="L121" s="27">
        <f t="array" ref="L121">SUM('3 Solute Functional Groups'!$G$5:$BI$5*'3 Solute Functional Groups'!$G109:$BI109)+L$30</f>
        <v>142.12502732504745</v>
      </c>
      <c r="M121" s="271" t="e">
        <f>HLOOKUP($L$4,'5 Experimental Data'!$E$1:$AM$270,I121+4,FALSE)</f>
        <v>#N/A</v>
      </c>
      <c r="N121" s="346">
        <f t="shared" si="3"/>
        <v>16.470977706926348</v>
      </c>
      <c r="O121" s="346">
        <f t="shared" si="4"/>
        <v>0</v>
      </c>
    </row>
    <row r="122" spans="9:15" x14ac:dyDescent="0.3">
      <c r="I122" s="280">
        <f t="shared" si="5"/>
        <v>90</v>
      </c>
      <c r="J122" s="24" t="s">
        <v>437</v>
      </c>
      <c r="K122" s="27">
        <f t="array" ref="K122">SUM('3 Solute Functional Groups'!$G$6:$BI$6*'3 Solute Functional Groups'!$G110:$BI110)+K$30</f>
        <v>135.49388702588033</v>
      </c>
      <c r="L122" s="27">
        <f t="array" ref="L122">SUM('3 Solute Functional Groups'!$G$5:$BI$5*'3 Solute Functional Groups'!$G110:$BI110)+L$30</f>
        <v>155.77829642489419</v>
      </c>
      <c r="M122" s="271" t="e">
        <f>HLOOKUP($L$4,'5 Experimental Data'!$E$1:$AM$270,I122+4,FALSE)</f>
        <v>#N/A</v>
      </c>
      <c r="N122" s="346">
        <f t="shared" si="3"/>
        <v>20.284409399013867</v>
      </c>
      <c r="O122" s="346">
        <f t="shared" si="4"/>
        <v>0</v>
      </c>
    </row>
    <row r="123" spans="9:15" x14ac:dyDescent="0.3">
      <c r="I123" s="280">
        <f t="shared" si="5"/>
        <v>91</v>
      </c>
      <c r="J123" s="24" t="s">
        <v>436</v>
      </c>
      <c r="K123" s="27">
        <f t="array" ref="K123">SUM('3 Solute Functional Groups'!$G$6:$BI$6*'3 Solute Functional Groups'!$G111:$BI111)+K$30</f>
        <v>96.134537394843449</v>
      </c>
      <c r="L123" s="27">
        <f t="array" ref="L123">SUM('3 Solute Functional Groups'!$G$5:$BI$5*'3 Solute Functional Groups'!$G111:$BI111)+L$30</f>
        <v>101.1652200255073</v>
      </c>
      <c r="M123" s="271" t="e">
        <f>HLOOKUP($L$4,'5 Experimental Data'!$E$1:$AM$270,I123+4,FALSE)</f>
        <v>#N/A</v>
      </c>
      <c r="N123" s="346">
        <f t="shared" si="3"/>
        <v>5.030682630663847</v>
      </c>
      <c r="O123" s="346">
        <f t="shared" si="4"/>
        <v>0</v>
      </c>
    </row>
    <row r="124" spans="9:15" x14ac:dyDescent="0.3">
      <c r="I124" s="280">
        <f t="shared" si="5"/>
        <v>92</v>
      </c>
      <c r="J124" s="24" t="s">
        <v>435</v>
      </c>
      <c r="K124" s="27">
        <f t="array" ref="K124">SUM('3 Solute Functional Groups'!$G$6:$BI$6*'3 Solute Functional Groups'!$G112:$BI112)+K$30</f>
        <v>73.324902502374727</v>
      </c>
      <c r="L124" s="27">
        <f t="array" ref="L124">SUM('3 Solute Functional Groups'!$G$5:$BI$5*'3 Solute Functional Groups'!$G112:$BI112)+L$30</f>
        <v>95.262549464626062</v>
      </c>
      <c r="M124" s="271" t="e">
        <f>HLOOKUP($L$4,'5 Experimental Data'!$E$1:$AM$270,I124+4,FALSE)</f>
        <v>#N/A</v>
      </c>
      <c r="N124" s="346">
        <f t="shared" si="3"/>
        <v>21.937646962251335</v>
      </c>
      <c r="O124" s="346">
        <f t="shared" si="4"/>
        <v>0</v>
      </c>
    </row>
    <row r="125" spans="9:15" x14ac:dyDescent="0.3">
      <c r="I125" s="280">
        <f t="shared" si="5"/>
        <v>93</v>
      </c>
      <c r="J125" s="24" t="s">
        <v>434</v>
      </c>
      <c r="K125" s="27">
        <f t="array" ref="K125">SUM('3 Solute Functional Groups'!$G$6:$BI$6*'3 Solute Functional Groups'!$G113:$BI113)+K$30</f>
        <v>84.41882120625435</v>
      </c>
      <c r="L125" s="27">
        <f t="array" ref="L125">SUM('3 Solute Functional Groups'!$G$5:$BI$5*'3 Solute Functional Groups'!$G113:$BI113)+L$30</f>
        <v>106.95704833983494</v>
      </c>
      <c r="M125" s="271" t="e">
        <f>HLOOKUP($L$4,'5 Experimental Data'!$E$1:$AM$270,I125+4,FALSE)</f>
        <v>#N/A</v>
      </c>
      <c r="N125" s="346">
        <f t="shared" si="3"/>
        <v>22.538227133580591</v>
      </c>
      <c r="O125" s="346">
        <f t="shared" si="4"/>
        <v>0</v>
      </c>
    </row>
    <row r="126" spans="9:15" x14ac:dyDescent="0.3">
      <c r="I126" s="280">
        <f t="shared" si="5"/>
        <v>94</v>
      </c>
      <c r="J126" s="24" t="s">
        <v>433</v>
      </c>
      <c r="K126" s="27">
        <f t="array" ref="K126">SUM('3 Solute Functional Groups'!$G$6:$BI$6*'3 Solute Functional Groups'!$G114:$BI114)+K$30</f>
        <v>163.13752046832809</v>
      </c>
      <c r="L126" s="27">
        <f t="array" ref="L126">SUM('3 Solute Functional Groups'!$G$5:$BI$5*'3 Solute Functional Groups'!$G114:$BI114)+L$30</f>
        <v>216.18320113860875</v>
      </c>
      <c r="M126" s="271" t="e">
        <f>HLOOKUP($L$4,'5 Experimental Data'!$E$1:$AM$270,I126+4,FALSE)</f>
        <v>#N/A</v>
      </c>
      <c r="N126" s="346">
        <f t="shared" si="3"/>
        <v>53.04568067028066</v>
      </c>
      <c r="O126" s="346">
        <f t="shared" si="4"/>
        <v>0</v>
      </c>
    </row>
    <row r="127" spans="9:15" x14ac:dyDescent="0.3">
      <c r="I127" s="280">
        <f t="shared" si="5"/>
        <v>95</v>
      </c>
      <c r="J127" s="24" t="s">
        <v>432</v>
      </c>
      <c r="K127" s="27">
        <f t="array" ref="K127">SUM('3 Solute Functional Groups'!$G$6:$BI$6*'3 Solute Functional Groups'!$G115:$BI115)+K$30</f>
        <v>74.57898379849513</v>
      </c>
      <c r="L127" s="27">
        <f t="array" ref="L127">SUM('3 Solute Functional Groups'!$G$5:$BI$5*'3 Solute Functional Groups'!$G115:$BI115)+L$30</f>
        <v>93.303779239988216</v>
      </c>
      <c r="M127" s="271">
        <f>HLOOKUP($L$4,'5 Experimental Data'!$E$1:$AM$270,I127+4,FALSE)</f>
        <v>18.541696435355302</v>
      </c>
      <c r="N127" s="346">
        <f t="shared" si="3"/>
        <v>18.724795441493086</v>
      </c>
      <c r="O127" s="346">
        <f t="shared" si="4"/>
        <v>3.352524604864425E-2</v>
      </c>
    </row>
    <row r="128" spans="9:15" x14ac:dyDescent="0.3">
      <c r="I128" s="280">
        <f t="shared" si="5"/>
        <v>96</v>
      </c>
      <c r="J128" s="24" t="s">
        <v>431</v>
      </c>
      <c r="K128" s="27">
        <f t="array" ref="K128">SUM('3 Solute Functional Groups'!$G$6:$BI$6*'3 Solute Functional Groups'!$G116:$BI116)+K$30</f>
        <v>88.130780558194147</v>
      </c>
      <c r="L128" s="27">
        <f t="array" ref="L128">SUM('3 Solute Functional Groups'!$G$5:$BI$5*'3 Solute Functional Groups'!$G116:$BI116)+L$30</f>
        <v>110.95734865545732</v>
      </c>
      <c r="M128" s="271" t="e">
        <f>HLOOKUP($L$4,'5 Experimental Data'!$E$1:$AM$270,I128+4,FALSE)</f>
        <v>#N/A</v>
      </c>
      <c r="N128" s="346">
        <f t="shared" si="3"/>
        <v>22.826568097263177</v>
      </c>
      <c r="O128" s="346">
        <f t="shared" si="4"/>
        <v>0</v>
      </c>
    </row>
    <row r="129" spans="9:15" x14ac:dyDescent="0.3">
      <c r="I129" s="280">
        <f t="shared" si="5"/>
        <v>97</v>
      </c>
      <c r="J129" s="24" t="s">
        <v>430</v>
      </c>
      <c r="K129" s="27">
        <f t="array" ref="K129">SUM('3 Solute Functional Groups'!$G$6:$BI$6*'3 Solute Functional Groups'!$G117:$BI117)+K$30</f>
        <v>88.130780558194147</v>
      </c>
      <c r="L129" s="27">
        <f t="array" ref="L129">SUM('3 Solute Functional Groups'!$G$5:$BI$5*'3 Solute Functional Groups'!$G117:$BI117)+L$30</f>
        <v>110.95734865545732</v>
      </c>
      <c r="M129" s="271" t="e">
        <f>HLOOKUP($L$4,'5 Experimental Data'!$E$1:$AM$270,I129+4,FALSE)</f>
        <v>#N/A</v>
      </c>
      <c r="N129" s="346">
        <f t="shared" si="3"/>
        <v>22.826568097263177</v>
      </c>
      <c r="O129" s="346">
        <f t="shared" si="4"/>
        <v>0</v>
      </c>
    </row>
    <row r="130" spans="9:15" x14ac:dyDescent="0.3">
      <c r="I130" s="280">
        <f t="shared" si="5"/>
        <v>98</v>
      </c>
      <c r="J130" s="24" t="s">
        <v>429</v>
      </c>
      <c r="K130" s="27">
        <f t="array" ref="K130">SUM('3 Solute Functional Groups'!$G$6:$BI$6*'3 Solute Functional Groups'!$G118:$BI118)+K$30</f>
        <v>88.130780558194147</v>
      </c>
      <c r="L130" s="27">
        <f t="array" ref="L130">SUM('3 Solute Functional Groups'!$G$5:$BI$5*'3 Solute Functional Groups'!$G118:$BI118)+L$30</f>
        <v>110.95734865545732</v>
      </c>
      <c r="M130" s="271" t="e">
        <f>HLOOKUP($L$4,'5 Experimental Data'!$E$1:$AM$270,I130+4,FALSE)</f>
        <v>#N/A</v>
      </c>
      <c r="N130" s="346">
        <f t="shared" si="3"/>
        <v>22.826568097263177</v>
      </c>
      <c r="O130" s="346">
        <f t="shared" si="4"/>
        <v>0</v>
      </c>
    </row>
    <row r="131" spans="9:15" x14ac:dyDescent="0.3">
      <c r="I131" s="280">
        <f t="shared" si="5"/>
        <v>99</v>
      </c>
      <c r="J131" s="24" t="s">
        <v>428</v>
      </c>
      <c r="K131" s="27">
        <f t="array" ref="K131">SUM('3 Solute Functional Groups'!$G$6:$BI$6*'3 Solute Functional Groups'!$G119:$BI119)+K$30</f>
        <v>102.44257731789318</v>
      </c>
      <c r="L131" s="27">
        <f t="array" ref="L131">SUM('3 Solute Functional Groups'!$G$5:$BI$5*'3 Solute Functional Groups'!$G119:$BI119)+L$30</f>
        <v>128.8909180709264</v>
      </c>
      <c r="M131" s="271" t="e">
        <f>HLOOKUP($L$4,'5 Experimental Data'!$E$1:$AM$270,I131+4,FALSE)</f>
        <v>#N/A</v>
      </c>
      <c r="N131" s="346">
        <f t="shared" si="3"/>
        <v>26.448340753033222</v>
      </c>
      <c r="O131" s="346">
        <f t="shared" si="4"/>
        <v>0</v>
      </c>
    </row>
    <row r="132" spans="9:15" x14ac:dyDescent="0.3">
      <c r="I132" s="280">
        <f t="shared" si="5"/>
        <v>100</v>
      </c>
      <c r="J132" s="24" t="s">
        <v>427</v>
      </c>
      <c r="K132" s="27">
        <f t="array" ref="K132">SUM('3 Solute Functional Groups'!$G$6:$BI$6*'3 Solute Functional Groups'!$G120:$BI120)+K$30</f>
        <v>117.51437407759221</v>
      </c>
      <c r="L132" s="27">
        <f t="array" ref="L132">SUM('3 Solute Functional Groups'!$G$5:$BI$5*'3 Solute Functional Groups'!$G120:$BI120)+L$30</f>
        <v>147.1044874863955</v>
      </c>
      <c r="M132" s="271" t="e">
        <f>HLOOKUP($L$4,'5 Experimental Data'!$E$1:$AM$270,I132+4,FALSE)</f>
        <v>#N/A</v>
      </c>
      <c r="N132" s="346">
        <f t="shared" si="3"/>
        <v>29.59011340880329</v>
      </c>
      <c r="O132" s="346">
        <f t="shared" si="4"/>
        <v>0</v>
      </c>
    </row>
    <row r="133" spans="9:15" x14ac:dyDescent="0.3">
      <c r="I133" s="280">
        <f t="shared" si="5"/>
        <v>101</v>
      </c>
      <c r="J133" s="24" t="s">
        <v>426</v>
      </c>
      <c r="K133" s="27">
        <f t="array" ref="K133">SUM('3 Solute Functional Groups'!$G$6:$BI$6*'3 Solute Functional Groups'!$G121:$BI121)+K$30</f>
        <v>141.57796759699025</v>
      </c>
      <c r="L133" s="27">
        <f t="array" ref="L133">SUM('3 Solute Functional Groups'!$G$5:$BI$5*'3 Solute Functional Groups'!$G121:$BI121)+L$30</f>
        <v>181.29162631733368</v>
      </c>
      <c r="M133" s="271" t="e">
        <f>HLOOKUP($L$4,'5 Experimental Data'!$E$1:$AM$270,I133+4,FALSE)</f>
        <v>#N/A</v>
      </c>
      <c r="N133" s="346">
        <f t="shared" si="3"/>
        <v>39.713658720343432</v>
      </c>
      <c r="O133" s="346">
        <f t="shared" si="4"/>
        <v>0</v>
      </c>
    </row>
    <row r="134" spans="9:15" x14ac:dyDescent="0.3">
      <c r="I134" s="280">
        <f t="shared" si="5"/>
        <v>102</v>
      </c>
      <c r="J134" s="24" t="s">
        <v>425</v>
      </c>
      <c r="K134" s="27">
        <f t="array" ref="K134">SUM('3 Solute Functional Groups'!$G$6:$BI$6*'3 Solute Functional Groups'!$G122:$BI122)+K$30</f>
        <v>129.54617083729124</v>
      </c>
      <c r="L134" s="27">
        <f t="array" ref="L134">SUM('3 Solute Functional Groups'!$G$5:$BI$5*'3 Solute Functional Groups'!$G122:$BI122)+L$30</f>
        <v>164.19805690186459</v>
      </c>
      <c r="M134" s="271" t="e">
        <f>HLOOKUP($L$4,'5 Experimental Data'!$E$1:$AM$270,I134+4,FALSE)</f>
        <v>#N/A</v>
      </c>
      <c r="N134" s="346">
        <f t="shared" si="3"/>
        <v>34.651886064573347</v>
      </c>
      <c r="O134" s="346">
        <f t="shared" si="4"/>
        <v>0</v>
      </c>
    </row>
    <row r="135" spans="9:15" x14ac:dyDescent="0.3">
      <c r="I135" s="280">
        <f t="shared" si="5"/>
        <v>103</v>
      </c>
      <c r="J135" s="24" t="s">
        <v>423</v>
      </c>
      <c r="K135" s="27">
        <f t="array" ref="K135">SUM('3 Solute Functional Groups'!$G$6:$BI$6*'3 Solute Functional Groups'!$G123:$BI123)+K$30</f>
        <v>76.271450795869114</v>
      </c>
      <c r="L135" s="27">
        <f t="array" ref="L135">SUM('3 Solute Functional Groups'!$G$5:$BI$5*'3 Solute Functional Groups'!$G123:$BI123)+L$30</f>
        <v>74.199323200456291</v>
      </c>
      <c r="M135" s="271">
        <f>HLOOKUP($L$4,'5 Experimental Data'!$E$1:$AM$270,I135+4,FALSE)</f>
        <v>-0.28525686823623708</v>
      </c>
      <c r="N135" s="346">
        <f t="shared" si="3"/>
        <v>-2.0721275954128231</v>
      </c>
      <c r="O135" s="346">
        <f t="shared" si="4"/>
        <v>3.1929069956405813</v>
      </c>
    </row>
    <row r="136" spans="9:15" x14ac:dyDescent="0.3">
      <c r="I136" s="280">
        <f t="shared" si="5"/>
        <v>104</v>
      </c>
      <c r="J136" s="24" t="s">
        <v>422</v>
      </c>
      <c r="K136" s="27">
        <f t="array" ref="K136">SUM('3 Solute Functional Groups'!$G$6:$BI$6*'3 Solute Functional Groups'!$G124:$BI124)+K$30</f>
        <v>86.111288203628334</v>
      </c>
      <c r="L136" s="27">
        <f t="array" ref="L136">SUM('3 Solute Functional Groups'!$G$5:$BI$5*'3 Solute Functional Groups'!$G124:$BI124)+L$30</f>
        <v>87.852592300303002</v>
      </c>
      <c r="M136" s="271">
        <f>HLOOKUP($L$4,'5 Experimental Data'!$E$1:$AM$270,I136+4,FALSE)</f>
        <v>3.1378255505985866</v>
      </c>
      <c r="N136" s="346">
        <f t="shared" si="3"/>
        <v>1.7413040966746678</v>
      </c>
      <c r="O136" s="346">
        <f t="shared" si="4"/>
        <v>1.9502721712697761</v>
      </c>
    </row>
    <row r="137" spans="9:15" x14ac:dyDescent="0.3">
      <c r="I137" s="280">
        <f t="shared" si="5"/>
        <v>105</v>
      </c>
      <c r="J137" s="24" t="s">
        <v>421</v>
      </c>
      <c r="K137" s="27">
        <f t="array" ref="K137">SUM('3 Solute Functional Groups'!$G$6:$BI$6*'3 Solute Functional Groups'!$G125:$BI125)+K$30</f>
        <v>95.951125611387553</v>
      </c>
      <c r="L137" s="27">
        <f t="array" ref="L137">SUM('3 Solute Functional Groups'!$G$5:$BI$5*'3 Solute Functional Groups'!$G125:$BI125)+L$30</f>
        <v>101.50586140014971</v>
      </c>
      <c r="M137" s="271">
        <f>HLOOKUP($L$4,'5 Experimental Data'!$E$1:$AM$270,I137+4,FALSE)</f>
        <v>6.7891134640224031</v>
      </c>
      <c r="N137" s="346">
        <f t="shared" si="3"/>
        <v>5.5547357887621587</v>
      </c>
      <c r="O137" s="346">
        <f t="shared" si="4"/>
        <v>1.5236882451808855</v>
      </c>
    </row>
    <row r="138" spans="9:15" x14ac:dyDescent="0.3">
      <c r="I138" s="280">
        <f t="shared" si="5"/>
        <v>106</v>
      </c>
      <c r="J138" s="24" t="s">
        <v>420</v>
      </c>
      <c r="K138" s="27">
        <f t="array" ref="K138">SUM('3 Solute Functional Groups'!$G$6:$BI$6*'3 Solute Functional Groups'!$G126:$BI126)+K$30</f>
        <v>95.951125611387553</v>
      </c>
      <c r="L138" s="27">
        <f t="array" ref="L138">SUM('3 Solute Functional Groups'!$G$5:$BI$5*'3 Solute Functional Groups'!$G126:$BI126)+L$30</f>
        <v>101.50586140014971</v>
      </c>
      <c r="M138" s="271" t="e">
        <f>HLOOKUP($L$4,'5 Experimental Data'!$E$1:$AM$270,I138+4,FALSE)</f>
        <v>#N/A</v>
      </c>
      <c r="N138" s="346">
        <f t="shared" si="3"/>
        <v>5.5547357887621587</v>
      </c>
      <c r="O138" s="346">
        <f t="shared" si="4"/>
        <v>0</v>
      </c>
    </row>
    <row r="139" spans="9:15" x14ac:dyDescent="0.3">
      <c r="I139" s="280">
        <f t="shared" si="5"/>
        <v>107</v>
      </c>
      <c r="J139" s="24" t="s">
        <v>419</v>
      </c>
      <c r="K139" s="27">
        <f t="array" ref="K139">SUM('3 Solute Functional Groups'!$G$6:$BI$6*'3 Solute Functional Groups'!$G127:$BI127)+K$30</f>
        <v>105.79096301914677</v>
      </c>
      <c r="L139" s="27">
        <f t="array" ref="L139">SUM('3 Solute Functional Groups'!$G$5:$BI$5*'3 Solute Functional Groups'!$G127:$BI127)+L$30</f>
        <v>115.15913049999645</v>
      </c>
      <c r="M139" s="271">
        <f>HLOOKUP($L$4,'5 Experimental Data'!$E$1:$AM$270,I139+4,FALSE)</f>
        <v>10.326298630151719</v>
      </c>
      <c r="N139" s="346">
        <f t="shared" si="3"/>
        <v>9.368167480849678</v>
      </c>
      <c r="O139" s="346">
        <f t="shared" si="4"/>
        <v>0.91801529926284964</v>
      </c>
    </row>
    <row r="140" spans="9:15" x14ac:dyDescent="0.3">
      <c r="I140" s="280">
        <f t="shared" si="5"/>
        <v>108</v>
      </c>
      <c r="J140" s="24" t="s">
        <v>418</v>
      </c>
      <c r="K140" s="27">
        <f t="array" ref="K140">SUM('3 Solute Functional Groups'!$G$6:$BI$6*'3 Solute Functional Groups'!$G128:$BI128)+K$30</f>
        <v>105.79096301914677</v>
      </c>
      <c r="L140" s="27">
        <f t="array" ref="L140">SUM('3 Solute Functional Groups'!$G$5:$BI$5*'3 Solute Functional Groups'!$G128:$BI128)+L$30</f>
        <v>115.15913049999645</v>
      </c>
      <c r="M140" s="271" t="e">
        <f>HLOOKUP($L$4,'5 Experimental Data'!$E$1:$AM$270,I140+4,FALSE)</f>
        <v>#N/A</v>
      </c>
      <c r="N140" s="346">
        <f t="shared" si="3"/>
        <v>9.368167480849678</v>
      </c>
      <c r="O140" s="346">
        <f t="shared" si="4"/>
        <v>0</v>
      </c>
    </row>
    <row r="141" spans="9:15" x14ac:dyDescent="0.3">
      <c r="I141" s="280">
        <f t="shared" si="5"/>
        <v>109</v>
      </c>
      <c r="J141" s="24" t="s">
        <v>417</v>
      </c>
      <c r="K141" s="27">
        <f t="array" ref="K141">SUM('3 Solute Functional Groups'!$G$6:$BI$6*'3 Solute Functional Groups'!$G129:$BI129)+K$30</f>
        <v>115.63080042690599</v>
      </c>
      <c r="L141" s="27">
        <f t="array" ref="L141">SUM('3 Solute Functional Groups'!$G$5:$BI$5*'3 Solute Functional Groups'!$G129:$BI129)+L$30</f>
        <v>128.81239959984316</v>
      </c>
      <c r="M141" s="271" t="e">
        <f>HLOOKUP($L$4,'5 Experimental Data'!$E$1:$AM$270,I141+4,FALSE)</f>
        <v>#N/A</v>
      </c>
      <c r="N141" s="346">
        <f t="shared" si="3"/>
        <v>13.181599172937169</v>
      </c>
      <c r="O141" s="346">
        <f t="shared" si="4"/>
        <v>0</v>
      </c>
    </row>
    <row r="142" spans="9:15" x14ac:dyDescent="0.3">
      <c r="I142" s="280">
        <f t="shared" si="5"/>
        <v>110</v>
      </c>
      <c r="J142" s="24" t="s">
        <v>416</v>
      </c>
      <c r="K142" s="27">
        <f t="array" ref="K142">SUM('3 Solute Functional Groups'!$G$6:$BI$6*'3 Solute Functional Groups'!$G130:$BI130)+K$30</f>
        <v>105.79096301914677</v>
      </c>
      <c r="L142" s="27">
        <f t="array" ref="L142">SUM('3 Solute Functional Groups'!$G$5:$BI$5*'3 Solute Functional Groups'!$G130:$BI130)+L$30</f>
        <v>115.15913049999645</v>
      </c>
      <c r="M142" s="271" t="e">
        <f>HLOOKUP($L$4,'5 Experimental Data'!$E$1:$AM$270,I142+4,FALSE)</f>
        <v>#N/A</v>
      </c>
      <c r="N142" s="346">
        <f t="shared" si="3"/>
        <v>9.368167480849678</v>
      </c>
      <c r="O142" s="346">
        <f t="shared" si="4"/>
        <v>0</v>
      </c>
    </row>
    <row r="143" spans="9:15" x14ac:dyDescent="0.3">
      <c r="I143" s="280">
        <f t="shared" si="5"/>
        <v>111</v>
      </c>
      <c r="J143" s="24" t="s">
        <v>415</v>
      </c>
      <c r="K143" s="27">
        <f t="array" ref="K143">SUM('3 Solute Functional Groups'!$G$6:$BI$6*'3 Solute Functional Groups'!$G131:$BI131)+K$30</f>
        <v>154.99015005794288</v>
      </c>
      <c r="L143" s="27">
        <f t="array" ref="L143">SUM('3 Solute Functional Groups'!$G$5:$BI$5*'3 Solute Functional Groups'!$G131:$BI131)+L$30</f>
        <v>183.42547599923006</v>
      </c>
      <c r="M143" s="271" t="e">
        <f>HLOOKUP($L$4,'5 Experimental Data'!$E$1:$AM$270,I143+4,FALSE)</f>
        <v>#N/A</v>
      </c>
      <c r="N143" s="346">
        <f t="shared" si="3"/>
        <v>28.435325941287175</v>
      </c>
      <c r="O143" s="346">
        <f t="shared" si="4"/>
        <v>0</v>
      </c>
    </row>
    <row r="144" spans="9:15" x14ac:dyDescent="0.3">
      <c r="I144" s="280">
        <f t="shared" si="5"/>
        <v>112</v>
      </c>
      <c r="J144" s="24" t="s">
        <v>414</v>
      </c>
      <c r="K144" s="27">
        <f t="array" ref="K144">SUM('3 Solute Functional Groups'!$G$6:$BI$6*'3 Solute Functional Groups'!$G132:$BI132)+K$30</f>
        <v>86.111288203628334</v>
      </c>
      <c r="L144" s="27">
        <f t="array" ref="L144">SUM('3 Solute Functional Groups'!$G$5:$BI$5*'3 Solute Functional Groups'!$G132:$BI132)+L$30</f>
        <v>87.852592300303002</v>
      </c>
      <c r="M144" s="271" t="e">
        <f>HLOOKUP($L$4,'5 Experimental Data'!$E$1:$AM$270,I144+4,FALSE)</f>
        <v>#N/A</v>
      </c>
      <c r="N144" s="346">
        <f t="shared" si="3"/>
        <v>1.7413040966746678</v>
      </c>
      <c r="O144" s="346">
        <f t="shared" si="4"/>
        <v>0</v>
      </c>
    </row>
    <row r="145" spans="9:15" x14ac:dyDescent="0.3">
      <c r="I145" s="280">
        <f t="shared" si="5"/>
        <v>113</v>
      </c>
      <c r="J145" s="24" t="s">
        <v>413</v>
      </c>
      <c r="K145" s="27">
        <f t="array" ref="K145">SUM('3 Solute Functional Groups'!$G$6:$BI$6*'3 Solute Functional Groups'!$G133:$BI133)+K$30</f>
        <v>95.951125611387553</v>
      </c>
      <c r="L145" s="27">
        <f t="array" ref="L145">SUM('3 Solute Functional Groups'!$G$5:$BI$5*'3 Solute Functional Groups'!$G133:$BI133)+L$30</f>
        <v>101.50586140014971</v>
      </c>
      <c r="M145" s="271" t="e">
        <f>HLOOKUP($L$4,'5 Experimental Data'!$E$1:$AM$270,I145+4,FALSE)</f>
        <v>#N/A</v>
      </c>
      <c r="N145" s="346">
        <f t="shared" si="3"/>
        <v>5.5547357887621587</v>
      </c>
      <c r="O145" s="346">
        <f t="shared" si="4"/>
        <v>0</v>
      </c>
    </row>
    <row r="146" spans="9:15" x14ac:dyDescent="0.3">
      <c r="I146" s="280">
        <f t="shared" si="5"/>
        <v>114</v>
      </c>
      <c r="J146" s="24" t="s">
        <v>412</v>
      </c>
      <c r="K146" s="27">
        <f t="array" ref="K146">SUM('3 Solute Functional Groups'!$G$6:$BI$6*'3 Solute Functional Groups'!$G134:$BI134)+K$30</f>
        <v>105.79096301914677</v>
      </c>
      <c r="L146" s="27">
        <f t="array" ref="L146">SUM('3 Solute Functional Groups'!$G$5:$BI$5*'3 Solute Functional Groups'!$G134:$BI134)+L$30</f>
        <v>115.15913049999645</v>
      </c>
      <c r="M146" s="271" t="e">
        <f>HLOOKUP($L$4,'5 Experimental Data'!$E$1:$AM$270,I146+4,FALSE)</f>
        <v>#N/A</v>
      </c>
      <c r="N146" s="346">
        <f t="shared" si="3"/>
        <v>9.368167480849678</v>
      </c>
      <c r="O146" s="346">
        <f t="shared" si="4"/>
        <v>0</v>
      </c>
    </row>
    <row r="147" spans="9:15" x14ac:dyDescent="0.3">
      <c r="I147" s="280">
        <f t="shared" si="5"/>
        <v>115</v>
      </c>
      <c r="J147" s="24" t="s">
        <v>411</v>
      </c>
      <c r="K147" s="27">
        <f t="array" ref="K147">SUM('3 Solute Functional Groups'!$G$6:$BI$6*'3 Solute Functional Groups'!$G135:$BI135)+K$30</f>
        <v>115.63080042690599</v>
      </c>
      <c r="L147" s="27">
        <f t="array" ref="L147">SUM('3 Solute Functional Groups'!$G$5:$BI$5*'3 Solute Functional Groups'!$G135:$BI135)+L$30</f>
        <v>128.81239959984316</v>
      </c>
      <c r="M147" s="271" t="e">
        <f>HLOOKUP($L$4,'5 Experimental Data'!$E$1:$AM$270,I147+4,FALSE)</f>
        <v>#N/A</v>
      </c>
      <c r="N147" s="346">
        <f t="shared" si="3"/>
        <v>13.181599172937169</v>
      </c>
      <c r="O147" s="346">
        <f t="shared" si="4"/>
        <v>0</v>
      </c>
    </row>
    <row r="148" spans="9:15" x14ac:dyDescent="0.3">
      <c r="I148" s="280">
        <f t="shared" si="5"/>
        <v>116</v>
      </c>
      <c r="J148" s="24" t="s">
        <v>19</v>
      </c>
      <c r="K148" s="27">
        <f t="array" ref="K148">SUM('3 Solute Functional Groups'!$G$6:$BI$6*'3 Solute Functional Groups'!$G136:$BI136)+K$30</f>
        <v>97.69706509461551</v>
      </c>
      <c r="L148" s="27">
        <f t="array" ref="L148">SUM('3 Solute Functional Groups'!$G$5:$BI$5*'3 Solute Functional Groups'!$G136:$BI136)+L$30</f>
        <v>99.223110771386246</v>
      </c>
      <c r="M148" s="271">
        <f>HLOOKUP($L$4,'5 Experimental Data'!$E$1:$AM$270,I148+4,FALSE)</f>
        <v>2.1109008249481427</v>
      </c>
      <c r="N148" s="346">
        <f t="shared" si="3"/>
        <v>1.5260456767707353</v>
      </c>
      <c r="O148" s="346">
        <f t="shared" si="4"/>
        <v>0.3420555443496171</v>
      </c>
    </row>
    <row r="149" spans="9:15" x14ac:dyDescent="0.3">
      <c r="I149" s="280">
        <f t="shared" si="5"/>
        <v>117</v>
      </c>
      <c r="J149" s="24" t="s">
        <v>409</v>
      </c>
      <c r="K149" s="27">
        <f t="array" ref="K149">SUM('3 Solute Functional Groups'!$G$6:$BI$6*'3 Solute Functional Groups'!$G137:$BI137)+K$30</f>
        <v>111.24886185431454</v>
      </c>
      <c r="L149" s="27">
        <f t="array" ref="L149">SUM('3 Solute Functional Groups'!$G$5:$BI$5*'3 Solute Functional Groups'!$G137:$BI137)+L$30</f>
        <v>116.87668018685534</v>
      </c>
      <c r="M149" s="271" t="e">
        <f>HLOOKUP($L$4,'5 Experimental Data'!$E$1:$AM$270,I149+4,FALSE)</f>
        <v>#N/A</v>
      </c>
      <c r="N149" s="346">
        <f t="shared" si="3"/>
        <v>5.627818332540798</v>
      </c>
      <c r="O149" s="346">
        <f t="shared" si="4"/>
        <v>0</v>
      </c>
    </row>
    <row r="150" spans="9:15" x14ac:dyDescent="0.3">
      <c r="I150" s="280">
        <f t="shared" si="5"/>
        <v>118</v>
      </c>
      <c r="J150" s="24" t="s">
        <v>408</v>
      </c>
      <c r="K150" s="27">
        <f t="array" ref="K150">SUM('3 Solute Functional Groups'!$G$6:$BI$6*'3 Solute Functional Groups'!$G138:$BI138)+K$30</f>
        <v>111.24886185431454</v>
      </c>
      <c r="L150" s="27">
        <f t="array" ref="L150">SUM('3 Solute Functional Groups'!$G$5:$BI$5*'3 Solute Functional Groups'!$G138:$BI138)+L$30</f>
        <v>116.87668018685534</v>
      </c>
      <c r="M150" s="271">
        <f>HLOOKUP($L$4,'5 Experimental Data'!$E$1:$AM$270,I150+4,FALSE)</f>
        <v>5.0775722546049877</v>
      </c>
      <c r="N150" s="346">
        <f t="shared" si="3"/>
        <v>5.627818332540798</v>
      </c>
      <c r="O150" s="346">
        <f t="shared" si="4"/>
        <v>0.30277074628374179</v>
      </c>
    </row>
    <row r="151" spans="9:15" x14ac:dyDescent="0.3">
      <c r="I151" s="280">
        <f t="shared" si="5"/>
        <v>119</v>
      </c>
      <c r="J151" s="24" t="s">
        <v>407</v>
      </c>
      <c r="K151" s="27">
        <f t="array" ref="K151">SUM('3 Solute Functional Groups'!$G$6:$BI$6*'3 Solute Functional Groups'!$G139:$BI139)+K$30</f>
        <v>124.80065861401357</v>
      </c>
      <c r="L151" s="27">
        <f t="array" ref="L151">SUM('3 Solute Functional Groups'!$G$5:$BI$5*'3 Solute Functional Groups'!$G139:$BI139)+L$30</f>
        <v>134.53024960232443</v>
      </c>
      <c r="M151" s="271" t="e">
        <f>HLOOKUP($L$4,'5 Experimental Data'!$E$1:$AM$270,I151+4,FALSE)</f>
        <v>#N/A</v>
      </c>
      <c r="N151" s="346">
        <f t="shared" si="3"/>
        <v>9.7295909883108607</v>
      </c>
      <c r="O151" s="346">
        <f t="shared" si="4"/>
        <v>0</v>
      </c>
    </row>
    <row r="152" spans="9:15" x14ac:dyDescent="0.3">
      <c r="I152" s="280">
        <f t="shared" si="5"/>
        <v>120</v>
      </c>
      <c r="J152" s="24" t="s">
        <v>406</v>
      </c>
      <c r="K152" s="27">
        <f t="array" ref="K152">SUM('3 Solute Functional Groups'!$G$6:$BI$6*'3 Solute Functional Groups'!$G140:$BI140)+K$30</f>
        <v>124.80065861401357</v>
      </c>
      <c r="L152" s="27">
        <f t="array" ref="L152">SUM('3 Solute Functional Groups'!$G$5:$BI$5*'3 Solute Functional Groups'!$G140:$BI140)+L$30</f>
        <v>134.53024960232443</v>
      </c>
      <c r="M152" s="271" t="e">
        <f>HLOOKUP($L$4,'5 Experimental Data'!$E$1:$AM$270,I152+4,FALSE)</f>
        <v>#N/A</v>
      </c>
      <c r="N152" s="346">
        <f t="shared" si="3"/>
        <v>9.7295909883108607</v>
      </c>
      <c r="O152" s="346">
        <f t="shared" si="4"/>
        <v>0</v>
      </c>
    </row>
    <row r="153" spans="9:15" x14ac:dyDescent="0.3">
      <c r="I153" s="280">
        <f t="shared" si="5"/>
        <v>121</v>
      </c>
      <c r="J153" s="24" t="s">
        <v>405</v>
      </c>
      <c r="K153" s="27">
        <f t="array" ref="K153">SUM('3 Solute Functional Groups'!$G$6:$BI$6*'3 Solute Functional Groups'!$G141:$BI141)+K$30</f>
        <v>107.06469124692086</v>
      </c>
      <c r="L153" s="27">
        <f t="array" ref="L153">SUM('3 Solute Functional Groups'!$G$5:$BI$5*'3 Solute Functional Groups'!$G141:$BI141)+L$30</f>
        <v>113.53111022686083</v>
      </c>
      <c r="M153" s="271" t="e">
        <f>HLOOKUP($L$4,'5 Experimental Data'!$E$1:$AM$270,I153+4,FALSE)</f>
        <v>#N/A</v>
      </c>
      <c r="N153" s="346">
        <f t="shared" si="3"/>
        <v>6.4664189799399736</v>
      </c>
      <c r="O153" s="346">
        <f t="shared" si="4"/>
        <v>0</v>
      </c>
    </row>
    <row r="154" spans="9:15" x14ac:dyDescent="0.3">
      <c r="I154" s="280">
        <f t="shared" si="5"/>
        <v>122</v>
      </c>
      <c r="J154" s="24" t="s">
        <v>404</v>
      </c>
      <c r="K154" s="27">
        <f t="array" ref="K154">SUM('3 Solute Functional Groups'!$G$6:$BI$6*'3 Solute Functional Groups'!$G142:$BI142)+K$30</f>
        <v>107.06469124692086</v>
      </c>
      <c r="L154" s="27">
        <f t="array" ref="L154">SUM('3 Solute Functional Groups'!$G$5:$BI$5*'3 Solute Functional Groups'!$G142:$BI142)+L$30</f>
        <v>113.53111022686083</v>
      </c>
      <c r="M154" s="271" t="e">
        <f>HLOOKUP($L$4,'5 Experimental Data'!$E$1:$AM$270,I154+4,FALSE)</f>
        <v>#N/A</v>
      </c>
      <c r="N154" s="346">
        <f t="shared" si="3"/>
        <v>6.4664189799399736</v>
      </c>
      <c r="O154" s="346">
        <f t="shared" si="4"/>
        <v>0</v>
      </c>
    </row>
    <row r="155" spans="9:15" x14ac:dyDescent="0.3">
      <c r="I155" s="280">
        <f t="shared" si="5"/>
        <v>123</v>
      </c>
      <c r="J155" s="24" t="s">
        <v>403</v>
      </c>
      <c r="K155" s="27">
        <f t="array" ref="K155">SUM('3 Solute Functional Groups'!$G$6:$BI$6*'3 Solute Functional Groups'!$G143:$BI143)+K$30</f>
        <v>117.95231739922623</v>
      </c>
      <c r="L155" s="27">
        <f t="array" ref="L155">SUM('3 Solute Functional Groups'!$G$5:$BI$5*'3 Solute Functional Groups'!$G143:$BI143)+L$30</f>
        <v>128.39910968233539</v>
      </c>
      <c r="M155" s="271" t="e">
        <f>HLOOKUP($L$4,'5 Experimental Data'!$E$1:$AM$270,I155+4,FALSE)</f>
        <v>#N/A</v>
      </c>
      <c r="N155" s="346">
        <f t="shared" si="3"/>
        <v>10.446792283109161</v>
      </c>
      <c r="O155" s="346">
        <f t="shared" si="4"/>
        <v>0</v>
      </c>
    </row>
    <row r="156" spans="9:15" x14ac:dyDescent="0.3">
      <c r="I156" s="280">
        <f t="shared" si="5"/>
        <v>124</v>
      </c>
      <c r="J156" s="24" t="s">
        <v>402</v>
      </c>
      <c r="K156" s="27">
        <f t="array" ref="K156">SUM('3 Solute Functional Groups'!$G$6:$BI$6*'3 Solute Functional Groups'!$G144:$BI144)+K$30</f>
        <v>117.95231739922623</v>
      </c>
      <c r="L156" s="27">
        <f t="array" ref="L156">SUM('3 Solute Functional Groups'!$G$5:$BI$5*'3 Solute Functional Groups'!$G144:$BI144)+L$30</f>
        <v>128.39910968233539</v>
      </c>
      <c r="M156" s="271" t="e">
        <f>HLOOKUP($L$4,'5 Experimental Data'!$E$1:$AM$270,I156+4,FALSE)</f>
        <v>#N/A</v>
      </c>
      <c r="N156" s="346">
        <f t="shared" si="3"/>
        <v>10.446792283109161</v>
      </c>
      <c r="O156" s="346">
        <f t="shared" si="4"/>
        <v>0</v>
      </c>
    </row>
    <row r="157" spans="9:15" x14ac:dyDescent="0.3">
      <c r="I157" s="280">
        <f t="shared" si="5"/>
        <v>125</v>
      </c>
      <c r="J157" s="24" t="s">
        <v>400</v>
      </c>
      <c r="K157" s="27">
        <f t="array" ref="K157">SUM('3 Solute Functional Groups'!$G$6:$BI$6*'3 Solute Functional Groups'!$G145:$BI145)+K$30</f>
        <v>45.193390279097073</v>
      </c>
      <c r="L157" s="27">
        <f t="array" ref="L157">SUM('3 Solute Functional Groups'!$G$5:$BI$5*'3 Solute Functional Groups'!$G145:$BI145)+L$30</f>
        <v>55.1027421650859</v>
      </c>
      <c r="M157" s="271" t="e">
        <f>HLOOKUP($L$4,'5 Experimental Data'!$E$1:$AM$270,I157+4,FALSE)</f>
        <v>#N/A</v>
      </c>
      <c r="N157" s="346">
        <f t="shared" si="3"/>
        <v>9.9093518859888263</v>
      </c>
      <c r="O157" s="346">
        <f t="shared" si="4"/>
        <v>0</v>
      </c>
    </row>
    <row r="158" spans="9:15" x14ac:dyDescent="0.3">
      <c r="I158" s="280">
        <f t="shared" si="5"/>
        <v>126</v>
      </c>
      <c r="J158" s="24" t="s">
        <v>399</v>
      </c>
      <c r="K158" s="27">
        <f t="array" ref="K158">SUM('3 Solute Functional Groups'!$G$6:$BI$6*'3 Solute Functional Groups'!$G146:$BI146)+K$30</f>
        <v>55.033227686856293</v>
      </c>
      <c r="L158" s="27">
        <f t="array" ref="L158">SUM('3 Solute Functional Groups'!$G$5:$BI$5*'3 Solute Functional Groups'!$G146:$BI146)+L$30</f>
        <v>68.756011264932624</v>
      </c>
      <c r="M158" s="271" t="e">
        <f>HLOOKUP($L$4,'5 Experimental Data'!$E$1:$AM$270,I158+4,FALSE)</f>
        <v>#N/A</v>
      </c>
      <c r="N158" s="346">
        <f t="shared" si="3"/>
        <v>13.722783578076331</v>
      </c>
      <c r="O158" s="346">
        <f t="shared" si="4"/>
        <v>0</v>
      </c>
    </row>
    <row r="159" spans="9:15" x14ac:dyDescent="0.3">
      <c r="I159" s="280">
        <f t="shared" si="5"/>
        <v>127</v>
      </c>
      <c r="J159" s="24" t="s">
        <v>398</v>
      </c>
      <c r="K159" s="27">
        <f t="array" ref="K159">SUM('3 Solute Functional Groups'!$G$6:$BI$6*'3 Solute Functional Groups'!$G147:$BI147)+K$30</f>
        <v>64.873065094615512</v>
      </c>
      <c r="L159" s="27">
        <f t="array" ref="L159">SUM('3 Solute Functional Groups'!$G$5:$BI$5*'3 Solute Functional Groups'!$G147:$BI147)+L$30</f>
        <v>82.409280364779349</v>
      </c>
      <c r="M159" s="271" t="e">
        <f>HLOOKUP($L$4,'5 Experimental Data'!$E$1:$AM$270,I159+4,FALSE)</f>
        <v>#N/A</v>
      </c>
      <c r="N159" s="346">
        <f t="shared" si="3"/>
        <v>17.536215270163837</v>
      </c>
      <c r="O159" s="346">
        <f t="shared" si="4"/>
        <v>0</v>
      </c>
    </row>
    <row r="160" spans="9:15" x14ac:dyDescent="0.3">
      <c r="I160" s="280">
        <f t="shared" si="5"/>
        <v>128</v>
      </c>
      <c r="J160" s="24" t="s">
        <v>397</v>
      </c>
      <c r="K160" s="27">
        <f t="array" ref="K160">SUM('3 Solute Functional Groups'!$G$6:$BI$6*'3 Solute Functional Groups'!$G148:$BI148)+K$30</f>
        <v>70.707105742675708</v>
      </c>
      <c r="L160" s="27">
        <f t="array" ref="L160">SUM('3 Solute Functional Groups'!$G$5:$BI$5*'3 Solute Functional Groups'!$G148:$BI148)+L$30</f>
        <v>82.89894613047835</v>
      </c>
      <c r="M160" s="271" t="e">
        <f>HLOOKUP($L$4,'5 Experimental Data'!$E$1:$AM$270,I160+4,FALSE)</f>
        <v>#N/A</v>
      </c>
      <c r="N160" s="346">
        <f t="shared" si="3"/>
        <v>12.191840387802642</v>
      </c>
      <c r="O160" s="346">
        <f t="shared" si="4"/>
        <v>0</v>
      </c>
    </row>
    <row r="161" spans="9:15" x14ac:dyDescent="0.3">
      <c r="I161" s="280">
        <f t="shared" si="5"/>
        <v>129</v>
      </c>
      <c r="J161" s="24" t="s">
        <v>396</v>
      </c>
      <c r="K161" s="27">
        <f t="array" ref="K161">SUM('3 Solute Functional Groups'!$G$6:$BI$6*'3 Solute Functional Groups'!$G149:$BI149)+K$30</f>
        <v>74.712902502374732</v>
      </c>
      <c r="L161" s="27">
        <f t="array" ref="L161">SUM('3 Solute Functional Groups'!$G$5:$BI$5*'3 Solute Functional Groups'!$G149:$BI149)+L$30</f>
        <v>96.062549464626073</v>
      </c>
      <c r="M161" s="271" t="e">
        <f>HLOOKUP($L$4,'5 Experimental Data'!$E$1:$AM$270,I161+4,FALSE)</f>
        <v>#N/A</v>
      </c>
      <c r="N161" s="346">
        <f t="shared" ref="N161:N224" si="6">L161-K161</f>
        <v>21.349646962251342</v>
      </c>
      <c r="O161" s="346">
        <f t="shared" ref="O161:O224" si="7">IFERROR((M161-N161)^2,0)</f>
        <v>0</v>
      </c>
    </row>
    <row r="162" spans="9:15" x14ac:dyDescent="0.3">
      <c r="I162" s="280">
        <f t="shared" si="5"/>
        <v>130</v>
      </c>
      <c r="J162" s="24" t="s">
        <v>395</v>
      </c>
      <c r="K162" s="27">
        <f t="array" ref="K162">SUM('3 Solute Functional Groups'!$G$6:$BI$6*'3 Solute Functional Groups'!$G150:$BI150)+K$30</f>
        <v>94.392577317893171</v>
      </c>
      <c r="L162" s="27">
        <f t="array" ref="L162">SUM('3 Solute Functional Groups'!$G$5:$BI$5*'3 Solute Functional Groups'!$G150:$BI150)+L$30</f>
        <v>123.36908766431952</v>
      </c>
      <c r="M162" s="271" t="e">
        <f>HLOOKUP($L$4,'5 Experimental Data'!$E$1:$AM$270,I162+4,FALSE)</f>
        <v>#N/A</v>
      </c>
      <c r="N162" s="346">
        <f t="shared" si="6"/>
        <v>28.976510346426352</v>
      </c>
      <c r="O162" s="346">
        <f t="shared" si="7"/>
        <v>0</v>
      </c>
    </row>
    <row r="163" spans="9:15" x14ac:dyDescent="0.3">
      <c r="I163" s="280">
        <f t="shared" ref="I163:I226" si="8">I162+1</f>
        <v>131</v>
      </c>
      <c r="J163" s="24" t="s">
        <v>394</v>
      </c>
      <c r="K163" s="27">
        <f t="array" ref="K163">SUM('3 Solute Functional Groups'!$G$6:$BI$6*'3 Solute Functional Groups'!$G151:$BI151)+K$30</f>
        <v>98.581126151241989</v>
      </c>
      <c r="L163" s="27">
        <f t="array" ref="L163">SUM('3 Solute Functional Groups'!$G$5:$BI$5*'3 Solute Functional Groups'!$G151:$BI151)+L$30</f>
        <v>122.0189860927226</v>
      </c>
      <c r="M163" s="271" t="e">
        <f>HLOOKUP($L$4,'5 Experimental Data'!$E$1:$AM$270,I163+4,FALSE)</f>
        <v>#N/A</v>
      </c>
      <c r="N163" s="346">
        <f t="shared" si="6"/>
        <v>23.43785994148061</v>
      </c>
      <c r="O163" s="346">
        <f t="shared" si="7"/>
        <v>0</v>
      </c>
    </row>
    <row r="164" spans="9:15" x14ac:dyDescent="0.3">
      <c r="I164" s="280">
        <f t="shared" si="8"/>
        <v>132</v>
      </c>
      <c r="J164" s="24" t="s">
        <v>393</v>
      </c>
      <c r="K164" s="27">
        <f t="array" ref="K164">SUM('3 Solute Functional Groups'!$G$6:$BI$6*'3 Solute Functional Groups'!$G152:$BI152)+K$30</f>
        <v>137.25185181910376</v>
      </c>
      <c r="L164" s="27">
        <f t="array" ref="L164">SUM('3 Solute Functional Groups'!$G$5:$BI$5*'3 Solute Functional Groups'!$G152:$BI152)+L$30</f>
        <v>168.79921003923715</v>
      </c>
      <c r="M164" s="271" t="e">
        <f>HLOOKUP($L$4,'5 Experimental Data'!$E$1:$AM$270,I164+4,FALSE)</f>
        <v>#N/A</v>
      </c>
      <c r="N164" s="346">
        <f t="shared" si="6"/>
        <v>31.54735822013339</v>
      </c>
      <c r="O164" s="346">
        <f t="shared" si="7"/>
        <v>0</v>
      </c>
    </row>
    <row r="165" spans="9:15" x14ac:dyDescent="0.3">
      <c r="I165" s="280">
        <f t="shared" si="8"/>
        <v>133</v>
      </c>
      <c r="J165" s="24" t="s">
        <v>392</v>
      </c>
      <c r="K165" s="27">
        <f t="array" ref="K165">SUM('3 Solute Functional Groups'!$G$6:$BI$6*'3 Solute Functional Groups'!$G153:$BI153)+K$30</f>
        <v>137.25185181910376</v>
      </c>
      <c r="L165" s="27">
        <f t="array" ref="L165">SUM('3 Solute Functional Groups'!$G$5:$BI$5*'3 Solute Functional Groups'!$G153:$BI153)+L$30</f>
        <v>168.79921003923715</v>
      </c>
      <c r="M165" s="271">
        <f>HLOOKUP($L$4,'5 Experimental Data'!$E$1:$AM$270,I165+4,FALSE)</f>
        <v>30.522484901277192</v>
      </c>
      <c r="N165" s="346">
        <f t="shared" si="6"/>
        <v>31.54735822013339</v>
      </c>
      <c r="O165" s="346">
        <f t="shared" si="7"/>
        <v>1.0503653197033178</v>
      </c>
    </row>
    <row r="166" spans="9:15" x14ac:dyDescent="0.3">
      <c r="I166" s="280">
        <f t="shared" si="8"/>
        <v>134</v>
      </c>
      <c r="J166" s="24" t="s">
        <v>391</v>
      </c>
      <c r="K166" s="27">
        <f t="array" ref="K166">SUM('3 Solute Functional Groups'!$G$6:$BI$6*'3 Solute Functional Groups'!$G154:$BI154)+K$30</f>
        <v>160.13882137532673</v>
      </c>
      <c r="L166" s="27">
        <f t="array" ref="L166">SUM('3 Solute Functional Groups'!$G$5:$BI$5*'3 Solute Functional Groups'!$G154:$BI154)+L$30</f>
        <v>193.8935642546603</v>
      </c>
      <c r="M166" s="271">
        <f>HLOOKUP($L$4,'5 Experimental Data'!$E$1:$AM$270,I166+4,FALSE)</f>
        <v>34.116721441053755</v>
      </c>
      <c r="N166" s="346">
        <f t="shared" si="6"/>
        <v>33.754742879333577</v>
      </c>
      <c r="O166" s="346">
        <f t="shared" si="7"/>
        <v>0.13102847914500909</v>
      </c>
    </row>
    <row r="167" spans="9:15" x14ac:dyDescent="0.3">
      <c r="I167" s="280">
        <f t="shared" si="8"/>
        <v>135</v>
      </c>
      <c r="J167" s="24" t="s">
        <v>13</v>
      </c>
      <c r="K167" s="27">
        <f t="array" ref="K167">SUM('3 Solute Functional Groups'!$G$6:$BI$6*'3 Solute Functional Groups'!$G155:$BI155)+K$30</f>
        <v>83.1491870387961</v>
      </c>
      <c r="L167" s="27">
        <f t="array" ref="L167">SUM('3 Solute Functional Groups'!$G$5:$BI$5*'3 Solute Functional Groups'!$G155:$BI155)+L$30</f>
        <v>84.196175905840519</v>
      </c>
      <c r="M167" s="271">
        <f>HLOOKUP($L$4,'5 Experimental Data'!$E$1:$AM$270,I167+4,FALSE)</f>
        <v>2.4532090668316258</v>
      </c>
      <c r="N167" s="346">
        <f t="shared" si="6"/>
        <v>1.0469888670444192</v>
      </c>
      <c r="O167" s="346">
        <f t="shared" si="7"/>
        <v>1.9774552502895713</v>
      </c>
    </row>
    <row r="168" spans="9:15" x14ac:dyDescent="0.3">
      <c r="I168" s="280">
        <f t="shared" si="8"/>
        <v>136</v>
      </c>
      <c r="J168" s="24" t="s">
        <v>389</v>
      </c>
      <c r="K168" s="27">
        <f t="array" ref="K168">SUM('3 Solute Functional Groups'!$G$6:$BI$6*'3 Solute Functional Groups'!$G156:$BI156)+K$30</f>
        <v>66.116420081742206</v>
      </c>
      <c r="L168" s="27">
        <f t="array" ref="L168">SUM('3 Solute Functional Groups'!$G$5:$BI$5*'3 Solute Functional Groups'!$G156:$BI156)+L$30</f>
        <v>63.099858408165694</v>
      </c>
      <c r="M168" s="271" t="e">
        <f>HLOOKUP($L$4,'5 Experimental Data'!$E$1:$AM$270,I168+4,FALSE)</f>
        <v>#N/A</v>
      </c>
      <c r="N168" s="346">
        <f t="shared" si="6"/>
        <v>-3.0165616735765113</v>
      </c>
      <c r="O168" s="346">
        <f t="shared" si="7"/>
        <v>0</v>
      </c>
    </row>
    <row r="169" spans="9:15" x14ac:dyDescent="0.3">
      <c r="I169" s="280">
        <f t="shared" si="8"/>
        <v>137</v>
      </c>
      <c r="J169" s="24" t="s">
        <v>388</v>
      </c>
      <c r="K169" s="27">
        <f t="array" ref="K169">SUM('3 Solute Functional Groups'!$G$6:$BI$6*'3 Solute Functional Groups'!$G157:$BI157)+K$30</f>
        <v>75.956257489501439</v>
      </c>
      <c r="L169" s="27">
        <f t="array" ref="L169">SUM('3 Solute Functional Groups'!$G$5:$BI$5*'3 Solute Functional Groups'!$G157:$BI157)+L$30</f>
        <v>76.753127508012412</v>
      </c>
      <c r="M169" s="271" t="e">
        <f>HLOOKUP($L$4,'5 Experimental Data'!$E$1:$AM$270,I169+4,FALSE)</f>
        <v>#N/A</v>
      </c>
      <c r="N169" s="346">
        <f t="shared" si="6"/>
        <v>0.7968700185109725</v>
      </c>
      <c r="O169" s="346">
        <f t="shared" si="7"/>
        <v>0</v>
      </c>
    </row>
    <row r="170" spans="9:15" x14ac:dyDescent="0.3">
      <c r="I170" s="280">
        <f t="shared" si="8"/>
        <v>138</v>
      </c>
      <c r="J170" s="24" t="s">
        <v>387</v>
      </c>
      <c r="K170" s="27">
        <f t="array" ref="K170">SUM('3 Solute Functional Groups'!$G$6:$BI$6*'3 Solute Functional Groups'!$G158:$BI158)+K$30</f>
        <v>85.796094897260645</v>
      </c>
      <c r="L170" s="27">
        <f t="array" ref="L170">SUM('3 Solute Functional Groups'!$G$5:$BI$5*'3 Solute Functional Groups'!$G158:$BI158)+L$30</f>
        <v>90.406396607859136</v>
      </c>
      <c r="M170" s="271" t="e">
        <f>HLOOKUP($L$4,'5 Experimental Data'!$E$1:$AM$270,I170+4,FALSE)</f>
        <v>#N/A</v>
      </c>
      <c r="N170" s="346">
        <f t="shared" si="6"/>
        <v>4.6103017105984918</v>
      </c>
      <c r="O170" s="346">
        <f t="shared" si="7"/>
        <v>0</v>
      </c>
    </row>
    <row r="171" spans="9:15" x14ac:dyDescent="0.3">
      <c r="I171" s="280">
        <f t="shared" si="8"/>
        <v>139</v>
      </c>
      <c r="J171" s="24" t="s">
        <v>386</v>
      </c>
      <c r="K171" s="27">
        <f t="array" ref="K171">SUM('3 Solute Functional Groups'!$G$6:$BI$6*'3 Solute Functional Groups'!$G159:$BI159)+K$30</f>
        <v>95.635932305019878</v>
      </c>
      <c r="L171" s="27">
        <f t="array" ref="L171">SUM('3 Solute Functional Groups'!$G$5:$BI$5*'3 Solute Functional Groups'!$G159:$BI159)+L$30</f>
        <v>104.05966570770588</v>
      </c>
      <c r="M171" s="271" t="e">
        <f>HLOOKUP($L$4,'5 Experimental Data'!$E$1:$AM$270,I171+4,FALSE)</f>
        <v>#N/A</v>
      </c>
      <c r="N171" s="346">
        <f t="shared" si="6"/>
        <v>8.4237334026859969</v>
      </c>
      <c r="O171" s="346">
        <f t="shared" si="7"/>
        <v>0</v>
      </c>
    </row>
    <row r="172" spans="9:15" x14ac:dyDescent="0.3">
      <c r="I172" s="280">
        <f t="shared" si="8"/>
        <v>140</v>
      </c>
      <c r="J172" s="24" t="s">
        <v>385</v>
      </c>
      <c r="K172" s="27">
        <f t="array" ref="K172">SUM('3 Solute Functional Groups'!$G$6:$BI$6*'3 Solute Functional Groups'!$G160:$BI160)+K$30</f>
        <v>105.4757697127791</v>
      </c>
      <c r="L172" s="27">
        <f t="array" ref="L172">SUM('3 Solute Functional Groups'!$G$5:$BI$5*'3 Solute Functional Groups'!$G160:$BI160)+L$30</f>
        <v>117.71293480755259</v>
      </c>
      <c r="M172" s="271" t="e">
        <f>HLOOKUP($L$4,'5 Experimental Data'!$E$1:$AM$270,I172+4,FALSE)</f>
        <v>#N/A</v>
      </c>
      <c r="N172" s="346">
        <f t="shared" si="6"/>
        <v>12.237165094773488</v>
      </c>
      <c r="O172" s="346">
        <f t="shared" si="7"/>
        <v>0</v>
      </c>
    </row>
    <row r="173" spans="9:15" x14ac:dyDescent="0.3">
      <c r="I173" s="280">
        <f t="shared" si="8"/>
        <v>141</v>
      </c>
      <c r="J173" s="24" t="s">
        <v>384</v>
      </c>
      <c r="K173" s="27">
        <f t="array" ref="K173">SUM('3 Solute Functional Groups'!$G$6:$BI$6*'3 Solute Functional Groups'!$G161:$BI161)+K$30</f>
        <v>116.5984553737126</v>
      </c>
      <c r="L173" s="27">
        <f t="array" ref="L173">SUM('3 Solute Functional Groups'!$G$5:$BI$5*'3 Solute Functional Groups'!$G161:$BI161)+L$30</f>
        <v>144.52775118043627</v>
      </c>
      <c r="M173" s="271" t="e">
        <f>HLOOKUP($L$4,'5 Experimental Data'!$E$1:$AM$270,I173+4,FALSE)</f>
        <v>#N/A</v>
      </c>
      <c r="N173" s="346">
        <f t="shared" si="6"/>
        <v>27.929295806723673</v>
      </c>
      <c r="O173" s="346">
        <f t="shared" si="7"/>
        <v>0</v>
      </c>
    </row>
    <row r="174" spans="9:15" x14ac:dyDescent="0.3">
      <c r="I174" s="280">
        <f t="shared" si="8"/>
        <v>142</v>
      </c>
      <c r="J174" s="24" t="s">
        <v>383</v>
      </c>
      <c r="K174" s="27">
        <f t="array" ref="K174">SUM('3 Solute Functional Groups'!$G$6:$BI$6*'3 Solute Functional Groups'!$G162:$BI162)+K$30</f>
        <v>41.663151590107539</v>
      </c>
      <c r="L174" s="27">
        <f t="array" ref="L174">SUM('3 Solute Functional Groups'!$G$5:$BI$5*'3 Solute Functional Groups'!$G162:$BI162)+L$30</f>
        <v>28.461835661880471</v>
      </c>
      <c r="M174" s="271" t="e">
        <f>HLOOKUP($L$4,'5 Experimental Data'!$E$1:$AM$270,I174+4,FALSE)</f>
        <v>#N/A</v>
      </c>
      <c r="N174" s="346">
        <f t="shared" si="6"/>
        <v>-13.201315928227068</v>
      </c>
      <c r="O174" s="346">
        <f t="shared" si="7"/>
        <v>0</v>
      </c>
    </row>
    <row r="175" spans="9:15" x14ac:dyDescent="0.3">
      <c r="I175" s="280">
        <f t="shared" si="8"/>
        <v>143</v>
      </c>
      <c r="J175" s="24" t="s">
        <v>381</v>
      </c>
      <c r="K175" s="27">
        <f t="array" ref="K175">SUM('3 Solute Functional Groups'!$G$6:$BI$6*'3 Solute Functional Groups'!$G163:$BI163)+K$30</f>
        <v>62.097065094615516</v>
      </c>
      <c r="L175" s="27">
        <f t="array" ref="L175">SUM('3 Solute Functional Groups'!$G$5:$BI$5*'3 Solute Functional Groups'!$G163:$BI163)+L$30</f>
        <v>80.80928036477934</v>
      </c>
      <c r="M175" s="271" t="e">
        <f>HLOOKUP($L$4,'5 Experimental Data'!$E$1:$AM$270,I175+4,FALSE)</f>
        <v>#N/A</v>
      </c>
      <c r="N175" s="346">
        <f t="shared" si="6"/>
        <v>18.712215270163824</v>
      </c>
      <c r="O175" s="346">
        <f t="shared" si="7"/>
        <v>0</v>
      </c>
    </row>
    <row r="176" spans="9:15" x14ac:dyDescent="0.3">
      <c r="I176" s="280">
        <f t="shared" si="8"/>
        <v>144</v>
      </c>
      <c r="J176" s="24" t="s">
        <v>379</v>
      </c>
      <c r="K176" s="27">
        <f t="array" ref="K176">SUM('3 Solute Functional Groups'!$G$6:$BI$6*'3 Solute Functional Groups'!$G164:$BI164)+K$30</f>
        <v>77.430322007825168</v>
      </c>
      <c r="L176" s="27">
        <f t="array" ref="L176">SUM('3 Solute Functional Groups'!$G$5:$BI$5*'3 Solute Functional Groups'!$G164:$BI164)+L$30</f>
        <v>84.221394228164996</v>
      </c>
      <c r="M176" s="271" t="e">
        <f>HLOOKUP($L$4,'5 Experimental Data'!$E$1:$AM$270,I176+4,FALSE)</f>
        <v>#N/A</v>
      </c>
      <c r="N176" s="346">
        <f t="shared" si="6"/>
        <v>6.7910722203398279</v>
      </c>
      <c r="O176" s="346">
        <f t="shared" si="7"/>
        <v>0</v>
      </c>
    </row>
    <row r="177" spans="9:15" x14ac:dyDescent="0.3">
      <c r="I177" s="280">
        <f t="shared" si="8"/>
        <v>145</v>
      </c>
      <c r="J177" s="24" t="s">
        <v>378</v>
      </c>
      <c r="K177" s="27">
        <f t="array" ref="K177">SUM('3 Solute Functional Groups'!$G$6:$BI$6*'3 Solute Functional Groups'!$G165:$BI165)+K$30</f>
        <v>67.590484600065949</v>
      </c>
      <c r="L177" s="27">
        <f t="array" ref="L177">SUM('3 Solute Functional Groups'!$G$5:$BI$5*'3 Solute Functional Groups'!$G165:$BI165)+L$30</f>
        <v>70.568125128318272</v>
      </c>
      <c r="M177" s="271" t="e">
        <f>HLOOKUP($L$4,'5 Experimental Data'!$E$1:$AM$270,I177+4,FALSE)</f>
        <v>#N/A</v>
      </c>
      <c r="N177" s="346">
        <f t="shared" si="6"/>
        <v>2.9776405282523228</v>
      </c>
      <c r="O177" s="346">
        <f t="shared" si="7"/>
        <v>0</v>
      </c>
    </row>
    <row r="178" spans="9:15" x14ac:dyDescent="0.3">
      <c r="I178" s="280">
        <f t="shared" si="8"/>
        <v>146</v>
      </c>
      <c r="J178" s="24" t="s">
        <v>377</v>
      </c>
      <c r="K178" s="27">
        <f t="array" ref="K178">SUM('3 Solute Functional Groups'!$G$6:$BI$6*'3 Solute Functional Groups'!$G166:$BI166)+K$30</f>
        <v>66.55344304044948</v>
      </c>
      <c r="L178" s="27">
        <f t="array" ref="L178">SUM('3 Solute Functional Groups'!$G$5:$BI$5*'3 Solute Functional Groups'!$G166:$BI166)+L$30</f>
        <v>75.740161451959196</v>
      </c>
      <c r="M178" s="271" t="e">
        <f>HLOOKUP($L$4,'5 Experimental Data'!$E$1:$AM$270,I178+4,FALSE)</f>
        <v>#N/A</v>
      </c>
      <c r="N178" s="346">
        <f t="shared" si="6"/>
        <v>9.186718411509716</v>
      </c>
      <c r="O178" s="346">
        <f t="shared" si="7"/>
        <v>0</v>
      </c>
    </row>
    <row r="179" spans="9:15" x14ac:dyDescent="0.3">
      <c r="I179" s="280">
        <f t="shared" si="8"/>
        <v>147</v>
      </c>
      <c r="J179" s="24" t="s">
        <v>376</v>
      </c>
      <c r="K179" s="27">
        <f t="array" ref="K179">SUM('3 Solute Functional Groups'!$G$6:$BI$6*'3 Solute Functional Groups'!$G167:$BI167)+K$30</f>
        <v>76.393280448208699</v>
      </c>
      <c r="L179" s="27">
        <f t="array" ref="L179">SUM('3 Solute Functional Groups'!$G$5:$BI$5*'3 Solute Functional Groups'!$G167:$BI167)+L$30</f>
        <v>89.39343055180592</v>
      </c>
      <c r="M179" s="271" t="e">
        <f>HLOOKUP($L$4,'5 Experimental Data'!$E$1:$AM$270,I179+4,FALSE)</f>
        <v>#N/A</v>
      </c>
      <c r="N179" s="346">
        <f t="shared" si="6"/>
        <v>13.000150103597221</v>
      </c>
      <c r="O179" s="346">
        <f t="shared" si="7"/>
        <v>0</v>
      </c>
    </row>
    <row r="180" spans="9:15" x14ac:dyDescent="0.3">
      <c r="I180" s="280">
        <f t="shared" si="8"/>
        <v>148</v>
      </c>
      <c r="J180" s="24" t="s">
        <v>374</v>
      </c>
      <c r="K180" s="27">
        <f t="array" ref="K180">SUM('3 Solute Functional Groups'!$G$6:$BI$6*'3 Solute Functional Groups'!$G168:$BI168)+K$30</f>
        <v>121.08869926207377</v>
      </c>
      <c r="L180" s="27">
        <f t="array" ref="L180">SUM('3 Solute Functional Groups'!$G$5:$BI$5*'3 Solute Functional Groups'!$G168:$BI168)+L$30</f>
        <v>130.52994928670205</v>
      </c>
      <c r="M180" s="271" t="e">
        <f>HLOOKUP($L$4,'5 Experimental Data'!$E$1:$AM$270,I180+4,FALSE)</f>
        <v>#N/A</v>
      </c>
      <c r="N180" s="346">
        <f t="shared" si="6"/>
        <v>9.4412500246282747</v>
      </c>
      <c r="O180" s="346">
        <f t="shared" si="7"/>
        <v>0</v>
      </c>
    </row>
    <row r="181" spans="9:15" x14ac:dyDescent="0.3">
      <c r="I181" s="280">
        <f t="shared" si="8"/>
        <v>149</v>
      </c>
      <c r="J181" s="24" t="s">
        <v>373</v>
      </c>
      <c r="K181" s="27">
        <f t="array" ref="K181">SUM('3 Solute Functional Groups'!$G$6:$BI$6*'3 Solute Functional Groups'!$G169:$BI169)+K$30</f>
        <v>120.52095253742253</v>
      </c>
      <c r="L181" s="27">
        <f t="array" ref="L181">SUM('3 Solute Functional Groups'!$G$5:$BI$5*'3 Solute Functional Groups'!$G169:$BI169)+L$30</f>
        <v>109.48410737352367</v>
      </c>
      <c r="M181" s="271" t="e">
        <f>HLOOKUP($L$4,'5 Experimental Data'!$E$1:$AM$270,I181+4,FALSE)</f>
        <v>#N/A</v>
      </c>
      <c r="N181" s="346">
        <f t="shared" si="6"/>
        <v>-11.03684516389886</v>
      </c>
      <c r="O181" s="346">
        <f t="shared" si="7"/>
        <v>0</v>
      </c>
    </row>
    <row r="182" spans="9:15" x14ac:dyDescent="0.3">
      <c r="I182" s="280">
        <f t="shared" si="8"/>
        <v>150</v>
      </c>
      <c r="J182" s="24" t="s">
        <v>372</v>
      </c>
      <c r="K182" s="27">
        <f t="array" ref="K182">SUM('3 Solute Functional Groups'!$G$6:$BI$6*'3 Solute Functional Groups'!$G170:$BI170)+K$30</f>
        <v>126.28510929712156</v>
      </c>
      <c r="L182" s="27">
        <f t="array" ref="L182">SUM('3 Solute Functional Groups'!$G$5:$BI$5*'3 Solute Functional Groups'!$G170:$BI170)+L$30</f>
        <v>123.24967678899276</v>
      </c>
      <c r="M182" s="271" t="e">
        <f>HLOOKUP($L$4,'5 Experimental Data'!$E$1:$AM$270,I182+4,FALSE)</f>
        <v>#N/A</v>
      </c>
      <c r="N182" s="346">
        <f t="shared" si="6"/>
        <v>-3.0354325081288067</v>
      </c>
      <c r="O182" s="346">
        <f t="shared" si="7"/>
        <v>0</v>
      </c>
    </row>
    <row r="183" spans="9:15" x14ac:dyDescent="0.3">
      <c r="I183" s="280">
        <f t="shared" si="8"/>
        <v>151</v>
      </c>
      <c r="J183" s="24" t="s">
        <v>371</v>
      </c>
      <c r="K183" s="27">
        <f t="array" ref="K183">SUM('3 Solute Functional Groups'!$G$6:$BI$6*'3 Solute Functional Groups'!$G171:$BI171)+K$30</f>
        <v>116.44527188936233</v>
      </c>
      <c r="L183" s="27">
        <f t="array" ref="L183">SUM('3 Solute Functional Groups'!$G$5:$BI$5*'3 Solute Functional Groups'!$G171:$BI171)+L$30</f>
        <v>109.59640768914602</v>
      </c>
      <c r="M183" s="271" t="e">
        <f>HLOOKUP($L$4,'5 Experimental Data'!$E$1:$AM$270,I183+4,FALSE)</f>
        <v>#N/A</v>
      </c>
      <c r="N183" s="346">
        <f t="shared" si="6"/>
        <v>-6.8488642002163118</v>
      </c>
      <c r="O183" s="346">
        <f t="shared" si="7"/>
        <v>0</v>
      </c>
    </row>
    <row r="184" spans="9:15" x14ac:dyDescent="0.3">
      <c r="I184" s="280">
        <f t="shared" si="8"/>
        <v>152</v>
      </c>
      <c r="J184" s="24" t="s">
        <v>370</v>
      </c>
      <c r="K184" s="27">
        <f t="array" ref="K184">SUM('3 Solute Functional Groups'!$G$6:$BI$6*'3 Solute Functional Groups'!$G172:$BI172)+K$30</f>
        <v>126.28510929712156</v>
      </c>
      <c r="L184" s="27">
        <f t="array" ref="L184">SUM('3 Solute Functional Groups'!$G$5:$BI$5*'3 Solute Functional Groups'!$G172:$BI172)+L$30</f>
        <v>123.24967678899273</v>
      </c>
      <c r="M184" s="271" t="e">
        <f>HLOOKUP($L$4,'5 Experimental Data'!$E$1:$AM$270,I184+4,FALSE)</f>
        <v>#N/A</v>
      </c>
      <c r="N184" s="346">
        <f t="shared" si="6"/>
        <v>-3.0354325081288351</v>
      </c>
      <c r="O184" s="346">
        <f t="shared" si="7"/>
        <v>0</v>
      </c>
    </row>
    <row r="185" spans="9:15" x14ac:dyDescent="0.3">
      <c r="I185" s="280">
        <f t="shared" si="8"/>
        <v>153</v>
      </c>
      <c r="J185" s="24" t="s">
        <v>369</v>
      </c>
      <c r="K185" s="27">
        <f t="array" ref="K185">SUM('3 Solute Functional Groups'!$G$6:$BI$6*'3 Solute Functional Groups'!$G173:$BI173)+K$30</f>
        <v>104.56356498016073</v>
      </c>
      <c r="L185" s="27">
        <f t="array" ref="L185">SUM('3 Solute Functional Groups'!$G$5:$BI$5*'3 Solute Functional Groups'!$G173:$BI173)+L$30</f>
        <v>109.25995093187599</v>
      </c>
      <c r="M185" s="271" t="e">
        <f>HLOOKUP($L$4,'5 Experimental Data'!$E$1:$AM$270,I185+4,FALSE)</f>
        <v>#N/A</v>
      </c>
      <c r="N185" s="346">
        <f t="shared" si="6"/>
        <v>4.6963859517152571</v>
      </c>
      <c r="O185" s="346">
        <f t="shared" si="7"/>
        <v>0</v>
      </c>
    </row>
    <row r="186" spans="9:15" x14ac:dyDescent="0.3">
      <c r="I186" s="280">
        <f t="shared" si="8"/>
        <v>154</v>
      </c>
      <c r="J186" s="24" t="s">
        <v>368</v>
      </c>
      <c r="K186" s="27">
        <f t="array" ref="K186">SUM('3 Solute Functional Groups'!$G$6:$BI$6*'3 Solute Functional Groups'!$G174:$BI174)+K$30</f>
        <v>101.58107404322618</v>
      </c>
      <c r="L186" s="27">
        <f t="array" ref="L186">SUM('3 Solute Functional Groups'!$G$5:$BI$5*'3 Solute Functional Groups'!$G174:$BI174)+L$30</f>
        <v>105.66648863606366</v>
      </c>
      <c r="M186" s="271" t="e">
        <f>HLOOKUP($L$4,'5 Experimental Data'!$E$1:$AM$270,I186+4,FALSE)</f>
        <v>#N/A</v>
      </c>
      <c r="N186" s="346">
        <f t="shared" si="6"/>
        <v>4.0854145928374805</v>
      </c>
      <c r="O186" s="346">
        <f t="shared" si="7"/>
        <v>0</v>
      </c>
    </row>
    <row r="187" spans="9:15" x14ac:dyDescent="0.3">
      <c r="I187" s="280">
        <f t="shared" si="8"/>
        <v>155</v>
      </c>
      <c r="J187" s="24" t="s">
        <v>367</v>
      </c>
      <c r="K187" s="27">
        <f t="array" ref="K187">SUM('3 Solute Functional Groups'!$G$6:$BI$6*'3 Solute Functional Groups'!$G175:$BI175)+K$30</f>
        <v>101.58107404322618</v>
      </c>
      <c r="L187" s="27">
        <f t="array" ref="L187">SUM('3 Solute Functional Groups'!$G$5:$BI$5*'3 Solute Functional Groups'!$G175:$BI175)+L$30</f>
        <v>105.66648863606366</v>
      </c>
      <c r="M187" s="271" t="e">
        <f>HLOOKUP($L$4,'5 Experimental Data'!$E$1:$AM$270,I187+4,FALSE)</f>
        <v>#N/A</v>
      </c>
      <c r="N187" s="346">
        <f t="shared" si="6"/>
        <v>4.0854145928374805</v>
      </c>
      <c r="O187" s="346">
        <f t="shared" si="7"/>
        <v>0</v>
      </c>
    </row>
    <row r="188" spans="9:15" x14ac:dyDescent="0.3">
      <c r="I188" s="280">
        <f t="shared" si="8"/>
        <v>156</v>
      </c>
      <c r="J188" s="24" t="s">
        <v>366</v>
      </c>
      <c r="K188" s="27">
        <f t="array" ref="K188">SUM('3 Solute Functional Groups'!$G$6:$BI$6*'3 Solute Functional Groups'!$G176:$BI176)+K$30</f>
        <v>101.58107404322618</v>
      </c>
      <c r="L188" s="27">
        <f t="array" ref="L188">SUM('3 Solute Functional Groups'!$G$5:$BI$5*'3 Solute Functional Groups'!$G176:$BI176)+L$30</f>
        <v>105.66648863606366</v>
      </c>
      <c r="M188" s="271" t="e">
        <f>HLOOKUP($L$4,'5 Experimental Data'!$E$1:$AM$270,I188+4,FALSE)</f>
        <v>#N/A</v>
      </c>
      <c r="N188" s="346">
        <f t="shared" si="6"/>
        <v>4.0854145928374805</v>
      </c>
      <c r="O188" s="346">
        <f t="shared" si="7"/>
        <v>0</v>
      </c>
    </row>
    <row r="189" spans="9:15" x14ac:dyDescent="0.3">
      <c r="I189" s="280">
        <f t="shared" si="8"/>
        <v>157</v>
      </c>
      <c r="J189" s="24" t="s">
        <v>365</v>
      </c>
      <c r="K189" s="27">
        <f t="array" ref="K189">SUM('3 Solute Functional Groups'!$G$6:$BI$6*'3 Solute Functional Groups'!$G177:$BI177)+K$30</f>
        <v>81.901399227707742</v>
      </c>
      <c r="L189" s="27">
        <f t="array" ref="L189">SUM('3 Solute Functional Groups'!$G$5:$BI$5*'3 Solute Functional Groups'!$G177:$BI177)+L$30</f>
        <v>78.359950436370212</v>
      </c>
      <c r="M189" s="271" t="e">
        <f>HLOOKUP($L$4,'5 Experimental Data'!$E$1:$AM$270,I189+4,FALSE)</f>
        <v>#N/A</v>
      </c>
      <c r="N189" s="346">
        <f t="shared" si="6"/>
        <v>-3.5414487913375297</v>
      </c>
      <c r="O189" s="346">
        <f t="shared" si="7"/>
        <v>0</v>
      </c>
    </row>
    <row r="190" spans="9:15" x14ac:dyDescent="0.3">
      <c r="I190" s="280">
        <f t="shared" si="8"/>
        <v>158</v>
      </c>
      <c r="J190" s="24" t="s">
        <v>363</v>
      </c>
      <c r="K190" s="27">
        <f t="array" ref="K190">SUM('3 Solute Functional Groups'!$G$6:$BI$6*'3 Solute Functional Groups'!$G178:$BI178)+K$30</f>
        <v>94.723727572401515</v>
      </c>
      <c r="L190" s="27">
        <f t="array" ref="L190">SUM('3 Solute Functional Groups'!$G$5:$BI$5*'3 Solute Functional Groups'!$G178:$BI178)+L$30</f>
        <v>95.606681832029267</v>
      </c>
      <c r="M190" s="271" t="e">
        <f>HLOOKUP($L$4,'5 Experimental Data'!$E$1:$AM$270,I190+4,FALSE)</f>
        <v>#N/A</v>
      </c>
      <c r="N190" s="346">
        <f t="shared" si="6"/>
        <v>0.88295425962775198</v>
      </c>
      <c r="O190" s="346">
        <f t="shared" si="7"/>
        <v>0</v>
      </c>
    </row>
    <row r="191" spans="9:15" x14ac:dyDescent="0.3">
      <c r="I191" s="280">
        <f t="shared" si="8"/>
        <v>159</v>
      </c>
      <c r="J191" s="24" t="s">
        <v>361</v>
      </c>
      <c r="K191" s="27">
        <f t="array" ref="K191">SUM('3 Solute Functional Groups'!$G$6:$BI$6*'3 Solute Functional Groups'!$G179:$BI179)+K$30</f>
        <v>110.68111512966331</v>
      </c>
      <c r="L191" s="27">
        <f t="array" ref="L191">SUM('3 Solute Functional Groups'!$G$5:$BI$5*'3 Solute Functional Groups'!$G179:$BI179)+L$30</f>
        <v>95.830838273676932</v>
      </c>
      <c r="M191" s="271" t="e">
        <f>HLOOKUP($L$4,'5 Experimental Data'!$E$1:$AM$270,I191+4,FALSE)</f>
        <v>#N/A</v>
      </c>
      <c r="N191" s="346">
        <f t="shared" si="6"/>
        <v>-14.85027685598638</v>
      </c>
      <c r="O191" s="346">
        <f t="shared" si="7"/>
        <v>0</v>
      </c>
    </row>
    <row r="192" spans="9:15" x14ac:dyDescent="0.3">
      <c r="I192" s="280">
        <f t="shared" si="8"/>
        <v>160</v>
      </c>
      <c r="J192" s="24" t="s">
        <v>360</v>
      </c>
      <c r="K192" s="27">
        <f t="array" ref="K192">SUM('3 Solute Functional Groups'!$G$6:$BI$6*'3 Solute Functional Groups'!$G180:$BI180)+K$30</f>
        <v>116.44527188936233</v>
      </c>
      <c r="L192" s="27">
        <f t="array" ref="L192">SUM('3 Solute Functional Groups'!$G$5:$BI$5*'3 Solute Functional Groups'!$G180:$BI180)+L$30</f>
        <v>109.59640768914602</v>
      </c>
      <c r="M192" s="271" t="e">
        <f>HLOOKUP($L$4,'5 Experimental Data'!$E$1:$AM$270,I192+4,FALSE)</f>
        <v>#N/A</v>
      </c>
      <c r="N192" s="346">
        <f t="shared" si="6"/>
        <v>-6.8488642002163118</v>
      </c>
      <c r="O192" s="346">
        <f t="shared" si="7"/>
        <v>0</v>
      </c>
    </row>
    <row r="193" spans="9:15" x14ac:dyDescent="0.3">
      <c r="I193" s="280">
        <f t="shared" si="8"/>
        <v>161</v>
      </c>
      <c r="J193" s="24" t="s">
        <v>359</v>
      </c>
      <c r="K193" s="27">
        <f t="array" ref="K193">SUM('3 Solute Functional Groups'!$G$6:$BI$6*'3 Solute Functional Groups'!$G181:$BI181)+K$30</f>
        <v>136.12494670488078</v>
      </c>
      <c r="L193" s="27">
        <f t="array" ref="L193">SUM('3 Solute Functional Groups'!$G$5:$BI$5*'3 Solute Functional Groups'!$G181:$BI181)+L$30</f>
        <v>136.90294588883947</v>
      </c>
      <c r="M193" s="271" t="e">
        <f>HLOOKUP($L$4,'5 Experimental Data'!$E$1:$AM$270,I193+4,FALSE)</f>
        <v>#N/A</v>
      </c>
      <c r="N193" s="346">
        <f t="shared" si="6"/>
        <v>0.77799918395868417</v>
      </c>
      <c r="O193" s="346">
        <f t="shared" si="7"/>
        <v>0</v>
      </c>
    </row>
    <row r="194" spans="9:15" x14ac:dyDescent="0.3">
      <c r="I194" s="280">
        <f t="shared" si="8"/>
        <v>162</v>
      </c>
      <c r="J194" s="24" t="s">
        <v>358</v>
      </c>
      <c r="K194" s="27">
        <f t="array" ref="K194">SUM('3 Solute Functional Groups'!$G$6:$BI$6*'3 Solute Functional Groups'!$G182:$BI182)+K$30</f>
        <v>56.71360563269026</v>
      </c>
      <c r="L194" s="27">
        <f t="array" ref="L194">SUM('3 Solute Functional Groups'!$G$5:$BI$5*'3 Solute Functional Groups'!$G182:$BI182)+L$30</f>
        <v>62.086892352112471</v>
      </c>
      <c r="M194" s="271" t="e">
        <f>HLOOKUP($L$4,'5 Experimental Data'!$E$1:$AM$270,I194+4,FALSE)</f>
        <v>#N/A</v>
      </c>
      <c r="N194" s="346">
        <f t="shared" si="6"/>
        <v>5.3732867194222109</v>
      </c>
      <c r="O194" s="346">
        <f t="shared" si="7"/>
        <v>0</v>
      </c>
    </row>
    <row r="195" spans="9:15" x14ac:dyDescent="0.3">
      <c r="I195" s="280">
        <f t="shared" si="8"/>
        <v>163</v>
      </c>
      <c r="J195" s="24" t="s">
        <v>357</v>
      </c>
      <c r="K195" s="27">
        <f t="array" ref="K195">SUM('3 Solute Functional Groups'!$G$6:$BI$6*'3 Solute Functional Groups'!$G183:$BI183)+K$30</f>
        <v>76.393280448208699</v>
      </c>
      <c r="L195" s="27">
        <f t="array" ref="L195">SUM('3 Solute Functional Groups'!$G$5:$BI$5*'3 Solute Functional Groups'!$G183:$BI183)+L$30</f>
        <v>89.39343055180592</v>
      </c>
      <c r="M195" s="271" t="e">
        <f>HLOOKUP($L$4,'5 Experimental Data'!$E$1:$AM$270,I195+4,FALSE)</f>
        <v>#N/A</v>
      </c>
      <c r="N195" s="346">
        <f t="shared" si="6"/>
        <v>13.000150103597221</v>
      </c>
      <c r="O195" s="346">
        <f t="shared" si="7"/>
        <v>0</v>
      </c>
    </row>
    <row r="196" spans="9:15" x14ac:dyDescent="0.3">
      <c r="I196" s="280">
        <f t="shared" si="8"/>
        <v>164</v>
      </c>
      <c r="J196" s="24" t="s">
        <v>356</v>
      </c>
      <c r="K196" s="27">
        <f t="array" ref="K196">SUM('3 Solute Functional Groups'!$G$6:$BI$6*'3 Solute Functional Groups'!$G184:$BI184)+K$30</f>
        <v>96.072955263727138</v>
      </c>
      <c r="L196" s="27">
        <f t="array" ref="L196">SUM('3 Solute Functional Groups'!$G$5:$BI$5*'3 Solute Functional Groups'!$G184:$BI184)+L$30</f>
        <v>116.69996875149937</v>
      </c>
      <c r="M196" s="271" t="e">
        <f>HLOOKUP($L$4,'5 Experimental Data'!$E$1:$AM$270,I196+4,FALSE)</f>
        <v>#N/A</v>
      </c>
      <c r="N196" s="346">
        <f t="shared" si="6"/>
        <v>20.627013487772231</v>
      </c>
      <c r="O196" s="346">
        <f t="shared" si="7"/>
        <v>0</v>
      </c>
    </row>
    <row r="197" spans="9:15" x14ac:dyDescent="0.3">
      <c r="I197" s="280">
        <f t="shared" si="8"/>
        <v>165</v>
      </c>
      <c r="J197" s="24" t="s">
        <v>355</v>
      </c>
      <c r="K197" s="27">
        <f t="array" ref="K197">SUM('3 Solute Functional Groups'!$G$6:$BI$6*'3 Solute Functional Groups'!$G185:$BI185)+K$30</f>
        <v>96.072955263727138</v>
      </c>
      <c r="L197" s="27">
        <f t="array" ref="L197">SUM('3 Solute Functional Groups'!$G$5:$BI$5*'3 Solute Functional Groups'!$G185:$BI185)+L$30</f>
        <v>116.69996875149937</v>
      </c>
      <c r="M197" s="271" t="e">
        <f>HLOOKUP($L$4,'5 Experimental Data'!$E$1:$AM$270,I197+4,FALSE)</f>
        <v>#N/A</v>
      </c>
      <c r="N197" s="346">
        <f t="shared" si="6"/>
        <v>20.627013487772231</v>
      </c>
      <c r="O197" s="346">
        <f t="shared" si="7"/>
        <v>0</v>
      </c>
    </row>
    <row r="198" spans="9:15" x14ac:dyDescent="0.3">
      <c r="I198" s="280">
        <f t="shared" si="8"/>
        <v>166</v>
      </c>
      <c r="J198" s="24" t="s">
        <v>354</v>
      </c>
      <c r="K198" s="27">
        <f t="array" ref="K198">SUM('3 Solute Functional Groups'!$G$6:$BI$6*'3 Solute Functional Groups'!$G186:$BI186)+K$30</f>
        <v>66.55344304044948</v>
      </c>
      <c r="L198" s="27">
        <f t="array" ref="L198">SUM('3 Solute Functional Groups'!$G$5:$BI$5*'3 Solute Functional Groups'!$G186:$BI186)+L$30</f>
        <v>75.740161451959196</v>
      </c>
      <c r="M198" s="271" t="e">
        <f>HLOOKUP($L$4,'5 Experimental Data'!$E$1:$AM$270,I198+4,FALSE)</f>
        <v>#N/A</v>
      </c>
      <c r="N198" s="346">
        <f t="shared" si="6"/>
        <v>9.186718411509716</v>
      </c>
      <c r="O198" s="346">
        <f t="shared" si="7"/>
        <v>0</v>
      </c>
    </row>
    <row r="199" spans="9:15" x14ac:dyDescent="0.3">
      <c r="I199" s="280">
        <f t="shared" si="8"/>
        <v>167</v>
      </c>
      <c r="J199" s="24" t="s">
        <v>352</v>
      </c>
      <c r="K199" s="27">
        <f t="array" ref="K199">SUM('3 Solute Functional Groups'!$G$6:$BI$6*'3 Solute Functional Groups'!$G187:$BI187)+K$30</f>
        <v>36.487884732983538</v>
      </c>
      <c r="L199" s="27">
        <f t="array" ref="L199">SUM('3 Solute Functional Groups'!$G$5:$BI$5*'3 Solute Functional Groups'!$G187:$BI187)+L$30</f>
        <v>44.607245123653513</v>
      </c>
      <c r="M199" s="271" t="e">
        <f>HLOOKUP($L$4,'5 Experimental Data'!$E$1:$AM$270,I199+4,FALSE)</f>
        <v>#N/A</v>
      </c>
      <c r="N199" s="346">
        <f t="shared" si="6"/>
        <v>8.1193603906699749</v>
      </c>
      <c r="O199" s="346">
        <f t="shared" si="7"/>
        <v>0</v>
      </c>
    </row>
    <row r="200" spans="9:15" x14ac:dyDescent="0.3">
      <c r="I200" s="280">
        <f t="shared" si="8"/>
        <v>168</v>
      </c>
      <c r="J200" s="24" t="s">
        <v>350</v>
      </c>
      <c r="K200" s="27">
        <f t="array" ref="K200">SUM('3 Solute Functional Groups'!$G$6:$BI$6*'3 Solute Functional Groups'!$G188:$BI188)+K$30</f>
        <v>46.327722140742758</v>
      </c>
      <c r="L200" s="27">
        <f t="array" ref="L200">SUM('3 Solute Functional Groups'!$G$5:$BI$5*'3 Solute Functional Groups'!$G188:$BI188)+L$30</f>
        <v>58.260514223500238</v>
      </c>
      <c r="M200" s="271" t="e">
        <f>HLOOKUP($L$4,'5 Experimental Data'!$E$1:$AM$270,I200+4,FALSE)</f>
        <v>#N/A</v>
      </c>
      <c r="N200" s="346">
        <f t="shared" si="6"/>
        <v>11.93279208275748</v>
      </c>
      <c r="O200" s="346">
        <f t="shared" si="7"/>
        <v>0</v>
      </c>
    </row>
    <row r="201" spans="9:15" x14ac:dyDescent="0.3">
      <c r="I201" s="280">
        <f t="shared" si="8"/>
        <v>169</v>
      </c>
      <c r="J201" s="24" t="s">
        <v>349</v>
      </c>
      <c r="K201" s="27">
        <f t="array" ref="K201">SUM('3 Solute Functional Groups'!$G$6:$BI$6*'3 Solute Functional Groups'!$G189:$BI189)+K$30</f>
        <v>56.16755954850197</v>
      </c>
      <c r="L201" s="27">
        <f t="array" ref="L201">SUM('3 Solute Functional Groups'!$G$5:$BI$5*'3 Solute Functional Groups'!$G189:$BI189)+L$30</f>
        <v>71.913783323346962</v>
      </c>
      <c r="M201" s="271" t="e">
        <f>HLOOKUP($L$4,'5 Experimental Data'!$E$1:$AM$270,I201+4,FALSE)</f>
        <v>#N/A</v>
      </c>
      <c r="N201" s="346">
        <f t="shared" si="6"/>
        <v>15.746223774844992</v>
      </c>
      <c r="O201" s="346">
        <f t="shared" si="7"/>
        <v>0</v>
      </c>
    </row>
    <row r="202" spans="9:15" x14ac:dyDescent="0.3">
      <c r="I202" s="280">
        <f t="shared" si="8"/>
        <v>170</v>
      </c>
      <c r="J202" s="24" t="s">
        <v>348</v>
      </c>
      <c r="K202" s="27">
        <f t="array" ref="K202">SUM('3 Solute Functional Groups'!$G$6:$BI$6*'3 Solute Functional Groups'!$G190:$BI190)+K$30</f>
        <v>66.007396956261189</v>
      </c>
      <c r="L202" s="27">
        <f t="array" ref="L202">SUM('3 Solute Functional Groups'!$G$5:$BI$5*'3 Solute Functional Groups'!$G190:$BI190)+L$30</f>
        <v>85.567052423193687</v>
      </c>
      <c r="M202" s="271" t="e">
        <f>HLOOKUP($L$4,'5 Experimental Data'!$E$1:$AM$270,I202+4,FALSE)</f>
        <v>#N/A</v>
      </c>
      <c r="N202" s="346">
        <f t="shared" si="6"/>
        <v>19.559655466932497</v>
      </c>
      <c r="O202" s="346">
        <f t="shared" si="7"/>
        <v>0</v>
      </c>
    </row>
    <row r="203" spans="9:15" x14ac:dyDescent="0.3">
      <c r="I203" s="280">
        <f t="shared" si="8"/>
        <v>171</v>
      </c>
      <c r="J203" s="24" t="s">
        <v>347</v>
      </c>
      <c r="K203" s="27">
        <f t="array" ref="K203">SUM('3 Solute Functional Groups'!$G$6:$BI$6*'3 Solute Functional Groups'!$G191:$BI191)+K$30</f>
        <v>75.847234364020409</v>
      </c>
      <c r="L203" s="27">
        <f t="array" ref="L203">SUM('3 Solute Functional Groups'!$G$5:$BI$5*'3 Solute Functional Groups'!$G191:$BI191)+L$30</f>
        <v>99.220321523040411</v>
      </c>
      <c r="M203" s="271" t="e">
        <f>HLOOKUP($L$4,'5 Experimental Data'!$E$1:$AM$270,I203+4,FALSE)</f>
        <v>#N/A</v>
      </c>
      <c r="N203" s="346">
        <f t="shared" si="6"/>
        <v>23.373087159020002</v>
      </c>
      <c r="O203" s="346">
        <f t="shared" si="7"/>
        <v>0</v>
      </c>
    </row>
    <row r="204" spans="9:15" x14ac:dyDescent="0.3">
      <c r="I204" s="280">
        <f t="shared" si="8"/>
        <v>172</v>
      </c>
      <c r="J204" s="24" t="s">
        <v>346</v>
      </c>
      <c r="K204" s="27">
        <f t="array" ref="K204">SUM('3 Solute Functional Groups'!$G$6:$BI$6*'3 Solute Functional Groups'!$G192:$BI192)+K$30</f>
        <v>85.687071771779628</v>
      </c>
      <c r="L204" s="27">
        <f t="array" ref="L204">SUM('3 Solute Functional Groups'!$G$5:$BI$5*'3 Solute Functional Groups'!$G192:$BI192)+L$30</f>
        <v>112.87359062288714</v>
      </c>
      <c r="M204" s="271" t="e">
        <f>HLOOKUP($L$4,'5 Experimental Data'!$E$1:$AM$270,I204+4,FALSE)</f>
        <v>#N/A</v>
      </c>
      <c r="N204" s="346">
        <f t="shared" si="6"/>
        <v>27.186518851107508</v>
      </c>
      <c r="O204" s="346">
        <f t="shared" si="7"/>
        <v>0</v>
      </c>
    </row>
    <row r="205" spans="9:15" x14ac:dyDescent="0.3">
      <c r="I205" s="280">
        <f t="shared" si="8"/>
        <v>173</v>
      </c>
      <c r="J205" s="24" t="s">
        <v>345</v>
      </c>
      <c r="K205" s="27">
        <f t="array" ref="K205">SUM('3 Solute Functional Groups'!$G$6:$BI$6*'3 Solute Functional Groups'!$G193:$BI193)+K$30</f>
        <v>95.526909179538848</v>
      </c>
      <c r="L205" s="27">
        <f t="array" ref="L205">SUM('3 Solute Functional Groups'!$G$5:$BI$5*'3 Solute Functional Groups'!$G193:$BI193)+L$30</f>
        <v>126.52685972273386</v>
      </c>
      <c r="M205" s="271" t="e">
        <f>HLOOKUP($L$4,'5 Experimental Data'!$E$1:$AM$270,I205+4,FALSE)</f>
        <v>#N/A</v>
      </c>
      <c r="N205" s="346">
        <f t="shared" si="6"/>
        <v>30.999950543195013</v>
      </c>
      <c r="O205" s="346">
        <f t="shared" si="7"/>
        <v>0</v>
      </c>
    </row>
    <row r="206" spans="9:15" x14ac:dyDescent="0.3">
      <c r="I206" s="280">
        <f t="shared" si="8"/>
        <v>174</v>
      </c>
      <c r="J206" s="24" t="s">
        <v>344</v>
      </c>
      <c r="K206" s="27">
        <f t="array" ref="K206">SUM('3 Solute Functional Groups'!$G$6:$BI$6*'3 Solute Functional Groups'!$G194:$BI194)+K$30</f>
        <v>105.36674658729808</v>
      </c>
      <c r="L206" s="27">
        <f t="array" ref="L206">SUM('3 Solute Functional Groups'!$G$5:$BI$5*'3 Solute Functional Groups'!$G194:$BI194)+L$30</f>
        <v>140.18012882258057</v>
      </c>
      <c r="M206" s="271" t="e">
        <f>HLOOKUP($L$4,'5 Experimental Data'!$E$1:$AM$270,I206+4,FALSE)</f>
        <v>#N/A</v>
      </c>
      <c r="N206" s="346">
        <f t="shared" si="6"/>
        <v>34.813382235282489</v>
      </c>
      <c r="O206" s="346">
        <f t="shared" si="7"/>
        <v>0</v>
      </c>
    </row>
    <row r="207" spans="9:15" x14ac:dyDescent="0.3">
      <c r="I207" s="280">
        <f t="shared" si="8"/>
        <v>175</v>
      </c>
      <c r="J207" s="24" t="s">
        <v>343</v>
      </c>
      <c r="K207" s="27">
        <f t="array" ref="K207">SUM('3 Solute Functional Groups'!$G$6:$BI$6*'3 Solute Functional Groups'!$G195:$BI195)+K$30</f>
        <v>115.20658399505729</v>
      </c>
      <c r="L207" s="27">
        <f t="array" ref="L207">SUM('3 Solute Functional Groups'!$G$5:$BI$5*'3 Solute Functional Groups'!$G195:$BI195)+L$30</f>
        <v>153.83339792242728</v>
      </c>
      <c r="M207" s="271" t="e">
        <f>HLOOKUP($L$4,'5 Experimental Data'!$E$1:$AM$270,I207+4,FALSE)</f>
        <v>#N/A</v>
      </c>
      <c r="N207" s="346">
        <f t="shared" si="6"/>
        <v>38.626813927369994</v>
      </c>
      <c r="O207" s="346">
        <f t="shared" si="7"/>
        <v>0</v>
      </c>
    </row>
    <row r="208" spans="9:15" x14ac:dyDescent="0.3">
      <c r="I208" s="280">
        <f t="shared" si="8"/>
        <v>176</v>
      </c>
      <c r="J208" s="24" t="s">
        <v>342</v>
      </c>
      <c r="K208" s="27">
        <f t="array" ref="K208">SUM('3 Solute Functional Groups'!$G$6:$BI$6*'3 Solute Functional Groups'!$G196:$BI196)+K$30</f>
        <v>125.04642140281652</v>
      </c>
      <c r="L208" s="27">
        <f t="array" ref="L208">SUM('3 Solute Functional Groups'!$G$5:$BI$5*'3 Solute Functional Groups'!$G196:$BI196)+L$30</f>
        <v>167.48666702227402</v>
      </c>
      <c r="M208" s="271" t="e">
        <f>HLOOKUP($L$4,'5 Experimental Data'!$E$1:$AM$270,I208+4,FALSE)</f>
        <v>#N/A</v>
      </c>
      <c r="N208" s="346">
        <f t="shared" si="6"/>
        <v>42.4402456194575</v>
      </c>
      <c r="O208" s="346">
        <f t="shared" si="7"/>
        <v>0</v>
      </c>
    </row>
    <row r="209" spans="9:15" x14ac:dyDescent="0.3">
      <c r="I209" s="280">
        <f t="shared" si="8"/>
        <v>177</v>
      </c>
      <c r="J209" s="24" t="s">
        <v>341</v>
      </c>
      <c r="K209" s="27">
        <f t="array" ref="K209">SUM('3 Solute Functional Groups'!$G$6:$BI$6*'3 Solute Functional Groups'!$G197:$BI197)+K$30</f>
        <v>134.88625881057573</v>
      </c>
      <c r="L209" s="27">
        <f t="array" ref="L209">SUM('3 Solute Functional Groups'!$G$5:$BI$5*'3 Solute Functional Groups'!$G197:$BI197)+L$30</f>
        <v>181.13993612212073</v>
      </c>
      <c r="M209" s="271" t="e">
        <f>HLOOKUP($L$4,'5 Experimental Data'!$E$1:$AM$270,I209+4,FALSE)</f>
        <v>#N/A</v>
      </c>
      <c r="N209" s="346">
        <f t="shared" si="6"/>
        <v>46.253677311545005</v>
      </c>
      <c r="O209" s="346">
        <f t="shared" si="7"/>
        <v>0</v>
      </c>
    </row>
    <row r="210" spans="9:15" x14ac:dyDescent="0.3">
      <c r="I210" s="280">
        <f t="shared" si="8"/>
        <v>178</v>
      </c>
      <c r="J210" s="24" t="s">
        <v>339</v>
      </c>
      <c r="K210" s="27">
        <f t="array" ref="K210">SUM('3 Solute Functional Groups'!$G$6:$BI$6*'3 Solute Functional Groups'!$G198:$BI198)+K$30</f>
        <v>100.84127772190409</v>
      </c>
      <c r="L210" s="27">
        <f t="array" ref="L210">SUM('3 Solute Functional Groups'!$G$5:$BI$5*'3 Solute Functional Groups'!$G198:$BI198)+L$30</f>
        <v>82.177569173830221</v>
      </c>
      <c r="M210" s="271" t="e">
        <f>HLOOKUP($L$4,'5 Experimental Data'!$E$1:$AM$270,I210+4,FALSE)</f>
        <v>#N/A</v>
      </c>
      <c r="N210" s="346">
        <f t="shared" si="6"/>
        <v>-18.66370854807387</v>
      </c>
      <c r="O210" s="346">
        <f t="shared" si="7"/>
        <v>0</v>
      </c>
    </row>
    <row r="211" spans="9:15" x14ac:dyDescent="0.3">
      <c r="I211" s="280">
        <f t="shared" si="8"/>
        <v>179</v>
      </c>
      <c r="J211" s="24" t="s">
        <v>338</v>
      </c>
      <c r="K211" s="27">
        <f t="array" ref="K211">SUM('3 Solute Functional Groups'!$G$6:$BI$6*'3 Solute Functional Groups'!$G199:$BI199)+K$30</f>
        <v>106.60543448160311</v>
      </c>
      <c r="L211" s="27">
        <f t="array" ref="L211">SUM('3 Solute Functional Groups'!$G$5:$BI$5*'3 Solute Functional Groups'!$G199:$BI199)+L$30</f>
        <v>95.943138589299309</v>
      </c>
      <c r="M211" s="271" t="e">
        <f>HLOOKUP($L$4,'5 Experimental Data'!$E$1:$AM$270,I211+4,FALSE)</f>
        <v>#N/A</v>
      </c>
      <c r="N211" s="346">
        <f t="shared" si="6"/>
        <v>-10.662295892303803</v>
      </c>
      <c r="O211" s="346">
        <f t="shared" si="7"/>
        <v>0</v>
      </c>
    </row>
    <row r="212" spans="9:15" x14ac:dyDescent="0.3">
      <c r="I212" s="280">
        <f t="shared" si="8"/>
        <v>180</v>
      </c>
      <c r="J212" s="24" t="s">
        <v>337</v>
      </c>
      <c r="K212" s="27">
        <f t="array" ref="K212">SUM('3 Solute Functional Groups'!$G$6:$BI$6*'3 Solute Functional Groups'!$G200:$BI200)+K$30</f>
        <v>126.28510929712156</v>
      </c>
      <c r="L212" s="27">
        <f t="array" ref="L212">SUM('3 Solute Functional Groups'!$G$5:$BI$5*'3 Solute Functional Groups'!$G200:$BI200)+L$30</f>
        <v>123.24967678899273</v>
      </c>
      <c r="M212" s="271" t="e">
        <f>HLOOKUP($L$4,'5 Experimental Data'!$E$1:$AM$270,I212+4,FALSE)</f>
        <v>#N/A</v>
      </c>
      <c r="N212" s="346">
        <f t="shared" si="6"/>
        <v>-3.0354325081288351</v>
      </c>
      <c r="O212" s="346">
        <f t="shared" si="7"/>
        <v>0</v>
      </c>
    </row>
    <row r="213" spans="9:15" x14ac:dyDescent="0.3">
      <c r="I213" s="280">
        <f t="shared" si="8"/>
        <v>181</v>
      </c>
      <c r="J213" s="24" t="s">
        <v>336</v>
      </c>
      <c r="K213" s="27">
        <f t="array" ref="K213">SUM('3 Solute Functional Groups'!$G$6:$BI$6*'3 Solute Functional Groups'!$G201:$BI201)+K$30</f>
        <v>165.64445892815846</v>
      </c>
      <c r="L213" s="27">
        <f t="array" ref="L213">SUM('3 Solute Functional Groups'!$G$5:$BI$5*'3 Solute Functional Groups'!$G201:$BI201)+L$30</f>
        <v>177.86275318837966</v>
      </c>
      <c r="M213" s="271" t="e">
        <f>HLOOKUP($L$4,'5 Experimental Data'!$E$1:$AM$270,I213+4,FALSE)</f>
        <v>#N/A</v>
      </c>
      <c r="N213" s="346">
        <f t="shared" si="6"/>
        <v>12.218294260221199</v>
      </c>
      <c r="O213" s="346">
        <f t="shared" si="7"/>
        <v>0</v>
      </c>
    </row>
    <row r="214" spans="9:15" x14ac:dyDescent="0.3">
      <c r="I214" s="280">
        <f t="shared" si="8"/>
        <v>182</v>
      </c>
      <c r="J214" s="24" t="s">
        <v>335</v>
      </c>
      <c r="K214" s="27">
        <f t="array" ref="K214">SUM('3 Solute Functional Groups'!$G$6:$BI$6*'3 Solute Functional Groups'!$G202:$BI202)+K$30</f>
        <v>110.68111512966331</v>
      </c>
      <c r="L214" s="27">
        <f t="array" ref="L214">SUM('3 Solute Functional Groups'!$G$5:$BI$5*'3 Solute Functional Groups'!$G202:$BI202)+L$30</f>
        <v>95.830838273676932</v>
      </c>
      <c r="M214" s="271" t="e">
        <f>HLOOKUP($L$4,'5 Experimental Data'!$E$1:$AM$270,I214+4,FALSE)</f>
        <v>#N/A</v>
      </c>
      <c r="N214" s="346">
        <f t="shared" si="6"/>
        <v>-14.85027685598638</v>
      </c>
      <c r="O214" s="346">
        <f t="shared" si="7"/>
        <v>0</v>
      </c>
    </row>
    <row r="215" spans="9:15" x14ac:dyDescent="0.3">
      <c r="I215" s="280">
        <f t="shared" si="8"/>
        <v>183</v>
      </c>
      <c r="J215" s="24" t="s">
        <v>334</v>
      </c>
      <c r="K215" s="27">
        <f t="array" ref="K215">SUM('3 Solute Functional Groups'!$G$6:$BI$6*'3 Solute Functional Groups'!$G203:$BI203)+K$30</f>
        <v>120.52095253742253</v>
      </c>
      <c r="L215" s="27">
        <f t="array" ref="L215">SUM('3 Solute Functional Groups'!$G$5:$BI$5*'3 Solute Functional Groups'!$G203:$BI203)+L$30</f>
        <v>109.48410737352367</v>
      </c>
      <c r="M215" s="271" t="e">
        <f>HLOOKUP($L$4,'5 Experimental Data'!$E$1:$AM$270,I215+4,FALSE)</f>
        <v>#N/A</v>
      </c>
      <c r="N215" s="346">
        <f t="shared" si="6"/>
        <v>-11.03684516389886</v>
      </c>
      <c r="O215" s="346">
        <f t="shared" si="7"/>
        <v>0</v>
      </c>
    </row>
    <row r="216" spans="9:15" x14ac:dyDescent="0.3">
      <c r="I216" s="280">
        <f t="shared" si="8"/>
        <v>184</v>
      </c>
      <c r="J216" s="24" t="s">
        <v>333</v>
      </c>
      <c r="K216" s="27">
        <f t="array" ref="K216">SUM('3 Solute Functional Groups'!$G$6:$BI$6*'3 Solute Functional Groups'!$G204:$BI204)+K$30</f>
        <v>140.20062735294098</v>
      </c>
      <c r="L216" s="27">
        <f t="array" ref="L216">SUM('3 Solute Functional Groups'!$G$5:$BI$5*'3 Solute Functional Groups'!$G204:$BI204)+L$30</f>
        <v>136.79064557321709</v>
      </c>
      <c r="M216" s="271" t="e">
        <f>HLOOKUP($L$4,'5 Experimental Data'!$E$1:$AM$270,I216+4,FALSE)</f>
        <v>#N/A</v>
      </c>
      <c r="N216" s="346">
        <f t="shared" si="6"/>
        <v>-3.4099817797238927</v>
      </c>
      <c r="O216" s="346">
        <f t="shared" si="7"/>
        <v>0</v>
      </c>
    </row>
    <row r="217" spans="9:15" x14ac:dyDescent="0.3">
      <c r="I217" s="280">
        <f t="shared" si="8"/>
        <v>185</v>
      </c>
      <c r="J217" s="24" t="s">
        <v>332</v>
      </c>
      <c r="K217" s="27">
        <f t="array" ref="K217">SUM('3 Solute Functional Groups'!$G$6:$BI$6*'3 Solute Functional Groups'!$G205:$BI205)+K$30</f>
        <v>136.12494670488078</v>
      </c>
      <c r="L217" s="27">
        <f t="array" ref="L217">SUM('3 Solute Functional Groups'!$G$5:$BI$5*'3 Solute Functional Groups'!$G205:$BI205)+L$30</f>
        <v>136.90294588883947</v>
      </c>
      <c r="M217" s="271" t="e">
        <f>HLOOKUP($L$4,'5 Experimental Data'!$E$1:$AM$270,I217+4,FALSE)</f>
        <v>#N/A</v>
      </c>
      <c r="N217" s="346">
        <f t="shared" si="6"/>
        <v>0.77799918395868417</v>
      </c>
      <c r="O217" s="346">
        <f t="shared" si="7"/>
        <v>0</v>
      </c>
    </row>
    <row r="218" spans="9:15" x14ac:dyDescent="0.3">
      <c r="I218" s="280">
        <f t="shared" si="8"/>
        <v>186</v>
      </c>
      <c r="J218" s="24" t="s">
        <v>330</v>
      </c>
      <c r="K218" s="27">
        <f t="array" ref="K218">SUM('3 Solute Functional Groups'!$G$6:$BI$6*'3 Solute Functional Groups'!$G206:$BI206)+K$30</f>
        <v>67.590484600065949</v>
      </c>
      <c r="L218" s="27">
        <f t="array" ref="L218">SUM('3 Solute Functional Groups'!$G$5:$BI$5*'3 Solute Functional Groups'!$G206:$BI206)+L$30</f>
        <v>70.568125128318272</v>
      </c>
      <c r="M218" s="271" t="e">
        <f>HLOOKUP($L$4,'5 Experimental Data'!$E$1:$AM$270,I218+4,FALSE)</f>
        <v>#N/A</v>
      </c>
      <c r="N218" s="346">
        <f t="shared" si="6"/>
        <v>2.9776405282523228</v>
      </c>
      <c r="O218" s="346">
        <f t="shared" si="7"/>
        <v>0</v>
      </c>
    </row>
    <row r="219" spans="9:15" x14ac:dyDescent="0.3">
      <c r="I219" s="280">
        <f t="shared" si="8"/>
        <v>187</v>
      </c>
      <c r="J219" s="24" t="s">
        <v>329</v>
      </c>
      <c r="K219" s="27">
        <f t="array" ref="K219">SUM('3 Solute Functional Groups'!$G$6:$BI$6*'3 Solute Functional Groups'!$G207:$BI207)+K$30</f>
        <v>97.109996823343607</v>
      </c>
      <c r="L219" s="27">
        <f t="array" ref="L219">SUM('3 Solute Functional Groups'!$G$5:$BI$5*'3 Solute Functional Groups'!$G207:$BI207)+L$30</f>
        <v>111.52793242785845</v>
      </c>
      <c r="M219" s="271" t="e">
        <f>HLOOKUP($L$4,'5 Experimental Data'!$E$1:$AM$270,I219+4,FALSE)</f>
        <v>#N/A</v>
      </c>
      <c r="N219" s="346">
        <f t="shared" si="6"/>
        <v>14.417935604514838</v>
      </c>
      <c r="O219" s="346">
        <f t="shared" si="7"/>
        <v>0</v>
      </c>
    </row>
    <row r="220" spans="9:15" x14ac:dyDescent="0.3">
      <c r="I220" s="280">
        <f t="shared" si="8"/>
        <v>188</v>
      </c>
      <c r="J220" s="24" t="s">
        <v>328</v>
      </c>
      <c r="K220" s="27">
        <f t="array" ref="K220">SUM('3 Solute Functional Groups'!$G$6:$BI$6*'3 Solute Functional Groups'!$G208:$BI208)+K$30</f>
        <v>155.51654310857145</v>
      </c>
      <c r="L220" s="27">
        <f t="array" ref="L220">SUM('3 Solute Functional Groups'!$G$5:$BI$5*'3 Solute Functional Groups'!$G208:$BI208)+L$30</f>
        <v>181.49177920034344</v>
      </c>
      <c r="M220" s="271" t="e">
        <f>HLOOKUP($L$4,'5 Experimental Data'!$E$1:$AM$270,I220+4,FALSE)</f>
        <v>#N/A</v>
      </c>
      <c r="N220" s="346">
        <f t="shared" si="6"/>
        <v>25.97523609177199</v>
      </c>
      <c r="O220" s="346">
        <f t="shared" si="7"/>
        <v>0</v>
      </c>
    </row>
    <row r="221" spans="9:15" x14ac:dyDescent="0.3">
      <c r="I221" s="280">
        <f t="shared" si="8"/>
        <v>189</v>
      </c>
      <c r="J221" s="24" t="s">
        <v>327</v>
      </c>
      <c r="K221" s="27">
        <f t="array" ref="K221">SUM('3 Solute Functional Groups'!$G$6:$BI$6*'3 Solute Functional Groups'!$G209:$BI209)+K$30</f>
        <v>165.35638051633066</v>
      </c>
      <c r="L221" s="27">
        <f t="array" ref="L221">SUM('3 Solute Functional Groups'!$G$5:$BI$5*'3 Solute Functional Groups'!$G209:$BI209)+L$30</f>
        <v>195.14504830019013</v>
      </c>
      <c r="M221" s="271" t="e">
        <f>HLOOKUP($L$4,'5 Experimental Data'!$E$1:$AM$270,I221+4,FALSE)</f>
        <v>#N/A</v>
      </c>
      <c r="N221" s="346">
        <f t="shared" si="6"/>
        <v>29.788667783859466</v>
      </c>
      <c r="O221" s="346">
        <f t="shared" si="7"/>
        <v>0</v>
      </c>
    </row>
    <row r="222" spans="9:15" x14ac:dyDescent="0.3">
      <c r="I222" s="280">
        <f t="shared" si="8"/>
        <v>190</v>
      </c>
      <c r="J222" s="24" t="s">
        <v>326</v>
      </c>
      <c r="K222" s="27">
        <f t="array" ref="K222">SUM('3 Solute Functional Groups'!$G$6:$BI$6*'3 Solute Functional Groups'!$G210:$BI210)+K$30</f>
        <v>175.19621792408989</v>
      </c>
      <c r="L222" s="27">
        <f t="array" ref="L222">SUM('3 Solute Functional Groups'!$G$5:$BI$5*'3 Solute Functional Groups'!$G210:$BI210)+L$30</f>
        <v>208.79831740003686</v>
      </c>
      <c r="M222" s="271" t="e">
        <f>HLOOKUP($L$4,'5 Experimental Data'!$E$1:$AM$270,I222+4,FALSE)</f>
        <v>#N/A</v>
      </c>
      <c r="N222" s="346">
        <f t="shared" si="6"/>
        <v>33.602099475946972</v>
      </c>
      <c r="O222" s="346">
        <f t="shared" si="7"/>
        <v>0</v>
      </c>
    </row>
    <row r="223" spans="9:15" x14ac:dyDescent="0.3">
      <c r="I223" s="280">
        <f t="shared" si="8"/>
        <v>191</v>
      </c>
      <c r="J223" s="24" t="s">
        <v>325</v>
      </c>
      <c r="K223" s="27">
        <f t="array" ref="K223">SUM('3 Solute Functional Groups'!$G$6:$BI$6*'3 Solute Functional Groups'!$G211:$BI211)+K$30</f>
        <v>185.0360553318491</v>
      </c>
      <c r="L223" s="27">
        <f t="array" ref="L223">SUM('3 Solute Functional Groups'!$G$5:$BI$5*'3 Solute Functional Groups'!$G211:$BI211)+L$30</f>
        <v>222.4515864998836</v>
      </c>
      <c r="M223" s="271" t="e">
        <f>HLOOKUP($L$4,'5 Experimental Data'!$E$1:$AM$270,I223+4,FALSE)</f>
        <v>#N/A</v>
      </c>
      <c r="N223" s="346">
        <f t="shared" si="6"/>
        <v>37.415531168034505</v>
      </c>
      <c r="O223" s="346">
        <f t="shared" si="7"/>
        <v>0</v>
      </c>
    </row>
    <row r="224" spans="9:15" x14ac:dyDescent="0.3">
      <c r="I224" s="280">
        <f t="shared" si="8"/>
        <v>192</v>
      </c>
      <c r="J224" s="24" t="s">
        <v>324</v>
      </c>
      <c r="K224" s="27">
        <f t="array" ref="K224">SUM('3 Solute Functional Groups'!$G$6:$BI$6*'3 Solute Functional Groups'!$G212:$BI212)+K$30</f>
        <v>194.87589273960833</v>
      </c>
      <c r="L224" s="27">
        <f t="array" ref="L224">SUM('3 Solute Functional Groups'!$G$5:$BI$5*'3 Solute Functional Groups'!$G212:$BI212)+L$30</f>
        <v>236.10485559973029</v>
      </c>
      <c r="M224" s="271" t="e">
        <f>HLOOKUP($L$4,'5 Experimental Data'!$E$1:$AM$270,I224+4,FALSE)</f>
        <v>#N/A</v>
      </c>
      <c r="N224" s="346">
        <f t="shared" si="6"/>
        <v>41.228962860121953</v>
      </c>
      <c r="O224" s="346">
        <f t="shared" si="7"/>
        <v>0</v>
      </c>
    </row>
    <row r="225" spans="9:15" x14ac:dyDescent="0.3">
      <c r="I225" s="280">
        <f t="shared" si="8"/>
        <v>193</v>
      </c>
      <c r="J225" s="24" t="s">
        <v>323</v>
      </c>
      <c r="K225" s="27">
        <f t="array" ref="K225">SUM('3 Solute Functional Groups'!$G$6:$BI$6*'3 Solute Functional Groups'!$G213:$BI213)+K$30</f>
        <v>204.71573014736754</v>
      </c>
      <c r="L225" s="27">
        <f t="array" ref="L225">SUM('3 Solute Functional Groups'!$G$5:$BI$5*'3 Solute Functional Groups'!$G213:$BI213)+L$30</f>
        <v>249.75812469957702</v>
      </c>
      <c r="M225" s="271" t="e">
        <f>HLOOKUP($L$4,'5 Experimental Data'!$E$1:$AM$270,I225+4,FALSE)</f>
        <v>#N/A</v>
      </c>
      <c r="N225" s="346">
        <f t="shared" ref="N225:N288" si="9">L225-K225</f>
        <v>45.042394552209487</v>
      </c>
      <c r="O225" s="346">
        <f t="shared" ref="O225:O288" si="10">IFERROR((M225-N225)^2,0)</f>
        <v>0</v>
      </c>
    </row>
    <row r="226" spans="9:15" x14ac:dyDescent="0.3">
      <c r="I226" s="280">
        <f t="shared" si="8"/>
        <v>194</v>
      </c>
      <c r="J226" s="24" t="s">
        <v>322</v>
      </c>
      <c r="K226" s="27">
        <f t="array" ref="K226">SUM('3 Solute Functional Groups'!$G$6:$BI$6*'3 Solute Functional Groups'!$G214:$BI214)+K$30</f>
        <v>214.55556755512677</v>
      </c>
      <c r="L226" s="27">
        <f t="array" ref="L226">SUM('3 Solute Functional Groups'!$G$5:$BI$5*'3 Solute Functional Groups'!$G214:$BI214)+L$30</f>
        <v>263.41139379942376</v>
      </c>
      <c r="M226" s="271" t="e">
        <f>HLOOKUP($L$4,'5 Experimental Data'!$E$1:$AM$270,I226+4,FALSE)</f>
        <v>#N/A</v>
      </c>
      <c r="N226" s="346">
        <f t="shared" si="9"/>
        <v>48.855826244296992</v>
      </c>
      <c r="O226" s="346">
        <f t="shared" si="10"/>
        <v>0</v>
      </c>
    </row>
    <row r="227" spans="9:15" x14ac:dyDescent="0.3">
      <c r="I227" s="280">
        <f t="shared" ref="I227:I290" si="11">I226+1</f>
        <v>195</v>
      </c>
      <c r="J227" s="24" t="s">
        <v>321</v>
      </c>
      <c r="K227" s="27">
        <f t="array" ref="K227">SUM('3 Solute Functional Groups'!$G$6:$BI$6*'3 Solute Functional Groups'!$G215:$BI215)+K$30</f>
        <v>224.39540496288598</v>
      </c>
      <c r="L227" s="27">
        <f t="array" ref="L227">SUM('3 Solute Functional Groups'!$G$5:$BI$5*'3 Solute Functional Groups'!$G215:$BI215)+L$30</f>
        <v>277.0646628992705</v>
      </c>
      <c r="M227" s="271" t="e">
        <f>HLOOKUP($L$4,'5 Experimental Data'!$E$1:$AM$270,I227+4,FALSE)</f>
        <v>#N/A</v>
      </c>
      <c r="N227" s="346">
        <f t="shared" si="9"/>
        <v>52.669257936384525</v>
      </c>
      <c r="O227" s="346">
        <f t="shared" si="10"/>
        <v>0</v>
      </c>
    </row>
    <row r="228" spans="9:15" x14ac:dyDescent="0.3">
      <c r="I228" s="280">
        <f t="shared" si="11"/>
        <v>196</v>
      </c>
      <c r="J228" s="24" t="s">
        <v>320</v>
      </c>
      <c r="K228" s="27">
        <f t="array" ref="K228">SUM('3 Solute Functional Groups'!$G$6:$BI$6*'3 Solute Functional Groups'!$G216:$BI216)+K$30</f>
        <v>234.23524237064521</v>
      </c>
      <c r="L228" s="27">
        <f t="array" ref="L228">SUM('3 Solute Functional Groups'!$G$5:$BI$5*'3 Solute Functional Groups'!$G216:$BI216)+L$30</f>
        <v>290.71793199911724</v>
      </c>
      <c r="M228" s="271" t="e">
        <f>HLOOKUP($L$4,'5 Experimental Data'!$E$1:$AM$270,I228+4,FALSE)</f>
        <v>#N/A</v>
      </c>
      <c r="N228" s="346">
        <f t="shared" si="9"/>
        <v>56.482689628472031</v>
      </c>
      <c r="O228" s="346">
        <f t="shared" si="10"/>
        <v>0</v>
      </c>
    </row>
    <row r="229" spans="9:15" x14ac:dyDescent="0.3">
      <c r="I229" s="280">
        <f t="shared" si="11"/>
        <v>197</v>
      </c>
      <c r="J229" s="24" t="s">
        <v>319</v>
      </c>
      <c r="K229" s="27">
        <f t="array" ref="K229">SUM('3 Solute Functional Groups'!$G$6:$BI$6*'3 Solute Functional Groups'!$G217:$BI217)+K$30</f>
        <v>244.07507977840442</v>
      </c>
      <c r="L229" s="27">
        <f t="array" ref="L229">SUM('3 Solute Functional Groups'!$G$5:$BI$5*'3 Solute Functional Groups'!$G217:$BI217)+L$30</f>
        <v>304.37120109896392</v>
      </c>
      <c r="M229" s="271" t="e">
        <f>HLOOKUP($L$4,'5 Experimental Data'!$E$1:$AM$270,I229+4,FALSE)</f>
        <v>#N/A</v>
      </c>
      <c r="N229" s="346">
        <f t="shared" si="9"/>
        <v>60.296121320559507</v>
      </c>
      <c r="O229" s="346">
        <f t="shared" si="10"/>
        <v>0</v>
      </c>
    </row>
    <row r="230" spans="9:15" x14ac:dyDescent="0.3">
      <c r="I230" s="280">
        <f t="shared" si="11"/>
        <v>198</v>
      </c>
      <c r="J230" s="24" t="s">
        <v>317</v>
      </c>
      <c r="K230" s="27">
        <f t="array" ref="K230">SUM('3 Solute Functional Groups'!$G$6:$BI$6*'3 Solute Functional Groups'!$G218:$BI218)+K$30</f>
        <v>116.15719347753458</v>
      </c>
      <c r="L230" s="27">
        <f t="array" ref="L230">SUM('3 Solute Functional Groups'!$G$5:$BI$5*'3 Solute Functional Groups'!$G218:$BI218)+L$30</f>
        <v>126.87870280095653</v>
      </c>
      <c r="M230" s="271" t="e">
        <f>HLOOKUP($L$4,'5 Experimental Data'!$E$1:$AM$270,I230+4,FALSE)</f>
        <v>#N/A</v>
      </c>
      <c r="N230" s="346">
        <f t="shared" si="9"/>
        <v>10.721509323421955</v>
      </c>
      <c r="O230" s="346">
        <f t="shared" si="10"/>
        <v>0</v>
      </c>
    </row>
    <row r="231" spans="9:15" x14ac:dyDescent="0.3">
      <c r="I231" s="280">
        <f t="shared" si="11"/>
        <v>199</v>
      </c>
      <c r="J231" s="24" t="s">
        <v>316</v>
      </c>
      <c r="K231" s="27">
        <f t="array" ref="K231">SUM('3 Solute Functional Groups'!$G$6:$BI$6*'3 Solute Functional Groups'!$G219:$BI219)+K$30</f>
        <v>76.797843846497699</v>
      </c>
      <c r="L231" s="27">
        <f t="array" ref="L231">SUM('3 Solute Functional Groups'!$G$5:$BI$5*'3 Solute Functional Groups'!$G219:$BI219)+L$30</f>
        <v>72.265626401569634</v>
      </c>
      <c r="M231" s="271">
        <f>HLOOKUP($L$4,'5 Experimental Data'!$E$1:$AM$270,I231+4,FALSE)</f>
        <v>-5.3057777491939788</v>
      </c>
      <c r="N231" s="346">
        <f t="shared" si="9"/>
        <v>-4.5322174449280652</v>
      </c>
      <c r="O231" s="346">
        <f t="shared" si="10"/>
        <v>0.59839554433597286</v>
      </c>
    </row>
    <row r="232" spans="9:15" x14ac:dyDescent="0.3">
      <c r="I232" s="280">
        <f t="shared" si="11"/>
        <v>200</v>
      </c>
      <c r="J232" s="24" t="s">
        <v>315</v>
      </c>
      <c r="K232" s="27">
        <f t="array" ref="K232">SUM('3 Solute Functional Groups'!$G$6:$BI$6*'3 Solute Functional Groups'!$G220:$BI220)+K$30</f>
        <v>86.637681254256918</v>
      </c>
      <c r="L232" s="27">
        <f t="array" ref="L232">SUM('3 Solute Functional Groups'!$G$5:$BI$5*'3 Solute Functional Groups'!$G220:$BI220)+L$30</f>
        <v>85.918895501416358</v>
      </c>
      <c r="M232" s="271" t="e">
        <f>HLOOKUP($L$4,'5 Experimental Data'!$E$1:$AM$270,I232+4,FALSE)</f>
        <v>#N/A</v>
      </c>
      <c r="N232" s="346">
        <f t="shared" si="9"/>
        <v>-0.71878575284056012</v>
      </c>
      <c r="O232" s="346">
        <f t="shared" si="10"/>
        <v>0</v>
      </c>
    </row>
    <row r="233" spans="9:15" x14ac:dyDescent="0.3">
      <c r="I233" s="280">
        <f t="shared" si="11"/>
        <v>201</v>
      </c>
      <c r="J233" s="24" t="s">
        <v>314</v>
      </c>
      <c r="K233" s="27">
        <f t="array" ref="K233">SUM('3 Solute Functional Groups'!$G$6:$BI$6*'3 Solute Functional Groups'!$G221:$BI221)+K$30</f>
        <v>96.477518662016138</v>
      </c>
      <c r="L233" s="27">
        <f t="array" ref="L233">SUM('3 Solute Functional Groups'!$G$5:$BI$5*'3 Solute Functional Groups'!$G221:$BI221)+L$30</f>
        <v>99.572164601263083</v>
      </c>
      <c r="M233" s="271" t="e">
        <f>HLOOKUP($L$4,'5 Experimental Data'!$E$1:$AM$270,I233+4,FALSE)</f>
        <v>#N/A</v>
      </c>
      <c r="N233" s="346">
        <f t="shared" si="9"/>
        <v>3.094645939246945</v>
      </c>
      <c r="O233" s="346">
        <f t="shared" si="10"/>
        <v>0</v>
      </c>
    </row>
    <row r="234" spans="9:15" x14ac:dyDescent="0.3">
      <c r="I234" s="280">
        <f t="shared" si="11"/>
        <v>202</v>
      </c>
      <c r="J234" s="24" t="s">
        <v>313</v>
      </c>
      <c r="K234" s="27">
        <f t="array" ref="K234">SUM('3 Solute Functional Groups'!$G$6:$BI$6*'3 Solute Functional Groups'!$G222:$BI222)+K$30</f>
        <v>106.31735606977536</v>
      </c>
      <c r="L234" s="27">
        <f t="array" ref="L234">SUM('3 Solute Functional Groups'!$G$5:$BI$5*'3 Solute Functional Groups'!$G222:$BI222)+L$30</f>
        <v>113.22543370110981</v>
      </c>
      <c r="M234" s="271" t="e">
        <f>HLOOKUP($L$4,'5 Experimental Data'!$E$1:$AM$270,I234+4,FALSE)</f>
        <v>#N/A</v>
      </c>
      <c r="N234" s="346">
        <f t="shared" si="9"/>
        <v>6.9080776313344501</v>
      </c>
      <c r="O234" s="346">
        <f t="shared" si="10"/>
        <v>0</v>
      </c>
    </row>
    <row r="235" spans="9:15" x14ac:dyDescent="0.3">
      <c r="I235" s="280">
        <f t="shared" si="11"/>
        <v>203</v>
      </c>
      <c r="J235" s="24" t="s">
        <v>312</v>
      </c>
      <c r="K235" s="27">
        <f t="array" ref="K235">SUM('3 Solute Functional Groups'!$G$6:$BI$6*'3 Solute Functional Groups'!$G223:$BI223)+K$30</f>
        <v>116.15719347753458</v>
      </c>
      <c r="L235" s="27">
        <f t="array" ref="L235">SUM('3 Solute Functional Groups'!$G$5:$BI$5*'3 Solute Functional Groups'!$G223:$BI223)+L$30</f>
        <v>126.87870280095653</v>
      </c>
      <c r="M235" s="271" t="e">
        <f>HLOOKUP($L$4,'5 Experimental Data'!$E$1:$AM$270,I235+4,FALSE)</f>
        <v>#N/A</v>
      </c>
      <c r="N235" s="346">
        <f t="shared" si="9"/>
        <v>10.721509323421955</v>
      </c>
      <c r="O235" s="346">
        <f t="shared" si="10"/>
        <v>0</v>
      </c>
    </row>
    <row r="236" spans="9:15" x14ac:dyDescent="0.3">
      <c r="I236" s="280">
        <f t="shared" si="11"/>
        <v>204</v>
      </c>
      <c r="J236" s="24" t="s">
        <v>311</v>
      </c>
      <c r="K236" s="27">
        <f t="array" ref="K236">SUM('3 Solute Functional Groups'!$G$6:$BI$6*'3 Solute Functional Groups'!$G224:$BI224)+K$30</f>
        <v>125.99703088529378</v>
      </c>
      <c r="L236" s="27">
        <f t="array" ref="L236">SUM('3 Solute Functional Groups'!$G$5:$BI$5*'3 Solute Functional Groups'!$G224:$BI224)+L$30</f>
        <v>140.53197190080323</v>
      </c>
      <c r="M236" s="271" t="e">
        <f>HLOOKUP($L$4,'5 Experimental Data'!$E$1:$AM$270,I236+4,FALSE)</f>
        <v>#N/A</v>
      </c>
      <c r="N236" s="346">
        <f t="shared" si="9"/>
        <v>14.534941015509446</v>
      </c>
      <c r="O236" s="346">
        <f t="shared" si="10"/>
        <v>0</v>
      </c>
    </row>
    <row r="237" spans="9:15" x14ac:dyDescent="0.3">
      <c r="I237" s="280">
        <f t="shared" si="11"/>
        <v>205</v>
      </c>
      <c r="J237" s="24" t="s">
        <v>310</v>
      </c>
      <c r="K237" s="27">
        <f t="array" ref="K237">SUM('3 Solute Functional Groups'!$G$6:$BI$6*'3 Solute Functional Groups'!$G225:$BI225)+K$30</f>
        <v>96.477518662016138</v>
      </c>
      <c r="L237" s="27">
        <f t="array" ref="L237">SUM('3 Solute Functional Groups'!$G$5:$BI$5*'3 Solute Functional Groups'!$G225:$BI225)+L$30</f>
        <v>99.572164601263083</v>
      </c>
      <c r="M237" s="271" t="e">
        <f>HLOOKUP($L$4,'5 Experimental Data'!$E$1:$AM$270,I237+4,FALSE)</f>
        <v>#N/A</v>
      </c>
      <c r="N237" s="346">
        <f t="shared" si="9"/>
        <v>3.094645939246945</v>
      </c>
      <c r="O237" s="346">
        <f t="shared" si="10"/>
        <v>0</v>
      </c>
    </row>
    <row r="238" spans="9:15" x14ac:dyDescent="0.3">
      <c r="I238" s="280">
        <f t="shared" si="11"/>
        <v>206</v>
      </c>
      <c r="J238" s="24" t="s">
        <v>309</v>
      </c>
      <c r="K238" s="27">
        <f t="array" ref="K238">SUM('3 Solute Functional Groups'!$G$6:$BI$6*'3 Solute Functional Groups'!$G226:$BI226)+K$30</f>
        <v>86.637681254256918</v>
      </c>
      <c r="L238" s="27">
        <f t="array" ref="L238">SUM('3 Solute Functional Groups'!$G$5:$BI$5*'3 Solute Functional Groups'!$G226:$BI226)+L$30</f>
        <v>85.918895501416358</v>
      </c>
      <c r="M238" s="271">
        <f>HLOOKUP($L$4,'5 Experimental Data'!$E$1:$AM$270,I238+4,FALSE)</f>
        <v>-3.2519282978930839</v>
      </c>
      <c r="N238" s="346">
        <f t="shared" si="9"/>
        <v>-0.71878575284056012</v>
      </c>
      <c r="O238" s="346">
        <f t="shared" si="10"/>
        <v>6.4168111535551775</v>
      </c>
    </row>
    <row r="239" spans="9:15" x14ac:dyDescent="0.3">
      <c r="I239" s="280">
        <f t="shared" si="11"/>
        <v>207</v>
      </c>
      <c r="J239" s="24" t="s">
        <v>308</v>
      </c>
      <c r="K239" s="27">
        <f t="array" ref="K239">SUM('3 Solute Functional Groups'!$G$6:$BI$6*'3 Solute Functional Groups'!$G227:$BI227)+K$30</f>
        <v>106.31735606977536</v>
      </c>
      <c r="L239" s="27">
        <f t="array" ref="L239">SUM('3 Solute Functional Groups'!$G$5:$BI$5*'3 Solute Functional Groups'!$G227:$BI227)+L$30</f>
        <v>113.22543370110981</v>
      </c>
      <c r="M239" s="271" t="e">
        <f>HLOOKUP($L$4,'5 Experimental Data'!$E$1:$AM$270,I239+4,FALSE)</f>
        <v>#N/A</v>
      </c>
      <c r="N239" s="346">
        <f t="shared" si="9"/>
        <v>6.9080776313344501</v>
      </c>
      <c r="O239" s="346">
        <f t="shared" si="10"/>
        <v>0</v>
      </c>
    </row>
    <row r="240" spans="9:15" x14ac:dyDescent="0.3">
      <c r="I240" s="280">
        <f t="shared" si="11"/>
        <v>208</v>
      </c>
      <c r="J240" s="24" t="s">
        <v>307</v>
      </c>
      <c r="K240" s="27">
        <f t="array" ref="K240">SUM('3 Solute Functional Groups'!$G$6:$BI$6*'3 Solute Functional Groups'!$G228:$BI228)+K$30</f>
        <v>116.15719347753458</v>
      </c>
      <c r="L240" s="27">
        <f t="array" ref="L240">SUM('3 Solute Functional Groups'!$G$5:$BI$5*'3 Solute Functional Groups'!$G228:$BI228)+L$30</f>
        <v>126.87870280095653</v>
      </c>
      <c r="M240" s="271" t="e">
        <f>HLOOKUP($L$4,'5 Experimental Data'!$E$1:$AM$270,I240+4,FALSE)</f>
        <v>#N/A</v>
      </c>
      <c r="N240" s="346">
        <f t="shared" si="9"/>
        <v>10.721509323421955</v>
      </c>
      <c r="O240" s="346">
        <f t="shared" si="10"/>
        <v>0</v>
      </c>
    </row>
    <row r="241" spans="9:15" x14ac:dyDescent="0.3">
      <c r="I241" s="280">
        <f t="shared" si="11"/>
        <v>209</v>
      </c>
      <c r="J241" s="24" t="s">
        <v>306</v>
      </c>
      <c r="K241" s="27">
        <f t="array" ref="K241">SUM('3 Solute Functional Groups'!$G$6:$BI$6*'3 Solute Functional Groups'!$G229:$BI229)+K$30</f>
        <v>125.99703088529378</v>
      </c>
      <c r="L241" s="27">
        <f t="array" ref="L241">SUM('3 Solute Functional Groups'!$G$5:$BI$5*'3 Solute Functional Groups'!$G229:$BI229)+L$30</f>
        <v>140.53197190080323</v>
      </c>
      <c r="M241" s="271" t="e">
        <f>HLOOKUP($L$4,'5 Experimental Data'!$E$1:$AM$270,I241+4,FALSE)</f>
        <v>#N/A</v>
      </c>
      <c r="N241" s="346">
        <f t="shared" si="9"/>
        <v>14.534941015509446</v>
      </c>
      <c r="O241" s="346">
        <f t="shared" si="10"/>
        <v>0</v>
      </c>
    </row>
    <row r="242" spans="9:15" x14ac:dyDescent="0.3">
      <c r="I242" s="280">
        <f t="shared" si="11"/>
        <v>210</v>
      </c>
      <c r="J242" s="24" t="s">
        <v>304</v>
      </c>
      <c r="K242" s="27">
        <f t="array" ref="K242">SUM('3 Solute Functional Groups'!$G$6:$BI$6*'3 Solute Functional Groups'!$G230:$BI230)+K$30</f>
        <v>86.637681254256918</v>
      </c>
      <c r="L242" s="27">
        <f t="array" ref="L242">SUM('3 Solute Functional Groups'!$G$5:$BI$5*'3 Solute Functional Groups'!$G230:$BI230)+L$30</f>
        <v>85.918895501416358</v>
      </c>
      <c r="M242" s="271" t="e">
        <f>HLOOKUP($L$4,'5 Experimental Data'!$E$1:$AM$270,I242+4,FALSE)</f>
        <v>#N/A</v>
      </c>
      <c r="N242" s="346">
        <f t="shared" si="9"/>
        <v>-0.71878575284056012</v>
      </c>
      <c r="O242" s="346">
        <f t="shared" si="10"/>
        <v>0</v>
      </c>
    </row>
    <row r="243" spans="9:15" x14ac:dyDescent="0.3">
      <c r="I243" s="280">
        <f t="shared" si="11"/>
        <v>211</v>
      </c>
      <c r="J243" s="24" t="s">
        <v>303</v>
      </c>
      <c r="K243" s="27">
        <f t="array" ref="K243">SUM('3 Solute Functional Groups'!$G$6:$BI$6*'3 Solute Functional Groups'!$G231:$BI231)+K$30</f>
        <v>96.477518662016138</v>
      </c>
      <c r="L243" s="27">
        <f t="array" ref="L243">SUM('3 Solute Functional Groups'!$G$5:$BI$5*'3 Solute Functional Groups'!$G231:$BI231)+L$30</f>
        <v>99.572164601263083</v>
      </c>
      <c r="M243" s="271" t="e">
        <f>HLOOKUP($L$4,'5 Experimental Data'!$E$1:$AM$270,I243+4,FALSE)</f>
        <v>#N/A</v>
      </c>
      <c r="N243" s="346">
        <f t="shared" si="9"/>
        <v>3.094645939246945</v>
      </c>
      <c r="O243" s="346">
        <f t="shared" si="10"/>
        <v>0</v>
      </c>
    </row>
    <row r="244" spans="9:15" x14ac:dyDescent="0.3">
      <c r="I244" s="280">
        <f t="shared" si="11"/>
        <v>212</v>
      </c>
      <c r="J244" s="24" t="s">
        <v>302</v>
      </c>
      <c r="K244" s="27">
        <f t="array" ref="K244">SUM('3 Solute Functional Groups'!$G$6:$BI$6*'3 Solute Functional Groups'!$G232:$BI232)+K$30</f>
        <v>106.31735606977536</v>
      </c>
      <c r="L244" s="27">
        <f t="array" ref="L244">SUM('3 Solute Functional Groups'!$G$5:$BI$5*'3 Solute Functional Groups'!$G232:$BI232)+L$30</f>
        <v>113.22543370110981</v>
      </c>
      <c r="M244" s="271" t="e">
        <f>HLOOKUP($L$4,'5 Experimental Data'!$E$1:$AM$270,I244+4,FALSE)</f>
        <v>#N/A</v>
      </c>
      <c r="N244" s="346">
        <f t="shared" si="9"/>
        <v>6.9080776313344501</v>
      </c>
      <c r="O244" s="346">
        <f t="shared" si="10"/>
        <v>0</v>
      </c>
    </row>
    <row r="245" spans="9:15" x14ac:dyDescent="0.3">
      <c r="I245" s="280">
        <f t="shared" si="11"/>
        <v>213</v>
      </c>
      <c r="J245" s="24" t="s">
        <v>301</v>
      </c>
      <c r="K245" s="27">
        <f t="array" ref="K245">SUM('3 Solute Functional Groups'!$G$6:$BI$6*'3 Solute Functional Groups'!$G233:$BI233)+K$30</f>
        <v>116.15719347753458</v>
      </c>
      <c r="L245" s="27">
        <f t="array" ref="L245">SUM('3 Solute Functional Groups'!$G$5:$BI$5*'3 Solute Functional Groups'!$G233:$BI233)+L$30</f>
        <v>126.87870280095653</v>
      </c>
      <c r="M245" s="271" t="e">
        <f>HLOOKUP($L$4,'5 Experimental Data'!$E$1:$AM$270,I245+4,FALSE)</f>
        <v>#N/A</v>
      </c>
      <c r="N245" s="346">
        <f t="shared" si="9"/>
        <v>10.721509323421955</v>
      </c>
      <c r="O245" s="346">
        <f t="shared" si="10"/>
        <v>0</v>
      </c>
    </row>
    <row r="246" spans="9:15" x14ac:dyDescent="0.3">
      <c r="I246" s="280">
        <f t="shared" si="11"/>
        <v>214</v>
      </c>
      <c r="J246" s="24" t="s">
        <v>299</v>
      </c>
      <c r="K246" s="27">
        <f t="array" ref="K246">SUM('3 Solute Functional Groups'!$G$6:$BI$6*'3 Solute Functional Groups'!$G234:$BI234)+K$30</f>
        <v>78.718699262073756</v>
      </c>
      <c r="L246" s="27">
        <f t="array" ref="L246">SUM('3 Solute Functional Groups'!$G$5:$BI$5*'3 Solute Functional Groups'!$G234:$BI234)+L$30</f>
        <v>109.22615279877378</v>
      </c>
      <c r="M246" s="271" t="e">
        <f>HLOOKUP($L$4,'5 Experimental Data'!$E$1:$AM$270,I246+4,FALSE)</f>
        <v>#N/A</v>
      </c>
      <c r="N246" s="346">
        <f t="shared" si="9"/>
        <v>30.507453536700027</v>
      </c>
      <c r="O246" s="346">
        <f t="shared" si="10"/>
        <v>0</v>
      </c>
    </row>
    <row r="247" spans="9:15" x14ac:dyDescent="0.3">
      <c r="I247" s="280">
        <f t="shared" si="11"/>
        <v>215</v>
      </c>
      <c r="J247" s="24" t="s">
        <v>298</v>
      </c>
      <c r="K247" s="27">
        <f t="array" ref="K247">SUM('3 Solute Functional Groups'!$G$6:$BI$6*'3 Solute Functional Groups'!$G235:$BI235)+K$30</f>
        <v>115.63080042690599</v>
      </c>
      <c r="L247" s="27">
        <f t="array" ref="L247">SUM('3 Solute Functional Groups'!$G$5:$BI$5*'3 Solute Functional Groups'!$G235:$BI235)+L$30</f>
        <v>128.81239959984316</v>
      </c>
      <c r="M247" s="271" t="e">
        <f>HLOOKUP($L$4,'5 Experimental Data'!$E$1:$AM$270,I247+4,FALSE)</f>
        <v>#N/A</v>
      </c>
      <c r="N247" s="346">
        <f t="shared" si="9"/>
        <v>13.181599172937169</v>
      </c>
      <c r="O247" s="346">
        <f t="shared" si="10"/>
        <v>0</v>
      </c>
    </row>
    <row r="248" spans="9:15" x14ac:dyDescent="0.3">
      <c r="I248" s="280">
        <f t="shared" si="11"/>
        <v>216</v>
      </c>
      <c r="J248" s="24" t="s">
        <v>297</v>
      </c>
      <c r="K248" s="27">
        <f t="array" ref="K248">SUM('3 Solute Functional Groups'!$G$6:$BI$6*'3 Solute Functional Groups'!$G236:$BI236)+K$30</f>
        <v>105.79096301914677</v>
      </c>
      <c r="L248" s="27">
        <f t="array" ref="L248">SUM('3 Solute Functional Groups'!$G$5:$BI$5*'3 Solute Functional Groups'!$G236:$BI236)+L$30</f>
        <v>115.15913049999645</v>
      </c>
      <c r="M248" s="271" t="e">
        <f>HLOOKUP($L$4,'5 Experimental Data'!$E$1:$AM$270,I248+4,FALSE)</f>
        <v>#N/A</v>
      </c>
      <c r="N248" s="346">
        <f t="shared" si="9"/>
        <v>9.368167480849678</v>
      </c>
      <c r="O248" s="346">
        <f t="shared" si="10"/>
        <v>0</v>
      </c>
    </row>
    <row r="249" spans="9:15" x14ac:dyDescent="0.3">
      <c r="I249" s="280">
        <f t="shared" si="11"/>
        <v>217</v>
      </c>
      <c r="J249" s="24" t="s">
        <v>295</v>
      </c>
      <c r="K249" s="27">
        <f t="array" ref="K249">SUM('3 Solute Functional Groups'!$G$6:$BI$6*'3 Solute Functional Groups'!$G237:$BI237)+K$30</f>
        <v>29.519512223277658</v>
      </c>
      <c r="L249" s="27">
        <f t="array" ref="L249">SUM('3 Solute Functional Groups'!$G$5:$BI$5*'3 Solute Functional Groups'!$G237:$BI237)+L$30</f>
        <v>40.959807299540167</v>
      </c>
      <c r="M249" s="271" t="e">
        <f>HLOOKUP($L$4,'5 Experimental Data'!$E$1:$AM$270,I249+4,FALSE)</f>
        <v>#N/A</v>
      </c>
      <c r="N249" s="346">
        <f t="shared" si="9"/>
        <v>11.440295076262508</v>
      </c>
      <c r="O249" s="346">
        <f t="shared" si="10"/>
        <v>0</v>
      </c>
    </row>
    <row r="250" spans="9:15" x14ac:dyDescent="0.3">
      <c r="I250" s="280">
        <f t="shared" si="11"/>
        <v>218</v>
      </c>
      <c r="J250" s="24" t="s">
        <v>293</v>
      </c>
      <c r="K250" s="27">
        <f t="array" ref="K250">SUM('3 Solute Functional Groups'!$G$6:$BI$6*'3 Solute Functional Groups'!$G238:$BI238)+K$30</f>
        <v>78.718699262073756</v>
      </c>
      <c r="L250" s="27">
        <f t="array" ref="L250">SUM('3 Solute Functional Groups'!$G$5:$BI$5*'3 Solute Functional Groups'!$G238:$BI238)+L$30</f>
        <v>109.22615279877378</v>
      </c>
      <c r="M250" s="271" t="e">
        <f>HLOOKUP($L$4,'5 Experimental Data'!$E$1:$AM$270,I250+4,FALSE)</f>
        <v>#N/A</v>
      </c>
      <c r="N250" s="346">
        <f t="shared" si="9"/>
        <v>30.507453536700027</v>
      </c>
      <c r="O250" s="346">
        <f t="shared" si="10"/>
        <v>0</v>
      </c>
    </row>
    <row r="251" spans="9:15" x14ac:dyDescent="0.3">
      <c r="I251" s="280">
        <f t="shared" si="11"/>
        <v>219</v>
      </c>
      <c r="J251" s="24" t="s">
        <v>292</v>
      </c>
      <c r="K251" s="27">
        <f t="array" ref="K251">SUM('3 Solute Functional Groups'!$G$6:$BI$6*'3 Solute Functional Groups'!$G239:$BI239)+K$30</f>
        <v>98.398374077592194</v>
      </c>
      <c r="L251" s="27">
        <f t="array" ref="L251">SUM('3 Solute Functional Groups'!$G$5:$BI$5*'3 Solute Functional Groups'!$G239:$BI239)+L$30</f>
        <v>136.53269099846722</v>
      </c>
      <c r="M251" s="271" t="e">
        <f>HLOOKUP($L$4,'5 Experimental Data'!$E$1:$AM$270,I251+4,FALSE)</f>
        <v>#N/A</v>
      </c>
      <c r="N251" s="346">
        <f t="shared" si="9"/>
        <v>38.134316920875023</v>
      </c>
      <c r="O251" s="346">
        <f t="shared" si="10"/>
        <v>0</v>
      </c>
    </row>
    <row r="252" spans="9:15" x14ac:dyDescent="0.3">
      <c r="I252" s="280">
        <f t="shared" si="11"/>
        <v>220</v>
      </c>
      <c r="J252" s="24" t="s">
        <v>291</v>
      </c>
      <c r="K252" s="27">
        <f t="array" ref="K252">SUM('3 Solute Functional Groups'!$G$6:$BI$6*'3 Solute Functional Groups'!$G240:$BI240)+K$30</f>
        <v>88.558536669832975</v>
      </c>
      <c r="L252" s="27">
        <f t="array" ref="L252">SUM('3 Solute Functional Groups'!$G$5:$BI$5*'3 Solute Functional Groups'!$G240:$BI240)+L$30</f>
        <v>122.87942189862051</v>
      </c>
      <c r="M252" s="271" t="e">
        <f>HLOOKUP($L$4,'5 Experimental Data'!$E$1:$AM$270,I252+4,FALSE)</f>
        <v>#N/A</v>
      </c>
      <c r="N252" s="346">
        <f t="shared" si="9"/>
        <v>34.320885228787532</v>
      </c>
      <c r="O252" s="346">
        <f t="shared" si="10"/>
        <v>0</v>
      </c>
    </row>
    <row r="253" spans="9:15" x14ac:dyDescent="0.3">
      <c r="I253" s="280">
        <f t="shared" si="11"/>
        <v>221</v>
      </c>
      <c r="J253" s="24" t="s">
        <v>290</v>
      </c>
      <c r="K253" s="27">
        <f t="array" ref="K253">SUM('3 Solute Functional Groups'!$G$6:$BI$6*'3 Solute Functional Groups'!$G241:$BI241)+K$30</f>
        <v>98.398374077592194</v>
      </c>
      <c r="L253" s="27">
        <f t="array" ref="L253">SUM('3 Solute Functional Groups'!$G$5:$BI$5*'3 Solute Functional Groups'!$G241:$BI241)+L$30</f>
        <v>136.53269099846722</v>
      </c>
      <c r="M253" s="271" t="e">
        <f>HLOOKUP($L$4,'5 Experimental Data'!$E$1:$AM$270,I253+4,FALSE)</f>
        <v>#N/A</v>
      </c>
      <c r="N253" s="346">
        <f t="shared" si="9"/>
        <v>38.134316920875023</v>
      </c>
      <c r="O253" s="346">
        <f t="shared" si="10"/>
        <v>0</v>
      </c>
    </row>
    <row r="254" spans="9:15" x14ac:dyDescent="0.3">
      <c r="I254" s="280">
        <f t="shared" si="11"/>
        <v>222</v>
      </c>
      <c r="J254" s="24" t="s">
        <v>289</v>
      </c>
      <c r="K254" s="27">
        <f t="array" ref="K254">SUM('3 Solute Functional Groups'!$G$6:$BI$6*'3 Solute Functional Groups'!$G242:$BI242)+K$30</f>
        <v>98.398374077592194</v>
      </c>
      <c r="L254" s="27">
        <f t="array" ref="L254">SUM('3 Solute Functional Groups'!$G$5:$BI$5*'3 Solute Functional Groups'!$G242:$BI242)+L$30</f>
        <v>136.53269099846722</v>
      </c>
      <c r="M254" s="271" t="e">
        <f>HLOOKUP($L$4,'5 Experimental Data'!$E$1:$AM$270,I254+4,FALSE)</f>
        <v>#N/A</v>
      </c>
      <c r="N254" s="346">
        <f t="shared" si="9"/>
        <v>38.134316920875023</v>
      </c>
      <c r="O254" s="346">
        <f t="shared" si="10"/>
        <v>0</v>
      </c>
    </row>
    <row r="255" spans="9:15" x14ac:dyDescent="0.3">
      <c r="I255" s="280">
        <f t="shared" si="11"/>
        <v>223</v>
      </c>
      <c r="J255" s="24" t="s">
        <v>288</v>
      </c>
      <c r="K255" s="27">
        <f t="array" ref="K255">SUM('3 Solute Functional Groups'!$G$6:$BI$6*'3 Solute Functional Groups'!$G243:$BI243)+K$30</f>
        <v>98.220983798495126</v>
      </c>
      <c r="L255" s="27">
        <f t="array" ref="L255">SUM('3 Solute Functional Groups'!$G$5:$BI$5*'3 Solute Functional Groups'!$G243:$BI243)+L$30</f>
        <v>102.4097453213096</v>
      </c>
      <c r="M255" s="271">
        <f>HLOOKUP($L$4,'5 Experimental Data'!$E$1:$AM$270,I255+4,FALSE)</f>
        <v>5.1346236282522355</v>
      </c>
      <c r="N255" s="346">
        <f t="shared" si="9"/>
        <v>4.1887615228144739</v>
      </c>
      <c r="O255" s="346">
        <f t="shared" si="10"/>
        <v>0.89465512250315526</v>
      </c>
    </row>
    <row r="256" spans="9:15" x14ac:dyDescent="0.3">
      <c r="I256" s="280">
        <f t="shared" si="11"/>
        <v>224</v>
      </c>
      <c r="J256" s="24" t="s">
        <v>287</v>
      </c>
      <c r="K256" s="27">
        <f t="array" ref="K256">SUM('3 Solute Functional Groups'!$G$6:$BI$6*'3 Solute Functional Groups'!$G244:$BI244)+K$30</f>
        <v>98.220983798495126</v>
      </c>
      <c r="L256" s="27">
        <f t="array" ref="L256">SUM('3 Solute Functional Groups'!$G$5:$BI$5*'3 Solute Functional Groups'!$G244:$BI244)+L$30</f>
        <v>102.4097453213096</v>
      </c>
      <c r="M256" s="271" t="e">
        <f>HLOOKUP($L$4,'5 Experimental Data'!$E$1:$AM$270,I256+4,FALSE)</f>
        <v>#N/A</v>
      </c>
      <c r="N256" s="346">
        <f t="shared" si="9"/>
        <v>4.1887615228144739</v>
      </c>
      <c r="O256" s="346">
        <f t="shared" si="10"/>
        <v>0</v>
      </c>
    </row>
    <row r="257" spans="9:15" x14ac:dyDescent="0.3">
      <c r="I257" s="280">
        <f t="shared" si="11"/>
        <v>225</v>
      </c>
      <c r="J257" s="24" t="s">
        <v>286</v>
      </c>
      <c r="K257" s="27">
        <f t="array" ref="K257">SUM('3 Solute Functional Groups'!$G$6:$BI$6*'3 Solute Functional Groups'!$G245:$BI245)+K$30</f>
        <v>98.220983798495126</v>
      </c>
      <c r="L257" s="27">
        <f t="array" ref="L257">SUM('3 Solute Functional Groups'!$G$5:$BI$5*'3 Solute Functional Groups'!$G245:$BI245)+L$30</f>
        <v>102.4097453213096</v>
      </c>
      <c r="M257" s="271" t="e">
        <f>HLOOKUP($L$4,'5 Experimental Data'!$E$1:$AM$270,I257+4,FALSE)</f>
        <v>#N/A</v>
      </c>
      <c r="N257" s="346">
        <f t="shared" si="9"/>
        <v>4.1887615228144739</v>
      </c>
      <c r="O257" s="346">
        <f t="shared" si="10"/>
        <v>0</v>
      </c>
    </row>
    <row r="258" spans="9:15" x14ac:dyDescent="0.3">
      <c r="I258" s="280">
        <f t="shared" si="11"/>
        <v>226</v>
      </c>
      <c r="J258" s="24" t="s">
        <v>285</v>
      </c>
      <c r="K258" s="27">
        <f t="array" ref="K258">SUM('3 Solute Functional Groups'!$G$6:$BI$6*'3 Solute Functional Groups'!$G246:$BI246)+K$30</f>
        <v>113.29278055819414</v>
      </c>
      <c r="L258" s="27">
        <f t="array" ref="L258">SUM('3 Solute Functional Groups'!$G$5:$BI$5*'3 Solute Functional Groups'!$G246:$BI246)+L$30</f>
        <v>120.6233147367787</v>
      </c>
      <c r="M258" s="271" t="e">
        <f>HLOOKUP($L$4,'5 Experimental Data'!$E$1:$AM$270,I258+4,FALSE)</f>
        <v>#N/A</v>
      </c>
      <c r="N258" s="346">
        <f t="shared" si="9"/>
        <v>7.330534178584557</v>
      </c>
      <c r="O258" s="346">
        <f t="shared" si="10"/>
        <v>0</v>
      </c>
    </row>
    <row r="259" spans="9:15" x14ac:dyDescent="0.3">
      <c r="I259" s="280">
        <f t="shared" si="11"/>
        <v>227</v>
      </c>
      <c r="J259" s="24" t="s">
        <v>284</v>
      </c>
      <c r="K259" s="27">
        <f t="array" ref="K259">SUM('3 Solute Functional Groups'!$G$6:$BI$6*'3 Solute Functional Groups'!$G247:$BI247)+K$30</f>
        <v>113.29278055819414</v>
      </c>
      <c r="L259" s="27">
        <f t="array" ref="L259">SUM('3 Solute Functional Groups'!$G$5:$BI$5*'3 Solute Functional Groups'!$G247:$BI247)+L$30</f>
        <v>120.6233147367787</v>
      </c>
      <c r="M259" s="271" t="e">
        <f>HLOOKUP($L$4,'5 Experimental Data'!$E$1:$AM$270,I259+4,FALSE)</f>
        <v>#N/A</v>
      </c>
      <c r="N259" s="346">
        <f t="shared" si="9"/>
        <v>7.330534178584557</v>
      </c>
      <c r="O259" s="346">
        <f t="shared" si="10"/>
        <v>0</v>
      </c>
    </row>
    <row r="260" spans="9:15" x14ac:dyDescent="0.3">
      <c r="I260" s="280">
        <f t="shared" si="11"/>
        <v>228</v>
      </c>
      <c r="J260" s="24" t="s">
        <v>283</v>
      </c>
      <c r="K260" s="27">
        <f t="array" ref="K260">SUM('3 Solute Functional Groups'!$G$6:$BI$6*'3 Solute Functional Groups'!$G248:$BI248)+K$30</f>
        <v>113.29278055819414</v>
      </c>
      <c r="L260" s="27">
        <f t="array" ref="L260">SUM('3 Solute Functional Groups'!$G$5:$BI$5*'3 Solute Functional Groups'!$G248:$BI248)+L$30</f>
        <v>120.6233147367787</v>
      </c>
      <c r="M260" s="271" t="e">
        <f>HLOOKUP($L$4,'5 Experimental Data'!$E$1:$AM$270,I260+4,FALSE)</f>
        <v>#N/A</v>
      </c>
      <c r="N260" s="346">
        <f t="shared" si="9"/>
        <v>7.330534178584557</v>
      </c>
      <c r="O260" s="346">
        <f t="shared" si="10"/>
        <v>0</v>
      </c>
    </row>
    <row r="261" spans="9:15" x14ac:dyDescent="0.3">
      <c r="I261" s="280">
        <f t="shared" si="11"/>
        <v>229</v>
      </c>
      <c r="J261" s="24" t="s">
        <v>282</v>
      </c>
      <c r="K261" s="27">
        <f t="array" ref="K261">SUM('3 Solute Functional Groups'!$G$6:$BI$6*'3 Solute Functional Groups'!$G249:$BI249)+K$30</f>
        <v>113.29278055819414</v>
      </c>
      <c r="L261" s="27">
        <f t="array" ref="L261">SUM('3 Solute Functional Groups'!$G$5:$BI$5*'3 Solute Functional Groups'!$G249:$BI249)+L$30</f>
        <v>120.6233147367787</v>
      </c>
      <c r="M261" s="271">
        <f>HLOOKUP($L$4,'5 Experimental Data'!$E$1:$AM$270,I261+4,FALSE)</f>
        <v>7.530781321436617</v>
      </c>
      <c r="N261" s="346">
        <f t="shared" si="9"/>
        <v>7.330534178584557</v>
      </c>
      <c r="O261" s="346">
        <f t="shared" si="10"/>
        <v>4.0098918220413331E-2</v>
      </c>
    </row>
    <row r="262" spans="9:15" x14ac:dyDescent="0.3">
      <c r="I262" s="280">
        <f t="shared" si="11"/>
        <v>230</v>
      </c>
      <c r="J262" s="24" t="s">
        <v>281</v>
      </c>
      <c r="K262" s="27">
        <f t="array" ref="K262">SUM('3 Solute Functional Groups'!$G$6:$BI$6*'3 Solute Functional Groups'!$G250:$BI250)+K$30</f>
        <v>113.29278055819414</v>
      </c>
      <c r="L262" s="27">
        <f t="array" ref="L262">SUM('3 Solute Functional Groups'!$G$5:$BI$5*'3 Solute Functional Groups'!$G250:$BI250)+L$30</f>
        <v>120.6233147367787</v>
      </c>
      <c r="M262" s="271" t="e">
        <f>HLOOKUP($L$4,'5 Experimental Data'!$E$1:$AM$270,I262+4,FALSE)</f>
        <v>#N/A</v>
      </c>
      <c r="N262" s="346">
        <f t="shared" si="9"/>
        <v>7.330534178584557</v>
      </c>
      <c r="O262" s="346">
        <f t="shared" si="10"/>
        <v>0</v>
      </c>
    </row>
    <row r="263" spans="9:15" x14ac:dyDescent="0.3">
      <c r="I263" s="280">
        <f t="shared" si="11"/>
        <v>231</v>
      </c>
      <c r="J263" s="24" t="s">
        <v>280</v>
      </c>
      <c r="K263" s="27">
        <f t="array" ref="K263">SUM('3 Solute Functional Groups'!$G$6:$BI$6*'3 Solute Functional Groups'!$G251:$BI251)+K$30</f>
        <v>113.29278055819414</v>
      </c>
      <c r="L263" s="27">
        <f t="array" ref="L263">SUM('3 Solute Functional Groups'!$G$5:$BI$5*'3 Solute Functional Groups'!$G251:$BI251)+L$30</f>
        <v>120.6233147367787</v>
      </c>
      <c r="M263" s="271" t="e">
        <f>HLOOKUP($L$4,'5 Experimental Data'!$E$1:$AM$270,I263+4,FALSE)</f>
        <v>#N/A</v>
      </c>
      <c r="N263" s="346">
        <f t="shared" si="9"/>
        <v>7.330534178584557</v>
      </c>
      <c r="O263" s="346">
        <f t="shared" si="10"/>
        <v>0</v>
      </c>
    </row>
    <row r="264" spans="9:15" x14ac:dyDescent="0.3">
      <c r="I264" s="280">
        <f t="shared" si="11"/>
        <v>232</v>
      </c>
      <c r="J264" s="24" t="s">
        <v>3</v>
      </c>
      <c r="K264" s="27">
        <f t="array" ref="K264">SUM('3 Solute Functional Groups'!$G$6:$BI$6*'3 Solute Functional Groups'!$G252:$BI252)+K$30</f>
        <v>119.89669926207375</v>
      </c>
      <c r="L264" s="27">
        <f t="array" ref="L264">SUM('3 Solute Functional Groups'!$G$5:$BI$5*'3 Solute Functional Groups'!$G252:$BI252)+L$30</f>
        <v>130.26784753066622</v>
      </c>
      <c r="M264" s="271" t="e">
        <f>HLOOKUP($L$4,'5 Experimental Data'!$E$1:$AM$270,I264+4,FALSE)</f>
        <v>#N/A</v>
      </c>
      <c r="N264" s="346">
        <f t="shared" si="9"/>
        <v>10.371148268592464</v>
      </c>
      <c r="O264" s="346">
        <f t="shared" si="10"/>
        <v>0</v>
      </c>
    </row>
    <row r="265" spans="9:15" x14ac:dyDescent="0.3">
      <c r="I265" s="280">
        <f t="shared" si="11"/>
        <v>233</v>
      </c>
      <c r="J265" s="24" t="s">
        <v>1</v>
      </c>
      <c r="K265" s="27">
        <f t="array" ref="K265">SUM('3 Solute Functional Groups'!$G$6:$BI$6*'3 Solute Functional Groups'!$G253:$BI253)+K$30</f>
        <v>119.89669926207375</v>
      </c>
      <c r="L265" s="27">
        <f t="array" ref="L265">SUM('3 Solute Functional Groups'!$G$5:$BI$5*'3 Solute Functional Groups'!$G253:$BI253)+L$30</f>
        <v>130.26784753066622</v>
      </c>
      <c r="M265" s="271" t="e">
        <f>HLOOKUP($L$4,'5 Experimental Data'!$E$1:$AM$270,I265+4,FALSE)</f>
        <v>#N/A</v>
      </c>
      <c r="N265" s="346">
        <f t="shared" si="9"/>
        <v>10.371148268592464</v>
      </c>
      <c r="O265" s="346">
        <f t="shared" si="10"/>
        <v>0</v>
      </c>
    </row>
    <row r="266" spans="9:15" x14ac:dyDescent="0.3">
      <c r="I266" s="280">
        <f t="shared" si="11"/>
        <v>234</v>
      </c>
      <c r="J266" s="24" t="s">
        <v>276</v>
      </c>
      <c r="K266" s="27">
        <f t="array" ref="K266">SUM('3 Solute Functional Groups'!$G$6:$BI$6*'3 Solute Functional Groups'!$G254:$BI254)+K$30</f>
        <v>94.258658614013584</v>
      </c>
      <c r="L266" s="27">
        <f t="array" ref="L266">SUM('3 Solute Functional Groups'!$G$5:$BI$5*'3 Solute Functional Groups'!$G254:$BI254)+L$30</f>
        <v>120.61031743968167</v>
      </c>
      <c r="M266" s="271" t="e">
        <f>HLOOKUP($L$4,'5 Experimental Data'!$E$1:$AM$270,I266+4,FALSE)</f>
        <v>#N/A</v>
      </c>
      <c r="N266" s="346">
        <f t="shared" si="9"/>
        <v>26.351658825668082</v>
      </c>
      <c r="O266" s="346">
        <f t="shared" si="10"/>
        <v>0</v>
      </c>
    </row>
    <row r="267" spans="9:15" x14ac:dyDescent="0.3">
      <c r="I267" s="280">
        <f t="shared" si="11"/>
        <v>235</v>
      </c>
      <c r="J267" s="24" t="s">
        <v>275</v>
      </c>
      <c r="K267" s="27">
        <f t="array" ref="K267">SUM('3 Solute Functional Groups'!$G$6:$BI$6*'3 Solute Functional Groups'!$G255:$BI255)+K$30</f>
        <v>104.09849602177279</v>
      </c>
      <c r="L267" s="27">
        <f t="array" ref="L267">SUM('3 Solute Functional Groups'!$G$5:$BI$5*'3 Solute Functional Groups'!$G255:$BI255)+L$30</f>
        <v>134.2635865395284</v>
      </c>
      <c r="M267" s="271" t="e">
        <f>HLOOKUP($L$4,'5 Experimental Data'!$E$1:$AM$270,I267+4,FALSE)</f>
        <v>#N/A</v>
      </c>
      <c r="N267" s="346">
        <f t="shared" si="9"/>
        <v>30.165090517755615</v>
      </c>
      <c r="O267" s="346">
        <f t="shared" si="10"/>
        <v>0</v>
      </c>
    </row>
    <row r="268" spans="9:15" x14ac:dyDescent="0.3">
      <c r="I268" s="280">
        <f t="shared" si="11"/>
        <v>236</v>
      </c>
      <c r="J268" s="24" t="s">
        <v>274</v>
      </c>
      <c r="K268" s="27">
        <f t="array" ref="K268">SUM('3 Solute Functional Groups'!$G$6:$BI$6*'3 Solute Functional Groups'!$G256:$BI256)+K$30</f>
        <v>113.93833342953202</v>
      </c>
      <c r="L268" s="27">
        <f t="array" ref="L268">SUM('3 Solute Functional Groups'!$G$5:$BI$5*'3 Solute Functional Groups'!$G256:$BI256)+L$30</f>
        <v>147.91685563937514</v>
      </c>
      <c r="M268" s="271" t="e">
        <f>HLOOKUP($L$4,'5 Experimental Data'!$E$1:$AM$270,I268+4,FALSE)</f>
        <v>#N/A</v>
      </c>
      <c r="N268" s="346">
        <f t="shared" si="9"/>
        <v>33.978522209843121</v>
      </c>
      <c r="O268" s="346">
        <f t="shared" si="10"/>
        <v>0</v>
      </c>
    </row>
    <row r="269" spans="9:15" x14ac:dyDescent="0.3">
      <c r="I269" s="280">
        <f t="shared" si="11"/>
        <v>237</v>
      </c>
      <c r="J269" s="24" t="s">
        <v>273</v>
      </c>
      <c r="K269" s="27">
        <f t="array" ref="K269">SUM('3 Solute Functional Groups'!$G$6:$BI$6*'3 Solute Functional Groups'!$G257:$BI257)+K$30</f>
        <v>123.77817083729123</v>
      </c>
      <c r="L269" s="27">
        <f t="array" ref="L269">SUM('3 Solute Functional Groups'!$G$5:$BI$5*'3 Solute Functional Groups'!$G257:$BI257)+L$30</f>
        <v>161.57012473922188</v>
      </c>
      <c r="M269" s="271" t="e">
        <f>HLOOKUP($L$4,'5 Experimental Data'!$E$1:$AM$270,I269+4,FALSE)</f>
        <v>#N/A</v>
      </c>
      <c r="N269" s="346">
        <f t="shared" si="9"/>
        <v>37.791953901930654</v>
      </c>
      <c r="O269" s="346">
        <f t="shared" si="10"/>
        <v>0</v>
      </c>
    </row>
    <row r="270" spans="9:15" x14ac:dyDescent="0.3">
      <c r="I270" s="280">
        <f t="shared" si="11"/>
        <v>238</v>
      </c>
      <c r="J270" s="24" t="s">
        <v>272</v>
      </c>
      <c r="K270" s="27">
        <f t="array" ref="K270">SUM('3 Solute Functional Groups'!$G$6:$BI$6*'3 Solute Functional Groups'!$G258:$BI258)+K$30</f>
        <v>94.258658614013584</v>
      </c>
      <c r="L270" s="27">
        <f t="array" ref="L270">SUM('3 Solute Functional Groups'!$G$5:$BI$5*'3 Solute Functional Groups'!$G258:$BI258)+L$30</f>
        <v>120.61031743968167</v>
      </c>
      <c r="M270" s="271" t="e">
        <f>HLOOKUP($L$4,'5 Experimental Data'!$E$1:$AM$270,I270+4,FALSE)</f>
        <v>#N/A</v>
      </c>
      <c r="N270" s="346">
        <f t="shared" si="9"/>
        <v>26.351658825668082</v>
      </c>
      <c r="O270" s="346">
        <f t="shared" si="10"/>
        <v>0</v>
      </c>
    </row>
    <row r="271" spans="9:15" x14ac:dyDescent="0.3">
      <c r="I271" s="280">
        <f t="shared" si="11"/>
        <v>239</v>
      </c>
      <c r="J271" s="24" t="s">
        <v>271</v>
      </c>
      <c r="K271" s="27">
        <f t="array" ref="K271">SUM('3 Solute Functional Groups'!$G$6:$BI$6*'3 Solute Functional Groups'!$G259:$BI259)+K$30</f>
        <v>104.09849602177279</v>
      </c>
      <c r="L271" s="27">
        <f t="array" ref="L271">SUM('3 Solute Functional Groups'!$G$5:$BI$5*'3 Solute Functional Groups'!$G259:$BI259)+L$30</f>
        <v>134.2635865395284</v>
      </c>
      <c r="M271" s="271" t="e">
        <f>HLOOKUP($L$4,'5 Experimental Data'!$E$1:$AM$270,I271+4,FALSE)</f>
        <v>#N/A</v>
      </c>
      <c r="N271" s="346">
        <f t="shared" si="9"/>
        <v>30.165090517755615</v>
      </c>
      <c r="O271" s="346">
        <f t="shared" si="10"/>
        <v>0</v>
      </c>
    </row>
    <row r="272" spans="9:15" x14ac:dyDescent="0.3">
      <c r="I272" s="280">
        <f t="shared" si="11"/>
        <v>240</v>
      </c>
      <c r="J272" s="24" t="s">
        <v>269</v>
      </c>
      <c r="K272" s="27">
        <f t="array" ref="K272">SUM('3 Solute Functional Groups'!$G$6:$BI$6*'3 Solute Functional Groups'!$G260:$BI260)+K$30</f>
        <v>80.902439343406812</v>
      </c>
      <c r="L272" s="27">
        <f t="array" ref="L272">SUM('3 Solute Functional Groups'!$G$5:$BI$5*'3 Solute Functional Groups'!$G260:$BI260)+L$30</f>
        <v>104.68620873546827</v>
      </c>
      <c r="M272" s="271" t="e">
        <f>HLOOKUP($L$4,'5 Experimental Data'!$E$1:$AM$270,I272+4,FALSE)</f>
        <v>#N/A</v>
      </c>
      <c r="N272" s="346">
        <f t="shared" si="9"/>
        <v>23.783769392061458</v>
      </c>
      <c r="O272" s="346">
        <f t="shared" si="10"/>
        <v>0</v>
      </c>
    </row>
    <row r="273" spans="9:15" x14ac:dyDescent="0.3">
      <c r="I273" s="280">
        <f t="shared" si="11"/>
        <v>241</v>
      </c>
      <c r="J273" s="24" t="s">
        <v>268</v>
      </c>
      <c r="K273" s="27">
        <f t="array" ref="K273">SUM('3 Solute Functional Groups'!$G$6:$BI$6*'3 Solute Functional Groups'!$G261:$BI261)+K$30</f>
        <v>80.902439343406812</v>
      </c>
      <c r="L273" s="27">
        <f t="array" ref="L273">SUM('3 Solute Functional Groups'!$G$5:$BI$5*'3 Solute Functional Groups'!$G261:$BI261)+L$30</f>
        <v>104.68620873546827</v>
      </c>
      <c r="M273" s="271" t="e">
        <f>HLOOKUP($L$4,'5 Experimental Data'!$E$1:$AM$270,I273+4,FALSE)</f>
        <v>#N/A</v>
      </c>
      <c r="N273" s="346">
        <f t="shared" si="9"/>
        <v>23.783769392061458</v>
      </c>
      <c r="O273" s="346">
        <f t="shared" si="10"/>
        <v>0</v>
      </c>
    </row>
    <row r="274" spans="9:15" x14ac:dyDescent="0.3">
      <c r="I274" s="280">
        <f t="shared" si="11"/>
        <v>242</v>
      </c>
      <c r="J274" s="24" t="s">
        <v>266</v>
      </c>
      <c r="K274" s="27">
        <f t="array" ref="K274">SUM('3 Solute Functional Groups'!$G$6:$BI$6*'3 Solute Functional Groups'!$G262:$BI262)+K$30</f>
        <v>147.57968922686302</v>
      </c>
      <c r="L274" s="27">
        <f t="array" ref="L274">SUM('3 Solute Functional Groups'!$G$5:$BI$5*'3 Solute Functional Groups'!$G262:$BI262)+L$30</f>
        <v>183.71241130172666</v>
      </c>
      <c r="M274" s="271">
        <f>HLOOKUP($L$4,'5 Experimental Data'!$E$1:$AM$270,I274+4,FALSE)</f>
        <v>34.344926935642746</v>
      </c>
      <c r="N274" s="346">
        <f t="shared" si="9"/>
        <v>36.132722074863636</v>
      </c>
      <c r="O274" s="346">
        <f t="shared" si="10"/>
        <v>3.1962114598218414</v>
      </c>
    </row>
    <row r="275" spans="9:15" x14ac:dyDescent="0.3">
      <c r="I275" s="280">
        <f t="shared" si="11"/>
        <v>243</v>
      </c>
      <c r="J275" s="24" t="s">
        <v>265</v>
      </c>
      <c r="K275" s="27">
        <f t="array" ref="K275">SUM('3 Solute Functional Groups'!$G$6:$BI$6*'3 Solute Functional Groups'!$G263:$BI263)+K$30</f>
        <v>244.58348615563438</v>
      </c>
      <c r="L275" s="27">
        <f t="array" ref="L275">SUM('3 Solute Functional Groups'!$G$5:$BI$5*'3 Solute Functional Groups'!$G263:$BI263)+L$30</f>
        <v>290.86249663202108</v>
      </c>
      <c r="M275" s="271" t="e">
        <f>HLOOKUP($L$4,'5 Experimental Data'!$E$1:$AM$270,I275+4,FALSE)</f>
        <v>#N/A</v>
      </c>
      <c r="N275" s="346">
        <f t="shared" si="9"/>
        <v>46.279010476386702</v>
      </c>
      <c r="O275" s="346">
        <f t="shared" si="10"/>
        <v>0</v>
      </c>
    </row>
    <row r="276" spans="9:15" x14ac:dyDescent="0.3">
      <c r="I276" s="280">
        <f t="shared" si="11"/>
        <v>244</v>
      </c>
      <c r="J276" s="24" t="s">
        <v>264</v>
      </c>
      <c r="K276" s="27">
        <f t="array" ref="K276">SUM('3 Solute Functional Groups'!$G$6:$BI$6*'3 Solute Functional Groups'!$G264:$BI264)+K$30</f>
        <v>112.80488226288081</v>
      </c>
      <c r="L276" s="27">
        <f t="array" ref="L276">SUM('3 Solute Functional Groups'!$G$5:$BI$5*'3 Solute Functional Groups'!$G264:$BI264)+L$30</f>
        <v>142.55285582381407</v>
      </c>
      <c r="M276" s="271" t="e">
        <f>HLOOKUP($L$4,'5 Experimental Data'!$E$1:$AM$270,I276+4,FALSE)</f>
        <v>#N/A</v>
      </c>
      <c r="N276" s="346">
        <f t="shared" si="9"/>
        <v>29.747973560933261</v>
      </c>
      <c r="O276" s="346">
        <f t="shared" si="10"/>
        <v>0</v>
      </c>
    </row>
    <row r="277" spans="9:15" x14ac:dyDescent="0.3">
      <c r="I277" s="280">
        <f t="shared" si="11"/>
        <v>245</v>
      </c>
      <c r="J277" s="24" t="s">
        <v>262</v>
      </c>
      <c r="K277" s="27">
        <f t="array" ref="K277">SUM('3 Solute Functional Groups'!$G$6:$BI$6*'3 Solute Functional Groups'!$G265:$BI265)+K$30</f>
        <v>124.02237407759219</v>
      </c>
      <c r="L277" s="27">
        <f t="array" ref="L277">SUM('3 Solute Functional Groups'!$G$5:$BI$5*'3 Solute Functional Groups'!$G265:$BI265)+L$30</f>
        <v>152.52835181168103</v>
      </c>
      <c r="M277" s="271" t="e">
        <f>HLOOKUP($L$4,'5 Experimental Data'!$E$1:$AM$270,I277+4,FALSE)</f>
        <v>#N/A</v>
      </c>
      <c r="N277" s="346">
        <f t="shared" si="9"/>
        <v>28.505977734088844</v>
      </c>
      <c r="O277" s="346">
        <f t="shared" si="10"/>
        <v>0</v>
      </c>
    </row>
    <row r="278" spans="9:15" x14ac:dyDescent="0.3">
      <c r="I278" s="280">
        <f t="shared" si="11"/>
        <v>246</v>
      </c>
      <c r="J278" s="24" t="s">
        <v>260</v>
      </c>
      <c r="K278" s="27">
        <f t="array" ref="K278">SUM('3 Solute Functional Groups'!$G$6:$BI$6*'3 Solute Functional Groups'!$G266:$BI266)+K$30</f>
        <v>88.130780558194147</v>
      </c>
      <c r="L278" s="27">
        <f t="array" ref="L278">SUM('3 Solute Functional Groups'!$G$5:$BI$5*'3 Solute Functional Groups'!$G266:$BI266)+L$30</f>
        <v>110.95734865545732</v>
      </c>
      <c r="M278" s="271" t="e">
        <f>HLOOKUP($L$4,'5 Experimental Data'!$E$1:$AM$270,I278+4,FALSE)</f>
        <v>#N/A</v>
      </c>
      <c r="N278" s="346">
        <f t="shared" si="9"/>
        <v>22.826568097263177</v>
      </c>
      <c r="O278" s="346">
        <f t="shared" si="10"/>
        <v>0</v>
      </c>
    </row>
    <row r="279" spans="9:15" x14ac:dyDescent="0.3">
      <c r="I279" s="280">
        <f t="shared" si="11"/>
        <v>247</v>
      </c>
      <c r="J279" s="24" t="s">
        <v>258</v>
      </c>
      <c r="K279" s="27">
        <f t="array" ref="K279">SUM('3 Solute Functional Groups'!$G$6:$BI$6*'3 Solute Functional Groups'!$G267:$BI267)+K$30</f>
        <v>38.076240027624351</v>
      </c>
      <c r="L279" s="27">
        <f t="array" ref="L279">SUM('3 Solute Functional Groups'!$G$5:$BI$5*'3 Solute Functional Groups'!$G267:$BI267)+L$30</f>
        <v>44.548295947578609</v>
      </c>
      <c r="M279" s="271" t="e">
        <f>HLOOKUP($L$4,'5 Experimental Data'!$E$1:$AM$270,I279+4,FALSE)</f>
        <v>#N/A</v>
      </c>
      <c r="N279" s="346">
        <f t="shared" si="9"/>
        <v>6.4720559199542578</v>
      </c>
      <c r="O279" s="346">
        <f t="shared" si="10"/>
        <v>0</v>
      </c>
    </row>
    <row r="280" spans="9:15" x14ac:dyDescent="0.3">
      <c r="I280" s="280">
        <f t="shared" si="11"/>
        <v>248</v>
      </c>
      <c r="J280" s="24" t="s">
        <v>257</v>
      </c>
      <c r="K280" s="27">
        <f t="array" ref="K280">SUM('3 Solute Functional Groups'!$G$6:$BI$6*'3 Solute Functional Groups'!$G268:$BI268)+K$30</f>
        <v>47.916077435383571</v>
      </c>
      <c r="L280" s="27">
        <f t="array" ref="L280">SUM('3 Solute Functional Groups'!$G$5:$BI$5*'3 Solute Functional Groups'!$G268:$BI268)+L$30</f>
        <v>58.201565047425326</v>
      </c>
      <c r="M280" s="271" t="e">
        <f>HLOOKUP($L$4,'5 Experimental Data'!$E$1:$AM$270,I280+4,FALSE)</f>
        <v>#N/A</v>
      </c>
      <c r="N280" s="346">
        <f t="shared" si="9"/>
        <v>10.285487612041756</v>
      </c>
      <c r="O280" s="346">
        <f t="shared" si="10"/>
        <v>0</v>
      </c>
    </row>
    <row r="281" spans="9:15" x14ac:dyDescent="0.3">
      <c r="I281" s="280">
        <f t="shared" si="11"/>
        <v>249</v>
      </c>
      <c r="J281" s="24" t="s">
        <v>256</v>
      </c>
      <c r="K281" s="27">
        <f t="array" ref="K281">SUM('3 Solute Functional Groups'!$G$6:$BI$6*'3 Solute Functional Groups'!$G269:$BI269)+K$30</f>
        <v>47.701077435383581</v>
      </c>
      <c r="L281" s="27">
        <f t="array" ref="L281">SUM('3 Solute Functional Groups'!$G$5:$BI$5*'3 Solute Functional Groups'!$G269:$BI269)+L$30</f>
        <v>57.761565047425329</v>
      </c>
      <c r="M281" s="271" t="e">
        <f>HLOOKUP($L$4,'5 Experimental Data'!$E$1:$AM$270,I281+4,FALSE)</f>
        <v>#N/A</v>
      </c>
      <c r="N281" s="346">
        <f t="shared" si="9"/>
        <v>10.060487612041747</v>
      </c>
      <c r="O281" s="346">
        <f t="shared" si="10"/>
        <v>0</v>
      </c>
    </row>
    <row r="282" spans="9:15" x14ac:dyDescent="0.3">
      <c r="I282" s="280">
        <f t="shared" si="11"/>
        <v>250</v>
      </c>
      <c r="J282" s="24" t="s">
        <v>255</v>
      </c>
      <c r="K282" s="27">
        <f t="array" ref="K282">SUM('3 Solute Functional Groups'!$G$6:$BI$6*'3 Solute Functional Groups'!$G270:$BI270)+K$30</f>
        <v>57.75591484314279</v>
      </c>
      <c r="L282" s="27">
        <f t="array" ref="L282">SUM('3 Solute Functional Groups'!$G$5:$BI$5*'3 Solute Functional Groups'!$G270:$BI270)+L$30</f>
        <v>71.854834147272044</v>
      </c>
      <c r="M282" s="271" t="e">
        <f>HLOOKUP($L$4,'5 Experimental Data'!$E$1:$AM$270,I282+4,FALSE)</f>
        <v>#N/A</v>
      </c>
      <c r="N282" s="346">
        <f t="shared" si="9"/>
        <v>14.098919304129254</v>
      </c>
      <c r="O282" s="346">
        <f t="shared" si="10"/>
        <v>0</v>
      </c>
    </row>
    <row r="283" spans="9:15" x14ac:dyDescent="0.3">
      <c r="I283" s="280">
        <f t="shared" si="11"/>
        <v>251</v>
      </c>
      <c r="J283" s="24" t="s">
        <v>254</v>
      </c>
      <c r="K283" s="27">
        <f t="array" ref="K283">SUM('3 Solute Functional Groups'!$G$6:$BI$6*'3 Solute Functional Groups'!$G271:$BI271)+K$30</f>
        <v>67.595752250902009</v>
      </c>
      <c r="L283" s="27">
        <f t="array" ref="L283">SUM('3 Solute Functional Groups'!$G$5:$BI$5*'3 Solute Functional Groups'!$G271:$BI271)+L$30</f>
        <v>85.508103247118783</v>
      </c>
      <c r="M283" s="271" t="e">
        <f>HLOOKUP($L$4,'5 Experimental Data'!$E$1:$AM$270,I283+4,FALSE)</f>
        <v>#N/A</v>
      </c>
      <c r="N283" s="346">
        <f t="shared" si="9"/>
        <v>17.912350996216773</v>
      </c>
      <c r="O283" s="346">
        <f t="shared" si="10"/>
        <v>0</v>
      </c>
    </row>
    <row r="284" spans="9:15" x14ac:dyDescent="0.3">
      <c r="I284" s="280">
        <f t="shared" si="11"/>
        <v>252</v>
      </c>
      <c r="J284" s="24" t="s">
        <v>25</v>
      </c>
      <c r="K284" s="27">
        <f t="array" ref="K284">SUM('3 Solute Functional Groups'!$G$6:$BI$6*'3 Solute Functional Groups'!$G272:$BI272)+K$30</f>
        <v>63.246260111885043</v>
      </c>
      <c r="L284" s="27">
        <f t="array" ref="L284">SUM('3 Solute Functional Groups'!$G$5:$BI$5*'3 Solute Functional Groups'!$G272:$BI272)+L$30</f>
        <v>79.329490422384566</v>
      </c>
      <c r="M284" s="271" t="e">
        <f>HLOOKUP($L$4,'5 Experimental Data'!$E$1:$AM$270,I284+4,FALSE)</f>
        <v>#N/A</v>
      </c>
      <c r="N284" s="346">
        <f t="shared" si="9"/>
        <v>16.083230310499523</v>
      </c>
      <c r="O284" s="346">
        <f t="shared" si="10"/>
        <v>0</v>
      </c>
    </row>
    <row r="285" spans="9:15" x14ac:dyDescent="0.3">
      <c r="I285" s="280">
        <f t="shared" si="11"/>
        <v>253</v>
      </c>
      <c r="J285" s="24" t="s">
        <v>252</v>
      </c>
      <c r="K285" s="27">
        <f t="array" ref="K285">SUM('3 Solute Functional Groups'!$G$6:$BI$6*'3 Solute Functional Groups'!$G273:$BI273)+K$30</f>
        <v>67.365333184973977</v>
      </c>
      <c r="L285" s="27">
        <f t="array" ref="L285">SUM('3 Solute Functional Groups'!$G$5:$BI$5*'3 Solute Functional Groups'!$G273:$BI273)+L$30</f>
        <v>83.708771020249998</v>
      </c>
      <c r="M285" s="271" t="e">
        <f>HLOOKUP($L$4,'5 Experimental Data'!$E$1:$AM$270,I285+4,FALSE)</f>
        <v>#N/A</v>
      </c>
      <c r="N285" s="346">
        <f t="shared" si="9"/>
        <v>16.343437835276021</v>
      </c>
      <c r="O285" s="346">
        <f t="shared" si="10"/>
        <v>0</v>
      </c>
    </row>
    <row r="286" spans="9:15" x14ac:dyDescent="0.3">
      <c r="I286" s="280">
        <f t="shared" si="11"/>
        <v>254</v>
      </c>
      <c r="J286" s="24" t="s">
        <v>251</v>
      </c>
      <c r="K286" s="27">
        <f t="array" ref="K286">SUM('3 Solute Functional Groups'!$G$6:$BI$6*'3 Solute Functional Groups'!$G274:$BI274)+K$30</f>
        <v>67.365333184973977</v>
      </c>
      <c r="L286" s="27">
        <f t="array" ref="L286">SUM('3 Solute Functional Groups'!$G$5:$BI$5*'3 Solute Functional Groups'!$G274:$BI274)+L$30</f>
        <v>83.708771020249998</v>
      </c>
      <c r="M286" s="271" t="e">
        <f>HLOOKUP($L$4,'5 Experimental Data'!$E$1:$AM$270,I286+4,FALSE)</f>
        <v>#N/A</v>
      </c>
      <c r="N286" s="346">
        <f t="shared" si="9"/>
        <v>16.343437835276021</v>
      </c>
      <c r="O286" s="346">
        <f t="shared" si="10"/>
        <v>0</v>
      </c>
    </row>
    <row r="287" spans="9:15" x14ac:dyDescent="0.3">
      <c r="I287" s="280">
        <f t="shared" si="11"/>
        <v>255</v>
      </c>
      <c r="J287" s="24" t="s">
        <v>250</v>
      </c>
      <c r="K287" s="27">
        <f t="array" ref="K287">SUM('3 Solute Functional Groups'!$G$6:$BI$6*'3 Solute Functional Groups'!$G275:$BI275)+K$30</f>
        <v>67.365333184973977</v>
      </c>
      <c r="L287" s="27">
        <f t="array" ref="L287">SUM('3 Solute Functional Groups'!$G$5:$BI$5*'3 Solute Functional Groups'!$G275:$BI275)+L$30</f>
        <v>83.708771020249998</v>
      </c>
      <c r="M287" s="271" t="e">
        <f>HLOOKUP($L$4,'5 Experimental Data'!$E$1:$AM$270,I287+4,FALSE)</f>
        <v>#N/A</v>
      </c>
      <c r="N287" s="346">
        <f t="shared" si="9"/>
        <v>16.343437835276021</v>
      </c>
      <c r="O287" s="346">
        <f t="shared" si="10"/>
        <v>0</v>
      </c>
    </row>
    <row r="288" spans="9:15" x14ac:dyDescent="0.3">
      <c r="I288" s="280">
        <f t="shared" si="11"/>
        <v>256</v>
      </c>
      <c r="J288" s="24" t="s">
        <v>248</v>
      </c>
      <c r="K288" s="27">
        <f t="array" ref="K288">SUM('3 Solute Functional Groups'!$G$6:$BI$6*'3 Solute Functional Groups'!$G276:$BI276)+K$30</f>
        <v>74.133886264190394</v>
      </c>
      <c r="L288" s="27">
        <f t="array" ref="L288">SUM('3 Solute Functional Groups'!$G$5:$BI$5*'3 Solute Functional Groups'!$G276:$BI276)+L$30</f>
        <v>94.197489877859141</v>
      </c>
      <c r="M288" s="271" t="e">
        <f>HLOOKUP($L$4,'5 Experimental Data'!$E$1:$AM$270,I288+4,FALSE)</f>
        <v>#N/A</v>
      </c>
      <c r="N288" s="346">
        <f t="shared" si="9"/>
        <v>20.063603613668747</v>
      </c>
      <c r="O288" s="346">
        <f t="shared" si="10"/>
        <v>0</v>
      </c>
    </row>
    <row r="289" spans="9:15" x14ac:dyDescent="0.3">
      <c r="I289" s="280">
        <f t="shared" si="11"/>
        <v>257</v>
      </c>
      <c r="J289" s="24" t="s">
        <v>247</v>
      </c>
      <c r="K289" s="27">
        <f t="array" ref="K289">SUM('3 Solute Functional Groups'!$G$6:$BI$6*'3 Solute Functional Groups'!$G277:$BI277)+K$30</f>
        <v>74.133886264190394</v>
      </c>
      <c r="L289" s="27">
        <f t="array" ref="L289">SUM('3 Solute Functional Groups'!$G$5:$BI$5*'3 Solute Functional Groups'!$G277:$BI277)+L$30</f>
        <v>94.197489877859141</v>
      </c>
      <c r="M289" s="271" t="e">
        <f>HLOOKUP($L$4,'5 Experimental Data'!$E$1:$AM$270,I289+4,FALSE)</f>
        <v>#N/A</v>
      </c>
      <c r="N289" s="346">
        <f t="shared" ref="N289:N298" si="12">L289-K289</f>
        <v>20.063603613668747</v>
      </c>
      <c r="O289" s="346">
        <f t="shared" ref="O289:O298" si="13">IFERROR((M289-N289)^2,0)</f>
        <v>0</v>
      </c>
    </row>
    <row r="290" spans="9:15" x14ac:dyDescent="0.3">
      <c r="I290" s="280">
        <f t="shared" si="11"/>
        <v>258</v>
      </c>
      <c r="J290" s="24" t="s">
        <v>246</v>
      </c>
      <c r="K290" s="27">
        <f t="array" ref="K290">SUM('3 Solute Functional Groups'!$G$6:$BI$6*'3 Solute Functional Groups'!$G278:$BI278)+K$30</f>
        <v>74.133886264190394</v>
      </c>
      <c r="L290" s="27">
        <f t="array" ref="L290">SUM('3 Solute Functional Groups'!$G$5:$BI$5*'3 Solute Functional Groups'!$G278:$BI278)+L$30</f>
        <v>94.197489877859141</v>
      </c>
      <c r="M290" s="271" t="e">
        <f>HLOOKUP($L$4,'5 Experimental Data'!$E$1:$AM$270,I290+4,FALSE)</f>
        <v>#N/A</v>
      </c>
      <c r="N290" s="346">
        <f t="shared" si="12"/>
        <v>20.063603613668747</v>
      </c>
      <c r="O290" s="346">
        <f t="shared" si="13"/>
        <v>0</v>
      </c>
    </row>
    <row r="291" spans="9:15" x14ac:dyDescent="0.3">
      <c r="I291" s="280">
        <f t="shared" ref="I291:I298" si="14">I290+1</f>
        <v>259</v>
      </c>
      <c r="J291" s="24" t="s">
        <v>244</v>
      </c>
      <c r="K291" s="27">
        <f t="array" ref="K291">SUM('3 Solute Functional Groups'!$G$6:$BI$6*'3 Solute Functional Groups'!$G279:$BI279)+K$30</f>
        <v>100.29613816770444</v>
      </c>
      <c r="L291" s="27">
        <f t="array" ref="L291">SUM('3 Solute Functional Groups'!$G$5:$BI$5*'3 Solute Functional Groups'!$G279:$BI279)+L$30</f>
        <v>103.04239136925169</v>
      </c>
      <c r="M291" s="271" t="e">
        <f>HLOOKUP($L$4,'5 Experimental Data'!$E$1:$AM$270,I291+4,FALSE)</f>
        <v>#N/A</v>
      </c>
      <c r="N291" s="346">
        <f t="shared" si="12"/>
        <v>2.7462532015472476</v>
      </c>
      <c r="O291" s="346">
        <f t="shared" si="13"/>
        <v>0</v>
      </c>
    </row>
    <row r="292" spans="9:15" x14ac:dyDescent="0.3">
      <c r="I292" s="280">
        <f t="shared" si="14"/>
        <v>260</v>
      </c>
      <c r="J292" s="24" t="s">
        <v>243</v>
      </c>
      <c r="K292" s="27">
        <f t="array" ref="K292">SUM('3 Solute Functional Groups'!$G$6:$BI$6*'3 Solute Functional Groups'!$G280:$BI280)+K$30</f>
        <v>100.29613816770444</v>
      </c>
      <c r="L292" s="27">
        <f t="array" ref="L292">SUM('3 Solute Functional Groups'!$G$5:$BI$5*'3 Solute Functional Groups'!$G280:$BI280)+L$30</f>
        <v>103.04239136925169</v>
      </c>
      <c r="M292" s="271" t="e">
        <f>HLOOKUP($L$4,'5 Experimental Data'!$E$1:$AM$270,I292+4,FALSE)</f>
        <v>#N/A</v>
      </c>
      <c r="N292" s="346">
        <f t="shared" si="12"/>
        <v>2.7462532015472476</v>
      </c>
      <c r="O292" s="346">
        <f t="shared" si="13"/>
        <v>0</v>
      </c>
    </row>
    <row r="293" spans="9:15" x14ac:dyDescent="0.3">
      <c r="I293" s="280">
        <f t="shared" si="14"/>
        <v>261</v>
      </c>
      <c r="J293" s="24" t="s">
        <v>241</v>
      </c>
      <c r="K293" s="27">
        <f t="array" ref="K293">SUM('3 Solute Functional Groups'!$G$6:$BI$6*'3 Solute Functional Groups'!$G281:$BI281)+K$30</f>
        <v>28.451402619865139</v>
      </c>
      <c r="L293" s="27">
        <f t="array" ref="L293">SUM('3 Solute Functional Groups'!$G$5:$BI$5*'3 Solute Functional Groups'!$G281:$BI281)+L$30</f>
        <v>31.335026847731889</v>
      </c>
      <c r="M293" s="271" t="e">
        <f>HLOOKUP($L$4,'5 Experimental Data'!$E$1:$AM$270,I293+4,FALSE)</f>
        <v>#N/A</v>
      </c>
      <c r="N293" s="346">
        <f t="shared" si="12"/>
        <v>2.8836242278667505</v>
      </c>
      <c r="O293" s="346">
        <f t="shared" si="13"/>
        <v>0</v>
      </c>
    </row>
    <row r="294" spans="9:15" x14ac:dyDescent="0.3">
      <c r="I294" s="280">
        <f t="shared" si="14"/>
        <v>262</v>
      </c>
      <c r="J294" s="24" t="s">
        <v>240</v>
      </c>
      <c r="K294" s="27">
        <f t="array" ref="K294">SUM('3 Solute Functional Groups'!$G$6:$BI$6*'3 Solute Functional Groups'!$G282:$BI282)+K$30</f>
        <v>56.167559548501977</v>
      </c>
      <c r="L294" s="27">
        <f t="array" ref="L294">SUM('3 Solute Functional Groups'!$G$5:$BI$5*'3 Solute Functional Groups'!$G282:$BI282)+L$30</f>
        <v>71.913783323346962</v>
      </c>
      <c r="M294" s="271" t="e">
        <f>HLOOKUP($L$4,'5 Experimental Data'!$E$1:$AM$270,I294+4,FALSE)</f>
        <v>#N/A</v>
      </c>
      <c r="N294" s="346">
        <f t="shared" si="12"/>
        <v>15.746223774844985</v>
      </c>
      <c r="O294" s="346">
        <f t="shared" si="13"/>
        <v>0</v>
      </c>
    </row>
    <row r="295" spans="9:15" x14ac:dyDescent="0.3">
      <c r="I295" s="280">
        <f t="shared" si="14"/>
        <v>263</v>
      </c>
      <c r="J295" s="24" t="s">
        <v>239</v>
      </c>
      <c r="K295" s="27">
        <f t="array" ref="K295">SUM('3 Solute Functional Groups'!$G$6:$BI$6*'3 Solute Functional Groups'!$G283:$BI283)+K$30</f>
        <v>56.167559548501977</v>
      </c>
      <c r="L295" s="27">
        <f t="array" ref="L295">SUM('3 Solute Functional Groups'!$G$5:$BI$5*'3 Solute Functional Groups'!$G283:$BI283)+L$30</f>
        <v>71.913783323346962</v>
      </c>
      <c r="M295" s="271" t="e">
        <f>HLOOKUP($L$4,'5 Experimental Data'!$E$1:$AM$270,I295+4,FALSE)</f>
        <v>#N/A</v>
      </c>
      <c r="N295" s="346">
        <f t="shared" si="12"/>
        <v>15.746223774844985</v>
      </c>
      <c r="O295" s="346">
        <f t="shared" si="13"/>
        <v>0</v>
      </c>
    </row>
    <row r="296" spans="9:15" x14ac:dyDescent="0.3">
      <c r="I296" s="280">
        <f t="shared" si="14"/>
        <v>264</v>
      </c>
      <c r="J296" s="24" t="s">
        <v>238</v>
      </c>
      <c r="K296" s="27">
        <f t="array" ref="K296">SUM('3 Solute Functional Groups'!$G$6:$BI$6*'3 Solute Functional Groups'!$G284:$BI284)+K$30</f>
        <v>66.007396956261189</v>
      </c>
      <c r="L296" s="27">
        <f t="array" ref="L296">SUM('3 Solute Functional Groups'!$G$5:$BI$5*'3 Solute Functional Groups'!$G284:$BI284)+L$30</f>
        <v>85.567052423193687</v>
      </c>
      <c r="M296" s="271" t="e">
        <f>HLOOKUP($L$4,'5 Experimental Data'!$E$1:$AM$270,I296+4,FALSE)</f>
        <v>#N/A</v>
      </c>
      <c r="N296" s="346">
        <f t="shared" si="12"/>
        <v>19.559655466932497</v>
      </c>
      <c r="O296" s="346">
        <f t="shared" si="13"/>
        <v>0</v>
      </c>
    </row>
    <row r="297" spans="9:15" x14ac:dyDescent="0.3">
      <c r="I297" s="280">
        <f t="shared" si="14"/>
        <v>265</v>
      </c>
      <c r="J297" s="24" t="s">
        <v>237</v>
      </c>
      <c r="K297" s="27">
        <f t="array" ref="K297">SUM('3 Solute Functional Groups'!$G$6:$BI$6*'3 Solute Functional Groups'!$G285:$BI285)+K$30</f>
        <v>75.847234364020409</v>
      </c>
      <c r="L297" s="27">
        <f t="array" ref="L297">SUM('3 Solute Functional Groups'!$G$5:$BI$5*'3 Solute Functional Groups'!$G285:$BI285)+L$30</f>
        <v>99.220321523040411</v>
      </c>
      <c r="M297" s="271" t="e">
        <f>HLOOKUP($L$4,'5 Experimental Data'!$E$1:$AM$270,I297+4,FALSE)</f>
        <v>#N/A</v>
      </c>
      <c r="N297" s="346">
        <f t="shared" si="12"/>
        <v>23.373087159020002</v>
      </c>
      <c r="O297" s="346">
        <f t="shared" si="13"/>
        <v>0</v>
      </c>
    </row>
    <row r="298" spans="9:15" x14ac:dyDescent="0.3">
      <c r="I298" s="280">
        <f t="shared" si="14"/>
        <v>266</v>
      </c>
      <c r="J298" s="24" t="s">
        <v>235</v>
      </c>
      <c r="K298" s="27">
        <f t="array" ref="K298">SUM('3 Solute Functional Groups'!$G$6:$BI$6*'3 Solute Functional Groups'!$G286:$BI286)+K$30</f>
        <v>59.039024446555317</v>
      </c>
      <c r="L298" s="27">
        <f t="array" ref="L298">SUM('3 Solute Functional Groups'!$G$5:$BI$5*'3 Solute Functional Groups'!$G286:$BI286)+L$30</f>
        <v>81.919614599080333</v>
      </c>
      <c r="M298" s="271" t="e">
        <f>HLOOKUP($L$4,'5 Experimental Data'!$E$1:$AM$270,I298+4,FALSE)</f>
        <v>#N/A</v>
      </c>
      <c r="N298" s="346">
        <f t="shared" si="12"/>
        <v>22.880590152525016</v>
      </c>
      <c r="O298" s="346">
        <f t="shared" si="13"/>
        <v>0</v>
      </c>
    </row>
  </sheetData>
  <mergeCells count="1">
    <mergeCell ref="P10:Q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299"/>
  <sheetViews>
    <sheetView zoomScale="75" zoomScaleNormal="75" workbookViewId="0">
      <selection activeCell="P5" sqref="P5"/>
    </sheetView>
  </sheetViews>
  <sheetFormatPr defaultColWidth="8.77734375" defaultRowHeight="14.4" x14ac:dyDescent="0.3"/>
  <cols>
    <col min="1" max="1" width="14.109375" style="280" customWidth="1"/>
    <col min="2" max="2" width="20.77734375" customWidth="1"/>
    <col min="3" max="7" width="9" customWidth="1"/>
    <col min="8" max="12" width="10.109375" customWidth="1"/>
    <col min="13" max="13" width="11.44140625" customWidth="1"/>
    <col min="14" max="14" width="29.33203125" style="282" customWidth="1"/>
    <col min="15" max="15" width="15.109375" style="282" customWidth="1"/>
    <col min="16" max="16" width="16.77734375" style="282" customWidth="1"/>
    <col min="17" max="17" width="15.44140625" style="282" customWidth="1"/>
    <col min="18" max="18" width="13.44140625" style="282" customWidth="1"/>
    <col min="19" max="19" width="16.33203125" style="282" customWidth="1"/>
  </cols>
  <sheetData>
    <row r="1" spans="1:18" s="428" customFormat="1" ht="18" x14ac:dyDescent="0.3">
      <c r="A1" s="426" t="s">
        <v>980</v>
      </c>
    </row>
    <row r="2" spans="1:18" ht="15" thickBot="1" x14ac:dyDescent="0.35">
      <c r="A2" s="328"/>
    </row>
    <row r="3" spans="1:18" ht="15" customHeight="1" thickBot="1" x14ac:dyDescent="0.35">
      <c r="A3" s="472"/>
      <c r="B3" s="473"/>
      <c r="C3" s="474" t="s">
        <v>979</v>
      </c>
      <c r="D3" s="475"/>
      <c r="E3" s="475"/>
      <c r="F3" s="475"/>
      <c r="G3" s="475"/>
      <c r="H3" s="475"/>
      <c r="I3" s="475"/>
      <c r="J3" s="475"/>
      <c r="K3" s="476"/>
      <c r="P3" s="62" t="s">
        <v>981</v>
      </c>
      <c r="R3" s="61"/>
    </row>
    <row r="4" spans="1:18" ht="24" thickBot="1" x14ac:dyDescent="0.35">
      <c r="A4" s="477" t="s">
        <v>536</v>
      </c>
      <c r="B4" s="478" t="s">
        <v>852</v>
      </c>
      <c r="C4" s="479" t="s">
        <v>918</v>
      </c>
      <c r="D4" s="480" t="s">
        <v>919</v>
      </c>
      <c r="E4" s="481" t="s">
        <v>920</v>
      </c>
      <c r="F4" s="480" t="s">
        <v>921</v>
      </c>
      <c r="G4" s="481" t="s">
        <v>922</v>
      </c>
      <c r="H4" s="480" t="s">
        <v>923</v>
      </c>
      <c r="I4" s="481" t="s">
        <v>924</v>
      </c>
      <c r="J4" s="480" t="s">
        <v>925</v>
      </c>
      <c r="K4" s="482" t="s">
        <v>926</v>
      </c>
      <c r="P4" s="359" t="s">
        <v>903</v>
      </c>
      <c r="R4" s="384" t="str">
        <f>$Q$27</f>
        <v>Methanol/Water</v>
      </c>
    </row>
    <row r="5" spans="1:18" x14ac:dyDescent="0.3">
      <c r="A5" s="472"/>
      <c r="B5" s="475" t="s">
        <v>891</v>
      </c>
      <c r="C5" s="465"/>
      <c r="D5" s="483"/>
      <c r="E5" s="465"/>
      <c r="F5" s="483"/>
      <c r="G5" s="484"/>
      <c r="H5" s="485"/>
      <c r="I5" s="465"/>
      <c r="J5" s="486"/>
      <c r="K5" s="487"/>
    </row>
    <row r="6" spans="1:18" x14ac:dyDescent="0.3">
      <c r="A6" s="488" t="s">
        <v>893</v>
      </c>
      <c r="B6" s="489" t="s">
        <v>856</v>
      </c>
      <c r="C6" s="468">
        <v>1.2</v>
      </c>
      <c r="D6" s="468">
        <v>2.5816570877871414</v>
      </c>
      <c r="E6" s="468">
        <v>0.6</v>
      </c>
      <c r="F6" s="468">
        <v>2.98186563795413</v>
      </c>
      <c r="G6" s="490">
        <v>0</v>
      </c>
      <c r="H6" s="491">
        <v>-100</v>
      </c>
      <c r="I6" s="468">
        <v>5.3</v>
      </c>
      <c r="J6" s="492">
        <v>-3.648048891421507</v>
      </c>
      <c r="K6" s="493">
        <v>2.2631356361058201</v>
      </c>
    </row>
    <row r="7" spans="1:18" x14ac:dyDescent="0.3">
      <c r="A7" s="488" t="s">
        <v>894</v>
      </c>
      <c r="B7" s="489" t="s">
        <v>857</v>
      </c>
      <c r="C7" s="468">
        <v>1.2</v>
      </c>
      <c r="D7" s="468">
        <v>2.5816570877871414</v>
      </c>
      <c r="E7" s="468">
        <v>0.6</v>
      </c>
      <c r="F7" s="468">
        <v>2.98186563795413</v>
      </c>
      <c r="G7" s="490">
        <v>0</v>
      </c>
      <c r="H7" s="491">
        <v>-100</v>
      </c>
      <c r="I7" s="468">
        <v>5.3</v>
      </c>
      <c r="J7" s="492">
        <v>-3.648048891421507</v>
      </c>
      <c r="K7" s="493">
        <v>2.2631356361058201</v>
      </c>
    </row>
    <row r="8" spans="1:18" ht="15" thickBot="1" x14ac:dyDescent="0.35">
      <c r="A8" s="494" t="s">
        <v>895</v>
      </c>
      <c r="B8" s="495" t="s">
        <v>861</v>
      </c>
      <c r="C8" s="471">
        <v>1.2</v>
      </c>
      <c r="D8" s="471">
        <v>2.5816570877871414</v>
      </c>
      <c r="E8" s="471">
        <v>0.6</v>
      </c>
      <c r="F8" s="471">
        <v>2.98186563795413</v>
      </c>
      <c r="G8" s="496">
        <v>0</v>
      </c>
      <c r="H8" s="497">
        <v>-100</v>
      </c>
      <c r="I8" s="471">
        <v>5.3</v>
      </c>
      <c r="J8" s="498">
        <v>-3.648048891421507</v>
      </c>
      <c r="K8" s="499">
        <v>2.2631356361058201</v>
      </c>
    </row>
    <row r="9" spans="1:18" x14ac:dyDescent="0.3">
      <c r="A9" s="472"/>
      <c r="B9" s="475" t="s">
        <v>890</v>
      </c>
      <c r="C9" s="465"/>
      <c r="D9" s="465"/>
      <c r="E9" s="465"/>
      <c r="F9" s="465"/>
      <c r="G9" s="465"/>
      <c r="H9" s="465"/>
      <c r="I9" s="465"/>
      <c r="J9" s="465"/>
      <c r="K9" s="500"/>
    </row>
    <row r="10" spans="1:18" ht="15" customHeight="1" x14ac:dyDescent="0.3">
      <c r="A10" s="488" t="s">
        <v>897</v>
      </c>
      <c r="B10" s="489" t="s">
        <v>858</v>
      </c>
      <c r="C10" s="468">
        <v>1.2</v>
      </c>
      <c r="D10" s="468">
        <v>-0.78957852826583474</v>
      </c>
      <c r="E10" s="468">
        <v>0.6</v>
      </c>
      <c r="F10" s="468">
        <v>2.691581497151315</v>
      </c>
      <c r="G10" s="468">
        <v>1.5</v>
      </c>
      <c r="H10" s="468">
        <v>2.6734918909000189</v>
      </c>
      <c r="I10" s="468">
        <v>5.15</v>
      </c>
      <c r="J10" s="468">
        <v>-3.536895344788979</v>
      </c>
      <c r="K10" s="493">
        <v>3.5456135263533071</v>
      </c>
    </row>
    <row r="11" spans="1:18" x14ac:dyDescent="0.3">
      <c r="A11" s="488" t="s">
        <v>898</v>
      </c>
      <c r="B11" s="489" t="s">
        <v>859</v>
      </c>
      <c r="C11" s="468">
        <v>1.2</v>
      </c>
      <c r="D11" s="468">
        <v>-0.78957852826583474</v>
      </c>
      <c r="E11" s="468">
        <v>0.6</v>
      </c>
      <c r="F11" s="468">
        <v>2.691581497151315</v>
      </c>
      <c r="G11" s="468">
        <v>1.5</v>
      </c>
      <c r="H11" s="468">
        <v>2.6734918909000189</v>
      </c>
      <c r="I11" s="468">
        <v>5.15</v>
      </c>
      <c r="J11" s="468">
        <v>-3.536895344788979</v>
      </c>
      <c r="K11" s="493">
        <v>3.5456135263533071</v>
      </c>
    </row>
    <row r="12" spans="1:18" ht="15" thickBot="1" x14ac:dyDescent="0.35">
      <c r="A12" s="494" t="s">
        <v>899</v>
      </c>
      <c r="B12" s="495" t="s">
        <v>860</v>
      </c>
      <c r="C12" s="471">
        <v>1.2</v>
      </c>
      <c r="D12" s="471">
        <v>-0.78957852826583474</v>
      </c>
      <c r="E12" s="471">
        <v>0.6</v>
      </c>
      <c r="F12" s="471">
        <v>2.691581497151315</v>
      </c>
      <c r="G12" s="471">
        <v>1.5</v>
      </c>
      <c r="H12" s="471">
        <v>2.6734918909000189</v>
      </c>
      <c r="I12" s="471">
        <v>5.15</v>
      </c>
      <c r="J12" s="471">
        <v>-3.536895344788979</v>
      </c>
      <c r="K12" s="499">
        <v>3.5456135263533071</v>
      </c>
    </row>
    <row r="13" spans="1:18" x14ac:dyDescent="0.3">
      <c r="A13" s="472"/>
      <c r="B13" s="475" t="s">
        <v>892</v>
      </c>
      <c r="C13" s="465"/>
      <c r="D13" s="465"/>
      <c r="E13" s="465"/>
      <c r="F13" s="465"/>
      <c r="G13" s="465"/>
      <c r="H13" s="465"/>
      <c r="I13" s="465"/>
      <c r="J13" s="465"/>
      <c r="K13" s="500"/>
    </row>
    <row r="14" spans="1:18" x14ac:dyDescent="0.3">
      <c r="A14" s="488" t="s">
        <v>900</v>
      </c>
      <c r="B14" s="489" t="s">
        <v>949</v>
      </c>
      <c r="C14" s="468">
        <v>1.2</v>
      </c>
      <c r="D14" s="468">
        <v>-0.7711932762514544</v>
      </c>
      <c r="E14" s="468">
        <v>0.6</v>
      </c>
      <c r="F14" s="468">
        <v>2.818097249217181</v>
      </c>
      <c r="G14" s="468">
        <v>1.5</v>
      </c>
      <c r="H14" s="468">
        <v>2.7130560697863029</v>
      </c>
      <c r="I14" s="468">
        <v>5.8</v>
      </c>
      <c r="J14" s="468">
        <v>-4.0921358948643096</v>
      </c>
      <c r="K14" s="493">
        <v>1.8900450221490139</v>
      </c>
    </row>
    <row r="15" spans="1:18" x14ac:dyDescent="0.3">
      <c r="A15" s="488" t="s">
        <v>901</v>
      </c>
      <c r="B15" s="489" t="s">
        <v>862</v>
      </c>
      <c r="C15" s="468">
        <v>1.2</v>
      </c>
      <c r="D15" s="468">
        <v>-0.7711932762514544</v>
      </c>
      <c r="E15" s="468">
        <v>0.6</v>
      </c>
      <c r="F15" s="468">
        <v>2.818097249217181</v>
      </c>
      <c r="G15" s="468">
        <v>1.5</v>
      </c>
      <c r="H15" s="468">
        <v>2.7130560697863029</v>
      </c>
      <c r="I15" s="468">
        <v>5.8</v>
      </c>
      <c r="J15" s="468">
        <v>-4.0921358948643096</v>
      </c>
      <c r="K15" s="493">
        <v>1.8900450221490139</v>
      </c>
    </row>
    <row r="16" spans="1:18" ht="15" thickBot="1" x14ac:dyDescent="0.35">
      <c r="A16" s="494" t="s">
        <v>902</v>
      </c>
      <c r="B16" s="495" t="s">
        <v>863</v>
      </c>
      <c r="C16" s="471">
        <v>1.2</v>
      </c>
      <c r="D16" s="471">
        <v>-0.7711932762514544</v>
      </c>
      <c r="E16" s="471">
        <v>0.6</v>
      </c>
      <c r="F16" s="471">
        <v>2.818097249217181</v>
      </c>
      <c r="G16" s="471">
        <v>1.5</v>
      </c>
      <c r="H16" s="471">
        <v>2.7130560697863029</v>
      </c>
      <c r="I16" s="471">
        <v>5.8</v>
      </c>
      <c r="J16" s="471">
        <v>-4.0921358948643096</v>
      </c>
      <c r="K16" s="499">
        <v>1.8900450221490139</v>
      </c>
    </row>
    <row r="17" spans="1:19" x14ac:dyDescent="0.3">
      <c r="A17" s="472"/>
      <c r="B17" s="475" t="s">
        <v>896</v>
      </c>
      <c r="C17" s="465">
        <v>1.2</v>
      </c>
      <c r="D17" s="465">
        <v>2.7500083873056593</v>
      </c>
      <c r="E17" s="465">
        <v>0.6</v>
      </c>
      <c r="F17" s="465">
        <v>2.9542085045355115</v>
      </c>
      <c r="G17" s="465">
        <v>3.5</v>
      </c>
      <c r="H17" s="465">
        <v>-6.0210459389318292</v>
      </c>
      <c r="I17" s="465">
        <v>6.9</v>
      </c>
      <c r="J17" s="465">
        <v>-6.421496988713093</v>
      </c>
      <c r="K17" s="500">
        <v>0.18079567280041833</v>
      </c>
    </row>
    <row r="18" spans="1:19" x14ac:dyDescent="0.3">
      <c r="A18" s="488" t="s">
        <v>903</v>
      </c>
      <c r="B18" s="489" t="s">
        <v>864</v>
      </c>
      <c r="C18" s="468">
        <v>1.2</v>
      </c>
      <c r="D18" s="468">
        <v>2.7500083873056593</v>
      </c>
      <c r="E18" s="468">
        <v>0.6</v>
      </c>
      <c r="F18" s="468">
        <v>2.9542085045355115</v>
      </c>
      <c r="G18" s="468">
        <v>3.5</v>
      </c>
      <c r="H18" s="468">
        <v>-6.0210459389318292</v>
      </c>
      <c r="I18" s="468">
        <v>6.9</v>
      </c>
      <c r="J18" s="468">
        <v>-6.421496988713093</v>
      </c>
      <c r="K18" s="493">
        <v>0.18079567280041833</v>
      </c>
    </row>
    <row r="19" spans="1:19" x14ac:dyDescent="0.3">
      <c r="A19" s="488" t="s">
        <v>904</v>
      </c>
      <c r="B19" s="489" t="s">
        <v>865</v>
      </c>
      <c r="C19" s="468">
        <v>1.2</v>
      </c>
      <c r="D19" s="468">
        <v>2.7500083873056593</v>
      </c>
      <c r="E19" s="468">
        <v>0.6</v>
      </c>
      <c r="F19" s="468">
        <v>2.9542085045355115</v>
      </c>
      <c r="G19" s="468">
        <v>3.5</v>
      </c>
      <c r="H19" s="468">
        <v>-6.0210459389318292</v>
      </c>
      <c r="I19" s="468">
        <v>6.9</v>
      </c>
      <c r="J19" s="468">
        <v>-6.421496988713093</v>
      </c>
      <c r="K19" s="493">
        <v>0.18079567280041833</v>
      </c>
    </row>
    <row r="20" spans="1:19" x14ac:dyDescent="0.3">
      <c r="A20" s="488" t="s">
        <v>905</v>
      </c>
      <c r="B20" s="489" t="s">
        <v>866</v>
      </c>
      <c r="C20" s="468">
        <v>1.2</v>
      </c>
      <c r="D20" s="468">
        <v>2.7500083873056593</v>
      </c>
      <c r="E20" s="468">
        <v>0.6</v>
      </c>
      <c r="F20" s="468">
        <v>2.9542085045355115</v>
      </c>
      <c r="G20" s="468">
        <v>3.5</v>
      </c>
      <c r="H20" s="468">
        <v>-6.0210459389318292</v>
      </c>
      <c r="I20" s="468">
        <v>6.9</v>
      </c>
      <c r="J20" s="468">
        <v>-6.421496988713093</v>
      </c>
      <c r="K20" s="493">
        <v>0.18079567280041833</v>
      </c>
    </row>
    <row r="21" spans="1:19" x14ac:dyDescent="0.3">
      <c r="A21" s="488" t="s">
        <v>906</v>
      </c>
      <c r="B21" s="489" t="s">
        <v>867</v>
      </c>
      <c r="C21" s="468">
        <v>1.2</v>
      </c>
      <c r="D21" s="468">
        <v>2.7500083873056593</v>
      </c>
      <c r="E21" s="468">
        <v>0.6</v>
      </c>
      <c r="F21" s="468">
        <v>2.9542085045355115</v>
      </c>
      <c r="G21" s="468">
        <v>3.5</v>
      </c>
      <c r="H21" s="468">
        <v>-6.0210459389318292</v>
      </c>
      <c r="I21" s="468">
        <v>6.9</v>
      </c>
      <c r="J21" s="468">
        <v>-6.421496988713093</v>
      </c>
      <c r="K21" s="493">
        <v>0.18079567280041833</v>
      </c>
    </row>
    <row r="22" spans="1:19" x14ac:dyDescent="0.3">
      <c r="A22" s="488" t="s">
        <v>907</v>
      </c>
      <c r="B22" s="489" t="s">
        <v>868</v>
      </c>
      <c r="C22" s="468">
        <v>1.2</v>
      </c>
      <c r="D22" s="468">
        <v>2.7500083873056593</v>
      </c>
      <c r="E22" s="468">
        <v>0.6</v>
      </c>
      <c r="F22" s="468">
        <v>2.9542085045355115</v>
      </c>
      <c r="G22" s="468">
        <v>3.5</v>
      </c>
      <c r="H22" s="468">
        <v>-6.0210459389318292</v>
      </c>
      <c r="I22" s="468">
        <v>6.9</v>
      </c>
      <c r="J22" s="468">
        <v>-6.421496988713093</v>
      </c>
      <c r="K22" s="493">
        <v>0.18079567280041833</v>
      </c>
    </row>
    <row r="23" spans="1:19" x14ac:dyDescent="0.3">
      <c r="A23" s="488" t="s">
        <v>908</v>
      </c>
      <c r="B23" s="489" t="s">
        <v>869</v>
      </c>
      <c r="C23" s="468">
        <v>1.2</v>
      </c>
      <c r="D23" s="468">
        <v>2.7500083873056593</v>
      </c>
      <c r="E23" s="468">
        <v>0.6</v>
      </c>
      <c r="F23" s="468">
        <v>2.9542085045355115</v>
      </c>
      <c r="G23" s="468">
        <v>3.5</v>
      </c>
      <c r="H23" s="468">
        <v>-6.0210459389318292</v>
      </c>
      <c r="I23" s="468">
        <v>6.9</v>
      </c>
      <c r="J23" s="468">
        <v>-6.421496988713093</v>
      </c>
      <c r="K23" s="493">
        <v>0.18079567280041833</v>
      </c>
    </row>
    <row r="24" spans="1:19" x14ac:dyDescent="0.3">
      <c r="A24" s="488" t="s">
        <v>909</v>
      </c>
      <c r="B24" s="489" t="s">
        <v>870</v>
      </c>
      <c r="C24" s="468">
        <v>1.2</v>
      </c>
      <c r="D24" s="468">
        <v>2.7500083873056593</v>
      </c>
      <c r="E24" s="468">
        <v>0.6</v>
      </c>
      <c r="F24" s="468">
        <v>2.9542085045355115</v>
      </c>
      <c r="G24" s="468">
        <v>3.5</v>
      </c>
      <c r="H24" s="468">
        <v>-6.0210459389318292</v>
      </c>
      <c r="I24" s="468">
        <v>6.9</v>
      </c>
      <c r="J24" s="468">
        <v>-6.421496988713093</v>
      </c>
      <c r="K24" s="493">
        <v>0.18079567280041833</v>
      </c>
    </row>
    <row r="25" spans="1:19" x14ac:dyDescent="0.3">
      <c r="A25" s="488" t="s">
        <v>910</v>
      </c>
      <c r="B25" s="489" t="s">
        <v>888</v>
      </c>
      <c r="C25" s="468">
        <v>1.2</v>
      </c>
      <c r="D25" s="468">
        <v>2.7500083873056593</v>
      </c>
      <c r="E25" s="468">
        <v>0.6</v>
      </c>
      <c r="F25" s="468">
        <v>2.9542085045355115</v>
      </c>
      <c r="G25" s="468">
        <v>3.5</v>
      </c>
      <c r="H25" s="468">
        <v>-6.0210459389318292</v>
      </c>
      <c r="I25" s="468">
        <v>6.9</v>
      </c>
      <c r="J25" s="468">
        <v>-6.421496988713093</v>
      </c>
      <c r="K25" s="493">
        <v>0.18079567280041833</v>
      </c>
    </row>
    <row r="26" spans="1:19" ht="14.55" customHeight="1" thickBot="1" x14ac:dyDescent="0.35">
      <c r="A26" s="488" t="s">
        <v>911</v>
      </c>
      <c r="B26" s="489" t="s">
        <v>889</v>
      </c>
      <c r="C26" s="468">
        <v>1.2</v>
      </c>
      <c r="D26" s="468">
        <v>2.7500083873056593</v>
      </c>
      <c r="E26" s="468">
        <v>0.6</v>
      </c>
      <c r="F26" s="468">
        <v>2.9542085045355115</v>
      </c>
      <c r="G26" s="468">
        <v>3.5</v>
      </c>
      <c r="H26" s="468">
        <v>-6.0210459389318292</v>
      </c>
      <c r="I26" s="468">
        <v>6.9</v>
      </c>
      <c r="J26" s="468">
        <v>-6.421496988713093</v>
      </c>
      <c r="K26" s="493">
        <v>0.18079567280041833</v>
      </c>
    </row>
    <row r="27" spans="1:19" x14ac:dyDescent="0.3">
      <c r="A27" s="488" t="s">
        <v>912</v>
      </c>
      <c r="B27" s="489" t="s">
        <v>871</v>
      </c>
      <c r="C27" s="468">
        <v>1.2</v>
      </c>
      <c r="D27" s="468">
        <v>2.7500083873056593</v>
      </c>
      <c r="E27" s="468">
        <v>0.6</v>
      </c>
      <c r="F27" s="468">
        <v>2.9542085045355115</v>
      </c>
      <c r="G27" s="468">
        <v>3.5</v>
      </c>
      <c r="H27" s="468">
        <v>-6.0210459389318292</v>
      </c>
      <c r="I27" s="468">
        <v>6.9</v>
      </c>
      <c r="J27" s="468">
        <v>-6.421496988713093</v>
      </c>
      <c r="K27" s="493">
        <v>0.18079567280041833</v>
      </c>
      <c r="O27" s="372"/>
      <c r="P27" s="329"/>
      <c r="Q27" s="330" t="str">
        <f>CONCATENATE(P32,S28,O32)</f>
        <v>Methanol/Water</v>
      </c>
      <c r="R27" s="331"/>
      <c r="S27" s="332"/>
    </row>
    <row r="28" spans="1:19" x14ac:dyDescent="0.3">
      <c r="A28" s="488" t="s">
        <v>913</v>
      </c>
      <c r="B28" s="489" t="s">
        <v>872</v>
      </c>
      <c r="C28" s="468">
        <v>1.2</v>
      </c>
      <c r="D28" s="468">
        <v>2.7500083873056593</v>
      </c>
      <c r="E28" s="468">
        <v>0.6</v>
      </c>
      <c r="F28" s="468">
        <v>2.9542085045355115</v>
      </c>
      <c r="G28" s="468">
        <v>3.5</v>
      </c>
      <c r="H28" s="468">
        <v>-6.0210459389318292</v>
      </c>
      <c r="I28" s="468">
        <v>6.9</v>
      </c>
      <c r="J28" s="468">
        <v>-6.421496988713093</v>
      </c>
      <c r="K28" s="493">
        <v>0.18079567280041833</v>
      </c>
      <c r="O28" s="373"/>
      <c r="P28" s="334" t="s">
        <v>545</v>
      </c>
      <c r="Q28" s="2"/>
      <c r="R28" s="335"/>
      <c r="S28" s="336" t="s">
        <v>224</v>
      </c>
    </row>
    <row r="29" spans="1:19" ht="15" thickBot="1" x14ac:dyDescent="0.35">
      <c r="A29" s="488" t="s">
        <v>914</v>
      </c>
      <c r="B29" s="489" t="s">
        <v>873</v>
      </c>
      <c r="C29" s="468">
        <v>1.2</v>
      </c>
      <c r="D29" s="468">
        <v>2.7500083873056593</v>
      </c>
      <c r="E29" s="468">
        <v>0.6</v>
      </c>
      <c r="F29" s="468">
        <v>2.9542085045355115</v>
      </c>
      <c r="G29" s="468">
        <v>3.5</v>
      </c>
      <c r="H29" s="468">
        <v>-6.0210459389318292</v>
      </c>
      <c r="I29" s="468">
        <v>6.9</v>
      </c>
      <c r="J29" s="468">
        <v>-6.421496988713093</v>
      </c>
      <c r="K29" s="493">
        <v>0.18079567280041833</v>
      </c>
      <c r="O29" s="374"/>
      <c r="P29" s="337" t="str">
        <f>$P$4</f>
        <v>P10</v>
      </c>
      <c r="Q29" s="33"/>
      <c r="R29" s="127" t="s">
        <v>539</v>
      </c>
      <c r="S29" s="338" t="s">
        <v>928</v>
      </c>
    </row>
    <row r="30" spans="1:19" ht="15.6" x14ac:dyDescent="0.3">
      <c r="A30" s="488" t="s">
        <v>915</v>
      </c>
      <c r="B30" s="489" t="s">
        <v>874</v>
      </c>
      <c r="C30" s="468">
        <v>1.2</v>
      </c>
      <c r="D30" s="468">
        <v>2.7500083873056593</v>
      </c>
      <c r="E30" s="468">
        <v>0.6</v>
      </c>
      <c r="F30" s="468">
        <v>2.9542085045355115</v>
      </c>
      <c r="G30" s="468">
        <v>3.5</v>
      </c>
      <c r="H30" s="468">
        <v>-6.0210459389318292</v>
      </c>
      <c r="I30" s="468">
        <v>6.9</v>
      </c>
      <c r="J30" s="468">
        <v>-6.421496988713093</v>
      </c>
      <c r="K30" s="493">
        <v>0.18079567280041833</v>
      </c>
      <c r="N30" s="339"/>
      <c r="O30" s="375"/>
      <c r="P30" s="348" t="s">
        <v>853</v>
      </c>
      <c r="Q30" s="33"/>
      <c r="R30" s="339">
        <f>SUBTOTAL(2,Q34:Q299)</f>
        <v>63</v>
      </c>
      <c r="S30" s="349">
        <f>SQRT(SUBTOTAL(9,S34:S299)/R30)</f>
        <v>2.0305753104498203</v>
      </c>
    </row>
    <row r="31" spans="1:19" ht="15" thickBot="1" x14ac:dyDescent="0.35">
      <c r="A31" s="488" t="s">
        <v>916</v>
      </c>
      <c r="B31" s="489" t="s">
        <v>875</v>
      </c>
      <c r="C31" s="468">
        <v>1.2</v>
      </c>
      <c r="D31" s="468">
        <v>2.7500083873056593</v>
      </c>
      <c r="E31" s="468">
        <v>0.6</v>
      </c>
      <c r="F31" s="468">
        <v>2.9542085045355115</v>
      </c>
      <c r="G31" s="468">
        <v>3.5</v>
      </c>
      <c r="H31" s="468">
        <v>-6.0210459389318292</v>
      </c>
      <c r="I31" s="468">
        <v>6.9</v>
      </c>
      <c r="J31" s="468">
        <v>-6.421496988713093</v>
      </c>
      <c r="K31" s="493">
        <v>0.18079567280041833</v>
      </c>
      <c r="O31" s="376"/>
      <c r="P31" s="347">
        <f>VLOOKUP(P4,A5:K32,11,FALSE)</f>
        <v>0.18079567280041833</v>
      </c>
      <c r="Q31" s="33"/>
      <c r="R31" s="272"/>
      <c r="S31" s="340"/>
    </row>
    <row r="32" spans="1:19" ht="15" thickBot="1" x14ac:dyDescent="0.35">
      <c r="A32" s="494" t="s">
        <v>917</v>
      </c>
      <c r="B32" s="495" t="s">
        <v>876</v>
      </c>
      <c r="C32" s="471">
        <v>1.2</v>
      </c>
      <c r="D32" s="471">
        <v>2.7500083873056593</v>
      </c>
      <c r="E32" s="471">
        <v>0.6</v>
      </c>
      <c r="F32" s="471">
        <v>2.9542085045355115</v>
      </c>
      <c r="G32" s="471">
        <v>3.5</v>
      </c>
      <c r="H32" s="471">
        <v>-6.0210459389318292</v>
      </c>
      <c r="I32" s="471">
        <v>6.9</v>
      </c>
      <c r="J32" s="471">
        <v>-6.421496988713093</v>
      </c>
      <c r="K32" s="499">
        <v>0.18079567280041833</v>
      </c>
      <c r="O32" s="377" t="str">
        <f>'4 SSIP ∆Gs'!$AE$12</f>
        <v>Water</v>
      </c>
      <c r="P32" s="334" t="str">
        <f>'4 SSIP ∆Gs'!$AP$12</f>
        <v>Methanol</v>
      </c>
      <c r="Q32" s="333"/>
      <c r="R32" s="341"/>
      <c r="S32" s="342"/>
    </row>
    <row r="33" spans="13:19" ht="54.45" customHeight="1" thickBot="1" x14ac:dyDescent="0.35">
      <c r="N33" s="117" t="s">
        <v>927</v>
      </c>
      <c r="O33" s="378" t="s">
        <v>538</v>
      </c>
      <c r="P33" s="344" t="s">
        <v>538</v>
      </c>
      <c r="Q33" s="343" t="s">
        <v>537</v>
      </c>
      <c r="R33" s="343" t="s">
        <v>186</v>
      </c>
      <c r="S33" s="345" t="s">
        <v>185</v>
      </c>
    </row>
    <row r="34" spans="13:19" x14ac:dyDescent="0.3">
      <c r="M34" s="280">
        <v>1</v>
      </c>
      <c r="N34" s="24" t="s">
        <v>533</v>
      </c>
      <c r="O34" s="27">
        <f t="array" ref="O34">SUM('3 Solute Functional Groups'!$G$6:$BI$6*'3 Solute Functional Groups'!$G21:$BI21)+O$31</f>
        <v>59.039024446555317</v>
      </c>
      <c r="P34" s="27">
        <f t="array" ref="P34">SUM('3 Solute Functional Groups'!$G$8:$BI$8*'3 Solute Functional Groups'!$G21:$BI21)+P$31</f>
        <v>79.028832652840492</v>
      </c>
      <c r="Q34" s="271">
        <f>HLOOKUP($P$4,'5 Experimental Data'!$E$1:$AM$270,M34+4,FALSE)</f>
        <v>19.192082094933916</v>
      </c>
      <c r="R34" s="346">
        <f t="shared" ref="R34:R97" si="0">P34-O34</f>
        <v>19.989808206285176</v>
      </c>
      <c r="S34" s="346">
        <f t="shared" ref="S34:S97" si="1">IFERROR((Q34-R34)^2,0)</f>
        <v>0.63636694873160238</v>
      </c>
    </row>
    <row r="35" spans="13:19" x14ac:dyDescent="0.3">
      <c r="M35" s="280">
        <f>M34+1</f>
        <v>2</v>
      </c>
      <c r="N35" s="24" t="s">
        <v>532</v>
      </c>
      <c r="O35" s="27">
        <f t="array" ref="O35">SUM('3 Solute Functional Groups'!$G$6:$BI$6*'3 Solute Functional Groups'!$G22:$BI22)+O$31</f>
        <v>68.878861854314536</v>
      </c>
      <c r="P35" s="27">
        <f t="array" ref="P35">SUM('3 Solute Functional Groups'!$G$8:$BI$8*'3 Solute Functional Groups'!$G22:$BI22)+P$31</f>
        <v>92.170172149513846</v>
      </c>
      <c r="Q35" s="271">
        <f>HLOOKUP($P$4,'5 Experimental Data'!$E$1:$AM$270,M35+4,FALSE)</f>
        <v>22.084586738849342</v>
      </c>
      <c r="R35" s="346">
        <f t="shared" si="0"/>
        <v>23.29131029519931</v>
      </c>
      <c r="S35" s="346">
        <f t="shared" si="1"/>
        <v>1.4561817414499125</v>
      </c>
    </row>
    <row r="36" spans="13:19" x14ac:dyDescent="0.3">
      <c r="M36" s="280">
        <f t="shared" ref="M36:M99" si="2">M35+1</f>
        <v>3</v>
      </c>
      <c r="N36" s="24" t="s">
        <v>531</v>
      </c>
      <c r="O36" s="27">
        <f t="array" ref="O36">SUM('3 Solute Functional Groups'!$G$6:$BI$6*'3 Solute Functional Groups'!$G23:$BI23)+O$31</f>
        <v>78.718699262073756</v>
      </c>
      <c r="P36" s="27">
        <f t="array" ref="P36">SUM('3 Solute Functional Groups'!$G$8:$BI$8*'3 Solute Functional Groups'!$G23:$BI23)+P$31</f>
        <v>105.31151164618718</v>
      </c>
      <c r="Q36" s="271">
        <f>HLOOKUP($P$4,'5 Experimental Data'!$E$1:$AM$270,M36+4,FALSE)</f>
        <v>25.450617784036922</v>
      </c>
      <c r="R36" s="346">
        <f t="shared" si="0"/>
        <v>26.592812384113429</v>
      </c>
      <c r="S36" s="346">
        <f t="shared" si="1"/>
        <v>1.3046085044439331</v>
      </c>
    </row>
    <row r="37" spans="13:19" x14ac:dyDescent="0.3">
      <c r="M37" s="280">
        <f t="shared" si="2"/>
        <v>4</v>
      </c>
      <c r="N37" s="24" t="s">
        <v>530</v>
      </c>
      <c r="O37" s="27">
        <f t="array" ref="O37">SUM('3 Solute Functional Groups'!$G$6:$BI$6*'3 Solute Functional Groups'!$G24:$BI24)+O$31</f>
        <v>88.558536669832975</v>
      </c>
      <c r="P37" s="27">
        <f t="array" ref="P37">SUM('3 Solute Functional Groups'!$G$8:$BI$8*'3 Solute Functional Groups'!$G24:$BI24)+P$31</f>
        <v>118.45285114286052</v>
      </c>
      <c r="Q37" s="271">
        <f>HLOOKUP($P$4,'5 Experimental Data'!$E$1:$AM$270,M37+4,FALSE)</f>
        <v>28.120622070728086</v>
      </c>
      <c r="R37" s="346">
        <f t="shared" si="0"/>
        <v>29.894314473027549</v>
      </c>
      <c r="S37" s="346">
        <f t="shared" si="1"/>
        <v>3.145984737974842</v>
      </c>
    </row>
    <row r="38" spans="13:19" x14ac:dyDescent="0.3">
      <c r="M38" s="280">
        <f t="shared" si="2"/>
        <v>5</v>
      </c>
      <c r="N38" s="24" t="s">
        <v>529</v>
      </c>
      <c r="O38" s="27">
        <f t="array" ref="O38">SUM('3 Solute Functional Groups'!$G$6:$BI$6*'3 Solute Functional Groups'!$G25:$BI25)+O$31</f>
        <v>98.398374077592194</v>
      </c>
      <c r="P38" s="27">
        <f t="array" ref="P38">SUM('3 Solute Functional Groups'!$G$8:$BI$8*'3 Solute Functional Groups'!$G25:$BI25)+P$31</f>
        <v>131.59419063953388</v>
      </c>
      <c r="Q38" s="271">
        <f>HLOOKUP($P$4,'5 Experimental Data'!$E$1:$AM$270,M38+4,FALSE)</f>
        <v>30.693639022218928</v>
      </c>
      <c r="R38" s="346">
        <f t="shared" si="0"/>
        <v>33.195816561941683</v>
      </c>
      <c r="S38" s="346">
        <f t="shared" si="1"/>
        <v>6.2608924402930191</v>
      </c>
    </row>
    <row r="39" spans="13:19" x14ac:dyDescent="0.3">
      <c r="M39" s="280">
        <f t="shared" si="2"/>
        <v>6</v>
      </c>
      <c r="N39" s="24" t="s">
        <v>528</v>
      </c>
      <c r="O39" s="27">
        <f t="array" ref="O39">SUM('3 Solute Functional Groups'!$G$6:$BI$6*'3 Solute Functional Groups'!$G26:$BI26)+O$31</f>
        <v>108.23821148535141</v>
      </c>
      <c r="P39" s="27">
        <f t="array" ref="P39">SUM('3 Solute Functional Groups'!$G$8:$BI$8*'3 Solute Functional Groups'!$G26:$BI26)+P$31</f>
        <v>144.73553013620725</v>
      </c>
      <c r="Q39" s="271" t="e">
        <f>HLOOKUP($P$4,'5 Experimental Data'!$E$1:$AM$270,M39+4,FALSE)</f>
        <v>#N/A</v>
      </c>
      <c r="R39" s="346">
        <f t="shared" si="0"/>
        <v>36.497318650855831</v>
      </c>
      <c r="S39" s="346">
        <f t="shared" si="1"/>
        <v>0</v>
      </c>
    </row>
    <row r="40" spans="13:19" x14ac:dyDescent="0.3">
      <c r="M40" s="280">
        <f t="shared" si="2"/>
        <v>7</v>
      </c>
      <c r="N40" s="24" t="s">
        <v>527</v>
      </c>
      <c r="O40" s="27">
        <f t="array" ref="O40">SUM('3 Solute Functional Groups'!$G$6:$BI$6*'3 Solute Functional Groups'!$G27:$BI27)+O$31</f>
        <v>118.07804889311063</v>
      </c>
      <c r="P40" s="27">
        <f t="array" ref="P40">SUM('3 Solute Functional Groups'!$G$8:$BI$8*'3 Solute Functional Groups'!$G27:$BI27)+P$31</f>
        <v>157.87686963288058</v>
      </c>
      <c r="Q40" s="271" t="e">
        <f>HLOOKUP($P$4,'5 Experimental Data'!$E$1:$AM$270,M40+4,FALSE)</f>
        <v>#N/A</v>
      </c>
      <c r="R40" s="346">
        <f t="shared" si="0"/>
        <v>39.798820739769951</v>
      </c>
      <c r="S40" s="346">
        <f t="shared" si="1"/>
        <v>0</v>
      </c>
    </row>
    <row r="41" spans="13:19" x14ac:dyDescent="0.3">
      <c r="M41" s="280">
        <f t="shared" si="2"/>
        <v>8</v>
      </c>
      <c r="N41" s="24" t="s">
        <v>526</v>
      </c>
      <c r="O41" s="27">
        <f t="array" ref="O41">SUM('3 Solute Functional Groups'!$G$6:$BI$6*'3 Solute Functional Groups'!$G28:$BI28)+O$31</f>
        <v>127.91788630086985</v>
      </c>
      <c r="P41" s="27">
        <f t="array" ref="P41">SUM('3 Solute Functional Groups'!$G$8:$BI$8*'3 Solute Functional Groups'!$G28:$BI28)+P$31</f>
        <v>171.01820912955392</v>
      </c>
      <c r="Q41" s="271" t="e">
        <f>HLOOKUP($P$4,'5 Experimental Data'!$E$1:$AM$270,M41+4,FALSE)</f>
        <v>#N/A</v>
      </c>
      <c r="R41" s="346">
        <f t="shared" si="0"/>
        <v>43.100322828684071</v>
      </c>
      <c r="S41" s="346">
        <f t="shared" si="1"/>
        <v>0</v>
      </c>
    </row>
    <row r="42" spans="13:19" x14ac:dyDescent="0.3">
      <c r="M42" s="280">
        <f t="shared" si="2"/>
        <v>9</v>
      </c>
      <c r="N42" s="24" t="s">
        <v>525</v>
      </c>
      <c r="O42" s="27">
        <f t="array" ref="O42">SUM('3 Solute Functional Groups'!$G$6:$BI$6*'3 Solute Functional Groups'!$G29:$BI29)+O$31</f>
        <v>137.75772370862907</v>
      </c>
      <c r="P42" s="27">
        <f t="array" ref="P42">SUM('3 Solute Functional Groups'!$G$8:$BI$8*'3 Solute Functional Groups'!$G29:$BI29)+P$31</f>
        <v>184.15954862622729</v>
      </c>
      <c r="Q42" s="271" t="e">
        <f>HLOOKUP($P$4,'5 Experimental Data'!$E$1:$AM$270,M42+4,FALSE)</f>
        <v>#N/A</v>
      </c>
      <c r="R42" s="346">
        <f t="shared" si="0"/>
        <v>46.401824917598219</v>
      </c>
      <c r="S42" s="346">
        <f t="shared" si="1"/>
        <v>0</v>
      </c>
    </row>
    <row r="43" spans="13:19" x14ac:dyDescent="0.3">
      <c r="M43" s="280">
        <f t="shared" si="2"/>
        <v>10</v>
      </c>
      <c r="N43" s="24" t="s">
        <v>524</v>
      </c>
      <c r="O43" s="27">
        <f t="array" ref="O43">SUM('3 Solute Functional Groups'!$G$6:$BI$6*'3 Solute Functional Groups'!$G30:$BI30)+O$31</f>
        <v>147.59756111638831</v>
      </c>
      <c r="P43" s="27">
        <f t="array" ref="P43">SUM('3 Solute Functional Groups'!$G$8:$BI$8*'3 Solute Functional Groups'!$G30:$BI30)+P$31</f>
        <v>197.30088812290063</v>
      </c>
      <c r="Q43" s="271" t="e">
        <f>HLOOKUP($P$4,'5 Experimental Data'!$E$1:$AM$270,M43+4,FALSE)</f>
        <v>#N/A</v>
      </c>
      <c r="R43" s="346">
        <f t="shared" si="0"/>
        <v>49.703327006512325</v>
      </c>
      <c r="S43" s="346">
        <f t="shared" si="1"/>
        <v>0</v>
      </c>
    </row>
    <row r="44" spans="13:19" hidden="1" x14ac:dyDescent="0.3">
      <c r="M44" s="280">
        <f t="shared" si="2"/>
        <v>11</v>
      </c>
      <c r="N44" s="24" t="s">
        <v>523</v>
      </c>
      <c r="O44" s="27">
        <f t="array" ref="O44">SUM('3 Solute Functional Groups'!$G$6:$BI$6*'3 Solute Functional Groups'!$G31:$BI31)+O$31</f>
        <v>157.43739852414751</v>
      </c>
      <c r="P44" s="27">
        <f t="array" ref="P44">SUM('3 Solute Functional Groups'!$G$8:$BI$8*'3 Solute Functional Groups'!$G31:$BI31)+P$31</f>
        <v>210.44222761957397</v>
      </c>
      <c r="Q44" s="271" t="e">
        <f>HLOOKUP($P$4,'5 Experimental Data'!$E$1:$AM$270,M44+4,FALSE)</f>
        <v>#N/A</v>
      </c>
      <c r="R44" s="346">
        <f t="shared" si="0"/>
        <v>53.004829095426459</v>
      </c>
      <c r="S44" s="346">
        <f t="shared" si="1"/>
        <v>0</v>
      </c>
    </row>
    <row r="45" spans="13:19" hidden="1" x14ac:dyDescent="0.3">
      <c r="M45" s="280">
        <f t="shared" si="2"/>
        <v>12</v>
      </c>
      <c r="N45" s="24" t="s">
        <v>522</v>
      </c>
      <c r="O45" s="27">
        <f t="array" ref="O45">SUM('3 Solute Functional Groups'!$G$6:$BI$6*'3 Solute Functional Groups'!$G32:$BI32)+O$31</f>
        <v>167.27723593190672</v>
      </c>
      <c r="P45" s="27">
        <f t="array" ref="P45">SUM('3 Solute Functional Groups'!$G$8:$BI$8*'3 Solute Functional Groups'!$G32:$BI32)+P$31</f>
        <v>223.58356711624731</v>
      </c>
      <c r="Q45" s="271" t="e">
        <f>HLOOKUP($P$4,'5 Experimental Data'!$E$1:$AM$270,M45+4,FALSE)</f>
        <v>#N/A</v>
      </c>
      <c r="R45" s="346">
        <f t="shared" si="0"/>
        <v>56.306331184340593</v>
      </c>
      <c r="S45" s="346">
        <f t="shared" si="1"/>
        <v>0</v>
      </c>
    </row>
    <row r="46" spans="13:19" x14ac:dyDescent="0.3">
      <c r="M46" s="280">
        <f t="shared" si="2"/>
        <v>13</v>
      </c>
      <c r="N46" s="24" t="s">
        <v>521</v>
      </c>
      <c r="O46" s="27">
        <f t="array" ref="O46">SUM('3 Solute Functional Groups'!$G$6:$BI$6*'3 Solute Functional Groups'!$G33:$BI33)+O$31</f>
        <v>59.039024446555317</v>
      </c>
      <c r="P46" s="27">
        <f t="array" ref="P46">SUM('3 Solute Functional Groups'!$G$8:$BI$8*'3 Solute Functional Groups'!$G33:$BI33)+P$31</f>
        <v>79.028832652840492</v>
      </c>
      <c r="Q46" s="271" t="e">
        <f>HLOOKUP($P$4,'5 Experimental Data'!$E$1:$AM$270,M46+4,FALSE)</f>
        <v>#N/A</v>
      </c>
      <c r="R46" s="346">
        <f t="shared" si="0"/>
        <v>19.989808206285176</v>
      </c>
      <c r="S46" s="346">
        <f t="shared" si="1"/>
        <v>0</v>
      </c>
    </row>
    <row r="47" spans="13:19" x14ac:dyDescent="0.3">
      <c r="M47" s="280">
        <f t="shared" si="2"/>
        <v>14</v>
      </c>
      <c r="N47" s="24" t="s">
        <v>520</v>
      </c>
      <c r="O47" s="27">
        <f t="array" ref="O47">SUM('3 Solute Functional Groups'!$G$6:$BI$6*'3 Solute Functional Groups'!$G34:$BI34)+O$31</f>
        <v>68.878861854314536</v>
      </c>
      <c r="P47" s="27">
        <f t="array" ref="P47">SUM('3 Solute Functional Groups'!$G$8:$BI$8*'3 Solute Functional Groups'!$G34:$BI34)+P$31</f>
        <v>92.170172149513846</v>
      </c>
      <c r="Q47" s="271">
        <f>HLOOKUP($P$4,'5 Experimental Data'!$E$1:$AM$270,M47+4,FALSE)</f>
        <v>21.650996299130266</v>
      </c>
      <c r="R47" s="346">
        <f t="shared" si="0"/>
        <v>23.29131029519931</v>
      </c>
      <c r="S47" s="346">
        <f t="shared" si="1"/>
        <v>2.690630005699993</v>
      </c>
    </row>
    <row r="48" spans="13:19" x14ac:dyDescent="0.3">
      <c r="M48" s="280">
        <f t="shared" si="2"/>
        <v>15</v>
      </c>
      <c r="N48" s="24" t="s">
        <v>519</v>
      </c>
      <c r="O48" s="27">
        <f t="array" ref="O48">SUM('3 Solute Functional Groups'!$G$6:$BI$6*'3 Solute Functional Groups'!$G35:$BI35)+O$31</f>
        <v>68.878861854314536</v>
      </c>
      <c r="P48" s="27">
        <f t="array" ref="P48">SUM('3 Solute Functional Groups'!$G$8:$BI$8*'3 Solute Functional Groups'!$G35:$BI35)+P$31</f>
        <v>92.170172149513846</v>
      </c>
      <c r="Q48" s="271" t="e">
        <f>HLOOKUP($P$4,'5 Experimental Data'!$E$1:$AM$270,M48+4,FALSE)</f>
        <v>#N/A</v>
      </c>
      <c r="R48" s="346">
        <f t="shared" si="0"/>
        <v>23.29131029519931</v>
      </c>
      <c r="S48" s="346">
        <f t="shared" si="1"/>
        <v>0</v>
      </c>
    </row>
    <row r="49" spans="13:19" x14ac:dyDescent="0.3">
      <c r="M49" s="280">
        <f t="shared" si="2"/>
        <v>16</v>
      </c>
      <c r="N49" s="24" t="s">
        <v>518</v>
      </c>
      <c r="O49" s="27">
        <f t="array" ref="O49">SUM('3 Solute Functional Groups'!$G$6:$BI$6*'3 Solute Functional Groups'!$G36:$BI36)+O$31</f>
        <v>78.718699262073756</v>
      </c>
      <c r="P49" s="27">
        <f t="array" ref="P49">SUM('3 Solute Functional Groups'!$G$8:$BI$8*'3 Solute Functional Groups'!$G36:$BI36)+P$31</f>
        <v>105.31151164618718</v>
      </c>
      <c r="Q49" s="271" t="e">
        <f>HLOOKUP($P$4,'5 Experimental Data'!$E$1:$AM$270,M49+4,FALSE)</f>
        <v>#N/A</v>
      </c>
      <c r="R49" s="346">
        <f t="shared" si="0"/>
        <v>26.592812384113429</v>
      </c>
      <c r="S49" s="346">
        <f t="shared" si="1"/>
        <v>0</v>
      </c>
    </row>
    <row r="50" spans="13:19" x14ac:dyDescent="0.3">
      <c r="M50" s="280">
        <f t="shared" si="2"/>
        <v>17</v>
      </c>
      <c r="N50" s="24" t="s">
        <v>517</v>
      </c>
      <c r="O50" s="27">
        <f t="array" ref="O50">SUM('3 Solute Functional Groups'!$G$6:$BI$6*'3 Solute Functional Groups'!$G37:$BI37)+O$31</f>
        <v>78.718699262073756</v>
      </c>
      <c r="P50" s="27">
        <f t="array" ref="P50">SUM('3 Solute Functional Groups'!$G$8:$BI$8*'3 Solute Functional Groups'!$G37:$BI37)+P$31</f>
        <v>105.31151164618718</v>
      </c>
      <c r="Q50" s="271" t="e">
        <f>HLOOKUP($P$4,'5 Experimental Data'!$E$1:$AM$270,M50+4,FALSE)</f>
        <v>#N/A</v>
      </c>
      <c r="R50" s="346">
        <f t="shared" si="0"/>
        <v>26.592812384113429</v>
      </c>
      <c r="S50" s="346">
        <f t="shared" si="1"/>
        <v>0</v>
      </c>
    </row>
    <row r="51" spans="13:19" x14ac:dyDescent="0.3">
      <c r="M51" s="280">
        <f t="shared" si="2"/>
        <v>18</v>
      </c>
      <c r="N51" s="24" t="s">
        <v>516</v>
      </c>
      <c r="O51" s="27">
        <f t="array" ref="O51">SUM('3 Solute Functional Groups'!$G$6:$BI$6*'3 Solute Functional Groups'!$G38:$BI38)+O$31</f>
        <v>78.718699262073756</v>
      </c>
      <c r="P51" s="27">
        <f t="array" ref="P51">SUM('3 Solute Functional Groups'!$G$8:$BI$8*'3 Solute Functional Groups'!$G38:$BI38)+P$31</f>
        <v>105.31151164618718</v>
      </c>
      <c r="Q51" s="271" t="e">
        <f>HLOOKUP($P$4,'5 Experimental Data'!$E$1:$AM$270,M51+4,FALSE)</f>
        <v>#N/A</v>
      </c>
      <c r="R51" s="346">
        <f t="shared" si="0"/>
        <v>26.592812384113429</v>
      </c>
      <c r="S51" s="346">
        <f t="shared" si="1"/>
        <v>0</v>
      </c>
    </row>
    <row r="52" spans="13:19" x14ac:dyDescent="0.3">
      <c r="M52" s="280">
        <f t="shared" si="2"/>
        <v>19</v>
      </c>
      <c r="N52" s="24" t="s">
        <v>515</v>
      </c>
      <c r="O52" s="27">
        <f t="array" ref="O52">SUM('3 Solute Functional Groups'!$G$6:$BI$6*'3 Solute Functional Groups'!$G39:$BI39)+O$31</f>
        <v>88.558536669832975</v>
      </c>
      <c r="P52" s="27">
        <f t="array" ref="P52">SUM('3 Solute Functional Groups'!$G$8:$BI$8*'3 Solute Functional Groups'!$G39:$BI39)+P$31</f>
        <v>118.45285114286052</v>
      </c>
      <c r="Q52" s="271" t="e">
        <f>HLOOKUP($P$4,'5 Experimental Data'!$E$1:$AM$270,M52+4,FALSE)</f>
        <v>#N/A</v>
      </c>
      <c r="R52" s="346">
        <f t="shared" si="0"/>
        <v>29.894314473027549</v>
      </c>
      <c r="S52" s="346">
        <f t="shared" si="1"/>
        <v>0</v>
      </c>
    </row>
    <row r="53" spans="13:19" x14ac:dyDescent="0.3">
      <c r="M53" s="280">
        <f t="shared" si="2"/>
        <v>20</v>
      </c>
      <c r="N53" s="24" t="s">
        <v>514</v>
      </c>
      <c r="O53" s="27">
        <f t="array" ref="O53">SUM('3 Solute Functional Groups'!$G$6:$BI$6*'3 Solute Functional Groups'!$G40:$BI40)+O$31</f>
        <v>88.558536669832975</v>
      </c>
      <c r="P53" s="27">
        <f t="array" ref="P53">SUM('3 Solute Functional Groups'!$G$8:$BI$8*'3 Solute Functional Groups'!$G40:$BI40)+P$31</f>
        <v>118.45285114286052</v>
      </c>
      <c r="Q53" s="271" t="e">
        <f>HLOOKUP($P$4,'5 Experimental Data'!$E$1:$AM$270,M53+4,FALSE)</f>
        <v>#N/A</v>
      </c>
      <c r="R53" s="346">
        <f t="shared" si="0"/>
        <v>29.894314473027549</v>
      </c>
      <c r="S53" s="346">
        <f t="shared" si="1"/>
        <v>0</v>
      </c>
    </row>
    <row r="54" spans="13:19" x14ac:dyDescent="0.3">
      <c r="M54" s="280">
        <f t="shared" si="2"/>
        <v>21</v>
      </c>
      <c r="N54" s="24" t="s">
        <v>513</v>
      </c>
      <c r="O54" s="27">
        <f t="array" ref="O54">SUM('3 Solute Functional Groups'!$G$6:$BI$6*'3 Solute Functional Groups'!$G41:$BI41)+O$31</f>
        <v>88.558536669832975</v>
      </c>
      <c r="P54" s="27">
        <f t="array" ref="P54">SUM('3 Solute Functional Groups'!$G$8:$BI$8*'3 Solute Functional Groups'!$G41:$BI41)+P$31</f>
        <v>118.45285114286052</v>
      </c>
      <c r="Q54" s="271" t="e">
        <f>HLOOKUP($P$4,'5 Experimental Data'!$E$1:$AM$270,M54+4,FALSE)</f>
        <v>#N/A</v>
      </c>
      <c r="R54" s="346">
        <f t="shared" si="0"/>
        <v>29.894314473027549</v>
      </c>
      <c r="S54" s="346">
        <f t="shared" si="1"/>
        <v>0</v>
      </c>
    </row>
    <row r="55" spans="13:19" x14ac:dyDescent="0.3">
      <c r="M55" s="280">
        <f t="shared" si="2"/>
        <v>22</v>
      </c>
      <c r="N55" s="24" t="s">
        <v>512</v>
      </c>
      <c r="O55" s="27">
        <f t="array" ref="O55">SUM('3 Solute Functional Groups'!$G$6:$BI$6*'3 Solute Functional Groups'!$G42:$BI42)+O$31</f>
        <v>88.558536669832975</v>
      </c>
      <c r="P55" s="27">
        <f t="array" ref="P55">SUM('3 Solute Functional Groups'!$G$8:$BI$8*'3 Solute Functional Groups'!$G42:$BI42)+P$31</f>
        <v>118.45285114286052</v>
      </c>
      <c r="Q55" s="271" t="e">
        <f>HLOOKUP($P$4,'5 Experimental Data'!$E$1:$AM$270,M55+4,FALSE)</f>
        <v>#N/A</v>
      </c>
      <c r="R55" s="346">
        <f t="shared" si="0"/>
        <v>29.894314473027549</v>
      </c>
      <c r="S55" s="346">
        <f t="shared" si="1"/>
        <v>0</v>
      </c>
    </row>
    <row r="56" spans="13:19" x14ac:dyDescent="0.3">
      <c r="M56" s="280">
        <f t="shared" si="2"/>
        <v>23</v>
      </c>
      <c r="N56" s="24" t="s">
        <v>511</v>
      </c>
      <c r="O56" s="27">
        <f t="array" ref="O56">SUM('3 Solute Functional Groups'!$G$6:$BI$6*'3 Solute Functional Groups'!$G43:$BI43)+O$31</f>
        <v>88.558536669832975</v>
      </c>
      <c r="P56" s="27">
        <f t="array" ref="P56">SUM('3 Solute Functional Groups'!$G$8:$BI$8*'3 Solute Functional Groups'!$G43:$BI43)+P$31</f>
        <v>118.45285114286052</v>
      </c>
      <c r="Q56" s="271" t="e">
        <f>HLOOKUP($P$4,'5 Experimental Data'!$E$1:$AM$270,M56+4,FALSE)</f>
        <v>#N/A</v>
      </c>
      <c r="R56" s="346">
        <f t="shared" si="0"/>
        <v>29.894314473027549</v>
      </c>
      <c r="S56" s="346">
        <f t="shared" si="1"/>
        <v>0</v>
      </c>
    </row>
    <row r="57" spans="13:19" x14ac:dyDescent="0.3">
      <c r="M57" s="280">
        <f t="shared" si="2"/>
        <v>24</v>
      </c>
      <c r="N57" s="24" t="s">
        <v>510</v>
      </c>
      <c r="O57" s="27">
        <f t="array" ref="O57">SUM('3 Solute Functional Groups'!$G$6:$BI$6*'3 Solute Functional Groups'!$G44:$BI44)+O$31</f>
        <v>88.558536669832975</v>
      </c>
      <c r="P57" s="27">
        <f t="array" ref="P57">SUM('3 Solute Functional Groups'!$G$8:$BI$8*'3 Solute Functional Groups'!$G44:$BI44)+P$31</f>
        <v>118.45285114286052</v>
      </c>
      <c r="Q57" s="271" t="e">
        <f>HLOOKUP($P$4,'5 Experimental Data'!$E$1:$AM$270,M57+4,FALSE)</f>
        <v>#N/A</v>
      </c>
      <c r="R57" s="346">
        <f t="shared" si="0"/>
        <v>29.894314473027549</v>
      </c>
      <c r="S57" s="346">
        <f t="shared" si="1"/>
        <v>0</v>
      </c>
    </row>
    <row r="58" spans="13:19" x14ac:dyDescent="0.3">
      <c r="M58" s="280">
        <f t="shared" si="2"/>
        <v>25</v>
      </c>
      <c r="N58" s="24" t="s">
        <v>509</v>
      </c>
      <c r="O58" s="27">
        <f t="array" ref="O58">SUM('3 Solute Functional Groups'!$G$6:$BI$6*'3 Solute Functional Groups'!$G45:$BI45)+O$31</f>
        <v>88.558536669832975</v>
      </c>
      <c r="P58" s="27">
        <f t="array" ref="P58">SUM('3 Solute Functional Groups'!$G$8:$BI$8*'3 Solute Functional Groups'!$G45:$BI45)+P$31</f>
        <v>118.45285114286052</v>
      </c>
      <c r="Q58" s="271" t="e">
        <f>HLOOKUP($P$4,'5 Experimental Data'!$E$1:$AM$270,M58+4,FALSE)</f>
        <v>#N/A</v>
      </c>
      <c r="R58" s="346">
        <f t="shared" si="0"/>
        <v>29.894314473027549</v>
      </c>
      <c r="S58" s="346">
        <f t="shared" si="1"/>
        <v>0</v>
      </c>
    </row>
    <row r="59" spans="13:19" x14ac:dyDescent="0.3">
      <c r="M59" s="280">
        <f t="shared" si="2"/>
        <v>26</v>
      </c>
      <c r="N59" s="24" t="s">
        <v>508</v>
      </c>
      <c r="O59" s="27">
        <f t="array" ref="O59">SUM('3 Solute Functional Groups'!$G$6:$BI$6*'3 Solute Functional Groups'!$G46:$BI46)+O$31</f>
        <v>88.558536669832975</v>
      </c>
      <c r="P59" s="27">
        <f t="array" ref="P59">SUM('3 Solute Functional Groups'!$G$8:$BI$8*'3 Solute Functional Groups'!$G46:$BI46)+P$31</f>
        <v>118.45285114286052</v>
      </c>
      <c r="Q59" s="271" t="e">
        <f>HLOOKUP($P$4,'5 Experimental Data'!$E$1:$AM$270,M59+4,FALSE)</f>
        <v>#N/A</v>
      </c>
      <c r="R59" s="346">
        <f t="shared" si="0"/>
        <v>29.894314473027549</v>
      </c>
      <c r="S59" s="346">
        <f t="shared" si="1"/>
        <v>0</v>
      </c>
    </row>
    <row r="60" spans="13:19" x14ac:dyDescent="0.3">
      <c r="M60" s="280">
        <f t="shared" si="2"/>
        <v>27</v>
      </c>
      <c r="N60" s="24" t="s">
        <v>507</v>
      </c>
      <c r="O60" s="27">
        <f t="array" ref="O60">SUM('3 Solute Functional Groups'!$G$6:$BI$6*'3 Solute Functional Groups'!$G47:$BI47)+O$31</f>
        <v>88.558536669832975</v>
      </c>
      <c r="P60" s="27">
        <f t="array" ref="P60">SUM('3 Solute Functional Groups'!$G$8:$BI$8*'3 Solute Functional Groups'!$G47:$BI47)+P$31</f>
        <v>118.45285114286052</v>
      </c>
      <c r="Q60" s="271" t="e">
        <f>HLOOKUP($P$4,'5 Experimental Data'!$E$1:$AM$270,M60+4,FALSE)</f>
        <v>#N/A</v>
      </c>
      <c r="R60" s="346">
        <f t="shared" si="0"/>
        <v>29.894314473027549</v>
      </c>
      <c r="S60" s="346">
        <f t="shared" si="1"/>
        <v>0</v>
      </c>
    </row>
    <row r="61" spans="13:19" x14ac:dyDescent="0.3">
      <c r="M61" s="280">
        <f t="shared" si="2"/>
        <v>28</v>
      </c>
      <c r="N61" s="24" t="s">
        <v>506</v>
      </c>
      <c r="O61" s="27">
        <f t="array" ref="O61">SUM('3 Solute Functional Groups'!$G$6:$BI$6*'3 Solute Functional Groups'!$G48:$BI48)+O$31</f>
        <v>88.558536669832975</v>
      </c>
      <c r="P61" s="27">
        <f t="array" ref="P61">SUM('3 Solute Functional Groups'!$G$8:$BI$8*'3 Solute Functional Groups'!$G48:$BI48)+P$31</f>
        <v>118.45285114286052</v>
      </c>
      <c r="Q61" s="271" t="e">
        <f>HLOOKUP($P$4,'5 Experimental Data'!$E$1:$AM$270,M61+4,FALSE)</f>
        <v>#N/A</v>
      </c>
      <c r="R61" s="346">
        <f t="shared" si="0"/>
        <v>29.894314473027549</v>
      </c>
      <c r="S61" s="346">
        <f t="shared" si="1"/>
        <v>0</v>
      </c>
    </row>
    <row r="62" spans="13:19" x14ac:dyDescent="0.3">
      <c r="M62" s="280">
        <f t="shared" si="2"/>
        <v>29</v>
      </c>
      <c r="N62" s="24" t="s">
        <v>505</v>
      </c>
      <c r="O62" s="27">
        <f t="array" ref="O62">SUM('3 Solute Functional Groups'!$G$6:$BI$6*'3 Solute Functional Groups'!$G49:$BI49)+O$31</f>
        <v>88.558536669832975</v>
      </c>
      <c r="P62" s="27">
        <f t="array" ref="P62">SUM('3 Solute Functional Groups'!$G$8:$BI$8*'3 Solute Functional Groups'!$G49:$BI49)+P$31</f>
        <v>118.45285114286052</v>
      </c>
      <c r="Q62" s="271" t="e">
        <f>HLOOKUP($P$4,'5 Experimental Data'!$E$1:$AM$270,M62+4,FALSE)</f>
        <v>#N/A</v>
      </c>
      <c r="R62" s="346">
        <f t="shared" si="0"/>
        <v>29.894314473027549</v>
      </c>
      <c r="S62" s="346">
        <f t="shared" si="1"/>
        <v>0</v>
      </c>
    </row>
    <row r="63" spans="13:19" x14ac:dyDescent="0.3">
      <c r="M63" s="280">
        <f t="shared" si="2"/>
        <v>30</v>
      </c>
      <c r="N63" s="24" t="s">
        <v>504</v>
      </c>
      <c r="O63" s="27">
        <f t="array" ref="O63">SUM('3 Solute Functional Groups'!$G$6:$BI$6*'3 Solute Functional Groups'!$G50:$BI50)+O$31</f>
        <v>88.558536669832975</v>
      </c>
      <c r="P63" s="27">
        <f t="array" ref="P63">SUM('3 Solute Functional Groups'!$G$8:$BI$8*'3 Solute Functional Groups'!$G50:$BI50)+P$31</f>
        <v>118.45285114286052</v>
      </c>
      <c r="Q63" s="271">
        <f>HLOOKUP($P$4,'5 Experimental Data'!$E$1:$AM$270,M63+4,FALSE)</f>
        <v>25.889913361120723</v>
      </c>
      <c r="R63" s="346">
        <f t="shared" si="0"/>
        <v>29.894314473027549</v>
      </c>
      <c r="S63" s="346">
        <f t="shared" si="1"/>
        <v>16.035228265040629</v>
      </c>
    </row>
    <row r="64" spans="13:19" x14ac:dyDescent="0.3">
      <c r="M64" s="280">
        <f t="shared" si="2"/>
        <v>31</v>
      </c>
      <c r="N64" s="24" t="s">
        <v>502</v>
      </c>
      <c r="O64" s="27">
        <f t="array" ref="O64">SUM('3 Solute Functional Groups'!$G$6:$BI$6*'3 Solute Functional Groups'!$G51:$BI51)+O$31</f>
        <v>88.558536669832975</v>
      </c>
      <c r="P64" s="27">
        <f t="array" ref="P64">SUM('3 Solute Functional Groups'!$G$8:$BI$8*'3 Solute Functional Groups'!$G51:$BI51)+P$31</f>
        <v>118.45285114286052</v>
      </c>
      <c r="Q64" s="271" t="e">
        <f>HLOOKUP($P$4,'5 Experimental Data'!$E$1:$AM$270,M64+4,FALSE)</f>
        <v>#N/A</v>
      </c>
      <c r="R64" s="346">
        <f t="shared" si="0"/>
        <v>29.894314473027549</v>
      </c>
      <c r="S64" s="346">
        <f t="shared" si="1"/>
        <v>0</v>
      </c>
    </row>
    <row r="65" spans="13:19" hidden="1" x14ac:dyDescent="0.3">
      <c r="M65" s="280">
        <f t="shared" si="2"/>
        <v>32</v>
      </c>
      <c r="N65" s="24" t="s">
        <v>501</v>
      </c>
      <c r="O65" s="27">
        <f t="array" ref="O65">SUM('3 Solute Functional Groups'!$G$6:$BI$6*'3 Solute Functional Groups'!$G52:$BI52)+O$31</f>
        <v>98.398374077592194</v>
      </c>
      <c r="P65" s="27">
        <f t="array" ref="P65">SUM('3 Solute Functional Groups'!$G$8:$BI$8*'3 Solute Functional Groups'!$G52:$BI52)+P$31</f>
        <v>131.59419063953388</v>
      </c>
      <c r="Q65" s="271" t="e">
        <f>HLOOKUP($P$4,'5 Experimental Data'!$E$1:$AM$270,M65+4,FALSE)</f>
        <v>#N/A</v>
      </c>
      <c r="R65" s="346">
        <f t="shared" si="0"/>
        <v>33.195816561941683</v>
      </c>
      <c r="S65" s="346">
        <f t="shared" si="1"/>
        <v>0</v>
      </c>
    </row>
    <row r="66" spans="13:19" x14ac:dyDescent="0.3">
      <c r="M66" s="280">
        <f t="shared" si="2"/>
        <v>33</v>
      </c>
      <c r="N66" s="24" t="s">
        <v>500</v>
      </c>
      <c r="O66" s="27">
        <f t="array" ref="O66">SUM('3 Solute Functional Groups'!$G$6:$BI$6*'3 Solute Functional Groups'!$G53:$BI53)+O$31</f>
        <v>98.398374077592194</v>
      </c>
      <c r="P66" s="27">
        <f t="array" ref="P66">SUM('3 Solute Functional Groups'!$G$8:$BI$8*'3 Solute Functional Groups'!$G53:$BI53)+P$31</f>
        <v>131.59419063953388</v>
      </c>
      <c r="Q66" s="271" t="e">
        <f>HLOOKUP($P$4,'5 Experimental Data'!$E$1:$AM$270,M66+4,FALSE)</f>
        <v>#N/A</v>
      </c>
      <c r="R66" s="346">
        <f t="shared" si="0"/>
        <v>33.195816561941683</v>
      </c>
      <c r="S66" s="346">
        <f t="shared" si="1"/>
        <v>0</v>
      </c>
    </row>
    <row r="67" spans="13:19" x14ac:dyDescent="0.3">
      <c r="M67" s="280">
        <f t="shared" si="2"/>
        <v>34</v>
      </c>
      <c r="N67" s="24" t="s">
        <v>499</v>
      </c>
      <c r="O67" s="27">
        <f t="array" ref="O67">SUM('3 Solute Functional Groups'!$G$6:$BI$6*'3 Solute Functional Groups'!$G54:$BI54)+O$31</f>
        <v>98.398374077592194</v>
      </c>
      <c r="P67" s="27">
        <f t="array" ref="P67">SUM('3 Solute Functional Groups'!$G$8:$BI$8*'3 Solute Functional Groups'!$G54:$BI54)+P$31</f>
        <v>131.59419063953388</v>
      </c>
      <c r="Q67" s="271">
        <f>HLOOKUP($P$4,'5 Experimental Data'!$E$1:$AM$270,M67+4,FALSE)</f>
        <v>27.271182698882829</v>
      </c>
      <c r="R67" s="346">
        <f t="shared" si="0"/>
        <v>33.195816561941683</v>
      </c>
      <c r="S67" s="346">
        <f t="shared" si="1"/>
        <v>35.10128641130369</v>
      </c>
    </row>
    <row r="68" spans="13:19" hidden="1" x14ac:dyDescent="0.3">
      <c r="M68" s="280">
        <f t="shared" si="2"/>
        <v>35</v>
      </c>
      <c r="N68" s="24" t="s">
        <v>498</v>
      </c>
      <c r="O68" s="27">
        <f t="array" ref="O68">SUM('3 Solute Functional Groups'!$G$6:$BI$6*'3 Solute Functional Groups'!$G55:$BI55)+O$31</f>
        <v>98.398374077592194</v>
      </c>
      <c r="P68" s="27">
        <f t="array" ref="P68">SUM('3 Solute Functional Groups'!$G$8:$BI$8*'3 Solute Functional Groups'!$G55:$BI55)+P$31</f>
        <v>131.59419063953388</v>
      </c>
      <c r="Q68" s="271" t="e">
        <f>HLOOKUP($P$4,'5 Experimental Data'!$E$1:$AM$270,M68+4,FALSE)</f>
        <v>#N/A</v>
      </c>
      <c r="R68" s="346">
        <f t="shared" si="0"/>
        <v>33.195816561941683</v>
      </c>
      <c r="S68" s="346">
        <f t="shared" si="1"/>
        <v>0</v>
      </c>
    </row>
    <row r="69" spans="13:19" hidden="1" x14ac:dyDescent="0.3">
      <c r="M69" s="280">
        <f t="shared" si="2"/>
        <v>36</v>
      </c>
      <c r="N69" s="24" t="s">
        <v>497</v>
      </c>
      <c r="O69" s="27">
        <f t="array" ref="O69">SUM('3 Solute Functional Groups'!$G$6:$BI$6*'3 Solute Functional Groups'!$G56:$BI56)+O$31</f>
        <v>108.23821148535141</v>
      </c>
      <c r="P69" s="27">
        <f t="array" ref="P69">SUM('3 Solute Functional Groups'!$G$8:$BI$8*'3 Solute Functional Groups'!$G56:$BI56)+P$31</f>
        <v>144.73553013620725</v>
      </c>
      <c r="Q69" s="271" t="e">
        <f>HLOOKUP($P$4,'5 Experimental Data'!$E$1:$AM$270,M69+4,FALSE)</f>
        <v>#N/A</v>
      </c>
      <c r="R69" s="346">
        <f t="shared" si="0"/>
        <v>36.497318650855831</v>
      </c>
      <c r="S69" s="346">
        <f t="shared" si="1"/>
        <v>0</v>
      </c>
    </row>
    <row r="70" spans="13:19" x14ac:dyDescent="0.3">
      <c r="M70" s="280">
        <f t="shared" si="2"/>
        <v>37</v>
      </c>
      <c r="N70" s="24" t="s">
        <v>496</v>
      </c>
      <c r="O70" s="27">
        <f t="array" ref="O70">SUM('3 Solute Functional Groups'!$G$6:$BI$6*'3 Solute Functional Groups'!$G57:$BI57)+O$31</f>
        <v>49.199187038796097</v>
      </c>
      <c r="P70" s="27">
        <f t="array" ref="P70">SUM('3 Solute Functional Groups'!$G$8:$BI$8*'3 Solute Functional Groups'!$G57:$BI57)+P$31</f>
        <v>65.887493156167139</v>
      </c>
      <c r="Q70" s="271">
        <f>HLOOKUP($P$4,'5 Experimental Data'!$E$1:$AM$270,M70+4,FALSE)</f>
        <v>15.974384621229181</v>
      </c>
      <c r="R70" s="346">
        <f t="shared" si="0"/>
        <v>16.688306117371042</v>
      </c>
      <c r="S70" s="346">
        <f t="shared" si="1"/>
        <v>0.50968390265343322</v>
      </c>
    </row>
    <row r="71" spans="13:19" x14ac:dyDescent="0.3">
      <c r="M71" s="280">
        <f t="shared" si="2"/>
        <v>38</v>
      </c>
      <c r="N71" s="24" t="s">
        <v>495</v>
      </c>
      <c r="O71" s="27">
        <f t="array" ref="O71">SUM('3 Solute Functional Groups'!$G$6:$BI$6*'3 Solute Functional Groups'!$G58:$BI58)+O$31</f>
        <v>59.039024446555317</v>
      </c>
      <c r="P71" s="27">
        <f t="array" ref="P71">SUM('3 Solute Functional Groups'!$G$8:$BI$8*'3 Solute Functional Groups'!$G58:$BI58)+P$31</f>
        <v>79.028832652840492</v>
      </c>
      <c r="Q71" s="271">
        <f>HLOOKUP($P$4,'5 Experimental Data'!$E$1:$AM$270,M71+4,FALSE)</f>
        <v>18.998107424533281</v>
      </c>
      <c r="R71" s="346">
        <f t="shared" si="0"/>
        <v>19.989808206285176</v>
      </c>
      <c r="S71" s="346">
        <f t="shared" si="1"/>
        <v>0.98347044052731969</v>
      </c>
    </row>
    <row r="72" spans="13:19" x14ac:dyDescent="0.3">
      <c r="M72" s="280">
        <f t="shared" si="2"/>
        <v>39</v>
      </c>
      <c r="N72" s="24" t="s">
        <v>494</v>
      </c>
      <c r="O72" s="27">
        <f t="array" ref="O72">SUM('3 Solute Functional Groups'!$G$6:$BI$6*'3 Solute Functional Groups'!$G59:$BI59)+O$31</f>
        <v>68.878861854314536</v>
      </c>
      <c r="P72" s="27">
        <f t="array" ref="P72">SUM('3 Solute Functional Groups'!$G$8:$BI$8*'3 Solute Functional Groups'!$G59:$BI59)+P$31</f>
        <v>92.170172149513846</v>
      </c>
      <c r="Q72" s="271" t="e">
        <f>HLOOKUP($P$4,'5 Experimental Data'!$E$1:$AM$270,M72+4,FALSE)</f>
        <v>#N/A</v>
      </c>
      <c r="R72" s="346">
        <f t="shared" si="0"/>
        <v>23.29131029519931</v>
      </c>
      <c r="S72" s="346">
        <f t="shared" si="1"/>
        <v>0</v>
      </c>
    </row>
    <row r="73" spans="13:19" x14ac:dyDescent="0.3">
      <c r="M73" s="280">
        <f t="shared" si="2"/>
        <v>40</v>
      </c>
      <c r="N73" s="24" t="s">
        <v>493</v>
      </c>
      <c r="O73" s="27">
        <f t="array" ref="O73">SUM('3 Solute Functional Groups'!$G$6:$BI$6*'3 Solute Functional Groups'!$G60:$BI60)+O$31</f>
        <v>78.718699262073756</v>
      </c>
      <c r="P73" s="27">
        <f t="array" ref="P73">SUM('3 Solute Functional Groups'!$G$8:$BI$8*'3 Solute Functional Groups'!$G60:$BI60)+P$31</f>
        <v>105.31151164618718</v>
      </c>
      <c r="Q73" s="271" t="e">
        <f>HLOOKUP($P$4,'5 Experimental Data'!$E$1:$AM$270,M73+4,FALSE)</f>
        <v>#N/A</v>
      </c>
      <c r="R73" s="346">
        <f t="shared" si="0"/>
        <v>26.592812384113429</v>
      </c>
      <c r="S73" s="346">
        <f t="shared" si="1"/>
        <v>0</v>
      </c>
    </row>
    <row r="74" spans="13:19" hidden="1" x14ac:dyDescent="0.3">
      <c r="M74" s="280">
        <f t="shared" si="2"/>
        <v>41</v>
      </c>
      <c r="N74" s="24" t="s">
        <v>492</v>
      </c>
      <c r="O74" s="27">
        <f t="array" ref="O74">SUM('3 Solute Functional Groups'!$G$6:$BI$6*'3 Solute Functional Groups'!$G61:$BI61)+O$31</f>
        <v>88.558536669832975</v>
      </c>
      <c r="P74" s="27">
        <f t="array" ref="P74">SUM('3 Solute Functional Groups'!$G$8:$BI$8*'3 Solute Functional Groups'!$G61:$BI61)+P$31</f>
        <v>118.45285114286052</v>
      </c>
      <c r="Q74" s="271" t="e">
        <f>HLOOKUP($P$4,'5 Experimental Data'!$E$1:$AM$270,M74+4,FALSE)</f>
        <v>#N/A</v>
      </c>
      <c r="R74" s="346">
        <f t="shared" si="0"/>
        <v>29.894314473027549</v>
      </c>
      <c r="S74" s="346">
        <f t="shared" si="1"/>
        <v>0</v>
      </c>
    </row>
    <row r="75" spans="13:19" hidden="1" x14ac:dyDescent="0.3">
      <c r="M75" s="280">
        <f t="shared" si="2"/>
        <v>42</v>
      </c>
      <c r="N75" s="24" t="s">
        <v>491</v>
      </c>
      <c r="O75" s="27">
        <f t="array" ref="O75">SUM('3 Solute Functional Groups'!$G$6:$BI$6*'3 Solute Functional Groups'!$G62:$BI62)+O$31</f>
        <v>88.558536669832975</v>
      </c>
      <c r="P75" s="27">
        <f t="array" ref="P75">SUM('3 Solute Functional Groups'!$G$8:$BI$8*'3 Solute Functional Groups'!$G62:$BI62)+P$31</f>
        <v>118.45285114286052</v>
      </c>
      <c r="Q75" s="271" t="e">
        <f>HLOOKUP($P$4,'5 Experimental Data'!$E$1:$AM$270,M75+4,FALSE)</f>
        <v>#N/A</v>
      </c>
      <c r="R75" s="346">
        <f t="shared" si="0"/>
        <v>29.894314473027549</v>
      </c>
      <c r="S75" s="346">
        <f t="shared" si="1"/>
        <v>0</v>
      </c>
    </row>
    <row r="76" spans="13:19" x14ac:dyDescent="0.3">
      <c r="M76" s="280">
        <f t="shared" si="2"/>
        <v>43</v>
      </c>
      <c r="N76" s="24" t="s">
        <v>490</v>
      </c>
      <c r="O76" s="27">
        <f t="array" ref="O76">SUM('3 Solute Functional Groups'!$G$6:$BI$6*'3 Solute Functional Groups'!$G63:$BI63)+O$31</f>
        <v>59.039024446555317</v>
      </c>
      <c r="P76" s="27">
        <f t="array" ref="P76">SUM('3 Solute Functional Groups'!$G$8:$BI$8*'3 Solute Functional Groups'!$G63:$BI63)+P$31</f>
        <v>79.028832652840492</v>
      </c>
      <c r="Q76" s="271" t="e">
        <f>HLOOKUP($P$4,'5 Experimental Data'!$E$1:$AM$270,M76+4,FALSE)</f>
        <v>#N/A</v>
      </c>
      <c r="R76" s="346">
        <f t="shared" si="0"/>
        <v>19.989808206285176</v>
      </c>
      <c r="S76" s="346">
        <f t="shared" si="1"/>
        <v>0</v>
      </c>
    </row>
    <row r="77" spans="13:19" x14ac:dyDescent="0.3">
      <c r="M77" s="280">
        <f t="shared" si="2"/>
        <v>44</v>
      </c>
      <c r="N77" s="24" t="s">
        <v>489</v>
      </c>
      <c r="O77" s="27">
        <f t="array" ref="O77">SUM('3 Solute Functional Groups'!$G$6:$BI$6*'3 Solute Functional Groups'!$G64:$BI64)+O$31</f>
        <v>68.878861854314536</v>
      </c>
      <c r="P77" s="27">
        <f t="array" ref="P77">SUM('3 Solute Functional Groups'!$G$8:$BI$8*'3 Solute Functional Groups'!$G64:$BI64)+P$31</f>
        <v>92.170172149513846</v>
      </c>
      <c r="Q77" s="271" t="e">
        <f>HLOOKUP($P$4,'5 Experimental Data'!$E$1:$AM$270,M77+4,FALSE)</f>
        <v>#N/A</v>
      </c>
      <c r="R77" s="346">
        <f t="shared" si="0"/>
        <v>23.29131029519931</v>
      </c>
      <c r="S77" s="346">
        <f t="shared" si="1"/>
        <v>0</v>
      </c>
    </row>
    <row r="78" spans="13:19" x14ac:dyDescent="0.3">
      <c r="M78" s="280">
        <f t="shared" si="2"/>
        <v>45</v>
      </c>
      <c r="N78" s="24" t="s">
        <v>488</v>
      </c>
      <c r="O78" s="27">
        <f t="array" ref="O78">SUM('3 Solute Functional Groups'!$G$6:$BI$6*'3 Solute Functional Groups'!$G65:$BI65)+O$31</f>
        <v>78.718699262073756</v>
      </c>
      <c r="P78" s="27">
        <f t="array" ref="P78">SUM('3 Solute Functional Groups'!$G$8:$BI$8*'3 Solute Functional Groups'!$G65:$BI65)+P$31</f>
        <v>105.31151164618718</v>
      </c>
      <c r="Q78" s="271">
        <f>HLOOKUP($P$4,'5 Experimental Data'!$E$1:$AM$270,M78+4,FALSE)</f>
        <v>25.907028773214897</v>
      </c>
      <c r="R78" s="346">
        <f t="shared" si="0"/>
        <v>26.592812384113429</v>
      </c>
      <c r="S78" s="346">
        <f t="shared" si="1"/>
        <v>0.47029916097702978</v>
      </c>
    </row>
    <row r="79" spans="13:19" x14ac:dyDescent="0.3">
      <c r="M79" s="280">
        <f t="shared" si="2"/>
        <v>46</v>
      </c>
      <c r="N79" s="24" t="s">
        <v>487</v>
      </c>
      <c r="O79" s="27">
        <f t="array" ref="O79">SUM('3 Solute Functional Groups'!$G$6:$BI$6*'3 Solute Functional Groups'!$G66:$BI66)+O$31</f>
        <v>78.718699262073756</v>
      </c>
      <c r="P79" s="27">
        <f t="array" ref="P79">SUM('3 Solute Functional Groups'!$G$8:$BI$8*'3 Solute Functional Groups'!$G66:$BI66)+P$31</f>
        <v>105.31151164618718</v>
      </c>
      <c r="Q79" s="271" t="e">
        <f>HLOOKUP($P$4,'5 Experimental Data'!$E$1:$AM$270,M79+4,FALSE)</f>
        <v>#N/A</v>
      </c>
      <c r="R79" s="346">
        <f t="shared" si="0"/>
        <v>26.592812384113429</v>
      </c>
      <c r="S79" s="346">
        <f t="shared" si="1"/>
        <v>0</v>
      </c>
    </row>
    <row r="80" spans="13:19" x14ac:dyDescent="0.3">
      <c r="M80" s="280">
        <f t="shared" si="2"/>
        <v>47</v>
      </c>
      <c r="N80" s="24" t="s">
        <v>486</v>
      </c>
      <c r="O80" s="27">
        <f t="array" ref="O80">SUM('3 Solute Functional Groups'!$G$6:$BI$6*'3 Solute Functional Groups'!$G67:$BI67)+O$31</f>
        <v>78.718699262073756</v>
      </c>
      <c r="P80" s="27">
        <f t="array" ref="P80">SUM('3 Solute Functional Groups'!$G$8:$BI$8*'3 Solute Functional Groups'!$G67:$BI67)+P$31</f>
        <v>105.31151164618718</v>
      </c>
      <c r="Q80" s="271" t="e">
        <f>HLOOKUP($P$4,'5 Experimental Data'!$E$1:$AM$270,M80+4,FALSE)</f>
        <v>#N/A</v>
      </c>
      <c r="R80" s="346">
        <f t="shared" si="0"/>
        <v>26.592812384113429</v>
      </c>
      <c r="S80" s="346">
        <f t="shared" si="1"/>
        <v>0</v>
      </c>
    </row>
    <row r="81" spans="13:19" x14ac:dyDescent="0.3">
      <c r="M81" s="280">
        <f t="shared" si="2"/>
        <v>48</v>
      </c>
      <c r="N81" s="24" t="s">
        <v>485</v>
      </c>
      <c r="O81" s="27">
        <f t="array" ref="O81">SUM('3 Solute Functional Groups'!$G$6:$BI$6*'3 Solute Functional Groups'!$G68:$BI68)+O$31</f>
        <v>50.983187038796103</v>
      </c>
      <c r="P81" s="27">
        <f t="array" ref="P81">SUM('3 Solute Functional Groups'!$G$8:$BI$8*'3 Solute Functional Groups'!$G68:$BI68)+P$31</f>
        <v>68.929166366817483</v>
      </c>
      <c r="Q81" s="271">
        <f>HLOOKUP($P$4,'5 Experimental Data'!$E$1:$AM$270,M81+4,FALSE)</f>
        <v>15.517973632051207</v>
      </c>
      <c r="R81" s="346">
        <f t="shared" si="0"/>
        <v>17.94597932802138</v>
      </c>
      <c r="S81" s="346">
        <f t="shared" si="1"/>
        <v>5.8952116596636035</v>
      </c>
    </row>
    <row r="82" spans="13:19" x14ac:dyDescent="0.3">
      <c r="M82" s="280">
        <f t="shared" si="2"/>
        <v>49</v>
      </c>
      <c r="N82" s="24" t="s">
        <v>483</v>
      </c>
      <c r="O82" s="27">
        <f t="array" ref="O82">SUM('3 Solute Functional Groups'!$G$6:$BI$6*'3 Solute Functional Groups'!$G69:$BI69)+O$31</f>
        <v>61.0271870387961</v>
      </c>
      <c r="P82" s="27">
        <f t="array" ref="P82">SUM('3 Solute Functional Groups'!$G$8:$BI$8*'3 Solute Functional Groups'!$G69:$BI69)+P$31</f>
        <v>72.744245489340074</v>
      </c>
      <c r="Q82" s="271">
        <f>HLOOKUP($P$4,'5 Experimental Data'!$E$1:$AM$270,M82+4,FALSE)</f>
        <v>12.208993960510874</v>
      </c>
      <c r="R82" s="346">
        <f t="shared" si="0"/>
        <v>11.717058450543973</v>
      </c>
      <c r="S82" s="346">
        <f t="shared" si="1"/>
        <v>0.24200054596639445</v>
      </c>
    </row>
    <row r="83" spans="13:19" x14ac:dyDescent="0.3">
      <c r="M83" s="280">
        <f t="shared" si="2"/>
        <v>50</v>
      </c>
      <c r="N83" s="24" t="s">
        <v>481</v>
      </c>
      <c r="O83" s="27">
        <f t="array" ref="O83">SUM('3 Solute Functional Groups'!$G$6:$BI$6*'3 Solute Functional Groups'!$G70:$BI70)+O$31</f>
        <v>50.583837407759212</v>
      </c>
      <c r="P83" s="27">
        <f t="array" ref="P83">SUM('3 Solute Functional Groups'!$G$8:$BI$8*'3 Solute Functional Groups'!$G70:$BI70)+P$31</f>
        <v>44.386964829631843</v>
      </c>
      <c r="Q83" s="271">
        <f>HLOOKUP($P$4,'5 Experimental Data'!$E$1:$AM$270,M83+4,FALSE)</f>
        <v>-3.5371851661293192</v>
      </c>
      <c r="R83" s="346">
        <f t="shared" si="0"/>
        <v>-6.196872578127369</v>
      </c>
      <c r="S83" s="346">
        <f t="shared" si="1"/>
        <v>7.0739371295408837</v>
      </c>
    </row>
    <row r="84" spans="13:19" x14ac:dyDescent="0.3">
      <c r="M84" s="280">
        <f t="shared" si="2"/>
        <v>51</v>
      </c>
      <c r="N84" s="24" t="s">
        <v>480</v>
      </c>
      <c r="O84" s="27">
        <f t="array" ref="O84">SUM('3 Solute Functional Groups'!$G$6:$BI$6*'3 Solute Functional Groups'!$G71:$BI71)+O$31</f>
        <v>57.11816903097926</v>
      </c>
      <c r="P84" s="27">
        <f t="array" ref="P84">SUM('3 Solute Functional Groups'!$G$8:$BI$8*'3 Solute Functional Groups'!$G71:$BI71)+P$31</f>
        <v>51.867800956972708</v>
      </c>
      <c r="Q84" s="271">
        <f>HLOOKUP($P$4,'5 Experimental Data'!$E$1:$AM$270,M84+4,FALSE)</f>
        <v>-0.79871923106145815</v>
      </c>
      <c r="R84" s="346">
        <f t="shared" si="0"/>
        <v>-5.2503680740065519</v>
      </c>
      <c r="S84" s="346">
        <f t="shared" si="1"/>
        <v>19.817177420894392</v>
      </c>
    </row>
    <row r="85" spans="13:19" x14ac:dyDescent="0.3">
      <c r="M85" s="280">
        <f t="shared" si="2"/>
        <v>52</v>
      </c>
      <c r="N85" s="24" t="s">
        <v>478</v>
      </c>
      <c r="O85" s="27">
        <f t="array" ref="O85">SUM('3 Solute Functional Groups'!$G$6:$BI$6*'3 Solute Functional Groups'!$G72:$BI72)+O$31</f>
        <v>66.958006438738479</v>
      </c>
      <c r="P85" s="27">
        <f t="array" ref="P85">SUM('3 Solute Functional Groups'!$G$8:$BI$8*'3 Solute Functional Groups'!$G72:$BI72)+P$31</f>
        <v>65.00914045364604</v>
      </c>
      <c r="Q85" s="271">
        <f>HLOOKUP($P$4,'5 Experimental Data'!$E$1:$AM$270,M85+4,FALSE)</f>
        <v>1.2551302202394368</v>
      </c>
      <c r="R85" s="346">
        <f t="shared" si="0"/>
        <v>-1.9488659850924392</v>
      </c>
      <c r="S85" s="346">
        <f t="shared" si="1"/>
        <v>10.265591683781061</v>
      </c>
    </row>
    <row r="86" spans="13:19" x14ac:dyDescent="0.3">
      <c r="M86" s="280">
        <f t="shared" si="2"/>
        <v>53</v>
      </c>
      <c r="N86" s="24" t="s">
        <v>477</v>
      </c>
      <c r="O86" s="27">
        <f t="array" ref="O86">SUM('3 Solute Functional Groups'!$G$6:$BI$6*'3 Solute Functional Groups'!$G73:$BI73)+O$31</f>
        <v>76.797843846497699</v>
      </c>
      <c r="P86" s="27">
        <f t="array" ref="P86">SUM('3 Solute Functional Groups'!$G$8:$BI$8*'3 Solute Functional Groups'!$G73:$BI73)+P$31</f>
        <v>78.150479950319394</v>
      </c>
      <c r="Q86" s="271">
        <f>HLOOKUP($P$4,'5 Experimental Data'!$E$1:$AM$270,M86+4,FALSE)</f>
        <v>4.5641098917797649</v>
      </c>
      <c r="R86" s="346">
        <f t="shared" si="0"/>
        <v>1.3526361038216947</v>
      </c>
      <c r="S86" s="346">
        <f t="shared" si="1"/>
        <v>10.313563890741756</v>
      </c>
    </row>
    <row r="87" spans="13:19" x14ac:dyDescent="0.3">
      <c r="M87" s="280">
        <f t="shared" si="2"/>
        <v>54</v>
      </c>
      <c r="N87" s="24" t="s">
        <v>476</v>
      </c>
      <c r="O87" s="27">
        <f t="array" ref="O87">SUM('3 Solute Functional Groups'!$G$6:$BI$6*'3 Solute Functional Groups'!$G74:$BI74)+O$31</f>
        <v>86.637681254256918</v>
      </c>
      <c r="P87" s="27">
        <f t="array" ref="P87">SUM('3 Solute Functional Groups'!$G$8:$BI$8*'3 Solute Functional Groups'!$G74:$BI74)+P$31</f>
        <v>91.291819446992733</v>
      </c>
      <c r="Q87" s="271">
        <f>HLOOKUP($P$4,'5 Experimental Data'!$E$1:$AM$270,M87+4,FALSE)</f>
        <v>6.2756511011971767</v>
      </c>
      <c r="R87" s="346">
        <f t="shared" si="0"/>
        <v>4.6541381927358145</v>
      </c>
      <c r="S87" s="346">
        <f t="shared" si="1"/>
        <v>2.6293041123068259</v>
      </c>
    </row>
    <row r="88" spans="13:19" x14ac:dyDescent="0.3">
      <c r="M88" s="280">
        <f t="shared" si="2"/>
        <v>55</v>
      </c>
      <c r="N88" s="24" t="s">
        <v>475</v>
      </c>
      <c r="O88" s="27">
        <f t="array" ref="O88">SUM('3 Solute Functional Groups'!$G$6:$BI$6*'3 Solute Functional Groups'!$G75:$BI75)+O$31</f>
        <v>96.477518662016138</v>
      </c>
      <c r="P88" s="27">
        <f t="array" ref="P88">SUM('3 Solute Functional Groups'!$G$8:$BI$8*'3 Solute Functional Groups'!$G75:$BI75)+P$31</f>
        <v>104.43315894366609</v>
      </c>
      <c r="Q88" s="271">
        <f>HLOOKUP($P$4,'5 Experimental Data'!$E$1:$AM$270,M88+4,FALSE)</f>
        <v>9.0141170362650342</v>
      </c>
      <c r="R88" s="346">
        <f t="shared" si="0"/>
        <v>7.9556402816499485</v>
      </c>
      <c r="S88" s="346">
        <f t="shared" si="1"/>
        <v>1.1203730400604843</v>
      </c>
    </row>
    <row r="89" spans="13:19" x14ac:dyDescent="0.3">
      <c r="M89" s="280">
        <f t="shared" si="2"/>
        <v>56</v>
      </c>
      <c r="N89" s="24" t="s">
        <v>474</v>
      </c>
      <c r="O89" s="27">
        <f t="array" ref="O89">SUM('3 Solute Functional Groups'!$G$6:$BI$6*'3 Solute Functional Groups'!$G76:$BI76)+O$31</f>
        <v>106.31735606977536</v>
      </c>
      <c r="P89" s="27">
        <f t="array" ref="P89">SUM('3 Solute Functional Groups'!$G$8:$BI$8*'3 Solute Functional Groups'!$G76:$BI76)+P$31</f>
        <v>117.57449844033943</v>
      </c>
      <c r="Q89" s="271">
        <f>HLOOKUP($P$4,'5 Experimental Data'!$E$1:$AM$270,M89+4,FALSE)</f>
        <v>11.752582971332899</v>
      </c>
      <c r="R89" s="346">
        <f t="shared" si="0"/>
        <v>11.257142370564068</v>
      </c>
      <c r="S89" s="346">
        <f t="shared" si="1"/>
        <v>0.24546138889017977</v>
      </c>
    </row>
    <row r="90" spans="13:19" x14ac:dyDescent="0.3">
      <c r="M90" s="280">
        <f t="shared" si="2"/>
        <v>57</v>
      </c>
      <c r="N90" s="24" t="s">
        <v>473</v>
      </c>
      <c r="O90" s="27">
        <f t="array" ref="O90">SUM('3 Solute Functional Groups'!$G$6:$BI$6*'3 Solute Functional Groups'!$G77:$BI77)+O$31</f>
        <v>116.15719347753458</v>
      </c>
      <c r="P90" s="27">
        <f t="array" ref="P90">SUM('3 Solute Functional Groups'!$G$8:$BI$8*'3 Solute Functional Groups'!$G77:$BI77)+P$31</f>
        <v>130.71583793701279</v>
      </c>
      <c r="Q90" s="271">
        <f>HLOOKUP($P$4,'5 Experimental Data'!$E$1:$AM$270,M90+4,FALSE)</f>
        <v>14.148740664517277</v>
      </c>
      <c r="R90" s="346">
        <f t="shared" si="0"/>
        <v>14.558644459478217</v>
      </c>
      <c r="S90" s="346">
        <f t="shared" si="1"/>
        <v>0.16802112112338005</v>
      </c>
    </row>
    <row r="91" spans="13:19" x14ac:dyDescent="0.3">
      <c r="M91" s="280">
        <f t="shared" si="2"/>
        <v>58</v>
      </c>
      <c r="N91" s="24" t="s">
        <v>472</v>
      </c>
      <c r="O91" s="27">
        <f t="array" ref="O91">SUM('3 Solute Functional Groups'!$G$6:$BI$6*'3 Solute Functional Groups'!$G78:$BI78)+O$31</f>
        <v>125.99703088529378</v>
      </c>
      <c r="P91" s="27">
        <f t="array" ref="P91">SUM('3 Solute Functional Groups'!$G$8:$BI$8*'3 Solute Functional Groups'!$G78:$BI78)+P$31</f>
        <v>143.85717743368613</v>
      </c>
      <c r="Q91" s="271">
        <f>HLOOKUP($P$4,'5 Experimental Data'!$E$1:$AM$270,M91+4,FALSE)</f>
        <v>16.4878469840544</v>
      </c>
      <c r="R91" s="346">
        <f t="shared" si="0"/>
        <v>17.86014654839235</v>
      </c>
      <c r="S91" s="346">
        <f t="shared" si="1"/>
        <v>1.8832060942821289</v>
      </c>
    </row>
    <row r="92" spans="13:19" x14ac:dyDescent="0.3">
      <c r="M92" s="280">
        <f t="shared" si="2"/>
        <v>59</v>
      </c>
      <c r="N92" s="24" t="s">
        <v>471</v>
      </c>
      <c r="O92" s="27">
        <f t="array" ref="O92">SUM('3 Solute Functional Groups'!$G$6:$BI$6*'3 Solute Functional Groups'!$G79:$BI79)+O$31</f>
        <v>135.83686829305302</v>
      </c>
      <c r="P92" s="27">
        <f t="array" ref="P92">SUM('3 Solute Functional Groups'!$G$8:$BI$8*'3 Solute Functional Groups'!$G79:$BI79)+P$31</f>
        <v>156.9985169303595</v>
      </c>
      <c r="Q92" s="271">
        <f>HLOOKUP($P$4,'5 Experimental Data'!$E$1:$AM$270,M92+4,FALSE)</f>
        <v>19.397467040064004</v>
      </c>
      <c r="R92" s="346">
        <f t="shared" si="0"/>
        <v>21.161648637306484</v>
      </c>
      <c r="S92" s="346">
        <f t="shared" si="1"/>
        <v>3.1123367080490283</v>
      </c>
    </row>
    <row r="93" spans="13:19" x14ac:dyDescent="0.3">
      <c r="M93" s="280">
        <f t="shared" si="2"/>
        <v>60</v>
      </c>
      <c r="N93" s="24" t="s">
        <v>470</v>
      </c>
      <c r="O93" s="27">
        <f t="array" ref="O93">SUM('3 Solute Functional Groups'!$G$6:$BI$6*'3 Solute Functional Groups'!$G80:$BI80)+O$31</f>
        <v>145.67670570081222</v>
      </c>
      <c r="P93" s="27">
        <f t="array" ref="P93">SUM('3 Solute Functional Groups'!$G$8:$BI$8*'3 Solute Functional Groups'!$G80:$BI80)+P$31</f>
        <v>170.13985642703281</v>
      </c>
      <c r="Q93" s="271" t="e">
        <f>HLOOKUP($P$4,'5 Experimental Data'!$E$1:$AM$270,M93+4,FALSE)</f>
        <v>#N/A</v>
      </c>
      <c r="R93" s="346">
        <f t="shared" si="0"/>
        <v>24.46315072622059</v>
      </c>
      <c r="S93" s="346">
        <f t="shared" si="1"/>
        <v>0</v>
      </c>
    </row>
    <row r="94" spans="13:19" x14ac:dyDescent="0.3">
      <c r="M94" s="280">
        <f t="shared" si="2"/>
        <v>61</v>
      </c>
      <c r="N94" s="24" t="s">
        <v>469</v>
      </c>
      <c r="O94" s="27">
        <f t="array" ref="O94">SUM('3 Solute Functional Groups'!$G$6:$BI$6*'3 Solute Functional Groups'!$G81:$BI81)+O$31</f>
        <v>57.750647192306729</v>
      </c>
      <c r="P94" s="27">
        <f t="array" ref="P94">SUM('3 Solute Functional Groups'!$G$8:$BI$8*'3 Solute Functional Groups'!$G81:$BI81)+P$31</f>
        <v>57.077581801424934</v>
      </c>
      <c r="Q94" s="271">
        <f>HLOOKUP($P$4,'5 Experimental Data'!$E$1:$AM$270,M94+4,FALSE)</f>
        <v>1.6544898357701658</v>
      </c>
      <c r="R94" s="346">
        <f t="shared" si="0"/>
        <v>-0.67306539088179562</v>
      </c>
      <c r="S94" s="346">
        <f t="shared" si="1"/>
        <v>5.4175133331148633</v>
      </c>
    </row>
    <row r="95" spans="13:19" x14ac:dyDescent="0.3">
      <c r="M95" s="280">
        <f t="shared" si="2"/>
        <v>62</v>
      </c>
      <c r="N95" s="24" t="s">
        <v>467</v>
      </c>
      <c r="O95" s="27">
        <f t="array" ref="O95">SUM('3 Solute Functional Groups'!$G$6:$BI$6*'3 Solute Functional Groups'!$G82:$BI82)+O$31</f>
        <v>77.430322007825168</v>
      </c>
      <c r="P95" s="27">
        <f t="array" ref="P95">SUM('3 Solute Functional Groups'!$G$8:$BI$8*'3 Solute Functional Groups'!$G82:$BI82)+P$31</f>
        <v>83.360260794771605</v>
      </c>
      <c r="Q95" s="271">
        <f>HLOOKUP($P$4,'5 Experimental Data'!$E$1:$AM$270,M95+4,FALSE)</f>
        <v>6.3327024748444263</v>
      </c>
      <c r="R95" s="346">
        <f t="shared" si="0"/>
        <v>5.9299387869464368</v>
      </c>
      <c r="S95" s="346">
        <f t="shared" si="1"/>
        <v>0.16221858828918906</v>
      </c>
    </row>
    <row r="96" spans="13:19" x14ac:dyDescent="0.3">
      <c r="M96" s="280">
        <f t="shared" si="2"/>
        <v>63</v>
      </c>
      <c r="N96" s="24" t="s">
        <v>466</v>
      </c>
      <c r="O96" s="27">
        <f t="array" ref="O96">SUM('3 Solute Functional Groups'!$G$6:$BI$6*'3 Solute Functional Groups'!$G83:$BI83)+O$31</f>
        <v>97.109996823343607</v>
      </c>
      <c r="P96" s="27">
        <f t="array" ref="P96">SUM('3 Solute Functional Groups'!$G$8:$BI$8*'3 Solute Functional Groups'!$G83:$BI83)+P$31</f>
        <v>109.64293978811831</v>
      </c>
      <c r="Q96" s="271">
        <f>HLOOKUP($P$4,'5 Experimental Data'!$E$1:$AM$270,M96+4,FALSE)</f>
        <v>11.35322335580217</v>
      </c>
      <c r="R96" s="346">
        <f t="shared" si="0"/>
        <v>12.532942964774705</v>
      </c>
      <c r="S96" s="346">
        <f t="shared" si="1"/>
        <v>1.391738355794311</v>
      </c>
    </row>
    <row r="97" spans="13:19" x14ac:dyDescent="0.3">
      <c r="M97" s="280">
        <f t="shared" si="2"/>
        <v>64</v>
      </c>
      <c r="N97" s="24" t="s">
        <v>465</v>
      </c>
      <c r="O97" s="27">
        <f t="array" ref="O97">SUM('3 Solute Functional Groups'!$G$6:$BI$6*'3 Solute Functional Groups'!$G84:$BI84)+O$31</f>
        <v>116.78967163886205</v>
      </c>
      <c r="P97" s="27">
        <f t="array" ref="P97">SUM('3 Solute Functional Groups'!$G$8:$BI$8*'3 Solute Functional Groups'!$G84:$BI84)+P$31</f>
        <v>135.925618781465</v>
      </c>
      <c r="Q97" s="271">
        <f>HLOOKUP($P$4,'5 Experimental Data'!$E$1:$AM$270,M97+4,FALSE)</f>
        <v>17.286566215115865</v>
      </c>
      <c r="R97" s="346">
        <f t="shared" si="0"/>
        <v>19.135947142602959</v>
      </c>
      <c r="S97" s="346">
        <f t="shared" si="1"/>
        <v>3.4202098149530218</v>
      </c>
    </row>
    <row r="98" spans="13:19" hidden="1" x14ac:dyDescent="0.3">
      <c r="M98" s="280">
        <f t="shared" si="2"/>
        <v>65</v>
      </c>
      <c r="N98" s="24" t="s">
        <v>464</v>
      </c>
      <c r="O98" s="27">
        <f t="array" ref="O98">SUM('3 Solute Functional Groups'!$G$6:$BI$6*'3 Solute Functional Groups'!$G85:$BI85)+O$31</f>
        <v>136.46934645438049</v>
      </c>
      <c r="P98" s="27">
        <f t="array" ref="P98">SUM('3 Solute Functional Groups'!$G$8:$BI$8*'3 Solute Functional Groups'!$G85:$BI85)+P$31</f>
        <v>162.20829777481171</v>
      </c>
      <c r="Q98" s="271" t="e">
        <f>HLOOKUP($P$4,'5 Experimental Data'!$E$1:$AM$270,M98+4,FALSE)</f>
        <v>#N/A</v>
      </c>
      <c r="R98" s="346">
        <f t="shared" ref="R98:R161" si="3">P98-O98</f>
        <v>25.738951320431227</v>
      </c>
      <c r="S98" s="346">
        <f t="shared" ref="S98:S161" si="4">IFERROR((Q98-R98)^2,0)</f>
        <v>0</v>
      </c>
    </row>
    <row r="99" spans="13:19" hidden="1" x14ac:dyDescent="0.3">
      <c r="M99" s="280">
        <f t="shared" si="2"/>
        <v>66</v>
      </c>
      <c r="N99" s="24" t="s">
        <v>463</v>
      </c>
      <c r="O99" s="27">
        <f t="array" ref="O99">SUM('3 Solute Functional Groups'!$G$6:$BI$6*'3 Solute Functional Groups'!$G86:$BI86)+O$31</f>
        <v>156.14902126989892</v>
      </c>
      <c r="P99" s="27">
        <f t="array" ref="P99">SUM('3 Solute Functional Groups'!$G$8:$BI$8*'3 Solute Functional Groups'!$G86:$BI86)+P$31</f>
        <v>188.49097676815839</v>
      </c>
      <c r="Q99" s="271" t="e">
        <f>HLOOKUP($P$4,'5 Experimental Data'!$E$1:$AM$270,M99+4,FALSE)</f>
        <v>#N/A</v>
      </c>
      <c r="R99" s="346">
        <f t="shared" si="3"/>
        <v>32.341955498259466</v>
      </c>
      <c r="S99" s="346">
        <f t="shared" si="4"/>
        <v>0</v>
      </c>
    </row>
    <row r="100" spans="13:19" x14ac:dyDescent="0.3">
      <c r="M100" s="280">
        <f t="shared" ref="M100:M163" si="5">M99+1</f>
        <v>67</v>
      </c>
      <c r="N100" s="24" t="s">
        <v>23</v>
      </c>
      <c r="O100" s="27">
        <f t="array" ref="O100">SUM('3 Solute Functional Groups'!$G$6:$BI$6*'3 Solute Functional Groups'!$G87:$BI87)+O$31</f>
        <v>70.014813191101467</v>
      </c>
      <c r="P100" s="27">
        <f t="array" ref="P100">SUM('3 Solute Functional Groups'!$G$8:$BI$8*'3 Solute Functional Groups'!$G87:$BI87)+P$31</f>
        <v>87.023736820503757</v>
      </c>
      <c r="Q100" s="271">
        <f>HLOOKUP($P$4,'5 Experimental Data'!$E$1:$AM$270,M100+4,FALSE)</f>
        <v>16.259641489465416</v>
      </c>
      <c r="R100" s="346">
        <f t="shared" si="3"/>
        <v>17.00892362940229</v>
      </c>
      <c r="S100" s="346">
        <f t="shared" si="4"/>
        <v>0.56142372522838069</v>
      </c>
    </row>
    <row r="101" spans="13:19" x14ac:dyDescent="0.3">
      <c r="M101" s="280">
        <f t="shared" si="5"/>
        <v>68</v>
      </c>
      <c r="N101" s="24" t="s">
        <v>461</v>
      </c>
      <c r="O101" s="27">
        <f t="array" ref="O101">SUM('3 Solute Functional Groups'!$G$6:$BI$6*'3 Solute Functional Groups'!$G88:$BI88)+O$31</f>
        <v>80.902439343406812</v>
      </c>
      <c r="P101" s="27">
        <f t="array" ref="P101">SUM('3 Solute Functional Groups'!$G$8:$BI$8*'3 Solute Functional Groups'!$G88:$BI88)+P$31</f>
        <v>101.7798172899642</v>
      </c>
      <c r="Q101" s="271" t="e">
        <f>HLOOKUP($P$4,'5 Experimental Data'!$E$1:$AM$270,M101+4,FALSE)</f>
        <v>#N/A</v>
      </c>
      <c r="R101" s="346">
        <f t="shared" si="3"/>
        <v>20.877377946557388</v>
      </c>
      <c r="S101" s="346">
        <f t="shared" si="4"/>
        <v>0</v>
      </c>
    </row>
    <row r="102" spans="13:19" x14ac:dyDescent="0.3">
      <c r="M102" s="280">
        <f t="shared" si="5"/>
        <v>69</v>
      </c>
      <c r="N102" s="24" t="s">
        <v>460</v>
      </c>
      <c r="O102" s="27">
        <f t="array" ref="O102">SUM('3 Solute Functional Groups'!$G$6:$BI$6*'3 Solute Functional Groups'!$G89:$BI89)+O$31</f>
        <v>60.867268334916496</v>
      </c>
      <c r="P102" s="27">
        <f t="array" ref="P102">SUM('3 Solute Functional Groups'!$G$8:$BI$8*'3 Solute Functional Groups'!$G89:$BI89)+P$31</f>
        <v>67.462409822561185</v>
      </c>
      <c r="Q102" s="271" t="e">
        <f>HLOOKUP($P$4,'5 Experimental Data'!$E$1:$AM$270,M102+4,FALSE)</f>
        <v>#N/A</v>
      </c>
      <c r="R102" s="346">
        <f t="shared" si="3"/>
        <v>6.595141487644689</v>
      </c>
      <c r="S102" s="346">
        <f t="shared" si="4"/>
        <v>0</v>
      </c>
    </row>
    <row r="103" spans="13:19" x14ac:dyDescent="0.3">
      <c r="M103" s="280">
        <f t="shared" si="5"/>
        <v>70</v>
      </c>
      <c r="N103" s="24" t="s">
        <v>458</v>
      </c>
      <c r="O103" s="27">
        <f t="array" ref="O103">SUM('3 Solute Functional Groups'!$G$6:$BI$6*'3 Solute Functional Groups'!$G90:$BI90)+O$31</f>
        <v>19.679674815518439</v>
      </c>
      <c r="P103" s="27">
        <f t="array" ref="P103">SUM('3 Solute Functional Groups'!$G$8:$BI$8*'3 Solute Functional Groups'!$G90:$BI90)+P$31</f>
        <v>26.463474666147111</v>
      </c>
      <c r="Q103" s="271">
        <f>HLOOKUP($P$4,'5 Experimental Data'!$E$1:$AM$270,M103+4,FALSE)</f>
        <v>6.8005237387518518</v>
      </c>
      <c r="R103" s="346">
        <f t="shared" si="3"/>
        <v>6.7837998506286716</v>
      </c>
      <c r="S103" s="346">
        <f t="shared" si="4"/>
        <v>2.7968843395664617E-4</v>
      </c>
    </row>
    <row r="104" spans="13:19" x14ac:dyDescent="0.3">
      <c r="M104" s="280">
        <f t="shared" si="5"/>
        <v>71</v>
      </c>
      <c r="N104" s="24" t="s">
        <v>456</v>
      </c>
      <c r="O104" s="27">
        <f t="array" ref="O104">SUM('3 Solute Functional Groups'!$G$6:$BI$6*'3 Solute Functional Groups'!$G91:$BI91)+O$31</f>
        <v>29.519512223277658</v>
      </c>
      <c r="P104" s="27">
        <f t="array" ref="P104">SUM('3 Solute Functional Groups'!$G$8:$BI$8*'3 Solute Functional Groups'!$G91:$BI91)+P$31</f>
        <v>39.60481416282046</v>
      </c>
      <c r="Q104" s="271">
        <f>HLOOKUP($P$4,'5 Experimental Data'!$E$1:$AM$270,M104+4,FALSE)</f>
        <v>9.7900157178675986</v>
      </c>
      <c r="R104" s="346">
        <f t="shared" si="3"/>
        <v>10.085301939542802</v>
      </c>
      <c r="S104" s="346">
        <f t="shared" si="4"/>
        <v>8.7193952711217396E-2</v>
      </c>
    </row>
    <row r="105" spans="13:19" x14ac:dyDescent="0.3">
      <c r="M105" s="280">
        <f t="shared" si="5"/>
        <v>72</v>
      </c>
      <c r="N105" s="24" t="s">
        <v>455</v>
      </c>
      <c r="O105" s="27">
        <f t="array" ref="O105">SUM('3 Solute Functional Groups'!$G$6:$BI$6*'3 Solute Functional Groups'!$G92:$BI92)+O$31</f>
        <v>39.359349631036878</v>
      </c>
      <c r="P105" s="27">
        <f t="array" ref="P105">SUM('3 Solute Functional Groups'!$G$8:$BI$8*'3 Solute Functional Groups'!$G92:$BI92)+P$31</f>
        <v>52.746153659493807</v>
      </c>
      <c r="Q105" s="271">
        <f>HLOOKUP($P$4,'5 Experimental Data'!$E$1:$AM$270,M105+4,FALSE)</f>
        <v>12.984892642113435</v>
      </c>
      <c r="R105" s="346">
        <f t="shared" si="3"/>
        <v>13.386804028456929</v>
      </c>
      <c r="S105" s="346">
        <f t="shared" si="4"/>
        <v>0.16153276247254947</v>
      </c>
    </row>
    <row r="106" spans="13:19" x14ac:dyDescent="0.3">
      <c r="M106" s="280">
        <f t="shared" si="5"/>
        <v>73</v>
      </c>
      <c r="N106" s="24" t="s">
        <v>454</v>
      </c>
      <c r="O106" s="27">
        <f t="array" ref="O106">SUM('3 Solute Functional Groups'!$G$6:$BI$6*'3 Solute Functional Groups'!$G93:$BI93)+O$31</f>
        <v>49.199187038796097</v>
      </c>
      <c r="P106" s="27">
        <f t="array" ref="P106">SUM('3 Solute Functional Groups'!$G$8:$BI$8*'3 Solute Functional Groups'!$G93:$BI93)+P$31</f>
        <v>65.887493156167139</v>
      </c>
      <c r="Q106" s="271">
        <f>HLOOKUP($P$4,'5 Experimental Data'!$E$1:$AM$270,M106+4,FALSE)</f>
        <v>15.917333247581936</v>
      </c>
      <c r="R106" s="346">
        <f t="shared" si="3"/>
        <v>16.688306117371042</v>
      </c>
      <c r="S106" s="346">
        <f t="shared" si="4"/>
        <v>0.59439916595084852</v>
      </c>
    </row>
    <row r="107" spans="13:19" x14ac:dyDescent="0.3">
      <c r="M107" s="280">
        <f t="shared" si="5"/>
        <v>74</v>
      </c>
      <c r="N107" s="24" t="s">
        <v>453</v>
      </c>
      <c r="O107" s="27">
        <f t="array" ref="O107">SUM('3 Solute Functional Groups'!$G$6:$BI$6*'3 Solute Functional Groups'!$G94:$BI94)+O$31</f>
        <v>84.883890164642295</v>
      </c>
      <c r="P107" s="27">
        <f t="array" ref="P107">SUM('3 Solute Functional Groups'!$G$8:$BI$8*'3 Solute Functional Groups'!$G94:$BI94)+P$31</f>
        <v>86.302463529295764</v>
      </c>
      <c r="Q107" s="271" t="e">
        <f>HLOOKUP($P$4,'5 Experimental Data'!$E$1:$AM$270,M107+4,FALSE)</f>
        <v>#N/A</v>
      </c>
      <c r="R107" s="346">
        <f t="shared" si="3"/>
        <v>1.4185733646534686</v>
      </c>
      <c r="S107" s="346">
        <f t="shared" si="4"/>
        <v>0</v>
      </c>
    </row>
    <row r="108" spans="13:19" x14ac:dyDescent="0.3">
      <c r="M108" s="280">
        <f t="shared" si="5"/>
        <v>75</v>
      </c>
      <c r="N108" s="24" t="s">
        <v>452</v>
      </c>
      <c r="O108" s="27">
        <f t="array" ref="O108">SUM('3 Solute Functional Groups'!$G$6:$BI$6*'3 Solute Functional Groups'!$G95:$BI95)+O$31</f>
        <v>114.40340238791995</v>
      </c>
      <c r="P108" s="27">
        <f t="array" ref="P108">SUM('3 Solute Functional Groups'!$G$8:$BI$8*'3 Solute Functional Groups'!$G95:$BI95)+P$31</f>
        <v>125.72648201931581</v>
      </c>
      <c r="Q108" s="271">
        <f>HLOOKUP($P$4,'5 Experimental Data'!$E$1:$AM$270,M108+4,FALSE)</f>
        <v>8.4436032997925672</v>
      </c>
      <c r="R108" s="346">
        <f t="shared" si="3"/>
        <v>11.323079631395856</v>
      </c>
      <c r="S108" s="346">
        <f t="shared" si="4"/>
        <v>8.2913839442635346</v>
      </c>
    </row>
    <row r="109" spans="13:19" x14ac:dyDescent="0.3">
      <c r="M109" s="280">
        <f t="shared" si="5"/>
        <v>76</v>
      </c>
      <c r="N109" s="24" t="s">
        <v>451</v>
      </c>
      <c r="O109" s="27">
        <f t="array" ref="O109">SUM('3 Solute Functional Groups'!$G$6:$BI$6*'3 Solute Functional Groups'!$G96:$BI96)+O$31</f>
        <v>143.9229146111976</v>
      </c>
      <c r="P109" s="27">
        <f t="array" ref="P109">SUM('3 Solute Functional Groups'!$G$8:$BI$8*'3 Solute Functional Groups'!$G96:$BI96)+P$31</f>
        <v>165.15050050933587</v>
      </c>
      <c r="Q109" s="271" t="e">
        <f>HLOOKUP($P$4,'5 Experimental Data'!$E$1:$AM$270,M109+4,FALSE)</f>
        <v>#N/A</v>
      </c>
      <c r="R109" s="346">
        <f t="shared" si="3"/>
        <v>21.227585898138273</v>
      </c>
      <c r="S109" s="346">
        <f t="shared" si="4"/>
        <v>0</v>
      </c>
    </row>
    <row r="110" spans="13:19" x14ac:dyDescent="0.3">
      <c r="M110" s="280">
        <f t="shared" si="5"/>
        <v>77</v>
      </c>
      <c r="N110" s="24" t="s">
        <v>450</v>
      </c>
      <c r="O110" s="27">
        <f t="array" ref="O110">SUM('3 Solute Functional Groups'!$G$6:$BI$6*'3 Solute Functional Groups'!$G97:$BI97)+O$31</f>
        <v>173.44242683447527</v>
      </c>
      <c r="P110" s="27">
        <f t="array" ref="P110">SUM('3 Solute Functional Groups'!$G$8:$BI$8*'3 Solute Functional Groups'!$G97:$BI97)+P$31</f>
        <v>204.57451899935592</v>
      </c>
      <c r="Q110" s="271" t="e">
        <f>HLOOKUP($P$4,'5 Experimental Data'!$E$1:$AM$270,M110+4,FALSE)</f>
        <v>#N/A</v>
      </c>
      <c r="R110" s="346">
        <f t="shared" si="3"/>
        <v>31.132092164880646</v>
      </c>
      <c r="S110" s="346">
        <f t="shared" si="4"/>
        <v>0</v>
      </c>
    </row>
    <row r="111" spans="13:19" x14ac:dyDescent="0.3">
      <c r="M111" s="280">
        <f t="shared" si="5"/>
        <v>78</v>
      </c>
      <c r="N111" s="24" t="s">
        <v>449</v>
      </c>
      <c r="O111" s="27">
        <f t="array" ref="O111">SUM('3 Solute Functional Groups'!$G$6:$BI$6*'3 Solute Functional Groups'!$G98:$BI98)+O$31</f>
        <v>91.741236635466947</v>
      </c>
      <c r="P111" s="27">
        <f t="array" ref="P111">SUM('3 Solute Functional Groups'!$G$8:$BI$8*'3 Solute Functional Groups'!$G98:$BI98)+P$31</f>
        <v>97.017114187719102</v>
      </c>
      <c r="Q111" s="271" t="e">
        <f>HLOOKUP($P$4,'5 Experimental Data'!$E$1:$AM$270,M111+4,FALSE)</f>
        <v>#N/A</v>
      </c>
      <c r="R111" s="346">
        <f t="shared" si="3"/>
        <v>5.2758775522521546</v>
      </c>
      <c r="S111" s="346">
        <f t="shared" si="4"/>
        <v>0</v>
      </c>
    </row>
    <row r="112" spans="13:19" x14ac:dyDescent="0.3">
      <c r="M112" s="280">
        <f t="shared" si="5"/>
        <v>79</v>
      </c>
      <c r="N112" s="24" t="s">
        <v>448</v>
      </c>
      <c r="O112" s="27">
        <f t="array" ref="O112">SUM('3 Solute Functional Groups'!$G$6:$BI$6*'3 Solute Functional Groups'!$G99:$BI99)+O$31</f>
        <v>91.741236635466947</v>
      </c>
      <c r="P112" s="27">
        <f t="array" ref="P112">SUM('3 Solute Functional Groups'!$G$8:$BI$8*'3 Solute Functional Groups'!$G99:$BI99)+P$31</f>
        <v>97.017114187719102</v>
      </c>
      <c r="Q112" s="271">
        <f>HLOOKUP($P$4,'5 Experimental Data'!$E$1:$AM$270,M112+4,FALSE)</f>
        <v>4.2218016498962818</v>
      </c>
      <c r="R112" s="346">
        <f t="shared" si="3"/>
        <v>5.2758775522521546</v>
      </c>
      <c r="S112" s="346">
        <f t="shared" si="4"/>
        <v>1.1110760079273474</v>
      </c>
    </row>
    <row r="113" spans="13:19" x14ac:dyDescent="0.3">
      <c r="M113" s="280">
        <f t="shared" si="5"/>
        <v>80</v>
      </c>
      <c r="N113" s="24" t="s">
        <v>447</v>
      </c>
      <c r="O113" s="27">
        <f t="array" ref="O113">SUM('3 Solute Functional Groups'!$G$6:$BI$6*'3 Solute Functional Groups'!$G100:$BI100)+O$31</f>
        <v>111.42091145098539</v>
      </c>
      <c r="P113" s="27">
        <f t="array" ref="P113">SUM('3 Solute Functional Groups'!$G$8:$BI$8*'3 Solute Functional Groups'!$G100:$BI100)+P$31</f>
        <v>123.29979318106581</v>
      </c>
      <c r="Q113" s="271" t="e">
        <f>HLOOKUP($P$4,'5 Experimental Data'!$E$1:$AM$270,M113+4,FALSE)</f>
        <v>#N/A</v>
      </c>
      <c r="R113" s="346">
        <f t="shared" si="3"/>
        <v>11.878881730080423</v>
      </c>
      <c r="S113" s="346">
        <f t="shared" si="4"/>
        <v>0</v>
      </c>
    </row>
    <row r="114" spans="13:19" x14ac:dyDescent="0.3">
      <c r="M114" s="280">
        <f t="shared" si="5"/>
        <v>81</v>
      </c>
      <c r="N114" s="24" t="s">
        <v>446</v>
      </c>
      <c r="O114" s="27">
        <f t="array" ref="O114">SUM('3 Solute Functional Groups'!$G$6:$BI$6*'3 Solute Functional Groups'!$G101:$BI101)+O$31</f>
        <v>131.10058626650383</v>
      </c>
      <c r="P114" s="27">
        <f t="array" ref="P114">SUM('3 Solute Functional Groups'!$G$8:$BI$8*'3 Solute Functional Groups'!$G101:$BI101)+P$31</f>
        <v>149.58247217441249</v>
      </c>
      <c r="Q114" s="271" t="e">
        <f>HLOOKUP($P$4,'5 Experimental Data'!$E$1:$AM$270,M114+4,FALSE)</f>
        <v>#N/A</v>
      </c>
      <c r="R114" s="346">
        <f t="shared" si="3"/>
        <v>18.481885907908662</v>
      </c>
      <c r="S114" s="346">
        <f t="shared" si="4"/>
        <v>0</v>
      </c>
    </row>
    <row r="115" spans="13:19" x14ac:dyDescent="0.3">
      <c r="M115" s="280">
        <f t="shared" si="5"/>
        <v>82</v>
      </c>
      <c r="N115" s="24" t="s">
        <v>445</v>
      </c>
      <c r="O115" s="27">
        <f t="array" ref="O115">SUM('3 Solute Functional Groups'!$G$6:$BI$6*'3 Solute Functional Groups'!$G102:$BI102)+O$31</f>
        <v>56.775187763806578</v>
      </c>
      <c r="P115" s="27">
        <f t="array" ref="P115">SUM('3 Solute Functional Groups'!$G$8:$BI$8*'3 Solute Functional Groups'!$G102:$BI102)+P$31</f>
        <v>54.153493999036591</v>
      </c>
      <c r="Q115" s="271" t="e">
        <f>HLOOKUP($P$4,'5 Experimental Data'!$E$1:$AM$270,M115+4,FALSE)</f>
        <v>#N/A</v>
      </c>
      <c r="R115" s="346">
        <f t="shared" si="3"/>
        <v>-2.6216937647699865</v>
      </c>
      <c r="S115" s="346">
        <f t="shared" si="4"/>
        <v>0</v>
      </c>
    </row>
    <row r="116" spans="13:19" x14ac:dyDescent="0.3">
      <c r="M116" s="280">
        <f t="shared" si="5"/>
        <v>83</v>
      </c>
      <c r="N116" s="24" t="s">
        <v>444</v>
      </c>
      <c r="O116" s="27">
        <f t="array" ref="O116">SUM('3 Solute Functional Groups'!$G$6:$BI$6*'3 Solute Functional Groups'!$G103:$BI103)+O$31</f>
        <v>66.615025171565804</v>
      </c>
      <c r="P116" s="27">
        <f t="array" ref="P116">SUM('3 Solute Functional Groups'!$G$8:$BI$8*'3 Solute Functional Groups'!$G103:$BI103)+P$31</f>
        <v>67.294833495709923</v>
      </c>
      <c r="Q116" s="271" t="e">
        <f>HLOOKUP($P$4,'5 Experimental Data'!$E$1:$AM$270,M116+4,FALSE)</f>
        <v>#N/A</v>
      </c>
      <c r="R116" s="346">
        <f t="shared" si="3"/>
        <v>0.67980832414411907</v>
      </c>
      <c r="S116" s="346">
        <f t="shared" si="4"/>
        <v>0</v>
      </c>
    </row>
    <row r="117" spans="13:19" x14ac:dyDescent="0.3">
      <c r="M117" s="280">
        <f t="shared" si="5"/>
        <v>84</v>
      </c>
      <c r="N117" s="24" t="s">
        <v>443</v>
      </c>
      <c r="O117" s="27">
        <f t="array" ref="O117">SUM('3 Solute Functional Groups'!$G$6:$BI$6*'3 Solute Functional Groups'!$G104:$BI104)+O$31</f>
        <v>76.45486257932501</v>
      </c>
      <c r="P117" s="27">
        <f t="array" ref="P117">SUM('3 Solute Functional Groups'!$G$8:$BI$8*'3 Solute Functional Groups'!$G104:$BI104)+P$31</f>
        <v>80.436172992383277</v>
      </c>
      <c r="Q117" s="271" t="e">
        <f>HLOOKUP($P$4,'5 Experimental Data'!$E$1:$AM$270,M117+4,FALSE)</f>
        <v>#N/A</v>
      </c>
      <c r="R117" s="346">
        <f t="shared" si="3"/>
        <v>3.9813104130582673</v>
      </c>
      <c r="S117" s="346">
        <f t="shared" si="4"/>
        <v>0</v>
      </c>
    </row>
    <row r="118" spans="13:19" x14ac:dyDescent="0.3">
      <c r="M118" s="280">
        <f t="shared" si="5"/>
        <v>85</v>
      </c>
      <c r="N118" s="24" t="s">
        <v>442</v>
      </c>
      <c r="O118" s="27">
        <f t="array" ref="O118">SUM('3 Solute Functional Groups'!$G$6:$BI$6*'3 Solute Functional Groups'!$G105:$BI105)+O$31</f>
        <v>86.294699987084243</v>
      </c>
      <c r="P118" s="27">
        <f t="array" ref="P118">SUM('3 Solute Functional Groups'!$G$8:$BI$8*'3 Solute Functional Groups'!$G105:$BI105)+P$31</f>
        <v>93.577512489056616</v>
      </c>
      <c r="Q118" s="271" t="e">
        <f>HLOOKUP($P$4,'5 Experimental Data'!$E$1:$AM$270,M118+4,FALSE)</f>
        <v>#N/A</v>
      </c>
      <c r="R118" s="346">
        <f t="shared" si="3"/>
        <v>7.2828125019723728</v>
      </c>
      <c r="S118" s="346">
        <f t="shared" si="4"/>
        <v>0</v>
      </c>
    </row>
    <row r="119" spans="13:19" x14ac:dyDescent="0.3">
      <c r="M119" s="280">
        <f t="shared" si="5"/>
        <v>86</v>
      </c>
      <c r="N119" s="24" t="s">
        <v>441</v>
      </c>
      <c r="O119" s="27">
        <f t="array" ref="O119">SUM('3 Solute Functional Groups'!$G$6:$BI$6*'3 Solute Functional Groups'!$G106:$BI106)+O$31</f>
        <v>96.134537394843449</v>
      </c>
      <c r="P119" s="27">
        <f t="array" ref="P119">SUM('3 Solute Functional Groups'!$G$8:$BI$8*'3 Solute Functional Groups'!$G106:$BI106)+P$31</f>
        <v>106.71885198572997</v>
      </c>
      <c r="Q119" s="271" t="e">
        <f>HLOOKUP($P$4,'5 Experimental Data'!$E$1:$AM$270,M119+4,FALSE)</f>
        <v>#N/A</v>
      </c>
      <c r="R119" s="346">
        <f t="shared" si="3"/>
        <v>10.584314590886521</v>
      </c>
      <c r="S119" s="346">
        <f t="shared" si="4"/>
        <v>0</v>
      </c>
    </row>
    <row r="120" spans="13:19" x14ac:dyDescent="0.3">
      <c r="M120" s="280">
        <f t="shared" si="5"/>
        <v>87</v>
      </c>
      <c r="N120" s="24" t="s">
        <v>440</v>
      </c>
      <c r="O120" s="27">
        <f t="array" ref="O120">SUM('3 Solute Functional Groups'!$G$6:$BI$6*'3 Solute Functional Groups'!$G107:$BI107)+O$31</f>
        <v>105.97437480260268</v>
      </c>
      <c r="P120" s="27">
        <f t="array" ref="P120">SUM('3 Solute Functional Groups'!$G$8:$BI$8*'3 Solute Functional Groups'!$G107:$BI107)+P$31</f>
        <v>119.86019148240331</v>
      </c>
      <c r="Q120" s="271" t="e">
        <f>HLOOKUP($P$4,'5 Experimental Data'!$E$1:$AM$270,M120+4,FALSE)</f>
        <v>#N/A</v>
      </c>
      <c r="R120" s="346">
        <f t="shared" si="3"/>
        <v>13.885816679800627</v>
      </c>
      <c r="S120" s="346">
        <f t="shared" si="4"/>
        <v>0</v>
      </c>
    </row>
    <row r="121" spans="13:19" x14ac:dyDescent="0.3">
      <c r="M121" s="280">
        <f t="shared" si="5"/>
        <v>88</v>
      </c>
      <c r="N121" s="24" t="s">
        <v>439</v>
      </c>
      <c r="O121" s="27">
        <f t="array" ref="O121">SUM('3 Solute Functional Groups'!$G$6:$BI$6*'3 Solute Functional Groups'!$G108:$BI108)+O$31</f>
        <v>115.8142122103619</v>
      </c>
      <c r="P121" s="27">
        <f t="array" ref="P121">SUM('3 Solute Functional Groups'!$G$8:$BI$8*'3 Solute Functional Groups'!$G108:$BI108)+P$31</f>
        <v>133.00153097907668</v>
      </c>
      <c r="Q121" s="271" t="e">
        <f>HLOOKUP($P$4,'5 Experimental Data'!$E$1:$AM$270,M121+4,FALSE)</f>
        <v>#N/A</v>
      </c>
      <c r="R121" s="346">
        <f t="shared" si="3"/>
        <v>17.187318768714775</v>
      </c>
      <c r="S121" s="346">
        <f t="shared" si="4"/>
        <v>0</v>
      </c>
    </row>
    <row r="122" spans="13:19" x14ac:dyDescent="0.3">
      <c r="M122" s="280">
        <f t="shared" si="5"/>
        <v>89</v>
      </c>
      <c r="N122" s="24" t="s">
        <v>438</v>
      </c>
      <c r="O122" s="27">
        <f t="array" ref="O122">SUM('3 Solute Functional Groups'!$G$6:$BI$6*'3 Solute Functional Groups'!$G109:$BI109)+O$31</f>
        <v>125.65404961812111</v>
      </c>
      <c r="P122" s="27">
        <f t="array" ref="P122">SUM('3 Solute Functional Groups'!$G$8:$BI$8*'3 Solute Functional Groups'!$G109:$BI109)+P$31</f>
        <v>146.14287047575002</v>
      </c>
      <c r="Q122" s="271" t="e">
        <f>HLOOKUP($P$4,'5 Experimental Data'!$E$1:$AM$270,M122+4,FALSE)</f>
        <v>#N/A</v>
      </c>
      <c r="R122" s="346">
        <f t="shared" si="3"/>
        <v>20.488820857628909</v>
      </c>
      <c r="S122" s="346">
        <f t="shared" si="4"/>
        <v>0</v>
      </c>
    </row>
    <row r="123" spans="13:19" x14ac:dyDescent="0.3">
      <c r="M123" s="280">
        <f t="shared" si="5"/>
        <v>90</v>
      </c>
      <c r="N123" s="24" t="s">
        <v>437</v>
      </c>
      <c r="O123" s="27">
        <f t="array" ref="O123">SUM('3 Solute Functional Groups'!$G$6:$BI$6*'3 Solute Functional Groups'!$G110:$BI110)+O$31</f>
        <v>135.49388702588033</v>
      </c>
      <c r="P123" s="27">
        <f t="array" ref="P123">SUM('3 Solute Functional Groups'!$G$8:$BI$8*'3 Solute Functional Groups'!$G110:$BI110)+P$31</f>
        <v>159.28420997242338</v>
      </c>
      <c r="Q123" s="271" t="e">
        <f>HLOOKUP($P$4,'5 Experimental Data'!$E$1:$AM$270,M123+4,FALSE)</f>
        <v>#N/A</v>
      </c>
      <c r="R123" s="346">
        <f t="shared" si="3"/>
        <v>23.790322946543057</v>
      </c>
      <c r="S123" s="346">
        <f t="shared" si="4"/>
        <v>0</v>
      </c>
    </row>
    <row r="124" spans="13:19" x14ac:dyDescent="0.3">
      <c r="M124" s="280">
        <f t="shared" si="5"/>
        <v>91</v>
      </c>
      <c r="N124" s="24" t="s">
        <v>436</v>
      </c>
      <c r="O124" s="27">
        <f t="array" ref="O124">SUM('3 Solute Functional Groups'!$G$6:$BI$6*'3 Solute Functional Groups'!$G111:$BI111)+O$31</f>
        <v>96.134537394843449</v>
      </c>
      <c r="P124" s="27">
        <f t="array" ref="P124">SUM('3 Solute Functional Groups'!$G$8:$BI$8*'3 Solute Functional Groups'!$G111:$BI111)+P$31</f>
        <v>106.71885198572997</v>
      </c>
      <c r="Q124" s="271" t="e">
        <f>HLOOKUP($P$4,'5 Experimental Data'!$E$1:$AM$270,M124+4,FALSE)</f>
        <v>#N/A</v>
      </c>
      <c r="R124" s="346">
        <f t="shared" si="3"/>
        <v>10.584314590886521</v>
      </c>
      <c r="S124" s="346">
        <f t="shared" si="4"/>
        <v>0</v>
      </c>
    </row>
    <row r="125" spans="13:19" hidden="1" x14ac:dyDescent="0.3">
      <c r="M125" s="280">
        <f t="shared" si="5"/>
        <v>92</v>
      </c>
      <c r="N125" s="24" t="s">
        <v>435</v>
      </c>
      <c r="O125" s="27">
        <f t="array" ref="O125">SUM('3 Solute Functional Groups'!$G$6:$BI$6*'3 Solute Functional Groups'!$G112:$BI112)+O$31</f>
        <v>73.324902502374727</v>
      </c>
      <c r="P125" s="27">
        <f t="array" ref="P125">SUM('3 Solute Functional Groups'!$G$8:$BI$8*'3 Solute Functional Groups'!$G112:$BI112)+P$31</f>
        <v>91.83414927868715</v>
      </c>
      <c r="Q125" s="271" t="e">
        <f>HLOOKUP($P$4,'5 Experimental Data'!$E$1:$AM$270,M125+4,FALSE)</f>
        <v>#N/A</v>
      </c>
      <c r="R125" s="346">
        <f t="shared" si="3"/>
        <v>18.509246776312423</v>
      </c>
      <c r="S125" s="346">
        <f t="shared" si="4"/>
        <v>0</v>
      </c>
    </row>
    <row r="126" spans="13:19" x14ac:dyDescent="0.3">
      <c r="M126" s="280">
        <f t="shared" si="5"/>
        <v>93</v>
      </c>
      <c r="N126" s="24" t="s">
        <v>434</v>
      </c>
      <c r="O126" s="27">
        <f t="array" ref="O126">SUM('3 Solute Functional Groups'!$G$6:$BI$6*'3 Solute Functional Groups'!$G113:$BI113)+O$31</f>
        <v>84.41882120625435</v>
      </c>
      <c r="P126" s="27">
        <f t="array" ref="P126">SUM('3 Solute Functional Groups'!$G$8:$BI$8*'3 Solute Functional Groups'!$G113:$BI113)+P$31</f>
        <v>102.82369063890441</v>
      </c>
      <c r="Q126" s="271">
        <f>HLOOKUP($P$4,'5 Experimental Data'!$E$1:$AM$270,M126+4,FALSE)</f>
        <v>17.115412094174122</v>
      </c>
      <c r="R126" s="346">
        <f t="shared" si="3"/>
        <v>18.404869432650059</v>
      </c>
      <c r="S126" s="346">
        <f t="shared" si="4"/>
        <v>1.6627002277494487</v>
      </c>
    </row>
    <row r="127" spans="13:19" x14ac:dyDescent="0.3">
      <c r="M127" s="280">
        <f t="shared" si="5"/>
        <v>94</v>
      </c>
      <c r="N127" s="24" t="s">
        <v>433</v>
      </c>
      <c r="O127" s="27">
        <f t="array" ref="O127">SUM('3 Solute Functional Groups'!$G$6:$BI$6*'3 Solute Functional Groups'!$G114:$BI114)+O$31</f>
        <v>163.13752046832809</v>
      </c>
      <c r="P127" s="27">
        <f t="array" ref="P127">SUM('3 Solute Functional Groups'!$G$8:$BI$8*'3 Solute Functional Groups'!$G114:$BI114)+P$31</f>
        <v>207.95440661229119</v>
      </c>
      <c r="Q127" s="271" t="e">
        <f>HLOOKUP($P$4,'5 Experimental Data'!$E$1:$AM$270,M127+4,FALSE)</f>
        <v>#N/A</v>
      </c>
      <c r="R127" s="346">
        <f t="shared" si="3"/>
        <v>44.816886143963103</v>
      </c>
      <c r="S127" s="346">
        <f t="shared" si="4"/>
        <v>0</v>
      </c>
    </row>
    <row r="128" spans="13:19" x14ac:dyDescent="0.3">
      <c r="M128" s="280">
        <f t="shared" si="5"/>
        <v>95</v>
      </c>
      <c r="N128" s="24" t="s">
        <v>432</v>
      </c>
      <c r="O128" s="27">
        <f t="array" ref="O128">SUM('3 Solute Functional Groups'!$G$6:$BI$6*'3 Solute Functional Groups'!$G115:$BI115)+O$31</f>
        <v>74.57898379849513</v>
      </c>
      <c r="P128" s="27">
        <f t="array" ref="P128">SUM('3 Solute Functional Groups'!$G$8:$BI$8*'3 Solute Functional Groups'!$G115:$BI115)+P$31</f>
        <v>89.68235114223107</v>
      </c>
      <c r="Q128" s="271">
        <f>HLOOKUP($P$4,'5 Experimental Data'!$E$1:$AM$270,M128+4,FALSE)</f>
        <v>14.491048906400758</v>
      </c>
      <c r="R128" s="346">
        <f t="shared" si="3"/>
        <v>15.10336734373594</v>
      </c>
      <c r="S128" s="346">
        <f t="shared" si="4"/>
        <v>0.37493386870059864</v>
      </c>
    </row>
    <row r="129" spans="13:19" x14ac:dyDescent="0.3">
      <c r="M129" s="280">
        <f t="shared" si="5"/>
        <v>96</v>
      </c>
      <c r="N129" s="24" t="s">
        <v>431</v>
      </c>
      <c r="O129" s="27">
        <f t="array" ref="O129">SUM('3 Solute Functional Groups'!$G$6:$BI$6*'3 Solute Functional Groups'!$G116:$BI116)+O$31</f>
        <v>88.130780558194147</v>
      </c>
      <c r="P129" s="27">
        <f t="array" ref="P129">SUM('3 Solute Functional Groups'!$G$8:$BI$8*'3 Solute Functional Groups'!$G116:$BI116)+P$31</f>
        <v>106.62618727455954</v>
      </c>
      <c r="Q129" s="271" t="e">
        <f>HLOOKUP($P$4,'5 Experimental Data'!$E$1:$AM$270,M129+4,FALSE)</f>
        <v>#N/A</v>
      </c>
      <c r="R129" s="346">
        <f t="shared" si="3"/>
        <v>18.495406716365395</v>
      </c>
      <c r="S129" s="346">
        <f t="shared" si="4"/>
        <v>0</v>
      </c>
    </row>
    <row r="130" spans="13:19" x14ac:dyDescent="0.3">
      <c r="M130" s="280">
        <f t="shared" si="5"/>
        <v>97</v>
      </c>
      <c r="N130" s="24" t="s">
        <v>430</v>
      </c>
      <c r="O130" s="27">
        <f t="array" ref="O130">SUM('3 Solute Functional Groups'!$G$6:$BI$6*'3 Solute Functional Groups'!$G117:$BI117)+O$31</f>
        <v>88.130780558194147</v>
      </c>
      <c r="P130" s="27">
        <f t="array" ref="P130">SUM('3 Solute Functional Groups'!$G$8:$BI$8*'3 Solute Functional Groups'!$G117:$BI117)+P$31</f>
        <v>106.62618727455954</v>
      </c>
      <c r="Q130" s="271" t="e">
        <f>HLOOKUP($P$4,'5 Experimental Data'!$E$1:$AM$270,M130+4,FALSE)</f>
        <v>#N/A</v>
      </c>
      <c r="R130" s="346">
        <f t="shared" si="3"/>
        <v>18.495406716365395</v>
      </c>
      <c r="S130" s="346">
        <f t="shared" si="4"/>
        <v>0</v>
      </c>
    </row>
    <row r="131" spans="13:19" x14ac:dyDescent="0.3">
      <c r="M131" s="280">
        <f t="shared" si="5"/>
        <v>98</v>
      </c>
      <c r="N131" s="24" t="s">
        <v>429</v>
      </c>
      <c r="O131" s="27">
        <f t="array" ref="O131">SUM('3 Solute Functional Groups'!$G$6:$BI$6*'3 Solute Functional Groups'!$G118:$BI118)+O$31</f>
        <v>88.130780558194147</v>
      </c>
      <c r="P131" s="27">
        <f t="array" ref="P131">SUM('3 Solute Functional Groups'!$G$8:$BI$8*'3 Solute Functional Groups'!$G118:$BI118)+P$31</f>
        <v>106.62618727455954</v>
      </c>
      <c r="Q131" s="271" t="e">
        <f>HLOOKUP($P$4,'5 Experimental Data'!$E$1:$AM$270,M131+4,FALSE)</f>
        <v>#N/A</v>
      </c>
      <c r="R131" s="346">
        <f t="shared" si="3"/>
        <v>18.495406716365395</v>
      </c>
      <c r="S131" s="346">
        <f t="shared" si="4"/>
        <v>0</v>
      </c>
    </row>
    <row r="132" spans="13:19" x14ac:dyDescent="0.3">
      <c r="M132" s="280">
        <f t="shared" si="5"/>
        <v>99</v>
      </c>
      <c r="N132" s="24" t="s">
        <v>428</v>
      </c>
      <c r="O132" s="27">
        <f t="array" ref="O132">SUM('3 Solute Functional Groups'!$G$6:$BI$6*'3 Solute Functional Groups'!$G119:$BI119)+O$31</f>
        <v>102.44257731789318</v>
      </c>
      <c r="P132" s="27">
        <f t="array" ref="P132">SUM('3 Solute Functional Groups'!$G$8:$BI$8*'3 Solute Functional Groups'!$G119:$BI119)+P$31</f>
        <v>123.80343655187417</v>
      </c>
      <c r="Q132" s="271" t="e">
        <f>HLOOKUP($P$4,'5 Experimental Data'!$E$1:$AM$270,M132+4,FALSE)</f>
        <v>#N/A</v>
      </c>
      <c r="R132" s="346">
        <f t="shared" si="3"/>
        <v>21.360859233980989</v>
      </c>
      <c r="S132" s="346">
        <f t="shared" si="4"/>
        <v>0</v>
      </c>
    </row>
    <row r="133" spans="13:19" x14ac:dyDescent="0.3">
      <c r="M133" s="280">
        <f t="shared" si="5"/>
        <v>100</v>
      </c>
      <c r="N133" s="24" t="s">
        <v>427</v>
      </c>
      <c r="O133" s="27">
        <f t="array" ref="O133">SUM('3 Solute Functional Groups'!$G$6:$BI$6*'3 Solute Functional Groups'!$G120:$BI120)+O$31</f>
        <v>117.51437407759221</v>
      </c>
      <c r="P133" s="27">
        <f t="array" ref="P133">SUM('3 Solute Functional Groups'!$G$8:$BI$8*'3 Solute Functional Groups'!$G120:$BI120)+P$31</f>
        <v>141.32903430507551</v>
      </c>
      <c r="Q133" s="271">
        <f>HLOOKUP($P$4,'5 Experimental Data'!$E$1:$AM$270,M133+4,FALSE)</f>
        <v>22.803434046804657</v>
      </c>
      <c r="R133" s="346">
        <f t="shared" si="3"/>
        <v>23.814660227483301</v>
      </c>
      <c r="S133" s="346">
        <f t="shared" si="4"/>
        <v>1.022578388489918</v>
      </c>
    </row>
    <row r="134" spans="13:19" x14ac:dyDescent="0.3">
      <c r="M134" s="280">
        <f t="shared" si="5"/>
        <v>101</v>
      </c>
      <c r="N134" s="24" t="s">
        <v>426</v>
      </c>
      <c r="O134" s="27">
        <f t="array" ref="O134">SUM('3 Solute Functional Groups'!$G$6:$BI$6*'3 Solute Functional Groups'!$G121:$BI121)+O$31</f>
        <v>141.57796759699025</v>
      </c>
      <c r="P134" s="27">
        <f t="array" ref="P134">SUM('3 Solute Functional Groups'!$G$8:$BI$8*'3 Solute Functional Groups'!$G121:$BI121)+P$31</f>
        <v>174.40950088197516</v>
      </c>
      <c r="Q134" s="271" t="e">
        <f>HLOOKUP($P$4,'5 Experimental Data'!$E$1:$AM$270,M134+4,FALSE)</f>
        <v>#N/A</v>
      </c>
      <c r="R134" s="346">
        <f t="shared" si="3"/>
        <v>32.831533284984914</v>
      </c>
      <c r="S134" s="346">
        <f t="shared" si="4"/>
        <v>0</v>
      </c>
    </row>
    <row r="135" spans="13:19" x14ac:dyDescent="0.3">
      <c r="M135" s="280">
        <f t="shared" si="5"/>
        <v>102</v>
      </c>
      <c r="N135" s="24" t="s">
        <v>425</v>
      </c>
      <c r="O135" s="27">
        <f t="array" ref="O135">SUM('3 Solute Functional Groups'!$G$6:$BI$6*'3 Solute Functional Groups'!$G122:$BI122)+O$31</f>
        <v>129.54617083729124</v>
      </c>
      <c r="P135" s="27">
        <f t="array" ref="P135">SUM('3 Solute Functional Groups'!$G$8:$BI$8*'3 Solute Functional Groups'!$G122:$BI122)+P$31</f>
        <v>157.86926759352534</v>
      </c>
      <c r="Q135" s="271" t="e">
        <f>HLOOKUP($P$4,'5 Experimental Data'!$E$1:$AM$270,M135+4,FALSE)</f>
        <v>#N/A</v>
      </c>
      <c r="R135" s="346">
        <f t="shared" si="3"/>
        <v>28.323096756234094</v>
      </c>
      <c r="S135" s="346">
        <f t="shared" si="4"/>
        <v>0</v>
      </c>
    </row>
    <row r="136" spans="13:19" x14ac:dyDescent="0.3">
      <c r="M136" s="280">
        <f t="shared" si="5"/>
        <v>103</v>
      </c>
      <c r="N136" s="24" t="s">
        <v>423</v>
      </c>
      <c r="O136" s="27">
        <f t="array" ref="O136">SUM('3 Solute Functional Groups'!$G$6:$BI$6*'3 Solute Functional Groups'!$G123:$BI123)+O$31</f>
        <v>76.271450795869114</v>
      </c>
      <c r="P136" s="27">
        <f t="array" ref="P136">SUM('3 Solute Functional Groups'!$G$8:$BI$8*'3 Solute Functional Groups'!$G123:$BI123)+P$31</f>
        <v>75.291856247074591</v>
      </c>
      <c r="Q136" s="271">
        <f>HLOOKUP($P$4,'5 Experimental Data'!$E$1:$AM$270,M136+4,FALSE)</f>
        <v>0.34230824188348308</v>
      </c>
      <c r="R136" s="346">
        <f t="shared" si="3"/>
        <v>-0.97959454879452323</v>
      </c>
      <c r="S136" s="346">
        <f t="shared" si="4"/>
        <v>1.747426988002301</v>
      </c>
    </row>
    <row r="137" spans="13:19" x14ac:dyDescent="0.3">
      <c r="M137" s="280">
        <f t="shared" si="5"/>
        <v>104</v>
      </c>
      <c r="N137" s="24" t="s">
        <v>422</v>
      </c>
      <c r="O137" s="27">
        <f t="array" ref="O137">SUM('3 Solute Functional Groups'!$G$6:$BI$6*'3 Solute Functional Groups'!$G124:$BI124)+O$31</f>
        <v>86.111288203628334</v>
      </c>
      <c r="P137" s="27">
        <f t="array" ref="P137">SUM('3 Solute Functional Groups'!$G$8:$BI$8*'3 Solute Functional Groups'!$G124:$BI124)+P$31</f>
        <v>88.43319574374793</v>
      </c>
      <c r="Q137" s="271">
        <f>HLOOKUP($P$4,'5 Experimental Data'!$E$1:$AM$270,M137+4,FALSE)</f>
        <v>3.5371851661293174</v>
      </c>
      <c r="R137" s="346">
        <f t="shared" si="3"/>
        <v>2.3219075401195965</v>
      </c>
      <c r="S137" s="346">
        <f t="shared" si="4"/>
        <v>1.476899708279823</v>
      </c>
    </row>
    <row r="138" spans="13:19" x14ac:dyDescent="0.3">
      <c r="M138" s="280">
        <f t="shared" si="5"/>
        <v>105</v>
      </c>
      <c r="N138" s="24" t="s">
        <v>421</v>
      </c>
      <c r="O138" s="27">
        <f t="array" ref="O138">SUM('3 Solute Functional Groups'!$G$6:$BI$6*'3 Solute Functional Groups'!$G125:$BI125)+O$31</f>
        <v>95.951125611387553</v>
      </c>
      <c r="P138" s="27">
        <f t="array" ref="P138">SUM('3 Solute Functional Groups'!$G$8:$BI$8*'3 Solute Functional Groups'!$G125:$BI125)+P$31</f>
        <v>101.57453524042127</v>
      </c>
      <c r="Q138" s="271">
        <f>HLOOKUP($P$4,'5 Experimental Data'!$E$1:$AM$270,M138+4,FALSE)</f>
        <v>5.7051373647247061</v>
      </c>
      <c r="R138" s="346">
        <f t="shared" si="3"/>
        <v>5.6234096290337163</v>
      </c>
      <c r="S138" s="346">
        <f t="shared" si="4"/>
        <v>6.6794227811762859E-3</v>
      </c>
    </row>
    <row r="139" spans="13:19" x14ac:dyDescent="0.3">
      <c r="M139" s="280">
        <f t="shared" si="5"/>
        <v>106</v>
      </c>
      <c r="N139" s="24" t="s">
        <v>420</v>
      </c>
      <c r="O139" s="27">
        <f t="array" ref="O139">SUM('3 Solute Functional Groups'!$G$6:$BI$6*'3 Solute Functional Groups'!$G126:$BI126)+O$31</f>
        <v>95.951125611387553</v>
      </c>
      <c r="P139" s="27">
        <f t="array" ref="P139">SUM('3 Solute Functional Groups'!$G$8:$BI$8*'3 Solute Functional Groups'!$G126:$BI126)+P$31</f>
        <v>101.57453524042127</v>
      </c>
      <c r="Q139" s="271" t="e">
        <f>HLOOKUP($P$4,'5 Experimental Data'!$E$1:$AM$270,M139+4,FALSE)</f>
        <v>#N/A</v>
      </c>
      <c r="R139" s="346">
        <f t="shared" si="3"/>
        <v>5.6234096290337163</v>
      </c>
      <c r="S139" s="346">
        <f t="shared" si="4"/>
        <v>0</v>
      </c>
    </row>
    <row r="140" spans="13:19" x14ac:dyDescent="0.3">
      <c r="M140" s="280">
        <f t="shared" si="5"/>
        <v>107</v>
      </c>
      <c r="N140" s="24" t="s">
        <v>419</v>
      </c>
      <c r="O140" s="27">
        <f t="array" ref="O140">SUM('3 Solute Functional Groups'!$G$6:$BI$6*'3 Solute Functional Groups'!$G127:$BI127)+O$31</f>
        <v>105.79096301914677</v>
      </c>
      <c r="P140" s="27">
        <f t="array" ref="P140">SUM('3 Solute Functional Groups'!$G$8:$BI$8*'3 Solute Functional Groups'!$G127:$BI127)+P$31</f>
        <v>114.71587473709462</v>
      </c>
      <c r="Q140" s="271">
        <f>HLOOKUP($P$4,'5 Experimental Data'!$E$1:$AM$270,M140+4,FALSE)</f>
        <v>8.0442436842618363</v>
      </c>
      <c r="R140" s="346">
        <f t="shared" si="3"/>
        <v>8.9249117179478503</v>
      </c>
      <c r="S140" s="346">
        <f t="shared" si="4"/>
        <v>0.7755761855563903</v>
      </c>
    </row>
    <row r="141" spans="13:19" hidden="1" x14ac:dyDescent="0.3">
      <c r="M141" s="280">
        <f t="shared" si="5"/>
        <v>108</v>
      </c>
      <c r="N141" s="24" t="s">
        <v>418</v>
      </c>
      <c r="O141" s="27">
        <f t="array" ref="O141">SUM('3 Solute Functional Groups'!$G$6:$BI$6*'3 Solute Functional Groups'!$G128:$BI128)+O$31</f>
        <v>105.79096301914677</v>
      </c>
      <c r="P141" s="27">
        <f t="array" ref="P141">SUM('3 Solute Functional Groups'!$G$8:$BI$8*'3 Solute Functional Groups'!$G128:$BI128)+P$31</f>
        <v>114.71587473709462</v>
      </c>
      <c r="Q141" s="271" t="e">
        <f>HLOOKUP($P$4,'5 Experimental Data'!$E$1:$AM$270,M141+4,FALSE)</f>
        <v>#N/A</v>
      </c>
      <c r="R141" s="346">
        <f t="shared" si="3"/>
        <v>8.9249117179478503</v>
      </c>
      <c r="S141" s="346">
        <f t="shared" si="4"/>
        <v>0</v>
      </c>
    </row>
    <row r="142" spans="13:19" x14ac:dyDescent="0.3">
      <c r="M142" s="280">
        <f t="shared" si="5"/>
        <v>109</v>
      </c>
      <c r="N142" s="24" t="s">
        <v>417</v>
      </c>
      <c r="O142" s="27">
        <f t="array" ref="O142">SUM('3 Solute Functional Groups'!$G$6:$BI$6*'3 Solute Functional Groups'!$G129:$BI129)+O$31</f>
        <v>115.63080042690599</v>
      </c>
      <c r="P142" s="27">
        <f t="array" ref="P142">SUM('3 Solute Functional Groups'!$G$8:$BI$8*'3 Solute Functional Groups'!$G129:$BI129)+P$31</f>
        <v>127.85721423376798</v>
      </c>
      <c r="Q142" s="271">
        <f>HLOOKUP($P$4,'5 Experimental Data'!$E$1:$AM$270,M142+4,FALSE)</f>
        <v>11.296171982154924</v>
      </c>
      <c r="R142" s="346">
        <f t="shared" si="3"/>
        <v>12.226413806861984</v>
      </c>
      <c r="S142" s="346">
        <f t="shared" si="4"/>
        <v>0.8653498524343215</v>
      </c>
    </row>
    <row r="143" spans="13:19" x14ac:dyDescent="0.3">
      <c r="M143" s="280">
        <f t="shared" si="5"/>
        <v>110</v>
      </c>
      <c r="N143" s="24" t="s">
        <v>416</v>
      </c>
      <c r="O143" s="27">
        <f t="array" ref="O143">SUM('3 Solute Functional Groups'!$G$6:$BI$6*'3 Solute Functional Groups'!$G130:$BI130)+O$31</f>
        <v>105.79096301914677</v>
      </c>
      <c r="P143" s="27">
        <f t="array" ref="P143">SUM('3 Solute Functional Groups'!$G$8:$BI$8*'3 Solute Functional Groups'!$G130:$BI130)+P$31</f>
        <v>114.71587473709462</v>
      </c>
      <c r="Q143" s="271" t="e">
        <f>HLOOKUP($P$4,'5 Experimental Data'!$E$1:$AM$270,M143+4,FALSE)</f>
        <v>#N/A</v>
      </c>
      <c r="R143" s="346">
        <f t="shared" si="3"/>
        <v>8.9249117179478503</v>
      </c>
      <c r="S143" s="346">
        <f t="shared" si="4"/>
        <v>0</v>
      </c>
    </row>
    <row r="144" spans="13:19" hidden="1" x14ac:dyDescent="0.3">
      <c r="M144" s="280">
        <f t="shared" si="5"/>
        <v>111</v>
      </c>
      <c r="N144" s="24" t="s">
        <v>415</v>
      </c>
      <c r="O144" s="27">
        <f t="array" ref="O144">SUM('3 Solute Functional Groups'!$G$6:$BI$6*'3 Solute Functional Groups'!$G131:$BI131)+O$31</f>
        <v>154.99015005794288</v>
      </c>
      <c r="P144" s="27">
        <f t="array" ref="P144">SUM('3 Solute Functional Groups'!$G$8:$BI$8*'3 Solute Functional Groups'!$G131:$BI131)+P$31</f>
        <v>180.42257222046138</v>
      </c>
      <c r="Q144" s="271" t="e">
        <f>HLOOKUP($P$4,'5 Experimental Data'!$E$1:$AM$270,M144+4,FALSE)</f>
        <v>#N/A</v>
      </c>
      <c r="R144" s="346">
        <f t="shared" si="3"/>
        <v>25.432422162518492</v>
      </c>
      <c r="S144" s="346">
        <f t="shared" si="4"/>
        <v>0</v>
      </c>
    </row>
    <row r="145" spans="13:19" x14ac:dyDescent="0.3">
      <c r="M145" s="280">
        <f t="shared" si="5"/>
        <v>112</v>
      </c>
      <c r="N145" s="24" t="s">
        <v>414</v>
      </c>
      <c r="O145" s="27">
        <f t="array" ref="O145">SUM('3 Solute Functional Groups'!$G$6:$BI$6*'3 Solute Functional Groups'!$G132:$BI132)+O$31</f>
        <v>86.111288203628334</v>
      </c>
      <c r="P145" s="27">
        <f t="array" ref="P145">SUM('3 Solute Functional Groups'!$G$8:$BI$8*'3 Solute Functional Groups'!$G132:$BI132)+P$31</f>
        <v>88.43319574374793</v>
      </c>
      <c r="Q145" s="271" t="e">
        <f>HLOOKUP($P$4,'5 Experimental Data'!$E$1:$AM$270,M145+4,FALSE)</f>
        <v>#N/A</v>
      </c>
      <c r="R145" s="346">
        <f t="shared" si="3"/>
        <v>2.3219075401195965</v>
      </c>
      <c r="S145" s="346">
        <f t="shared" si="4"/>
        <v>0</v>
      </c>
    </row>
    <row r="146" spans="13:19" x14ac:dyDescent="0.3">
      <c r="M146" s="280">
        <f t="shared" si="5"/>
        <v>113</v>
      </c>
      <c r="N146" s="24" t="s">
        <v>413</v>
      </c>
      <c r="O146" s="27">
        <f t="array" ref="O146">SUM('3 Solute Functional Groups'!$G$6:$BI$6*'3 Solute Functional Groups'!$G133:$BI133)+O$31</f>
        <v>95.951125611387553</v>
      </c>
      <c r="P146" s="27">
        <f t="array" ref="P146">SUM('3 Solute Functional Groups'!$G$8:$BI$8*'3 Solute Functional Groups'!$G133:$BI133)+P$31</f>
        <v>101.57453524042127</v>
      </c>
      <c r="Q146" s="271" t="e">
        <f>HLOOKUP($P$4,'5 Experimental Data'!$E$1:$AM$270,M146+4,FALSE)</f>
        <v>#N/A</v>
      </c>
      <c r="R146" s="346">
        <f t="shared" si="3"/>
        <v>5.6234096290337163</v>
      </c>
      <c r="S146" s="346">
        <f t="shared" si="4"/>
        <v>0</v>
      </c>
    </row>
    <row r="147" spans="13:19" hidden="1" x14ac:dyDescent="0.3">
      <c r="M147" s="280">
        <f t="shared" si="5"/>
        <v>114</v>
      </c>
      <c r="N147" s="24" t="s">
        <v>412</v>
      </c>
      <c r="O147" s="27">
        <f t="array" ref="O147">SUM('3 Solute Functional Groups'!$G$6:$BI$6*'3 Solute Functional Groups'!$G134:$BI134)+O$31</f>
        <v>105.79096301914677</v>
      </c>
      <c r="P147" s="27">
        <f t="array" ref="P147">SUM('3 Solute Functional Groups'!$G$8:$BI$8*'3 Solute Functional Groups'!$G134:$BI134)+P$31</f>
        <v>114.71587473709462</v>
      </c>
      <c r="Q147" s="271" t="e">
        <f>HLOOKUP($P$4,'5 Experimental Data'!$E$1:$AM$270,M147+4,FALSE)</f>
        <v>#N/A</v>
      </c>
      <c r="R147" s="346">
        <f t="shared" si="3"/>
        <v>8.9249117179478503</v>
      </c>
      <c r="S147" s="346">
        <f t="shared" si="4"/>
        <v>0</v>
      </c>
    </row>
    <row r="148" spans="13:19" hidden="1" x14ac:dyDescent="0.3">
      <c r="M148" s="280">
        <f t="shared" si="5"/>
        <v>115</v>
      </c>
      <c r="N148" s="24" t="s">
        <v>411</v>
      </c>
      <c r="O148" s="27">
        <f t="array" ref="O148">SUM('3 Solute Functional Groups'!$G$6:$BI$6*'3 Solute Functional Groups'!$G135:$BI135)+O$31</f>
        <v>115.63080042690599</v>
      </c>
      <c r="P148" s="27">
        <f t="array" ref="P148">SUM('3 Solute Functional Groups'!$G$8:$BI$8*'3 Solute Functional Groups'!$G135:$BI135)+P$31</f>
        <v>127.85721423376798</v>
      </c>
      <c r="Q148" s="271" t="e">
        <f>HLOOKUP($P$4,'5 Experimental Data'!$E$1:$AM$270,M148+4,FALSE)</f>
        <v>#N/A</v>
      </c>
      <c r="R148" s="346">
        <f t="shared" si="3"/>
        <v>12.226413806861984</v>
      </c>
      <c r="S148" s="346">
        <f t="shared" si="4"/>
        <v>0</v>
      </c>
    </row>
    <row r="149" spans="13:19" x14ac:dyDescent="0.3">
      <c r="M149" s="280">
        <f t="shared" si="5"/>
        <v>116</v>
      </c>
      <c r="N149" s="24" t="s">
        <v>19</v>
      </c>
      <c r="O149" s="27">
        <f t="array" ref="O149">SUM('3 Solute Functional Groups'!$G$6:$BI$6*'3 Solute Functional Groups'!$G136:$BI136)+O$31</f>
        <v>97.69706509461551</v>
      </c>
      <c r="P149" s="27">
        <f t="array" ref="P149">SUM('3 Solute Functional Groups'!$G$8:$BI$8*'3 Solute Functional Groups'!$G136:$BI136)+P$31</f>
        <v>105.60808753470631</v>
      </c>
      <c r="Q149" s="271" t="e">
        <f>HLOOKUP($P$4,'5 Experimental Data'!$E$1:$AM$270,M149+4,FALSE)</f>
        <v>#N/A</v>
      </c>
      <c r="R149" s="346">
        <f t="shared" si="3"/>
        <v>7.9110224400908038</v>
      </c>
      <c r="S149" s="346">
        <f t="shared" si="4"/>
        <v>0</v>
      </c>
    </row>
    <row r="150" spans="13:19" x14ac:dyDescent="0.3">
      <c r="M150" s="280">
        <f t="shared" si="5"/>
        <v>117</v>
      </c>
      <c r="N150" s="24" t="s">
        <v>409</v>
      </c>
      <c r="O150" s="27">
        <f t="array" ref="O150">SUM('3 Solute Functional Groups'!$G$6:$BI$6*'3 Solute Functional Groups'!$G137:$BI137)+O$31</f>
        <v>111.24886185431454</v>
      </c>
      <c r="P150" s="27">
        <f t="array" ref="P150">SUM('3 Solute Functional Groups'!$G$8:$BI$8*'3 Solute Functional Groups'!$G137:$BI137)+P$31</f>
        <v>122.54976856293243</v>
      </c>
      <c r="Q150" s="271" t="e">
        <f>HLOOKUP($P$4,'5 Experimental Data'!$E$1:$AM$270,M150+4,FALSE)</f>
        <v>#N/A</v>
      </c>
      <c r="R150" s="346">
        <f t="shared" si="3"/>
        <v>11.300906708617887</v>
      </c>
      <c r="S150" s="346">
        <f t="shared" si="4"/>
        <v>0</v>
      </c>
    </row>
    <row r="151" spans="13:19" x14ac:dyDescent="0.3">
      <c r="M151" s="280">
        <f t="shared" si="5"/>
        <v>118</v>
      </c>
      <c r="N151" s="24" t="s">
        <v>408</v>
      </c>
      <c r="O151" s="27">
        <f t="array" ref="O151">SUM('3 Solute Functional Groups'!$G$6:$BI$6*'3 Solute Functional Groups'!$G138:$BI138)+O$31</f>
        <v>111.24886185431454</v>
      </c>
      <c r="P151" s="27">
        <f t="array" ref="P151">SUM('3 Solute Functional Groups'!$G$8:$BI$8*'3 Solute Functional Groups'!$G138:$BI138)+P$31</f>
        <v>122.54976856293243</v>
      </c>
      <c r="Q151" s="271" t="e">
        <f>HLOOKUP($P$4,'5 Experimental Data'!$E$1:$AM$270,M151+4,FALSE)</f>
        <v>#N/A</v>
      </c>
      <c r="R151" s="346">
        <f t="shared" si="3"/>
        <v>11.300906708617887</v>
      </c>
      <c r="S151" s="346">
        <f t="shared" si="4"/>
        <v>0</v>
      </c>
    </row>
    <row r="152" spans="13:19" x14ac:dyDescent="0.3">
      <c r="M152" s="280">
        <f t="shared" si="5"/>
        <v>119</v>
      </c>
      <c r="N152" s="24" t="s">
        <v>407</v>
      </c>
      <c r="O152" s="27">
        <f t="array" ref="O152">SUM('3 Solute Functional Groups'!$G$6:$BI$6*'3 Solute Functional Groups'!$G139:$BI139)+O$31</f>
        <v>124.80065861401357</v>
      </c>
      <c r="P152" s="27">
        <f t="array" ref="P152">SUM('3 Solute Functional Groups'!$G$8:$BI$8*'3 Solute Functional Groups'!$G139:$BI139)+P$31</f>
        <v>139.50367723725631</v>
      </c>
      <c r="Q152" s="271" t="e">
        <f>HLOOKUP($P$4,'5 Experimental Data'!$E$1:$AM$270,M152+4,FALSE)</f>
        <v>#N/A</v>
      </c>
      <c r="R152" s="346">
        <f t="shared" si="3"/>
        <v>14.703018623242741</v>
      </c>
      <c r="S152" s="346">
        <f t="shared" si="4"/>
        <v>0</v>
      </c>
    </row>
    <row r="153" spans="13:19" x14ac:dyDescent="0.3">
      <c r="M153" s="280">
        <f t="shared" si="5"/>
        <v>120</v>
      </c>
      <c r="N153" s="24" t="s">
        <v>406</v>
      </c>
      <c r="O153" s="27">
        <f t="array" ref="O153">SUM('3 Solute Functional Groups'!$G$6:$BI$6*'3 Solute Functional Groups'!$G140:$BI140)+O$31</f>
        <v>124.80065861401357</v>
      </c>
      <c r="P153" s="27">
        <f t="array" ref="P153">SUM('3 Solute Functional Groups'!$G$8:$BI$8*'3 Solute Functional Groups'!$G140:$BI140)+P$31</f>
        <v>139.50367723725631</v>
      </c>
      <c r="Q153" s="271" t="e">
        <f>HLOOKUP($P$4,'5 Experimental Data'!$E$1:$AM$270,M153+4,FALSE)</f>
        <v>#N/A</v>
      </c>
      <c r="R153" s="346">
        <f t="shared" si="3"/>
        <v>14.703018623242741</v>
      </c>
      <c r="S153" s="346">
        <f t="shared" si="4"/>
        <v>0</v>
      </c>
    </row>
    <row r="154" spans="13:19" x14ac:dyDescent="0.3">
      <c r="M154" s="280">
        <f t="shared" si="5"/>
        <v>121</v>
      </c>
      <c r="N154" s="24" t="s">
        <v>405</v>
      </c>
      <c r="O154" s="27">
        <f t="array" ref="O154">SUM('3 Solute Functional Groups'!$G$6:$BI$6*'3 Solute Functional Groups'!$G141:$BI141)+O$31</f>
        <v>107.06469124692086</v>
      </c>
      <c r="P154" s="27">
        <f t="array" ref="P154">SUM('3 Solute Functional Groups'!$G$8:$BI$8*'3 Solute Functional Groups'!$G141:$BI141)+P$31</f>
        <v>119.99802372298852</v>
      </c>
      <c r="Q154" s="271" t="e">
        <f>HLOOKUP($P$4,'5 Experimental Data'!$E$1:$AM$270,M154+4,FALSE)</f>
        <v>#N/A</v>
      </c>
      <c r="R154" s="346">
        <f t="shared" si="3"/>
        <v>12.933332476067662</v>
      </c>
      <c r="S154" s="346">
        <f t="shared" si="4"/>
        <v>0</v>
      </c>
    </row>
    <row r="155" spans="13:19" x14ac:dyDescent="0.3">
      <c r="M155" s="280">
        <f t="shared" si="5"/>
        <v>122</v>
      </c>
      <c r="N155" s="24" t="s">
        <v>404</v>
      </c>
      <c r="O155" s="27">
        <f t="array" ref="O155">SUM('3 Solute Functional Groups'!$G$6:$BI$6*'3 Solute Functional Groups'!$G142:$BI142)+O$31</f>
        <v>107.06469124692086</v>
      </c>
      <c r="P155" s="27">
        <f t="array" ref="P155">SUM('3 Solute Functional Groups'!$G$8:$BI$8*'3 Solute Functional Groups'!$G142:$BI142)+P$31</f>
        <v>119.99802372298852</v>
      </c>
      <c r="Q155" s="271" t="e">
        <f>HLOOKUP($P$4,'5 Experimental Data'!$E$1:$AM$270,M155+4,FALSE)</f>
        <v>#N/A</v>
      </c>
      <c r="R155" s="346">
        <f t="shared" si="3"/>
        <v>12.933332476067662</v>
      </c>
      <c r="S155" s="346">
        <f t="shared" si="4"/>
        <v>0</v>
      </c>
    </row>
    <row r="156" spans="13:19" x14ac:dyDescent="0.3">
      <c r="M156" s="280">
        <f t="shared" si="5"/>
        <v>123</v>
      </c>
      <c r="N156" s="24" t="s">
        <v>403</v>
      </c>
      <c r="O156" s="27">
        <f t="array" ref="O156">SUM('3 Solute Functional Groups'!$G$6:$BI$6*'3 Solute Functional Groups'!$G143:$BI143)+O$31</f>
        <v>117.95231739922623</v>
      </c>
      <c r="P156" s="27">
        <f t="array" ref="P156">SUM('3 Solute Functional Groups'!$G$8:$BI$8*'3 Solute Functional Groups'!$G143:$BI143)+P$31</f>
        <v>134.76692295891459</v>
      </c>
      <c r="Q156" s="271" t="e">
        <f>HLOOKUP($P$4,'5 Experimental Data'!$E$1:$AM$270,M156+4,FALSE)</f>
        <v>#N/A</v>
      </c>
      <c r="R156" s="346">
        <f t="shared" si="3"/>
        <v>16.81460555968836</v>
      </c>
      <c r="S156" s="346">
        <f t="shared" si="4"/>
        <v>0</v>
      </c>
    </row>
    <row r="157" spans="13:19" x14ac:dyDescent="0.3">
      <c r="M157" s="280">
        <f t="shared" si="5"/>
        <v>124</v>
      </c>
      <c r="N157" s="24" t="s">
        <v>402</v>
      </c>
      <c r="O157" s="27">
        <f t="array" ref="O157">SUM('3 Solute Functional Groups'!$G$6:$BI$6*'3 Solute Functional Groups'!$G144:$BI144)+O$31</f>
        <v>117.95231739922623</v>
      </c>
      <c r="P157" s="27">
        <f t="array" ref="P157">SUM('3 Solute Functional Groups'!$G$8:$BI$8*'3 Solute Functional Groups'!$G144:$BI144)+P$31</f>
        <v>134.76692295891459</v>
      </c>
      <c r="Q157" s="271" t="e">
        <f>HLOOKUP($P$4,'5 Experimental Data'!$E$1:$AM$270,M157+4,FALSE)</f>
        <v>#N/A</v>
      </c>
      <c r="R157" s="346">
        <f t="shared" si="3"/>
        <v>16.81460555968836</v>
      </c>
      <c r="S157" s="346">
        <f t="shared" si="4"/>
        <v>0</v>
      </c>
    </row>
    <row r="158" spans="13:19" x14ac:dyDescent="0.3">
      <c r="M158" s="280">
        <f t="shared" si="5"/>
        <v>125</v>
      </c>
      <c r="N158" s="24" t="s">
        <v>400</v>
      </c>
      <c r="O158" s="27">
        <f t="array" ref="O158">SUM('3 Solute Functional Groups'!$G$6:$BI$6*'3 Solute Functional Groups'!$G145:$BI145)+O$31</f>
        <v>45.193390279097073</v>
      </c>
      <c r="P158" s="27">
        <f t="array" ref="P158">SUM('3 Solute Functional Groups'!$G$8:$BI$8*'3 Solute Functional Groups'!$G145:$BI145)+P$31</f>
        <v>53.533611992690822</v>
      </c>
      <c r="Q158" s="271">
        <f>HLOOKUP($P$4,'5 Experimental Data'!$E$1:$AM$270,M158+4,FALSE)</f>
        <v>8.3865519261453212</v>
      </c>
      <c r="R158" s="346">
        <f t="shared" si="3"/>
        <v>8.3402217135937491</v>
      </c>
      <c r="S158" s="346">
        <f t="shared" si="4"/>
        <v>2.1464885950738494E-3</v>
      </c>
    </row>
    <row r="159" spans="13:19" x14ac:dyDescent="0.3">
      <c r="M159" s="280">
        <f t="shared" si="5"/>
        <v>126</v>
      </c>
      <c r="N159" s="24" t="s">
        <v>399</v>
      </c>
      <c r="O159" s="27">
        <f t="array" ref="O159">SUM('3 Solute Functional Groups'!$G$6:$BI$6*'3 Solute Functional Groups'!$G146:$BI146)+O$31</f>
        <v>55.033227686856293</v>
      </c>
      <c r="P159" s="27">
        <f t="array" ref="P159">SUM('3 Solute Functional Groups'!$G$8:$BI$8*'3 Solute Functional Groups'!$G146:$BI146)+P$31</f>
        <v>66.674951489364162</v>
      </c>
      <c r="Q159" s="271" t="e">
        <f>HLOOKUP($P$4,'5 Experimental Data'!$E$1:$AM$270,M159+4,FALSE)</f>
        <v>#N/A</v>
      </c>
      <c r="R159" s="346">
        <f t="shared" si="3"/>
        <v>11.641723802507869</v>
      </c>
      <c r="S159" s="346">
        <f t="shared" si="4"/>
        <v>0</v>
      </c>
    </row>
    <row r="160" spans="13:19" x14ac:dyDescent="0.3">
      <c r="M160" s="280">
        <f t="shared" si="5"/>
        <v>127</v>
      </c>
      <c r="N160" s="24" t="s">
        <v>398</v>
      </c>
      <c r="O160" s="27">
        <f t="array" ref="O160">SUM('3 Solute Functional Groups'!$G$6:$BI$6*'3 Solute Functional Groups'!$G147:$BI147)+O$31</f>
        <v>64.873065094615512</v>
      </c>
      <c r="P160" s="27">
        <f t="array" ref="P160">SUM('3 Solute Functional Groups'!$G$8:$BI$8*'3 Solute Functional Groups'!$G147:$BI147)+P$31</f>
        <v>79.816290986037515</v>
      </c>
      <c r="Q160" s="271" t="e">
        <f>HLOOKUP($P$4,'5 Experimental Data'!$E$1:$AM$270,M160+4,FALSE)</f>
        <v>#N/A</v>
      </c>
      <c r="R160" s="346">
        <f t="shared" si="3"/>
        <v>14.943225891422003</v>
      </c>
      <c r="S160" s="346">
        <f t="shared" si="4"/>
        <v>0</v>
      </c>
    </row>
    <row r="161" spans="13:19" x14ac:dyDescent="0.3">
      <c r="M161" s="280">
        <f t="shared" si="5"/>
        <v>128</v>
      </c>
      <c r="N161" s="24" t="s">
        <v>397</v>
      </c>
      <c r="O161" s="27">
        <f t="array" ref="O161">SUM('3 Solute Functional Groups'!$G$6:$BI$6*'3 Solute Functional Groups'!$G148:$BI148)+O$31</f>
        <v>70.707105742675708</v>
      </c>
      <c r="P161" s="27">
        <f t="array" ref="P161">SUM('3 Solute Functional Groups'!$G$8:$BI$8*'3 Solute Functional Groups'!$G148:$BI148)+P$31</f>
        <v>80.603749319234524</v>
      </c>
      <c r="Q161" s="271" t="e">
        <f>HLOOKUP($P$4,'5 Experimental Data'!$E$1:$AM$270,M161+4,FALSE)</f>
        <v>#N/A</v>
      </c>
      <c r="R161" s="346">
        <f t="shared" si="3"/>
        <v>9.8966435765588159</v>
      </c>
      <c r="S161" s="346">
        <f t="shared" si="4"/>
        <v>0</v>
      </c>
    </row>
    <row r="162" spans="13:19" x14ac:dyDescent="0.3">
      <c r="M162" s="280">
        <f t="shared" si="5"/>
        <v>129</v>
      </c>
      <c r="N162" s="24" t="s">
        <v>396</v>
      </c>
      <c r="O162" s="27">
        <f t="array" ref="O162">SUM('3 Solute Functional Groups'!$G$6:$BI$6*'3 Solute Functional Groups'!$G149:$BI149)+O$31</f>
        <v>74.712902502374732</v>
      </c>
      <c r="P162" s="27">
        <f t="array" ref="P162">SUM('3 Solute Functional Groups'!$G$8:$BI$8*'3 Solute Functional Groups'!$G149:$BI149)+P$31</f>
        <v>92.957630482710854</v>
      </c>
      <c r="Q162" s="271" t="e">
        <f>HLOOKUP($P$4,'5 Experimental Data'!$E$1:$AM$270,M162+4,FALSE)</f>
        <v>#N/A</v>
      </c>
      <c r="R162" s="346">
        <f t="shared" ref="R162:R225" si="6">P162-O162</f>
        <v>18.244727980336123</v>
      </c>
      <c r="S162" s="346">
        <f t="shared" ref="S162:S225" si="7">IFERROR((Q162-R162)^2,0)</f>
        <v>0</v>
      </c>
    </row>
    <row r="163" spans="13:19" x14ac:dyDescent="0.3">
      <c r="M163" s="280">
        <f t="shared" si="5"/>
        <v>130</v>
      </c>
      <c r="N163" s="24" t="s">
        <v>395</v>
      </c>
      <c r="O163" s="27">
        <f t="array" ref="O163">SUM('3 Solute Functional Groups'!$G$6:$BI$6*'3 Solute Functional Groups'!$G150:$BI150)+O$31</f>
        <v>94.392577317893171</v>
      </c>
      <c r="P163" s="27">
        <f t="array" ref="P163">SUM('3 Solute Functional Groups'!$G$8:$BI$8*'3 Solute Functional Groups'!$G150:$BI150)+P$31</f>
        <v>119.24030947605753</v>
      </c>
      <c r="Q163" s="271" t="e">
        <f>HLOOKUP($P$4,'5 Experimental Data'!$E$1:$AM$270,M163+4,FALSE)</f>
        <v>#N/A</v>
      </c>
      <c r="R163" s="346">
        <f t="shared" si="6"/>
        <v>24.847732158164362</v>
      </c>
      <c r="S163" s="346">
        <f t="shared" si="7"/>
        <v>0</v>
      </c>
    </row>
    <row r="164" spans="13:19" x14ac:dyDescent="0.3">
      <c r="M164" s="280">
        <f t="shared" ref="M164:M227" si="8">M163+1</f>
        <v>131</v>
      </c>
      <c r="N164" s="24" t="s">
        <v>394</v>
      </c>
      <c r="O164" s="27">
        <f t="array" ref="O164">SUM('3 Solute Functional Groups'!$G$6:$BI$6*'3 Solute Functional Groups'!$G151:$BI151)+O$31</f>
        <v>98.581126151241989</v>
      </c>
      <c r="P164" s="27">
        <f t="array" ref="P164">SUM('3 Solute Functional Groups'!$G$8:$BI$8*'3 Solute Functional Groups'!$G151:$BI151)+P$31</f>
        <v>117.39967431640714</v>
      </c>
      <c r="Q164" s="271">
        <f>HLOOKUP($P$4,'5 Experimental Data'!$E$1:$AM$270,M164+4,FALSE)</f>
        <v>19.283364292769512</v>
      </c>
      <c r="R164" s="346">
        <f t="shared" si="6"/>
        <v>18.818548165165154</v>
      </c>
      <c r="S164" s="346">
        <f t="shared" si="7"/>
        <v>0.21605403248111091</v>
      </c>
    </row>
    <row r="165" spans="13:19" x14ac:dyDescent="0.3">
      <c r="M165" s="280">
        <f t="shared" si="8"/>
        <v>132</v>
      </c>
      <c r="N165" s="24" t="s">
        <v>393</v>
      </c>
      <c r="O165" s="27">
        <f t="array" ref="O165">SUM('3 Solute Functional Groups'!$G$6:$BI$6*'3 Solute Functional Groups'!$G152:$BI152)+O$31</f>
        <v>137.25185181910376</v>
      </c>
      <c r="P165" s="27">
        <f t="array" ref="P165">SUM('3 Solute Functional Groups'!$G$8:$BI$8*'3 Solute Functional Groups'!$G152:$BI152)+P$31</f>
        <v>162.34740657054346</v>
      </c>
      <c r="Q165" s="271">
        <f>HLOOKUP($P$4,'5 Experimental Data'!$E$1:$AM$270,M165+4,FALSE)</f>
        <v>25.330809899377709</v>
      </c>
      <c r="R165" s="346">
        <f t="shared" si="6"/>
        <v>25.095554751439693</v>
      </c>
      <c r="S165" s="346">
        <f t="shared" si="7"/>
        <v>5.5344984631337815E-2</v>
      </c>
    </row>
    <row r="166" spans="13:19" x14ac:dyDescent="0.3">
      <c r="M166" s="280">
        <f t="shared" si="8"/>
        <v>133</v>
      </c>
      <c r="N166" s="24" t="s">
        <v>392</v>
      </c>
      <c r="O166" s="27">
        <f t="array" ref="O166">SUM('3 Solute Functional Groups'!$G$6:$BI$6*'3 Solute Functional Groups'!$G153:$BI153)+O$31</f>
        <v>137.25185181910376</v>
      </c>
      <c r="P166" s="27">
        <f t="array" ref="P166">SUM('3 Solute Functional Groups'!$G$8:$BI$8*'3 Solute Functional Groups'!$G153:$BI153)+P$31</f>
        <v>162.34740657054346</v>
      </c>
      <c r="Q166" s="271">
        <f>HLOOKUP($P$4,'5 Experimental Data'!$E$1:$AM$270,M166+4,FALSE)</f>
        <v>24.075679679138265</v>
      </c>
      <c r="R166" s="346">
        <f t="shared" si="6"/>
        <v>25.095554751439693</v>
      </c>
      <c r="S166" s="346">
        <f t="shared" si="7"/>
        <v>1.0401451631018426</v>
      </c>
    </row>
    <row r="167" spans="13:19" x14ac:dyDescent="0.3">
      <c r="M167" s="280">
        <f t="shared" si="8"/>
        <v>134</v>
      </c>
      <c r="N167" s="24" t="s">
        <v>391</v>
      </c>
      <c r="O167" s="27">
        <f t="array" ref="O167">SUM('3 Solute Functional Groups'!$G$6:$BI$6*'3 Solute Functional Groups'!$G154:$BI154)+O$31</f>
        <v>160.13882137532673</v>
      </c>
      <c r="P167" s="27">
        <f t="array" ref="P167">SUM('3 Solute Functional Groups'!$G$8:$BI$8*'3 Solute Functional Groups'!$G154:$BI154)+P$31</f>
        <v>186.31527660246593</v>
      </c>
      <c r="Q167" s="271">
        <f>HLOOKUP($P$4,'5 Experimental Data'!$E$1:$AM$270,M167+4,FALSE)</f>
        <v>26.876902125218102</v>
      </c>
      <c r="R167" s="346">
        <f t="shared" si="6"/>
        <v>26.176455227139201</v>
      </c>
      <c r="S167" s="346">
        <f t="shared" si="7"/>
        <v>0.49062585702835482</v>
      </c>
    </row>
    <row r="168" spans="13:19" x14ac:dyDescent="0.3">
      <c r="M168" s="280">
        <f t="shared" si="8"/>
        <v>135</v>
      </c>
      <c r="N168" s="24" t="s">
        <v>13</v>
      </c>
      <c r="O168" s="27">
        <f t="array" ref="O168">SUM('3 Solute Functional Groups'!$G$6:$BI$6*'3 Solute Functional Groups'!$G155:$BI155)+O$31</f>
        <v>83.1491870387961</v>
      </c>
      <c r="P168" s="27">
        <f t="array" ref="P168">SUM('3 Solute Functional Groups'!$G$8:$BI$8*'3 Solute Functional Groups'!$G155:$BI155)+P$31</f>
        <v>88.46661234507971</v>
      </c>
      <c r="Q168" s="271" t="e">
        <f>HLOOKUP($P$4,'5 Experimental Data'!$E$1:$AM$270,M168+4,FALSE)</f>
        <v>#N/A</v>
      </c>
      <c r="R168" s="346">
        <f t="shared" si="6"/>
        <v>5.3174253062836101</v>
      </c>
      <c r="S168" s="346">
        <f t="shared" si="7"/>
        <v>0</v>
      </c>
    </row>
    <row r="169" spans="13:19" x14ac:dyDescent="0.3">
      <c r="M169" s="280">
        <f t="shared" si="8"/>
        <v>136</v>
      </c>
      <c r="N169" s="24" t="s">
        <v>389</v>
      </c>
      <c r="O169" s="27">
        <f t="array" ref="O169">SUM('3 Solute Functional Groups'!$G$6:$BI$6*'3 Solute Functional Groups'!$G156:$BI156)+O$31</f>
        <v>66.116420081742206</v>
      </c>
      <c r="P169" s="27">
        <f t="array" ref="P169">SUM('3 Solute Functional Groups'!$G$8:$BI$8*'3 Solute Functional Groups'!$G156:$BI156)+P$31</f>
        <v>62.918224530651315</v>
      </c>
      <c r="Q169" s="271">
        <f>HLOOKUP($P$4,'5 Experimental Data'!$E$1:$AM$270,M169+4,FALSE)</f>
        <v>0.62756511011971483</v>
      </c>
      <c r="R169" s="346">
        <f t="shared" si="6"/>
        <v>-3.1981955510908904</v>
      </c>
      <c r="S169" s="346">
        <f t="shared" si="7"/>
        <v>14.636444636866607</v>
      </c>
    </row>
    <row r="170" spans="13:19" x14ac:dyDescent="0.3">
      <c r="M170" s="280">
        <f t="shared" si="8"/>
        <v>137</v>
      </c>
      <c r="N170" s="24" t="s">
        <v>388</v>
      </c>
      <c r="O170" s="27">
        <f t="array" ref="O170">SUM('3 Solute Functional Groups'!$G$6:$BI$6*'3 Solute Functional Groups'!$G157:$BI157)+O$31</f>
        <v>75.956257489501439</v>
      </c>
      <c r="P170" s="27">
        <f t="array" ref="P170">SUM('3 Solute Functional Groups'!$G$8:$BI$8*'3 Solute Functional Groups'!$G157:$BI157)+P$31</f>
        <v>76.059564027324654</v>
      </c>
      <c r="Q170" s="271">
        <f>HLOOKUP($P$4,'5 Experimental Data'!$E$1:$AM$270,M170+4,FALSE)</f>
        <v>4.5070585181325171</v>
      </c>
      <c r="R170" s="346">
        <f t="shared" si="6"/>
        <v>0.10330653782321519</v>
      </c>
      <c r="S170" s="346">
        <f t="shared" si="7"/>
        <v>19.393031504078099</v>
      </c>
    </row>
    <row r="171" spans="13:19" x14ac:dyDescent="0.3">
      <c r="M171" s="280">
        <f t="shared" si="8"/>
        <v>138</v>
      </c>
      <c r="N171" s="24" t="s">
        <v>387</v>
      </c>
      <c r="O171" s="27">
        <f t="array" ref="O171">SUM('3 Solute Functional Groups'!$G$6:$BI$6*'3 Solute Functional Groups'!$G158:$BI158)+O$31</f>
        <v>85.796094897260645</v>
      </c>
      <c r="P171" s="27">
        <f t="array" ref="P171">SUM('3 Solute Functional Groups'!$G$8:$BI$8*'3 Solute Functional Groups'!$G158:$BI158)+P$31</f>
        <v>89.200903523998008</v>
      </c>
      <c r="Q171" s="271">
        <f>HLOOKUP($P$4,'5 Experimental Data'!$E$1:$AM$270,M171+4,FALSE)</f>
        <v>6.560907969433412</v>
      </c>
      <c r="R171" s="346">
        <f t="shared" si="6"/>
        <v>3.4048086267373634</v>
      </c>
      <c r="S171" s="346">
        <f t="shared" si="7"/>
        <v>9.9609630609664297</v>
      </c>
    </row>
    <row r="172" spans="13:19" x14ac:dyDescent="0.3">
      <c r="M172" s="280">
        <f t="shared" si="8"/>
        <v>139</v>
      </c>
      <c r="N172" s="24" t="s">
        <v>386</v>
      </c>
      <c r="O172" s="27">
        <f t="array" ref="O172">SUM('3 Solute Functional Groups'!$G$6:$BI$6*'3 Solute Functional Groups'!$G159:$BI159)+O$31</f>
        <v>95.635932305019878</v>
      </c>
      <c r="P172" s="27">
        <f t="array" ref="P172">SUM('3 Solute Functional Groups'!$G$8:$BI$8*'3 Solute Functional Groups'!$G159:$BI159)+P$31</f>
        <v>102.34224302067135</v>
      </c>
      <c r="Q172" s="271" t="e">
        <f>HLOOKUP($P$4,'5 Experimental Data'!$E$1:$AM$270,M172+4,FALSE)</f>
        <v>#N/A</v>
      </c>
      <c r="R172" s="346">
        <f t="shared" si="6"/>
        <v>6.706310715651469</v>
      </c>
      <c r="S172" s="346">
        <f t="shared" si="7"/>
        <v>0</v>
      </c>
    </row>
    <row r="173" spans="13:19" x14ac:dyDescent="0.3">
      <c r="M173" s="280">
        <f t="shared" si="8"/>
        <v>140</v>
      </c>
      <c r="N173" s="24" t="s">
        <v>385</v>
      </c>
      <c r="O173" s="27">
        <f t="array" ref="O173">SUM('3 Solute Functional Groups'!$G$6:$BI$6*'3 Solute Functional Groups'!$G160:$BI160)+O$31</f>
        <v>105.4757697127791</v>
      </c>
      <c r="P173" s="27">
        <f t="array" ref="P173">SUM('3 Solute Functional Groups'!$G$8:$BI$8*'3 Solute Functional Groups'!$G160:$BI160)+P$31</f>
        <v>115.4835825173447</v>
      </c>
      <c r="Q173" s="271" t="e">
        <f>HLOOKUP($P$4,'5 Experimental Data'!$E$1:$AM$270,M173+4,FALSE)</f>
        <v>#N/A</v>
      </c>
      <c r="R173" s="346">
        <f t="shared" si="6"/>
        <v>10.007812804565603</v>
      </c>
      <c r="S173" s="346">
        <f t="shared" si="7"/>
        <v>0</v>
      </c>
    </row>
    <row r="174" spans="13:19" x14ac:dyDescent="0.3">
      <c r="M174" s="280">
        <f t="shared" si="8"/>
        <v>141</v>
      </c>
      <c r="N174" s="24" t="s">
        <v>384</v>
      </c>
      <c r="O174" s="27">
        <f t="array" ref="O174">SUM('3 Solute Functional Groups'!$G$6:$BI$6*'3 Solute Functional Groups'!$G161:$BI161)+O$31</f>
        <v>116.5984553737126</v>
      </c>
      <c r="P174" s="27">
        <f t="array" ref="P174">SUM('3 Solute Functional Groups'!$G$8:$BI$8*'3 Solute Functional Groups'!$G161:$BI161)+P$31</f>
        <v>138.96414339275941</v>
      </c>
      <c r="Q174" s="271">
        <f>HLOOKUP($P$4,'5 Experimental Data'!$E$1:$AM$270,M174+4,FALSE)</f>
        <v>21.850676106895634</v>
      </c>
      <c r="R174" s="346">
        <f t="shared" si="6"/>
        <v>22.365688019046814</v>
      </c>
      <c r="S174" s="346">
        <f t="shared" si="7"/>
        <v>0.26523726965761546</v>
      </c>
    </row>
    <row r="175" spans="13:19" x14ac:dyDescent="0.3">
      <c r="M175" s="280">
        <f t="shared" si="8"/>
        <v>142</v>
      </c>
      <c r="N175" s="24" t="s">
        <v>383</v>
      </c>
      <c r="O175" s="27">
        <f t="array" ref="O175">SUM('3 Solute Functional Groups'!$G$6:$BI$6*'3 Solute Functional Groups'!$G162:$BI162)+O$31</f>
        <v>41.663151590107539</v>
      </c>
      <c r="P175" s="27">
        <f t="array" ref="P175">SUM('3 Solute Functional Groups'!$G$8:$BI$8*'3 Solute Functional Groups'!$G162:$BI162)+P$31</f>
        <v>34.2905241197953</v>
      </c>
      <c r="Q175" s="271">
        <f>HLOOKUP($P$4,'5 Experimental Data'!$E$1:$AM$270,M175+4,FALSE)</f>
        <v>-5.3057777491939806</v>
      </c>
      <c r="R175" s="346">
        <f t="shared" si="6"/>
        <v>-7.3726274703122385</v>
      </c>
      <c r="S175" s="346">
        <f t="shared" si="7"/>
        <v>4.2718677696866205</v>
      </c>
    </row>
    <row r="176" spans="13:19" x14ac:dyDescent="0.3">
      <c r="M176" s="280">
        <f t="shared" si="8"/>
        <v>143</v>
      </c>
      <c r="N176" s="24" t="s">
        <v>381</v>
      </c>
      <c r="O176" s="27">
        <f t="array" ref="O176">SUM('3 Solute Functional Groups'!$G$6:$BI$6*'3 Solute Functional Groups'!$G163:$BI163)+O$31</f>
        <v>62.097065094615516</v>
      </c>
      <c r="P176" s="27">
        <f t="array" ref="P176">SUM('3 Solute Functional Groups'!$G$8:$BI$8*'3 Solute Functional Groups'!$G163:$BI163)+P$31</f>
        <v>77.569328577990106</v>
      </c>
      <c r="Q176" s="271" t="e">
        <f>HLOOKUP($P$4,'5 Experimental Data'!$E$1:$AM$270,M176+4,FALSE)</f>
        <v>#N/A</v>
      </c>
      <c r="R176" s="346">
        <f t="shared" si="6"/>
        <v>15.47226348337459</v>
      </c>
      <c r="S176" s="346">
        <f t="shared" si="7"/>
        <v>0</v>
      </c>
    </row>
    <row r="177" spans="13:19" x14ac:dyDescent="0.3">
      <c r="M177" s="280">
        <f t="shared" si="8"/>
        <v>144</v>
      </c>
      <c r="N177" s="24" t="s">
        <v>379</v>
      </c>
      <c r="O177" s="27">
        <f t="array" ref="O177">SUM('3 Solute Functional Groups'!$G$6:$BI$6*'3 Solute Functional Groups'!$G164:$BI164)+O$31</f>
        <v>77.430322007825168</v>
      </c>
      <c r="P177" s="27">
        <f t="array" ref="P177">SUM('3 Solute Functional Groups'!$G$8:$BI$8*'3 Solute Functional Groups'!$G164:$BI164)+P$31</f>
        <v>83.360260794771605</v>
      </c>
      <c r="Q177" s="271" t="e">
        <f>HLOOKUP($P$4,'5 Experimental Data'!$E$1:$AM$270,M177+4,FALSE)</f>
        <v>#N/A</v>
      </c>
      <c r="R177" s="346">
        <f t="shared" si="6"/>
        <v>5.9299387869464368</v>
      </c>
      <c r="S177" s="346">
        <f t="shared" si="7"/>
        <v>0</v>
      </c>
    </row>
    <row r="178" spans="13:19" x14ac:dyDescent="0.3">
      <c r="M178" s="280">
        <f t="shared" si="8"/>
        <v>145</v>
      </c>
      <c r="N178" s="24" t="s">
        <v>378</v>
      </c>
      <c r="O178" s="27">
        <f t="array" ref="O178">SUM('3 Solute Functional Groups'!$G$6:$BI$6*'3 Solute Functional Groups'!$G165:$BI165)+O$31</f>
        <v>67.590484600065949</v>
      </c>
      <c r="P178" s="27">
        <f t="array" ref="P178">SUM('3 Solute Functional Groups'!$G$8:$BI$8*'3 Solute Functional Groups'!$G165:$BI165)+P$31</f>
        <v>70.218921298098266</v>
      </c>
      <c r="Q178" s="271">
        <f>HLOOKUP($P$4,'5 Experimental Data'!$E$1:$AM$270,M178+4,FALSE)</f>
        <v>3.9365447816600501</v>
      </c>
      <c r="R178" s="346">
        <f t="shared" si="6"/>
        <v>2.6284366980323171</v>
      </c>
      <c r="S178" s="346">
        <f t="shared" si="7"/>
        <v>1.7111467584522202</v>
      </c>
    </row>
    <row r="179" spans="13:19" x14ac:dyDescent="0.3">
      <c r="M179" s="280">
        <f t="shared" si="8"/>
        <v>146</v>
      </c>
      <c r="N179" s="24" t="s">
        <v>377</v>
      </c>
      <c r="O179" s="27">
        <f t="array" ref="O179">SUM('3 Solute Functional Groups'!$G$6:$BI$6*'3 Solute Functional Groups'!$G166:$BI166)+O$31</f>
        <v>66.55344304044948</v>
      </c>
      <c r="P179" s="27">
        <f t="array" ref="P179">SUM('3 Solute Functional Groups'!$G$8:$BI$8*'3 Solute Functional Groups'!$G166:$BI166)+P$31</f>
        <v>72.620029762115678</v>
      </c>
      <c r="Q179" s="271" t="e">
        <f>HLOOKUP($P$4,'5 Experimental Data'!$E$1:$AM$270,M179+4,FALSE)</f>
        <v>#N/A</v>
      </c>
      <c r="R179" s="346">
        <f t="shared" si="6"/>
        <v>6.0665867216661979</v>
      </c>
      <c r="S179" s="346">
        <f t="shared" si="7"/>
        <v>0</v>
      </c>
    </row>
    <row r="180" spans="13:19" hidden="1" x14ac:dyDescent="0.3">
      <c r="M180" s="280">
        <f t="shared" si="8"/>
        <v>147</v>
      </c>
      <c r="N180" s="24" t="s">
        <v>376</v>
      </c>
      <c r="O180" s="27">
        <f t="array" ref="O180">SUM('3 Solute Functional Groups'!$G$6:$BI$6*'3 Solute Functional Groups'!$G167:$BI167)+O$31</f>
        <v>76.393280448208699</v>
      </c>
      <c r="P180" s="27">
        <f t="array" ref="P180">SUM('3 Solute Functional Groups'!$G$8:$BI$8*'3 Solute Functional Groups'!$G167:$BI167)+P$31</f>
        <v>85.761369258789017</v>
      </c>
      <c r="Q180" s="271" t="e">
        <f>HLOOKUP($P$4,'5 Experimental Data'!$E$1:$AM$270,M180+4,FALSE)</f>
        <v>#N/A</v>
      </c>
      <c r="R180" s="346">
        <f t="shared" si="6"/>
        <v>9.3680888105803177</v>
      </c>
      <c r="S180" s="346">
        <f t="shared" si="7"/>
        <v>0</v>
      </c>
    </row>
    <row r="181" spans="13:19" x14ac:dyDescent="0.3">
      <c r="M181" s="280">
        <f t="shared" si="8"/>
        <v>148</v>
      </c>
      <c r="N181" s="24" t="s">
        <v>374</v>
      </c>
      <c r="O181" s="27">
        <f t="array" ref="O181">SUM('3 Solute Functional Groups'!$G$6:$BI$6*'3 Solute Functional Groups'!$G168:$BI168)+O$31</f>
        <v>121.08869926207377</v>
      </c>
      <c r="P181" s="27">
        <f t="array" ref="P181">SUM('3 Solute Functional Groups'!$G$8:$BI$8*'3 Solute Functional Groups'!$G168:$BI168)+P$31</f>
        <v>135.69110805960582</v>
      </c>
      <c r="Q181" s="271" t="e">
        <f>HLOOKUP($P$4,'5 Experimental Data'!$E$1:$AM$270,M181+4,FALSE)</f>
        <v>#N/A</v>
      </c>
      <c r="R181" s="346">
        <f t="shared" si="6"/>
        <v>14.60240879753205</v>
      </c>
      <c r="S181" s="346">
        <f t="shared" si="7"/>
        <v>0</v>
      </c>
    </row>
    <row r="182" spans="13:19" x14ac:dyDescent="0.3">
      <c r="M182" s="280">
        <f t="shared" si="8"/>
        <v>149</v>
      </c>
      <c r="N182" s="24" t="s">
        <v>373</v>
      </c>
      <c r="O182" s="27">
        <f t="array" ref="O182">SUM('3 Solute Functional Groups'!$G$6:$BI$6*'3 Solute Functional Groups'!$G169:$BI169)+O$31</f>
        <v>120.52095253742253</v>
      </c>
      <c r="P182" s="27">
        <f t="array" ref="P182">SUM('3 Solute Functional Groups'!$G$8:$BI$8*'3 Solute Functional Groups'!$G169:$BI169)+P$31</f>
        <v>120.49226688223048</v>
      </c>
      <c r="Q182" s="271" t="e">
        <f>HLOOKUP($P$4,'5 Experimental Data'!$E$1:$AM$270,M182+4,FALSE)</f>
        <v>#N/A</v>
      </c>
      <c r="R182" s="346">
        <f t="shared" si="6"/>
        <v>-2.8685655192049353E-2</v>
      </c>
      <c r="S182" s="346">
        <f t="shared" si="7"/>
        <v>0</v>
      </c>
    </row>
    <row r="183" spans="13:19" x14ac:dyDescent="0.3">
      <c r="M183" s="280">
        <f t="shared" si="8"/>
        <v>150</v>
      </c>
      <c r="N183" s="24" t="s">
        <v>372</v>
      </c>
      <c r="O183" s="27">
        <f t="array" ref="O183">SUM('3 Solute Functional Groups'!$G$6:$BI$6*'3 Solute Functional Groups'!$G170:$BI170)+O$31</f>
        <v>126.28510929712156</v>
      </c>
      <c r="P183" s="27">
        <f t="array" ref="P183">SUM('3 Solute Functional Groups'!$G$8:$BI$8*'3 Solute Functional Groups'!$G170:$BI170)+P$31</f>
        <v>127.30412873924298</v>
      </c>
      <c r="Q183" s="271" t="e">
        <f>HLOOKUP($P$4,'5 Experimental Data'!$E$1:$AM$270,M183+4,FALSE)</f>
        <v>#N/A</v>
      </c>
      <c r="R183" s="346">
        <f t="shared" si="6"/>
        <v>1.0190194421214187</v>
      </c>
      <c r="S183" s="346">
        <f t="shared" si="7"/>
        <v>0</v>
      </c>
    </row>
    <row r="184" spans="13:19" x14ac:dyDescent="0.3">
      <c r="M184" s="280">
        <f t="shared" si="8"/>
        <v>151</v>
      </c>
      <c r="N184" s="24" t="s">
        <v>371</v>
      </c>
      <c r="O184" s="27">
        <f t="array" ref="O184">SUM('3 Solute Functional Groups'!$G$6:$BI$6*'3 Solute Functional Groups'!$G171:$BI171)+O$31</f>
        <v>116.44527188936233</v>
      </c>
      <c r="P184" s="27">
        <f t="array" ref="P184">SUM('3 Solute Functional Groups'!$G$8:$BI$8*'3 Solute Functional Groups'!$G171:$BI171)+P$31</f>
        <v>114.16278924256963</v>
      </c>
      <c r="Q184" s="271" t="e">
        <f>HLOOKUP($P$4,'5 Experimental Data'!$E$1:$AM$270,M184+4,FALSE)</f>
        <v>#N/A</v>
      </c>
      <c r="R184" s="346">
        <f t="shared" si="6"/>
        <v>-2.2824826467927011</v>
      </c>
      <c r="S184" s="346">
        <f t="shared" si="7"/>
        <v>0</v>
      </c>
    </row>
    <row r="185" spans="13:19" hidden="1" x14ac:dyDescent="0.3">
      <c r="M185" s="280">
        <f t="shared" si="8"/>
        <v>152</v>
      </c>
      <c r="N185" s="24" t="s">
        <v>370</v>
      </c>
      <c r="O185" s="27">
        <f t="array" ref="O185">SUM('3 Solute Functional Groups'!$G$6:$BI$6*'3 Solute Functional Groups'!$G172:$BI172)+O$31</f>
        <v>126.28510929712156</v>
      </c>
      <c r="P185" s="27">
        <f t="array" ref="P185">SUM('3 Solute Functional Groups'!$G$8:$BI$8*'3 Solute Functional Groups'!$G172:$BI172)+P$31</f>
        <v>127.30412873924297</v>
      </c>
      <c r="Q185" s="271" t="e">
        <f>HLOOKUP($P$4,'5 Experimental Data'!$E$1:$AM$270,M185+4,FALSE)</f>
        <v>#N/A</v>
      </c>
      <c r="R185" s="346">
        <f t="shared" si="6"/>
        <v>1.0190194421214045</v>
      </c>
      <c r="S185" s="346">
        <f t="shared" si="7"/>
        <v>0</v>
      </c>
    </row>
    <row r="186" spans="13:19" x14ac:dyDescent="0.3">
      <c r="M186" s="280">
        <f t="shared" si="8"/>
        <v>153</v>
      </c>
      <c r="N186" s="24" t="s">
        <v>369</v>
      </c>
      <c r="O186" s="27">
        <f t="array" ref="O186">SUM('3 Solute Functional Groups'!$G$6:$BI$6*'3 Solute Functional Groups'!$G173:$BI173)+O$31</f>
        <v>104.56356498016073</v>
      </c>
      <c r="P186" s="27">
        <f t="array" ref="P186">SUM('3 Solute Functional Groups'!$G$8:$BI$8*'3 Solute Functional Groups'!$G173:$BI173)+P$31</f>
        <v>112.58514252264247</v>
      </c>
      <c r="Q186" s="271" t="e">
        <f>HLOOKUP($P$4,'5 Experimental Data'!$E$1:$AM$270,M186+4,FALSE)</f>
        <v>#N/A</v>
      </c>
      <c r="R186" s="346">
        <f t="shared" si="6"/>
        <v>8.0215775424817366</v>
      </c>
      <c r="S186" s="346">
        <f t="shared" si="7"/>
        <v>0</v>
      </c>
    </row>
    <row r="187" spans="13:19" hidden="1" x14ac:dyDescent="0.3">
      <c r="M187" s="280">
        <f t="shared" si="8"/>
        <v>154</v>
      </c>
      <c r="N187" s="24" t="s">
        <v>368</v>
      </c>
      <c r="O187" s="27">
        <f t="array" ref="O187">SUM('3 Solute Functional Groups'!$G$6:$BI$6*'3 Solute Functional Groups'!$G174:$BI174)+O$31</f>
        <v>101.58107404322618</v>
      </c>
      <c r="P187" s="27">
        <f t="array" ref="P187">SUM('3 Solute Functional Groups'!$G$8:$BI$8*'3 Solute Functional Groups'!$G174:$BI174)+P$31</f>
        <v>110.15845368439246</v>
      </c>
      <c r="Q187" s="271" t="e">
        <f>HLOOKUP($P$4,'5 Experimental Data'!$E$1:$AM$270,M187+4,FALSE)</f>
        <v>#N/A</v>
      </c>
      <c r="R187" s="346">
        <f t="shared" si="6"/>
        <v>8.5773796411662744</v>
      </c>
      <c r="S187" s="346">
        <f t="shared" si="7"/>
        <v>0</v>
      </c>
    </row>
    <row r="188" spans="13:19" hidden="1" x14ac:dyDescent="0.3">
      <c r="M188" s="280">
        <f t="shared" si="8"/>
        <v>155</v>
      </c>
      <c r="N188" s="24" t="s">
        <v>367</v>
      </c>
      <c r="O188" s="27">
        <f t="array" ref="O188">SUM('3 Solute Functional Groups'!$G$6:$BI$6*'3 Solute Functional Groups'!$G175:$BI175)+O$31</f>
        <v>101.58107404322618</v>
      </c>
      <c r="P188" s="27">
        <f t="array" ref="P188">SUM('3 Solute Functional Groups'!$G$8:$BI$8*'3 Solute Functional Groups'!$G175:$BI175)+P$31</f>
        <v>110.15845368439246</v>
      </c>
      <c r="Q188" s="271" t="e">
        <f>HLOOKUP($P$4,'5 Experimental Data'!$E$1:$AM$270,M188+4,FALSE)</f>
        <v>#N/A</v>
      </c>
      <c r="R188" s="346">
        <f t="shared" si="6"/>
        <v>8.5773796411662744</v>
      </c>
      <c r="S188" s="346">
        <f t="shared" si="7"/>
        <v>0</v>
      </c>
    </row>
    <row r="189" spans="13:19" hidden="1" x14ac:dyDescent="0.3">
      <c r="M189" s="280">
        <f t="shared" si="8"/>
        <v>156</v>
      </c>
      <c r="N189" s="24" t="s">
        <v>366</v>
      </c>
      <c r="O189" s="27">
        <f t="array" ref="O189">SUM('3 Solute Functional Groups'!$G$6:$BI$6*'3 Solute Functional Groups'!$G176:$BI176)+O$31</f>
        <v>101.58107404322618</v>
      </c>
      <c r="P189" s="27">
        <f t="array" ref="P189">SUM('3 Solute Functional Groups'!$G$8:$BI$8*'3 Solute Functional Groups'!$G176:$BI176)+P$31</f>
        <v>110.15845368439246</v>
      </c>
      <c r="Q189" s="271" t="e">
        <f>HLOOKUP($P$4,'5 Experimental Data'!$E$1:$AM$270,M189+4,FALSE)</f>
        <v>#N/A</v>
      </c>
      <c r="R189" s="346">
        <f t="shared" si="6"/>
        <v>8.5773796411662744</v>
      </c>
      <c r="S189" s="346">
        <f t="shared" si="7"/>
        <v>0</v>
      </c>
    </row>
    <row r="190" spans="13:19" x14ac:dyDescent="0.3">
      <c r="M190" s="280">
        <f t="shared" si="8"/>
        <v>157</v>
      </c>
      <c r="N190" s="24" t="s">
        <v>365</v>
      </c>
      <c r="O190" s="27">
        <f t="array" ref="O190">SUM('3 Solute Functional Groups'!$G$6:$BI$6*'3 Solute Functional Groups'!$G177:$BI177)+O$31</f>
        <v>81.901399227707742</v>
      </c>
      <c r="P190" s="27">
        <f t="array" ref="P190">SUM('3 Solute Functional Groups'!$G$8:$BI$8*'3 Solute Functional Groups'!$G177:$BI177)+P$31</f>
        <v>83.875774691045763</v>
      </c>
      <c r="Q190" s="271" t="e">
        <f>HLOOKUP($P$4,'5 Experimental Data'!$E$1:$AM$270,M190+4,FALSE)</f>
        <v>#N/A</v>
      </c>
      <c r="R190" s="346">
        <f t="shared" si="6"/>
        <v>1.9743754633380206</v>
      </c>
      <c r="S190" s="346">
        <f t="shared" si="7"/>
        <v>0</v>
      </c>
    </row>
    <row r="191" spans="13:19" x14ac:dyDescent="0.3">
      <c r="M191" s="280">
        <f t="shared" si="8"/>
        <v>158</v>
      </c>
      <c r="N191" s="24" t="s">
        <v>363</v>
      </c>
      <c r="O191" s="27">
        <f t="array" ref="O191">SUM('3 Solute Functional Groups'!$G$6:$BI$6*'3 Solute Functional Groups'!$G178:$BI178)+O$31</f>
        <v>94.723727572401515</v>
      </c>
      <c r="P191" s="27">
        <f t="array" ref="P191">SUM('3 Solute Functional Groups'!$G$8:$BI$8*'3 Solute Functional Groups'!$G178:$BI178)+P$31</f>
        <v>99.443803025969132</v>
      </c>
      <c r="Q191" s="271" t="e">
        <f>HLOOKUP($P$4,'5 Experimental Data'!$E$1:$AM$270,M191+4,FALSE)</f>
        <v>#N/A</v>
      </c>
      <c r="R191" s="346">
        <f t="shared" si="6"/>
        <v>4.7200754535676168</v>
      </c>
      <c r="S191" s="346">
        <f t="shared" si="7"/>
        <v>0</v>
      </c>
    </row>
    <row r="192" spans="13:19" x14ac:dyDescent="0.3">
      <c r="M192" s="280">
        <f t="shared" si="8"/>
        <v>159</v>
      </c>
      <c r="N192" s="24" t="s">
        <v>361</v>
      </c>
      <c r="O192" s="27">
        <f t="array" ref="O192">SUM('3 Solute Functional Groups'!$G$6:$BI$6*'3 Solute Functional Groups'!$G179:$BI179)+O$31</f>
        <v>110.68111512966331</v>
      </c>
      <c r="P192" s="27">
        <f t="array" ref="P192">SUM('3 Solute Functional Groups'!$G$8:$BI$8*'3 Solute Functional Groups'!$G179:$BI179)+P$31</f>
        <v>107.35092738555713</v>
      </c>
      <c r="Q192" s="271" t="e">
        <f>HLOOKUP($P$4,'5 Experimental Data'!$E$1:$AM$270,M192+4,FALSE)</f>
        <v>#N/A</v>
      </c>
      <c r="R192" s="346">
        <f t="shared" si="6"/>
        <v>-3.3301877441061833</v>
      </c>
      <c r="S192" s="346">
        <f t="shared" si="7"/>
        <v>0</v>
      </c>
    </row>
    <row r="193" spans="13:19" x14ac:dyDescent="0.3">
      <c r="M193" s="280">
        <f t="shared" si="8"/>
        <v>160</v>
      </c>
      <c r="N193" s="24" t="s">
        <v>360</v>
      </c>
      <c r="O193" s="27">
        <f t="array" ref="O193">SUM('3 Solute Functional Groups'!$G$6:$BI$6*'3 Solute Functional Groups'!$G180:$BI180)+O$31</f>
        <v>116.44527188936233</v>
      </c>
      <c r="P193" s="27">
        <f t="array" ref="P193">SUM('3 Solute Functional Groups'!$G$8:$BI$8*'3 Solute Functional Groups'!$G180:$BI180)+P$31</f>
        <v>114.16278924256963</v>
      </c>
      <c r="Q193" s="271" t="e">
        <f>HLOOKUP($P$4,'5 Experimental Data'!$E$1:$AM$270,M193+4,FALSE)</f>
        <v>#N/A</v>
      </c>
      <c r="R193" s="346">
        <f t="shared" si="6"/>
        <v>-2.2824826467927011</v>
      </c>
      <c r="S193" s="346">
        <f t="shared" si="7"/>
        <v>0</v>
      </c>
    </row>
    <row r="194" spans="13:19" hidden="1" x14ac:dyDescent="0.3">
      <c r="M194" s="280">
        <f t="shared" si="8"/>
        <v>161</v>
      </c>
      <c r="N194" s="24" t="s">
        <v>359</v>
      </c>
      <c r="O194" s="27">
        <f t="array" ref="O194">SUM('3 Solute Functional Groups'!$G$6:$BI$6*'3 Solute Functional Groups'!$G181:$BI181)+O$31</f>
        <v>136.12494670488078</v>
      </c>
      <c r="P194" s="27">
        <f t="array" ref="P194">SUM('3 Solute Functional Groups'!$G$8:$BI$8*'3 Solute Functional Groups'!$G181:$BI181)+P$31</f>
        <v>140.44546823591634</v>
      </c>
      <c r="Q194" s="271" t="e">
        <f>HLOOKUP($P$4,'5 Experimental Data'!$E$1:$AM$270,M194+4,FALSE)</f>
        <v>#N/A</v>
      </c>
      <c r="R194" s="346">
        <f t="shared" si="6"/>
        <v>4.3205215310355527</v>
      </c>
      <c r="S194" s="346">
        <f t="shared" si="7"/>
        <v>0</v>
      </c>
    </row>
    <row r="195" spans="13:19" x14ac:dyDescent="0.3">
      <c r="M195" s="280">
        <f t="shared" si="8"/>
        <v>162</v>
      </c>
      <c r="N195" s="24" t="s">
        <v>358</v>
      </c>
      <c r="O195" s="27">
        <f t="array" ref="O195">SUM('3 Solute Functional Groups'!$G$6:$BI$6*'3 Solute Functional Groups'!$G182:$BI182)+O$31</f>
        <v>56.71360563269026</v>
      </c>
      <c r="P195" s="27">
        <f t="array" ref="P195">SUM('3 Solute Functional Groups'!$G$8:$BI$8*'3 Solute Functional Groups'!$G182:$BI182)+P$31</f>
        <v>59.478690265442339</v>
      </c>
      <c r="Q195" s="271" t="e">
        <f>HLOOKUP($P$4,'5 Experimental Data'!$E$1:$AM$270,M195+4,FALSE)</f>
        <v>#N/A</v>
      </c>
      <c r="R195" s="346">
        <f t="shared" si="6"/>
        <v>2.7650846327520782</v>
      </c>
      <c r="S195" s="346">
        <f t="shared" si="7"/>
        <v>0</v>
      </c>
    </row>
    <row r="196" spans="13:19" x14ac:dyDescent="0.3">
      <c r="M196" s="280">
        <f t="shared" si="8"/>
        <v>163</v>
      </c>
      <c r="N196" s="24" t="s">
        <v>357</v>
      </c>
      <c r="O196" s="27">
        <f t="array" ref="O196">SUM('3 Solute Functional Groups'!$G$6:$BI$6*'3 Solute Functional Groups'!$G183:$BI183)+O$31</f>
        <v>76.393280448208699</v>
      </c>
      <c r="P196" s="27">
        <f t="array" ref="P196">SUM('3 Solute Functional Groups'!$G$8:$BI$8*'3 Solute Functional Groups'!$G183:$BI183)+P$31</f>
        <v>85.761369258789017</v>
      </c>
      <c r="Q196" s="271" t="e">
        <f>HLOOKUP($P$4,'5 Experimental Data'!$E$1:$AM$270,M196+4,FALSE)</f>
        <v>#N/A</v>
      </c>
      <c r="R196" s="346">
        <f t="shared" si="6"/>
        <v>9.3680888105803177</v>
      </c>
      <c r="S196" s="346">
        <f t="shared" si="7"/>
        <v>0</v>
      </c>
    </row>
    <row r="197" spans="13:19" x14ac:dyDescent="0.3">
      <c r="M197" s="280">
        <f t="shared" si="8"/>
        <v>164</v>
      </c>
      <c r="N197" s="24" t="s">
        <v>356</v>
      </c>
      <c r="O197" s="27">
        <f t="array" ref="O197">SUM('3 Solute Functional Groups'!$G$6:$BI$6*'3 Solute Functional Groups'!$G184:$BI184)+O$31</f>
        <v>96.072955263727138</v>
      </c>
      <c r="P197" s="27">
        <f t="array" ref="P197">SUM('3 Solute Functional Groups'!$G$8:$BI$8*'3 Solute Functional Groups'!$G184:$BI184)+P$31</f>
        <v>112.04404825213572</v>
      </c>
      <c r="Q197" s="271" t="e">
        <f>HLOOKUP($P$4,'5 Experimental Data'!$E$1:$AM$270,M197+4,FALSE)</f>
        <v>#N/A</v>
      </c>
      <c r="R197" s="346">
        <f t="shared" si="6"/>
        <v>15.971092988408586</v>
      </c>
      <c r="S197" s="346">
        <f t="shared" si="7"/>
        <v>0</v>
      </c>
    </row>
    <row r="198" spans="13:19" x14ac:dyDescent="0.3">
      <c r="M198" s="280">
        <f t="shared" si="8"/>
        <v>165</v>
      </c>
      <c r="N198" s="24" t="s">
        <v>355</v>
      </c>
      <c r="O198" s="27">
        <f t="array" ref="O198">SUM('3 Solute Functional Groups'!$G$6:$BI$6*'3 Solute Functional Groups'!$G185:$BI185)+O$31</f>
        <v>96.072955263727138</v>
      </c>
      <c r="P198" s="27">
        <f t="array" ref="P198">SUM('3 Solute Functional Groups'!$G$8:$BI$8*'3 Solute Functional Groups'!$G185:$BI185)+P$31</f>
        <v>112.04404825213572</v>
      </c>
      <c r="Q198" s="271" t="e">
        <f>HLOOKUP($P$4,'5 Experimental Data'!$E$1:$AM$270,M198+4,FALSE)</f>
        <v>#N/A</v>
      </c>
      <c r="R198" s="346">
        <f t="shared" si="6"/>
        <v>15.971092988408586</v>
      </c>
      <c r="S198" s="346">
        <f t="shared" si="7"/>
        <v>0</v>
      </c>
    </row>
    <row r="199" spans="13:19" x14ac:dyDescent="0.3">
      <c r="M199" s="280">
        <f t="shared" si="8"/>
        <v>166</v>
      </c>
      <c r="N199" s="24" t="s">
        <v>354</v>
      </c>
      <c r="O199" s="27">
        <f t="array" ref="O199">SUM('3 Solute Functional Groups'!$G$6:$BI$6*'3 Solute Functional Groups'!$G186:$BI186)+O$31</f>
        <v>66.55344304044948</v>
      </c>
      <c r="P199" s="27">
        <f t="array" ref="P199">SUM('3 Solute Functional Groups'!$G$8:$BI$8*'3 Solute Functional Groups'!$G186:$BI186)+P$31</f>
        <v>72.620029762115678</v>
      </c>
      <c r="Q199" s="271" t="e">
        <f>HLOOKUP($P$4,'5 Experimental Data'!$E$1:$AM$270,M199+4,FALSE)</f>
        <v>#N/A</v>
      </c>
      <c r="R199" s="346">
        <f t="shared" si="6"/>
        <v>6.0665867216661979</v>
      </c>
      <c r="S199" s="346">
        <f t="shared" si="7"/>
        <v>0</v>
      </c>
    </row>
    <row r="200" spans="13:19" x14ac:dyDescent="0.3">
      <c r="M200" s="280">
        <f t="shared" si="8"/>
        <v>167</v>
      </c>
      <c r="N200" s="24" t="s">
        <v>352</v>
      </c>
      <c r="O200" s="27">
        <f t="array" ref="O200">SUM('3 Solute Functional Groups'!$G$6:$BI$6*'3 Solute Functional Groups'!$G187:$BI187)+O$31</f>
        <v>36.487884732983538</v>
      </c>
      <c r="P200" s="27">
        <f t="array" ref="P200">SUM('3 Solute Functional Groups'!$G$8:$BI$8*'3 Solute Functional Groups'!$G187:$BI187)+P$31</f>
        <v>42.905267055081737</v>
      </c>
      <c r="Q200" s="271">
        <f>HLOOKUP($P$4,'5 Experimental Data'!$E$1:$AM$270,M200+4,FALSE)</f>
        <v>7.701935442378355</v>
      </c>
      <c r="R200" s="346">
        <f t="shared" si="6"/>
        <v>6.4173823220981987</v>
      </c>
      <c r="S200" s="346">
        <f t="shared" si="7"/>
        <v>1.6500767188214858</v>
      </c>
    </row>
    <row r="201" spans="13:19" x14ac:dyDescent="0.3">
      <c r="M201" s="280">
        <f t="shared" si="8"/>
        <v>168</v>
      </c>
      <c r="N201" s="24" t="s">
        <v>350</v>
      </c>
      <c r="O201" s="27">
        <f t="array" ref="O201">SUM('3 Solute Functional Groups'!$G$6:$BI$6*'3 Solute Functional Groups'!$G188:$BI188)+O$31</f>
        <v>46.327722140742758</v>
      </c>
      <c r="P201" s="27">
        <f t="array" ref="P201">SUM('3 Solute Functional Groups'!$G$8:$BI$8*'3 Solute Functional Groups'!$G188:$BI188)+P$31</f>
        <v>56.046606551755083</v>
      </c>
      <c r="Q201" s="271">
        <f>HLOOKUP($P$4,'5 Experimental Data'!$E$1:$AM$270,M201+4,FALSE)</f>
        <v>10.953863740271439</v>
      </c>
      <c r="R201" s="346">
        <f t="shared" si="6"/>
        <v>9.7188844110123256</v>
      </c>
      <c r="S201" s="346">
        <f t="shared" si="7"/>
        <v>1.5251739436972895</v>
      </c>
    </row>
    <row r="202" spans="13:19" x14ac:dyDescent="0.3">
      <c r="M202" s="280">
        <f t="shared" si="8"/>
        <v>169</v>
      </c>
      <c r="N202" s="24" t="s">
        <v>349</v>
      </c>
      <c r="O202" s="27">
        <f t="array" ref="O202">SUM('3 Solute Functional Groups'!$G$6:$BI$6*'3 Solute Functional Groups'!$G189:$BI189)+O$31</f>
        <v>56.16755954850197</v>
      </c>
      <c r="P202" s="27">
        <f t="array" ref="P202">SUM('3 Solute Functional Groups'!$G$8:$BI$8*'3 Solute Functional Groups'!$G189:$BI189)+P$31</f>
        <v>69.187946048428415</v>
      </c>
      <c r="Q202" s="271" t="e">
        <f>HLOOKUP($P$4,'5 Experimental Data'!$E$1:$AM$270,M202+4,FALSE)</f>
        <v>#N/A</v>
      </c>
      <c r="R202" s="346">
        <f t="shared" si="6"/>
        <v>13.020386499926445</v>
      </c>
      <c r="S202" s="346">
        <f t="shared" si="7"/>
        <v>0</v>
      </c>
    </row>
    <row r="203" spans="13:19" x14ac:dyDescent="0.3">
      <c r="M203" s="280">
        <f t="shared" si="8"/>
        <v>170</v>
      </c>
      <c r="N203" s="24" t="s">
        <v>348</v>
      </c>
      <c r="O203" s="27">
        <f t="array" ref="O203">SUM('3 Solute Functional Groups'!$G$6:$BI$6*'3 Solute Functional Groups'!$G190:$BI190)+O$31</f>
        <v>66.007396956261189</v>
      </c>
      <c r="P203" s="27">
        <f t="array" ref="P203">SUM('3 Solute Functional Groups'!$G$8:$BI$8*'3 Solute Functional Groups'!$G190:$BI190)+P$31</f>
        <v>82.329285545101769</v>
      </c>
      <c r="Q203" s="271" t="e">
        <f>HLOOKUP($P$4,'5 Experimental Data'!$E$1:$AM$270,M203+4,FALSE)</f>
        <v>#N/A</v>
      </c>
      <c r="R203" s="346">
        <f t="shared" si="6"/>
        <v>16.321888588840579</v>
      </c>
      <c r="S203" s="346">
        <f t="shared" si="7"/>
        <v>0</v>
      </c>
    </row>
    <row r="204" spans="13:19" x14ac:dyDescent="0.3">
      <c r="M204" s="280">
        <f t="shared" si="8"/>
        <v>171</v>
      </c>
      <c r="N204" s="24" t="s">
        <v>347</v>
      </c>
      <c r="O204" s="27">
        <f t="array" ref="O204">SUM('3 Solute Functional Groups'!$G$6:$BI$6*'3 Solute Functional Groups'!$G191:$BI191)+O$31</f>
        <v>75.847234364020409</v>
      </c>
      <c r="P204" s="27">
        <f t="array" ref="P204">SUM('3 Solute Functional Groups'!$G$8:$BI$8*'3 Solute Functional Groups'!$G191:$BI191)+P$31</f>
        <v>95.470625041775108</v>
      </c>
      <c r="Q204" s="271" t="e">
        <f>HLOOKUP($P$4,'5 Experimental Data'!$E$1:$AM$270,M204+4,FALSE)</f>
        <v>#N/A</v>
      </c>
      <c r="R204" s="346">
        <f t="shared" si="6"/>
        <v>19.623390677754699</v>
      </c>
      <c r="S204" s="346">
        <f t="shared" si="7"/>
        <v>0</v>
      </c>
    </row>
    <row r="205" spans="13:19" x14ac:dyDescent="0.3">
      <c r="M205" s="280">
        <f t="shared" si="8"/>
        <v>172</v>
      </c>
      <c r="N205" s="24" t="s">
        <v>346</v>
      </c>
      <c r="O205" s="27">
        <f t="array" ref="O205">SUM('3 Solute Functional Groups'!$G$6:$BI$6*'3 Solute Functional Groups'!$G192:$BI192)+O$31</f>
        <v>85.687071771779628</v>
      </c>
      <c r="P205" s="27">
        <f t="array" ref="P205">SUM('3 Solute Functional Groups'!$G$8:$BI$8*'3 Solute Functional Groups'!$G192:$BI192)+P$31</f>
        <v>108.61196453844846</v>
      </c>
      <c r="Q205" s="271" t="e">
        <f>HLOOKUP($P$4,'5 Experimental Data'!$E$1:$AM$270,M205+4,FALSE)</f>
        <v>#N/A</v>
      </c>
      <c r="R205" s="346">
        <f t="shared" si="6"/>
        <v>22.924892766668833</v>
      </c>
      <c r="S205" s="346">
        <f t="shared" si="7"/>
        <v>0</v>
      </c>
    </row>
    <row r="206" spans="13:19" x14ac:dyDescent="0.3">
      <c r="M206" s="280">
        <f t="shared" si="8"/>
        <v>173</v>
      </c>
      <c r="N206" s="24" t="s">
        <v>345</v>
      </c>
      <c r="O206" s="27">
        <f t="array" ref="O206">SUM('3 Solute Functional Groups'!$G$6:$BI$6*'3 Solute Functional Groups'!$G193:$BI193)+O$31</f>
        <v>95.526909179538848</v>
      </c>
      <c r="P206" s="27">
        <f t="array" ref="P206">SUM('3 Solute Functional Groups'!$G$8:$BI$8*'3 Solute Functional Groups'!$G193:$BI193)+P$31</f>
        <v>121.7533040351218</v>
      </c>
      <c r="Q206" s="271" t="e">
        <f>HLOOKUP($P$4,'5 Experimental Data'!$E$1:$AM$270,M206+4,FALSE)</f>
        <v>#N/A</v>
      </c>
      <c r="R206" s="346">
        <f t="shared" si="6"/>
        <v>26.226394855582953</v>
      </c>
      <c r="S206" s="346">
        <f t="shared" si="7"/>
        <v>0</v>
      </c>
    </row>
    <row r="207" spans="13:19" x14ac:dyDescent="0.3">
      <c r="M207" s="280">
        <f t="shared" si="8"/>
        <v>174</v>
      </c>
      <c r="N207" s="24" t="s">
        <v>344</v>
      </c>
      <c r="O207" s="27">
        <f t="array" ref="O207">SUM('3 Solute Functional Groups'!$G$6:$BI$6*'3 Solute Functional Groups'!$G194:$BI194)+O$31</f>
        <v>105.36674658729808</v>
      </c>
      <c r="P207" s="27">
        <f t="array" ref="P207">SUM('3 Solute Functional Groups'!$G$8:$BI$8*'3 Solute Functional Groups'!$G194:$BI194)+P$31</f>
        <v>134.89464353179517</v>
      </c>
      <c r="Q207" s="271" t="e">
        <f>HLOOKUP($P$4,'5 Experimental Data'!$E$1:$AM$270,M207+4,FALSE)</f>
        <v>#N/A</v>
      </c>
      <c r="R207" s="346">
        <f t="shared" si="6"/>
        <v>29.527896944497087</v>
      </c>
      <c r="S207" s="346">
        <f t="shared" si="7"/>
        <v>0</v>
      </c>
    </row>
    <row r="208" spans="13:19" x14ac:dyDescent="0.3">
      <c r="M208" s="280">
        <f t="shared" si="8"/>
        <v>175</v>
      </c>
      <c r="N208" s="24" t="s">
        <v>343</v>
      </c>
      <c r="O208" s="27">
        <f t="array" ref="O208">SUM('3 Solute Functional Groups'!$G$6:$BI$6*'3 Solute Functional Groups'!$G195:$BI195)+O$31</f>
        <v>115.20658399505729</v>
      </c>
      <c r="P208" s="27">
        <f t="array" ref="P208">SUM('3 Solute Functional Groups'!$G$8:$BI$8*'3 Solute Functional Groups'!$G195:$BI195)+P$31</f>
        <v>148.03598302846851</v>
      </c>
      <c r="Q208" s="271" t="e">
        <f>HLOOKUP($P$4,'5 Experimental Data'!$E$1:$AM$270,M208+4,FALSE)</f>
        <v>#N/A</v>
      </c>
      <c r="R208" s="346">
        <f t="shared" si="6"/>
        <v>32.829399033411221</v>
      </c>
      <c r="S208" s="346">
        <f t="shared" si="7"/>
        <v>0</v>
      </c>
    </row>
    <row r="209" spans="13:19" hidden="1" x14ac:dyDescent="0.3">
      <c r="M209" s="280">
        <f t="shared" si="8"/>
        <v>176</v>
      </c>
      <c r="N209" s="24" t="s">
        <v>342</v>
      </c>
      <c r="O209" s="27">
        <f t="array" ref="O209">SUM('3 Solute Functional Groups'!$G$6:$BI$6*'3 Solute Functional Groups'!$G196:$BI196)+O$31</f>
        <v>125.04642140281652</v>
      </c>
      <c r="P209" s="27">
        <f t="array" ref="P209">SUM('3 Solute Functional Groups'!$G$8:$BI$8*'3 Solute Functional Groups'!$G196:$BI196)+P$31</f>
        <v>161.17732252514188</v>
      </c>
      <c r="Q209" s="271" t="e">
        <f>HLOOKUP($P$4,'5 Experimental Data'!$E$1:$AM$270,M209+4,FALSE)</f>
        <v>#N/A</v>
      </c>
      <c r="R209" s="346">
        <f t="shared" si="6"/>
        <v>36.130901122325355</v>
      </c>
      <c r="S209" s="346">
        <f t="shared" si="7"/>
        <v>0</v>
      </c>
    </row>
    <row r="210" spans="13:19" hidden="1" x14ac:dyDescent="0.3">
      <c r="M210" s="280">
        <f t="shared" si="8"/>
        <v>177</v>
      </c>
      <c r="N210" s="24" t="s">
        <v>341</v>
      </c>
      <c r="O210" s="27">
        <f t="array" ref="O210">SUM('3 Solute Functional Groups'!$G$6:$BI$6*'3 Solute Functional Groups'!$G197:$BI197)+O$31</f>
        <v>134.88625881057573</v>
      </c>
      <c r="P210" s="27">
        <f t="array" ref="P210">SUM('3 Solute Functional Groups'!$G$8:$BI$8*'3 Solute Functional Groups'!$G197:$BI197)+P$31</f>
        <v>174.31866202181521</v>
      </c>
      <c r="Q210" s="271" t="e">
        <f>HLOOKUP($P$4,'5 Experimental Data'!$E$1:$AM$270,M210+4,FALSE)</f>
        <v>#N/A</v>
      </c>
      <c r="R210" s="346">
        <f t="shared" si="6"/>
        <v>39.432403211239489</v>
      </c>
      <c r="S210" s="346">
        <f t="shared" si="7"/>
        <v>0</v>
      </c>
    </row>
    <row r="211" spans="13:19" x14ac:dyDescent="0.3">
      <c r="M211" s="280">
        <f t="shared" si="8"/>
        <v>178</v>
      </c>
      <c r="N211" s="24" t="s">
        <v>339</v>
      </c>
      <c r="O211" s="27">
        <f t="array" ref="O211">SUM('3 Solute Functional Groups'!$G$6:$BI$6*'3 Solute Functional Groups'!$G198:$BI198)+O$31</f>
        <v>100.84127772190409</v>
      </c>
      <c r="P211" s="27">
        <f t="array" ref="P211">SUM('3 Solute Functional Groups'!$G$8:$BI$8*'3 Solute Functional Groups'!$G198:$BI198)+P$31</f>
        <v>94.209587888883789</v>
      </c>
      <c r="Q211" s="271" t="e">
        <f>HLOOKUP($P$4,'5 Experimental Data'!$E$1:$AM$270,M211+4,FALSE)</f>
        <v>#N/A</v>
      </c>
      <c r="R211" s="346">
        <f t="shared" si="6"/>
        <v>-6.6316898330203031</v>
      </c>
      <c r="S211" s="346">
        <f t="shared" si="7"/>
        <v>0</v>
      </c>
    </row>
    <row r="212" spans="13:19" x14ac:dyDescent="0.3">
      <c r="M212" s="280">
        <f t="shared" si="8"/>
        <v>179</v>
      </c>
      <c r="N212" s="24" t="s">
        <v>338</v>
      </c>
      <c r="O212" s="27">
        <f t="array" ref="O212">SUM('3 Solute Functional Groups'!$G$6:$BI$6*'3 Solute Functional Groups'!$G199:$BI199)+O$31</f>
        <v>106.60543448160311</v>
      </c>
      <c r="P212" s="27">
        <f t="array" ref="P212">SUM('3 Solute Functional Groups'!$G$8:$BI$8*'3 Solute Functional Groups'!$G199:$BI199)+P$31</f>
        <v>101.02144974589629</v>
      </c>
      <c r="Q212" s="271" t="e">
        <f>HLOOKUP($P$4,'5 Experimental Data'!$E$1:$AM$270,M212+4,FALSE)</f>
        <v>#N/A</v>
      </c>
      <c r="R212" s="346">
        <f t="shared" si="6"/>
        <v>-5.5839847357068209</v>
      </c>
      <c r="S212" s="346">
        <f t="shared" si="7"/>
        <v>0</v>
      </c>
    </row>
    <row r="213" spans="13:19" hidden="1" x14ac:dyDescent="0.3">
      <c r="M213" s="280">
        <f t="shared" si="8"/>
        <v>180</v>
      </c>
      <c r="N213" s="24" t="s">
        <v>337</v>
      </c>
      <c r="O213" s="27">
        <f t="array" ref="O213">SUM('3 Solute Functional Groups'!$G$6:$BI$6*'3 Solute Functional Groups'!$G200:$BI200)+O$31</f>
        <v>126.28510929712156</v>
      </c>
      <c r="P213" s="27">
        <f t="array" ref="P213">SUM('3 Solute Functional Groups'!$G$8:$BI$8*'3 Solute Functional Groups'!$G200:$BI200)+P$31</f>
        <v>127.30412873924297</v>
      </c>
      <c r="Q213" s="271" t="e">
        <f>HLOOKUP($P$4,'5 Experimental Data'!$E$1:$AM$270,M213+4,FALSE)</f>
        <v>#N/A</v>
      </c>
      <c r="R213" s="346">
        <f t="shared" si="6"/>
        <v>1.0190194421214045</v>
      </c>
      <c r="S213" s="346">
        <f t="shared" si="7"/>
        <v>0</v>
      </c>
    </row>
    <row r="214" spans="13:19" hidden="1" x14ac:dyDescent="0.3">
      <c r="M214" s="280">
        <f t="shared" si="8"/>
        <v>181</v>
      </c>
      <c r="N214" s="24" t="s">
        <v>336</v>
      </c>
      <c r="O214" s="27">
        <f t="array" ref="O214">SUM('3 Solute Functional Groups'!$G$6:$BI$6*'3 Solute Functional Groups'!$G201:$BI201)+O$31</f>
        <v>165.64445892815846</v>
      </c>
      <c r="P214" s="27">
        <f t="array" ref="P214">SUM('3 Solute Functional Groups'!$G$8:$BI$8*'3 Solute Functional Groups'!$G201:$BI201)+P$31</f>
        <v>179.86948672593635</v>
      </c>
      <c r="Q214" s="271" t="e">
        <f>HLOOKUP($P$4,'5 Experimental Data'!$E$1:$AM$270,M214+4,FALSE)</f>
        <v>#N/A</v>
      </c>
      <c r="R214" s="346">
        <f t="shared" si="6"/>
        <v>14.225027797777898</v>
      </c>
      <c r="S214" s="346">
        <f t="shared" si="7"/>
        <v>0</v>
      </c>
    </row>
    <row r="215" spans="13:19" x14ac:dyDescent="0.3">
      <c r="M215" s="280">
        <f t="shared" si="8"/>
        <v>182</v>
      </c>
      <c r="N215" s="24" t="s">
        <v>335</v>
      </c>
      <c r="O215" s="27">
        <f t="array" ref="O215">SUM('3 Solute Functional Groups'!$G$6:$BI$6*'3 Solute Functional Groups'!$G202:$BI202)+O$31</f>
        <v>110.68111512966331</v>
      </c>
      <c r="P215" s="27">
        <f t="array" ref="P215">SUM('3 Solute Functional Groups'!$G$8:$BI$8*'3 Solute Functional Groups'!$G202:$BI202)+P$31</f>
        <v>107.35092738555713</v>
      </c>
      <c r="Q215" s="271" t="e">
        <f>HLOOKUP($P$4,'5 Experimental Data'!$E$1:$AM$270,M215+4,FALSE)</f>
        <v>#N/A</v>
      </c>
      <c r="R215" s="346">
        <f t="shared" si="6"/>
        <v>-3.3301877441061833</v>
      </c>
      <c r="S215" s="346">
        <f t="shared" si="7"/>
        <v>0</v>
      </c>
    </row>
    <row r="216" spans="13:19" hidden="1" x14ac:dyDescent="0.3">
      <c r="M216" s="280">
        <f t="shared" si="8"/>
        <v>183</v>
      </c>
      <c r="N216" s="24" t="s">
        <v>334</v>
      </c>
      <c r="O216" s="27">
        <f t="array" ref="O216">SUM('3 Solute Functional Groups'!$G$6:$BI$6*'3 Solute Functional Groups'!$G203:$BI203)+O$31</f>
        <v>120.52095253742253</v>
      </c>
      <c r="P216" s="27">
        <f t="array" ref="P216">SUM('3 Solute Functional Groups'!$G$8:$BI$8*'3 Solute Functional Groups'!$G203:$BI203)+P$31</f>
        <v>120.49226688223048</v>
      </c>
      <c r="Q216" s="271" t="e">
        <f>HLOOKUP($P$4,'5 Experimental Data'!$E$1:$AM$270,M216+4,FALSE)</f>
        <v>#N/A</v>
      </c>
      <c r="R216" s="346">
        <f t="shared" si="6"/>
        <v>-2.8685655192049353E-2</v>
      </c>
      <c r="S216" s="346">
        <f t="shared" si="7"/>
        <v>0</v>
      </c>
    </row>
    <row r="217" spans="13:19" x14ac:dyDescent="0.3">
      <c r="M217" s="280">
        <f t="shared" si="8"/>
        <v>184</v>
      </c>
      <c r="N217" s="24" t="s">
        <v>333</v>
      </c>
      <c r="O217" s="27">
        <f t="array" ref="O217">SUM('3 Solute Functional Groups'!$G$6:$BI$6*'3 Solute Functional Groups'!$G204:$BI204)+O$31</f>
        <v>140.20062735294098</v>
      </c>
      <c r="P217" s="27">
        <f t="array" ref="P217">SUM('3 Solute Functional Groups'!$G$8:$BI$8*'3 Solute Functional Groups'!$G204:$BI204)+P$31</f>
        <v>146.77494587557717</v>
      </c>
      <c r="Q217" s="271" t="e">
        <f>HLOOKUP($P$4,'5 Experimental Data'!$E$1:$AM$270,M217+4,FALSE)</f>
        <v>#N/A</v>
      </c>
      <c r="R217" s="346">
        <f t="shared" si="6"/>
        <v>6.5743185226361902</v>
      </c>
      <c r="S217" s="346">
        <f t="shared" si="7"/>
        <v>0</v>
      </c>
    </row>
    <row r="218" spans="13:19" x14ac:dyDescent="0.3">
      <c r="M218" s="280">
        <f t="shared" si="8"/>
        <v>185</v>
      </c>
      <c r="N218" s="24" t="s">
        <v>332</v>
      </c>
      <c r="O218" s="27">
        <f t="array" ref="O218">SUM('3 Solute Functional Groups'!$G$6:$BI$6*'3 Solute Functional Groups'!$G205:$BI205)+O$31</f>
        <v>136.12494670488078</v>
      </c>
      <c r="P218" s="27">
        <f t="array" ref="P218">SUM('3 Solute Functional Groups'!$G$8:$BI$8*'3 Solute Functional Groups'!$G205:$BI205)+P$31</f>
        <v>140.44546823591634</v>
      </c>
      <c r="Q218" s="271" t="e">
        <f>HLOOKUP($P$4,'5 Experimental Data'!$E$1:$AM$270,M218+4,FALSE)</f>
        <v>#N/A</v>
      </c>
      <c r="R218" s="346">
        <f t="shared" si="6"/>
        <v>4.3205215310355527</v>
      </c>
      <c r="S218" s="346">
        <f t="shared" si="7"/>
        <v>0</v>
      </c>
    </row>
    <row r="219" spans="13:19" hidden="1" x14ac:dyDescent="0.3">
      <c r="M219" s="280">
        <f t="shared" si="8"/>
        <v>186</v>
      </c>
      <c r="N219" s="24" t="s">
        <v>330</v>
      </c>
      <c r="O219" s="27">
        <f t="array" ref="O219">SUM('3 Solute Functional Groups'!$G$6:$BI$6*'3 Solute Functional Groups'!$G206:$BI206)+O$31</f>
        <v>67.590484600065949</v>
      </c>
      <c r="P219" s="27">
        <f t="array" ref="P219">SUM('3 Solute Functional Groups'!$G$8:$BI$8*'3 Solute Functional Groups'!$G206:$BI206)+P$31</f>
        <v>70.218921298098266</v>
      </c>
      <c r="Q219" s="271" t="e">
        <f>HLOOKUP($P$4,'5 Experimental Data'!$E$1:$AM$270,M219+4,FALSE)</f>
        <v>#N/A</v>
      </c>
      <c r="R219" s="346">
        <f t="shared" si="6"/>
        <v>2.6284366980323171</v>
      </c>
      <c r="S219" s="346">
        <f t="shared" si="7"/>
        <v>0</v>
      </c>
    </row>
    <row r="220" spans="13:19" hidden="1" x14ac:dyDescent="0.3">
      <c r="M220" s="280">
        <f t="shared" si="8"/>
        <v>187</v>
      </c>
      <c r="N220" s="24" t="s">
        <v>329</v>
      </c>
      <c r="O220" s="27">
        <f t="array" ref="O220">SUM('3 Solute Functional Groups'!$G$6:$BI$6*'3 Solute Functional Groups'!$G207:$BI207)+O$31</f>
        <v>97.109996823343607</v>
      </c>
      <c r="P220" s="27">
        <f t="array" ref="P220">SUM('3 Solute Functional Groups'!$G$8:$BI$8*'3 Solute Functional Groups'!$G207:$BI207)+P$31</f>
        <v>109.64293978811831</v>
      </c>
      <c r="Q220" s="271" t="e">
        <f>HLOOKUP($P$4,'5 Experimental Data'!$E$1:$AM$270,M220+4,FALSE)</f>
        <v>#N/A</v>
      </c>
      <c r="R220" s="346">
        <f t="shared" si="6"/>
        <v>12.532942964774705</v>
      </c>
      <c r="S220" s="346">
        <f t="shared" si="7"/>
        <v>0</v>
      </c>
    </row>
    <row r="221" spans="13:19" x14ac:dyDescent="0.3">
      <c r="M221" s="280">
        <f t="shared" si="8"/>
        <v>188</v>
      </c>
      <c r="N221" s="24" t="s">
        <v>328</v>
      </c>
      <c r="O221" s="27">
        <f t="array" ref="O221">SUM('3 Solute Functional Groups'!$G$6:$BI$6*'3 Solute Functional Groups'!$G208:$BI208)+O$31</f>
        <v>155.51654310857145</v>
      </c>
      <c r="P221" s="27">
        <f t="array" ref="P221">SUM('3 Solute Functional Groups'!$G$8:$BI$8*'3 Solute Functional Groups'!$G208:$BI208)+P$31</f>
        <v>183.28119592370618</v>
      </c>
      <c r="Q221" s="271" t="e">
        <f>HLOOKUP($P$4,'5 Experimental Data'!$E$1:$AM$270,M221+4,FALSE)</f>
        <v>#N/A</v>
      </c>
      <c r="R221" s="346">
        <f t="shared" si="6"/>
        <v>27.764652815134724</v>
      </c>
      <c r="S221" s="346">
        <f t="shared" si="7"/>
        <v>0</v>
      </c>
    </row>
    <row r="222" spans="13:19" x14ac:dyDescent="0.3">
      <c r="M222" s="280">
        <f t="shared" si="8"/>
        <v>189</v>
      </c>
      <c r="N222" s="24" t="s">
        <v>327</v>
      </c>
      <c r="O222" s="27">
        <f t="array" ref="O222">SUM('3 Solute Functional Groups'!$G$6:$BI$6*'3 Solute Functional Groups'!$G209:$BI209)+O$31</f>
        <v>165.35638051633066</v>
      </c>
      <c r="P222" s="27">
        <f t="array" ref="P222">SUM('3 Solute Functional Groups'!$G$8:$BI$8*'3 Solute Functional Groups'!$G209:$BI209)+P$31</f>
        <v>196.42253542037955</v>
      </c>
      <c r="Q222" s="271" t="e">
        <f>HLOOKUP($P$4,'5 Experimental Data'!$E$1:$AM$270,M222+4,FALSE)</f>
        <v>#N/A</v>
      </c>
      <c r="R222" s="346">
        <f t="shared" si="6"/>
        <v>31.066154904048886</v>
      </c>
      <c r="S222" s="346">
        <f t="shared" si="7"/>
        <v>0</v>
      </c>
    </row>
    <row r="223" spans="13:19" x14ac:dyDescent="0.3">
      <c r="M223" s="280">
        <f t="shared" si="8"/>
        <v>190</v>
      </c>
      <c r="N223" s="24" t="s">
        <v>326</v>
      </c>
      <c r="O223" s="27">
        <f t="array" ref="O223">SUM('3 Solute Functional Groups'!$G$6:$BI$6*'3 Solute Functional Groups'!$G210:$BI210)+O$31</f>
        <v>175.19621792408989</v>
      </c>
      <c r="P223" s="27">
        <f t="array" ref="P223">SUM('3 Solute Functional Groups'!$G$8:$BI$8*'3 Solute Functional Groups'!$G210:$BI210)+P$31</f>
        <v>209.56387491705286</v>
      </c>
      <c r="Q223" s="271" t="e">
        <f>HLOOKUP($P$4,'5 Experimental Data'!$E$1:$AM$270,M223+4,FALSE)</f>
        <v>#N/A</v>
      </c>
      <c r="R223" s="346">
        <f t="shared" si="6"/>
        <v>34.367656992962964</v>
      </c>
      <c r="S223" s="346">
        <f t="shared" si="7"/>
        <v>0</v>
      </c>
    </row>
    <row r="224" spans="13:19" x14ac:dyDescent="0.3">
      <c r="M224" s="280">
        <f t="shared" si="8"/>
        <v>191</v>
      </c>
      <c r="N224" s="24" t="s">
        <v>325</v>
      </c>
      <c r="O224" s="27">
        <f t="array" ref="O224">SUM('3 Solute Functional Groups'!$G$6:$BI$6*'3 Solute Functional Groups'!$G211:$BI211)+O$31</f>
        <v>185.0360553318491</v>
      </c>
      <c r="P224" s="27">
        <f t="array" ref="P224">SUM('3 Solute Functional Groups'!$G$8:$BI$8*'3 Solute Functional Groups'!$G211:$BI211)+P$31</f>
        <v>222.70521441372622</v>
      </c>
      <c r="Q224" s="271" t="e">
        <f>HLOOKUP($P$4,'5 Experimental Data'!$E$1:$AM$270,M224+4,FALSE)</f>
        <v>#N/A</v>
      </c>
      <c r="R224" s="346">
        <f t="shared" si="6"/>
        <v>37.669159081877126</v>
      </c>
      <c r="S224" s="346">
        <f t="shared" si="7"/>
        <v>0</v>
      </c>
    </row>
    <row r="225" spans="13:19" x14ac:dyDescent="0.3">
      <c r="M225" s="280">
        <f t="shared" si="8"/>
        <v>192</v>
      </c>
      <c r="N225" s="24" t="s">
        <v>324</v>
      </c>
      <c r="O225" s="27">
        <f t="array" ref="O225">SUM('3 Solute Functional Groups'!$G$6:$BI$6*'3 Solute Functional Groups'!$G212:$BI212)+O$31</f>
        <v>194.87589273960833</v>
      </c>
      <c r="P225" s="27">
        <f t="array" ref="P225">SUM('3 Solute Functional Groups'!$G$8:$BI$8*'3 Solute Functional Groups'!$G212:$BI212)+P$31</f>
        <v>235.84655391039954</v>
      </c>
      <c r="Q225" s="271" t="e">
        <f>HLOOKUP($P$4,'5 Experimental Data'!$E$1:$AM$270,M225+4,FALSE)</f>
        <v>#N/A</v>
      </c>
      <c r="R225" s="346">
        <f t="shared" si="6"/>
        <v>40.970661170791203</v>
      </c>
      <c r="S225" s="346">
        <f t="shared" si="7"/>
        <v>0</v>
      </c>
    </row>
    <row r="226" spans="13:19" x14ac:dyDescent="0.3">
      <c r="M226" s="280">
        <f t="shared" si="8"/>
        <v>193</v>
      </c>
      <c r="N226" s="24" t="s">
        <v>323</v>
      </c>
      <c r="O226" s="27">
        <f t="array" ref="O226">SUM('3 Solute Functional Groups'!$G$6:$BI$6*'3 Solute Functional Groups'!$G213:$BI213)+O$31</f>
        <v>204.71573014736754</v>
      </c>
      <c r="P226" s="27">
        <f t="array" ref="P226">SUM('3 Solute Functional Groups'!$G$8:$BI$8*'3 Solute Functional Groups'!$G213:$BI213)+P$31</f>
        <v>248.9878934070729</v>
      </c>
      <c r="Q226" s="271" t="e">
        <f>HLOOKUP($P$4,'5 Experimental Data'!$E$1:$AM$270,M226+4,FALSE)</f>
        <v>#N/A</v>
      </c>
      <c r="R226" s="346">
        <f t="shared" ref="R226:R289" si="9">P226-O226</f>
        <v>44.272163259705366</v>
      </c>
      <c r="S226" s="346">
        <f t="shared" ref="S226:S289" si="10">IFERROR((Q226-R226)^2,0)</f>
        <v>0</v>
      </c>
    </row>
    <row r="227" spans="13:19" hidden="1" x14ac:dyDescent="0.3">
      <c r="M227" s="280">
        <f t="shared" si="8"/>
        <v>194</v>
      </c>
      <c r="N227" s="24" t="s">
        <v>322</v>
      </c>
      <c r="O227" s="27">
        <f t="array" ref="O227">SUM('3 Solute Functional Groups'!$G$6:$BI$6*'3 Solute Functional Groups'!$G214:$BI214)+O$31</f>
        <v>214.55556755512677</v>
      </c>
      <c r="P227" s="27">
        <f t="array" ref="P227">SUM('3 Solute Functional Groups'!$G$8:$BI$8*'3 Solute Functional Groups'!$G214:$BI214)+P$31</f>
        <v>262.12923290374624</v>
      </c>
      <c r="Q227" s="271" t="e">
        <f>HLOOKUP($P$4,'5 Experimental Data'!$E$1:$AM$270,M227+4,FALSE)</f>
        <v>#N/A</v>
      </c>
      <c r="R227" s="346">
        <f t="shared" si="9"/>
        <v>47.573665348619471</v>
      </c>
      <c r="S227" s="346">
        <f t="shared" si="10"/>
        <v>0</v>
      </c>
    </row>
    <row r="228" spans="13:19" hidden="1" x14ac:dyDescent="0.3">
      <c r="M228" s="280">
        <f t="shared" ref="M228:M291" si="11">M227+1</f>
        <v>195</v>
      </c>
      <c r="N228" s="24" t="s">
        <v>321</v>
      </c>
      <c r="O228" s="27">
        <f t="array" ref="O228">SUM('3 Solute Functional Groups'!$G$6:$BI$6*'3 Solute Functional Groups'!$G215:$BI215)+O$31</f>
        <v>224.39540496288598</v>
      </c>
      <c r="P228" s="27">
        <f t="array" ref="P228">SUM('3 Solute Functional Groups'!$G$8:$BI$8*'3 Solute Functional Groups'!$G215:$BI215)+P$31</f>
        <v>275.27057240041955</v>
      </c>
      <c r="Q228" s="271" t="e">
        <f>HLOOKUP($P$4,'5 Experimental Data'!$E$1:$AM$270,M228+4,FALSE)</f>
        <v>#N/A</v>
      </c>
      <c r="R228" s="346">
        <f t="shared" si="9"/>
        <v>50.875167437533577</v>
      </c>
      <c r="S228" s="346">
        <f t="shared" si="10"/>
        <v>0</v>
      </c>
    </row>
    <row r="229" spans="13:19" hidden="1" x14ac:dyDescent="0.3">
      <c r="M229" s="280">
        <f t="shared" si="11"/>
        <v>196</v>
      </c>
      <c r="N229" s="24" t="s">
        <v>320</v>
      </c>
      <c r="O229" s="27">
        <f t="array" ref="O229">SUM('3 Solute Functional Groups'!$G$6:$BI$6*'3 Solute Functional Groups'!$G216:$BI216)+O$31</f>
        <v>234.23524237064521</v>
      </c>
      <c r="P229" s="27">
        <f t="array" ref="P229">SUM('3 Solute Functional Groups'!$G$8:$BI$8*'3 Solute Functional Groups'!$G216:$BI216)+P$31</f>
        <v>288.41191189709292</v>
      </c>
      <c r="Q229" s="271" t="e">
        <f>HLOOKUP($P$4,'5 Experimental Data'!$E$1:$AM$270,M229+4,FALSE)</f>
        <v>#N/A</v>
      </c>
      <c r="R229" s="346">
        <f t="shared" si="9"/>
        <v>54.176669526447711</v>
      </c>
      <c r="S229" s="346">
        <f t="shared" si="10"/>
        <v>0</v>
      </c>
    </row>
    <row r="230" spans="13:19" hidden="1" x14ac:dyDescent="0.3">
      <c r="M230" s="280">
        <f t="shared" si="11"/>
        <v>197</v>
      </c>
      <c r="N230" s="24" t="s">
        <v>319</v>
      </c>
      <c r="O230" s="27">
        <f t="array" ref="O230">SUM('3 Solute Functional Groups'!$G$6:$BI$6*'3 Solute Functional Groups'!$G217:$BI217)+O$31</f>
        <v>244.07507977840442</v>
      </c>
      <c r="P230" s="27">
        <f t="array" ref="P230">SUM('3 Solute Functional Groups'!$G$8:$BI$8*'3 Solute Functional Groups'!$G217:$BI217)+P$31</f>
        <v>301.55325139376623</v>
      </c>
      <c r="Q230" s="271" t="e">
        <f>HLOOKUP($P$4,'5 Experimental Data'!$E$1:$AM$270,M230+4,FALSE)</f>
        <v>#N/A</v>
      </c>
      <c r="R230" s="346">
        <f t="shared" si="9"/>
        <v>57.478171615361816</v>
      </c>
      <c r="S230" s="346">
        <f t="shared" si="10"/>
        <v>0</v>
      </c>
    </row>
    <row r="231" spans="13:19" x14ac:dyDescent="0.3">
      <c r="M231" s="280">
        <f t="shared" si="11"/>
        <v>198</v>
      </c>
      <c r="N231" s="24" t="s">
        <v>317</v>
      </c>
      <c r="O231" s="27">
        <f t="array" ref="O231">SUM('3 Solute Functional Groups'!$G$6:$BI$6*'3 Solute Functional Groups'!$G218:$BI218)+O$31</f>
        <v>116.15719347753458</v>
      </c>
      <c r="P231" s="27">
        <f t="array" ref="P231">SUM('3 Solute Functional Groups'!$G$8:$BI$8*'3 Solute Functional Groups'!$G218:$BI218)+P$31</f>
        <v>130.71583793701279</v>
      </c>
      <c r="Q231" s="271" t="e">
        <f>HLOOKUP($P$4,'5 Experimental Data'!$E$1:$AM$270,M231+4,FALSE)</f>
        <v>#N/A</v>
      </c>
      <c r="R231" s="346">
        <f t="shared" si="9"/>
        <v>14.558644459478217</v>
      </c>
      <c r="S231" s="346">
        <f t="shared" si="10"/>
        <v>0</v>
      </c>
    </row>
    <row r="232" spans="13:19" x14ac:dyDescent="0.3">
      <c r="M232" s="280">
        <f t="shared" si="11"/>
        <v>199</v>
      </c>
      <c r="N232" s="24" t="s">
        <v>316</v>
      </c>
      <c r="O232" s="27">
        <f t="array" ref="O232">SUM('3 Solute Functional Groups'!$G$6:$BI$6*'3 Solute Functional Groups'!$G219:$BI219)+O$31</f>
        <v>76.797843846497699</v>
      </c>
      <c r="P232" s="27">
        <f t="array" ref="P232">SUM('3 Solute Functional Groups'!$G$8:$BI$8*'3 Solute Functional Groups'!$G219:$BI219)+P$31</f>
        <v>78.150479950319394</v>
      </c>
      <c r="Q232" s="271" t="e">
        <f>HLOOKUP($P$4,'5 Experimental Data'!$E$1:$AM$270,M232+4,FALSE)</f>
        <v>#N/A</v>
      </c>
      <c r="R232" s="346">
        <f t="shared" si="9"/>
        <v>1.3526361038216947</v>
      </c>
      <c r="S232" s="346">
        <f t="shared" si="10"/>
        <v>0</v>
      </c>
    </row>
    <row r="233" spans="13:19" x14ac:dyDescent="0.3">
      <c r="M233" s="280">
        <f t="shared" si="11"/>
        <v>200</v>
      </c>
      <c r="N233" s="24" t="s">
        <v>315</v>
      </c>
      <c r="O233" s="27">
        <f t="array" ref="O233">SUM('3 Solute Functional Groups'!$G$6:$BI$6*'3 Solute Functional Groups'!$G220:$BI220)+O$31</f>
        <v>86.637681254256918</v>
      </c>
      <c r="P233" s="27">
        <f t="array" ref="P233">SUM('3 Solute Functional Groups'!$G$8:$BI$8*'3 Solute Functional Groups'!$G220:$BI220)+P$31</f>
        <v>91.291819446992733</v>
      </c>
      <c r="Q233" s="271" t="e">
        <f>HLOOKUP($P$4,'5 Experimental Data'!$E$1:$AM$270,M233+4,FALSE)</f>
        <v>#N/A</v>
      </c>
      <c r="R233" s="346">
        <f t="shared" si="9"/>
        <v>4.6541381927358145</v>
      </c>
      <c r="S233" s="346">
        <f t="shared" si="10"/>
        <v>0</v>
      </c>
    </row>
    <row r="234" spans="13:19" x14ac:dyDescent="0.3">
      <c r="M234" s="280">
        <f t="shared" si="11"/>
        <v>201</v>
      </c>
      <c r="N234" s="24" t="s">
        <v>314</v>
      </c>
      <c r="O234" s="27">
        <f t="array" ref="O234">SUM('3 Solute Functional Groups'!$G$6:$BI$6*'3 Solute Functional Groups'!$G221:$BI221)+O$31</f>
        <v>96.477518662016138</v>
      </c>
      <c r="P234" s="27">
        <f t="array" ref="P234">SUM('3 Solute Functional Groups'!$G$8:$BI$8*'3 Solute Functional Groups'!$G221:$BI221)+P$31</f>
        <v>104.43315894366609</v>
      </c>
      <c r="Q234" s="271" t="e">
        <f>HLOOKUP($P$4,'5 Experimental Data'!$E$1:$AM$270,M234+4,FALSE)</f>
        <v>#N/A</v>
      </c>
      <c r="R234" s="346">
        <f t="shared" si="9"/>
        <v>7.9556402816499485</v>
      </c>
      <c r="S234" s="346">
        <f t="shared" si="10"/>
        <v>0</v>
      </c>
    </row>
    <row r="235" spans="13:19" x14ac:dyDescent="0.3">
      <c r="M235" s="280">
        <f t="shared" si="11"/>
        <v>202</v>
      </c>
      <c r="N235" s="24" t="s">
        <v>313</v>
      </c>
      <c r="O235" s="27">
        <f t="array" ref="O235">SUM('3 Solute Functional Groups'!$G$6:$BI$6*'3 Solute Functional Groups'!$G222:$BI222)+O$31</f>
        <v>106.31735606977536</v>
      </c>
      <c r="P235" s="27">
        <f t="array" ref="P235">SUM('3 Solute Functional Groups'!$G$8:$BI$8*'3 Solute Functional Groups'!$G222:$BI222)+P$31</f>
        <v>117.57449844033943</v>
      </c>
      <c r="Q235" s="271" t="e">
        <f>HLOOKUP($P$4,'5 Experimental Data'!$E$1:$AM$270,M235+4,FALSE)</f>
        <v>#N/A</v>
      </c>
      <c r="R235" s="346">
        <f t="shared" si="9"/>
        <v>11.257142370564068</v>
      </c>
      <c r="S235" s="346">
        <f t="shared" si="10"/>
        <v>0</v>
      </c>
    </row>
    <row r="236" spans="13:19" x14ac:dyDescent="0.3">
      <c r="M236" s="280">
        <f t="shared" si="11"/>
        <v>203</v>
      </c>
      <c r="N236" s="24" t="s">
        <v>312</v>
      </c>
      <c r="O236" s="27">
        <f t="array" ref="O236">SUM('3 Solute Functional Groups'!$G$6:$BI$6*'3 Solute Functional Groups'!$G223:$BI223)+O$31</f>
        <v>116.15719347753458</v>
      </c>
      <c r="P236" s="27">
        <f t="array" ref="P236">SUM('3 Solute Functional Groups'!$G$8:$BI$8*'3 Solute Functional Groups'!$G223:$BI223)+P$31</f>
        <v>130.71583793701279</v>
      </c>
      <c r="Q236" s="271" t="e">
        <f>HLOOKUP($P$4,'5 Experimental Data'!$E$1:$AM$270,M236+4,FALSE)</f>
        <v>#N/A</v>
      </c>
      <c r="R236" s="346">
        <f t="shared" si="9"/>
        <v>14.558644459478217</v>
      </c>
      <c r="S236" s="346">
        <f t="shared" si="10"/>
        <v>0</v>
      </c>
    </row>
    <row r="237" spans="13:19" x14ac:dyDescent="0.3">
      <c r="M237" s="280">
        <f t="shared" si="11"/>
        <v>204</v>
      </c>
      <c r="N237" s="24" t="s">
        <v>311</v>
      </c>
      <c r="O237" s="27">
        <f t="array" ref="O237">SUM('3 Solute Functional Groups'!$G$6:$BI$6*'3 Solute Functional Groups'!$G224:$BI224)+O$31</f>
        <v>125.99703088529378</v>
      </c>
      <c r="P237" s="27">
        <f t="array" ref="P237">SUM('3 Solute Functional Groups'!$G$8:$BI$8*'3 Solute Functional Groups'!$G224:$BI224)+P$31</f>
        <v>143.85717743368613</v>
      </c>
      <c r="Q237" s="271" t="e">
        <f>HLOOKUP($P$4,'5 Experimental Data'!$E$1:$AM$270,M237+4,FALSE)</f>
        <v>#N/A</v>
      </c>
      <c r="R237" s="346">
        <f t="shared" si="9"/>
        <v>17.86014654839235</v>
      </c>
      <c r="S237" s="346">
        <f t="shared" si="10"/>
        <v>0</v>
      </c>
    </row>
    <row r="238" spans="13:19" x14ac:dyDescent="0.3">
      <c r="M238" s="280">
        <f t="shared" si="11"/>
        <v>205</v>
      </c>
      <c r="N238" s="24" t="s">
        <v>310</v>
      </c>
      <c r="O238" s="27">
        <f t="array" ref="O238">SUM('3 Solute Functional Groups'!$G$6:$BI$6*'3 Solute Functional Groups'!$G225:$BI225)+O$31</f>
        <v>96.477518662016138</v>
      </c>
      <c r="P238" s="27">
        <f t="array" ref="P238">SUM('3 Solute Functional Groups'!$G$8:$BI$8*'3 Solute Functional Groups'!$G225:$BI225)+P$31</f>
        <v>104.43315894366609</v>
      </c>
      <c r="Q238" s="271" t="e">
        <f>HLOOKUP($P$4,'5 Experimental Data'!$E$1:$AM$270,M238+4,FALSE)</f>
        <v>#N/A</v>
      </c>
      <c r="R238" s="346">
        <f t="shared" si="9"/>
        <v>7.9556402816499485</v>
      </c>
      <c r="S238" s="346">
        <f t="shared" si="10"/>
        <v>0</v>
      </c>
    </row>
    <row r="239" spans="13:19" x14ac:dyDescent="0.3">
      <c r="M239" s="280">
        <f t="shared" si="11"/>
        <v>206</v>
      </c>
      <c r="N239" s="24" t="s">
        <v>309</v>
      </c>
      <c r="O239" s="27">
        <f t="array" ref="O239">SUM('3 Solute Functional Groups'!$G$6:$BI$6*'3 Solute Functional Groups'!$G226:$BI226)+O$31</f>
        <v>86.637681254256918</v>
      </c>
      <c r="P239" s="27">
        <f t="array" ref="P239">SUM('3 Solute Functional Groups'!$G$8:$BI$8*'3 Solute Functional Groups'!$G226:$BI226)+P$31</f>
        <v>91.291819446992733</v>
      </c>
      <c r="Q239" s="271" t="e">
        <f>HLOOKUP($P$4,'5 Experimental Data'!$E$1:$AM$270,M239+4,FALSE)</f>
        <v>#N/A</v>
      </c>
      <c r="R239" s="346">
        <f t="shared" si="9"/>
        <v>4.6541381927358145</v>
      </c>
      <c r="S239" s="346">
        <f t="shared" si="10"/>
        <v>0</v>
      </c>
    </row>
    <row r="240" spans="13:19" x14ac:dyDescent="0.3">
      <c r="M240" s="280">
        <f t="shared" si="11"/>
        <v>207</v>
      </c>
      <c r="N240" s="24" t="s">
        <v>308</v>
      </c>
      <c r="O240" s="27">
        <f t="array" ref="O240">SUM('3 Solute Functional Groups'!$G$6:$BI$6*'3 Solute Functional Groups'!$G227:$BI227)+O$31</f>
        <v>106.31735606977536</v>
      </c>
      <c r="P240" s="27">
        <f t="array" ref="P240">SUM('3 Solute Functional Groups'!$G$8:$BI$8*'3 Solute Functional Groups'!$G227:$BI227)+P$31</f>
        <v>117.57449844033943</v>
      </c>
      <c r="Q240" s="271" t="e">
        <f>HLOOKUP($P$4,'5 Experimental Data'!$E$1:$AM$270,M240+4,FALSE)</f>
        <v>#N/A</v>
      </c>
      <c r="R240" s="346">
        <f t="shared" si="9"/>
        <v>11.257142370564068</v>
      </c>
      <c r="S240" s="346">
        <f t="shared" si="10"/>
        <v>0</v>
      </c>
    </row>
    <row r="241" spans="13:19" hidden="1" x14ac:dyDescent="0.3">
      <c r="M241" s="280">
        <f t="shared" si="11"/>
        <v>208</v>
      </c>
      <c r="N241" s="24" t="s">
        <v>307</v>
      </c>
      <c r="O241" s="27">
        <f t="array" ref="O241">SUM('3 Solute Functional Groups'!$G$6:$BI$6*'3 Solute Functional Groups'!$G228:$BI228)+O$31</f>
        <v>116.15719347753458</v>
      </c>
      <c r="P241" s="27">
        <f t="array" ref="P241">SUM('3 Solute Functional Groups'!$G$8:$BI$8*'3 Solute Functional Groups'!$G228:$BI228)+P$31</f>
        <v>130.71583793701279</v>
      </c>
      <c r="Q241" s="271" t="e">
        <f>HLOOKUP($P$4,'5 Experimental Data'!$E$1:$AM$270,M241+4,FALSE)</f>
        <v>#N/A</v>
      </c>
      <c r="R241" s="346">
        <f t="shared" si="9"/>
        <v>14.558644459478217</v>
      </c>
      <c r="S241" s="346">
        <f t="shared" si="10"/>
        <v>0</v>
      </c>
    </row>
    <row r="242" spans="13:19" x14ac:dyDescent="0.3">
      <c r="M242" s="280">
        <f t="shared" si="11"/>
        <v>209</v>
      </c>
      <c r="N242" s="24" t="s">
        <v>306</v>
      </c>
      <c r="O242" s="27">
        <f t="array" ref="O242">SUM('3 Solute Functional Groups'!$G$6:$BI$6*'3 Solute Functional Groups'!$G229:$BI229)+O$31</f>
        <v>125.99703088529378</v>
      </c>
      <c r="P242" s="27">
        <f t="array" ref="P242">SUM('3 Solute Functional Groups'!$G$8:$BI$8*'3 Solute Functional Groups'!$G229:$BI229)+P$31</f>
        <v>143.85717743368613</v>
      </c>
      <c r="Q242" s="271" t="e">
        <f>HLOOKUP($P$4,'5 Experimental Data'!$E$1:$AM$270,M242+4,FALSE)</f>
        <v>#N/A</v>
      </c>
      <c r="R242" s="346">
        <f t="shared" si="9"/>
        <v>17.86014654839235</v>
      </c>
      <c r="S242" s="346">
        <f t="shared" si="10"/>
        <v>0</v>
      </c>
    </row>
    <row r="243" spans="13:19" x14ac:dyDescent="0.3">
      <c r="M243" s="280">
        <f t="shared" si="11"/>
        <v>210</v>
      </c>
      <c r="N243" s="24" t="s">
        <v>304</v>
      </c>
      <c r="O243" s="27">
        <f t="array" ref="O243">SUM('3 Solute Functional Groups'!$G$6:$BI$6*'3 Solute Functional Groups'!$G230:$BI230)+O$31</f>
        <v>86.637681254256918</v>
      </c>
      <c r="P243" s="27">
        <f t="array" ref="P243">SUM('3 Solute Functional Groups'!$G$8:$BI$8*'3 Solute Functional Groups'!$G230:$BI230)+P$31</f>
        <v>91.291819446992733</v>
      </c>
      <c r="Q243" s="271" t="e">
        <f>HLOOKUP($P$4,'5 Experimental Data'!$E$1:$AM$270,M243+4,FALSE)</f>
        <v>#N/A</v>
      </c>
      <c r="R243" s="346">
        <f t="shared" si="9"/>
        <v>4.6541381927358145</v>
      </c>
      <c r="S243" s="346">
        <f t="shared" si="10"/>
        <v>0</v>
      </c>
    </row>
    <row r="244" spans="13:19" x14ac:dyDescent="0.3">
      <c r="M244" s="280">
        <f t="shared" si="11"/>
        <v>211</v>
      </c>
      <c r="N244" s="24" t="s">
        <v>303</v>
      </c>
      <c r="O244" s="27">
        <f t="array" ref="O244">SUM('3 Solute Functional Groups'!$G$6:$BI$6*'3 Solute Functional Groups'!$G231:$BI231)+O$31</f>
        <v>96.477518662016138</v>
      </c>
      <c r="P244" s="27">
        <f t="array" ref="P244">SUM('3 Solute Functional Groups'!$G$8:$BI$8*'3 Solute Functional Groups'!$G231:$BI231)+P$31</f>
        <v>104.43315894366609</v>
      </c>
      <c r="Q244" s="271" t="e">
        <f>HLOOKUP($P$4,'5 Experimental Data'!$E$1:$AM$270,M244+4,FALSE)</f>
        <v>#N/A</v>
      </c>
      <c r="R244" s="346">
        <f t="shared" si="9"/>
        <v>7.9556402816499485</v>
      </c>
      <c r="S244" s="346">
        <f t="shared" si="10"/>
        <v>0</v>
      </c>
    </row>
    <row r="245" spans="13:19" x14ac:dyDescent="0.3">
      <c r="M245" s="280">
        <f t="shared" si="11"/>
        <v>212</v>
      </c>
      <c r="N245" s="24" t="s">
        <v>302</v>
      </c>
      <c r="O245" s="27">
        <f t="array" ref="O245">SUM('3 Solute Functional Groups'!$G$6:$BI$6*'3 Solute Functional Groups'!$G232:$BI232)+O$31</f>
        <v>106.31735606977536</v>
      </c>
      <c r="P245" s="27">
        <f t="array" ref="P245">SUM('3 Solute Functional Groups'!$G$8:$BI$8*'3 Solute Functional Groups'!$G232:$BI232)+P$31</f>
        <v>117.57449844033943</v>
      </c>
      <c r="Q245" s="271" t="e">
        <f>HLOOKUP($P$4,'5 Experimental Data'!$E$1:$AM$270,M245+4,FALSE)</f>
        <v>#N/A</v>
      </c>
      <c r="R245" s="346">
        <f t="shared" si="9"/>
        <v>11.257142370564068</v>
      </c>
      <c r="S245" s="346">
        <f t="shared" si="10"/>
        <v>0</v>
      </c>
    </row>
    <row r="246" spans="13:19" x14ac:dyDescent="0.3">
      <c r="M246" s="280">
        <f t="shared" si="11"/>
        <v>213</v>
      </c>
      <c r="N246" s="24" t="s">
        <v>301</v>
      </c>
      <c r="O246" s="27">
        <f t="array" ref="O246">SUM('3 Solute Functional Groups'!$G$6:$BI$6*'3 Solute Functional Groups'!$G233:$BI233)+O$31</f>
        <v>116.15719347753458</v>
      </c>
      <c r="P246" s="27">
        <f t="array" ref="P246">SUM('3 Solute Functional Groups'!$G$8:$BI$8*'3 Solute Functional Groups'!$G233:$BI233)+P$31</f>
        <v>130.71583793701279</v>
      </c>
      <c r="Q246" s="271" t="e">
        <f>HLOOKUP($P$4,'5 Experimental Data'!$E$1:$AM$270,M246+4,FALSE)</f>
        <v>#N/A</v>
      </c>
      <c r="R246" s="346">
        <f t="shared" si="9"/>
        <v>14.558644459478217</v>
      </c>
      <c r="S246" s="346">
        <f t="shared" si="10"/>
        <v>0</v>
      </c>
    </row>
    <row r="247" spans="13:19" x14ac:dyDescent="0.3">
      <c r="M247" s="280">
        <f t="shared" si="11"/>
        <v>214</v>
      </c>
      <c r="N247" s="24" t="s">
        <v>299</v>
      </c>
      <c r="O247" s="27">
        <f t="array" ref="O247">SUM('3 Solute Functional Groups'!$G$6:$BI$6*'3 Solute Functional Groups'!$G234:$BI234)+O$31</f>
        <v>78.718699262073756</v>
      </c>
      <c r="P247" s="27">
        <f t="array" ref="P247">SUM('3 Solute Functional Groups'!$G$8:$BI$8*'3 Solute Functional Groups'!$G234:$BI234)+P$31</f>
        <v>105.31151164618718</v>
      </c>
      <c r="Q247" s="271" t="e">
        <f>HLOOKUP($P$4,'5 Experimental Data'!$E$1:$AM$270,M247+4,FALSE)</f>
        <v>#N/A</v>
      </c>
      <c r="R247" s="346">
        <f t="shared" si="9"/>
        <v>26.592812384113429</v>
      </c>
      <c r="S247" s="346">
        <f t="shared" si="10"/>
        <v>0</v>
      </c>
    </row>
    <row r="248" spans="13:19" hidden="1" x14ac:dyDescent="0.3">
      <c r="M248" s="280">
        <f t="shared" si="11"/>
        <v>215</v>
      </c>
      <c r="N248" s="24" t="s">
        <v>298</v>
      </c>
      <c r="O248" s="27">
        <f t="array" ref="O248">SUM('3 Solute Functional Groups'!$G$6:$BI$6*'3 Solute Functional Groups'!$G235:$BI235)+O$31</f>
        <v>115.63080042690599</v>
      </c>
      <c r="P248" s="27">
        <f t="array" ref="P248">SUM('3 Solute Functional Groups'!$G$8:$BI$8*'3 Solute Functional Groups'!$G235:$BI235)+P$31</f>
        <v>127.85721423376798</v>
      </c>
      <c r="Q248" s="271" t="e">
        <f>HLOOKUP($P$4,'5 Experimental Data'!$E$1:$AM$270,M248+4,FALSE)</f>
        <v>#N/A</v>
      </c>
      <c r="R248" s="346">
        <f t="shared" si="9"/>
        <v>12.226413806861984</v>
      </c>
      <c r="S248" s="346">
        <f t="shared" si="10"/>
        <v>0</v>
      </c>
    </row>
    <row r="249" spans="13:19" x14ac:dyDescent="0.3">
      <c r="M249" s="280">
        <f t="shared" si="11"/>
        <v>216</v>
      </c>
      <c r="N249" s="24" t="s">
        <v>297</v>
      </c>
      <c r="O249" s="27">
        <f t="array" ref="O249">SUM('3 Solute Functional Groups'!$G$6:$BI$6*'3 Solute Functional Groups'!$G236:$BI236)+O$31</f>
        <v>105.79096301914677</v>
      </c>
      <c r="P249" s="27">
        <f t="array" ref="P249">SUM('3 Solute Functional Groups'!$G$8:$BI$8*'3 Solute Functional Groups'!$G236:$BI236)+P$31</f>
        <v>114.71587473709462</v>
      </c>
      <c r="Q249" s="271" t="e">
        <f>HLOOKUP($P$4,'5 Experimental Data'!$E$1:$AM$270,M249+4,FALSE)</f>
        <v>#N/A</v>
      </c>
      <c r="R249" s="346">
        <f t="shared" si="9"/>
        <v>8.9249117179478503</v>
      </c>
      <c r="S249" s="346">
        <f t="shared" si="10"/>
        <v>0</v>
      </c>
    </row>
    <row r="250" spans="13:19" x14ac:dyDescent="0.3">
      <c r="M250" s="280">
        <f t="shared" si="11"/>
        <v>217</v>
      </c>
      <c r="N250" s="24" t="s">
        <v>295</v>
      </c>
      <c r="O250" s="27">
        <f t="array" ref="O250">SUM('3 Solute Functional Groups'!$G$6:$BI$6*'3 Solute Functional Groups'!$G237:$BI237)+O$31</f>
        <v>29.519512223277658</v>
      </c>
      <c r="P250" s="27">
        <f t="array" ref="P250">SUM('3 Solute Functional Groups'!$G$8:$BI$8*'3 Solute Functional Groups'!$G237:$BI237)+P$31</f>
        <v>39.60481416282046</v>
      </c>
      <c r="Q250" s="271" t="e">
        <f>HLOOKUP($P$4,'5 Experimental Data'!$E$1:$AM$270,M250+4,FALSE)</f>
        <v>#N/A</v>
      </c>
      <c r="R250" s="346">
        <f t="shared" si="9"/>
        <v>10.085301939542802</v>
      </c>
      <c r="S250" s="346">
        <f t="shared" si="10"/>
        <v>0</v>
      </c>
    </row>
    <row r="251" spans="13:19" x14ac:dyDescent="0.3">
      <c r="M251" s="280">
        <f t="shared" si="11"/>
        <v>218</v>
      </c>
      <c r="N251" s="24" t="s">
        <v>293</v>
      </c>
      <c r="O251" s="27">
        <f t="array" ref="O251">SUM('3 Solute Functional Groups'!$G$6:$BI$6*'3 Solute Functional Groups'!$G238:$BI238)+O$31</f>
        <v>78.718699262073756</v>
      </c>
      <c r="P251" s="27">
        <f t="array" ref="P251">SUM('3 Solute Functional Groups'!$G$8:$BI$8*'3 Solute Functional Groups'!$G238:$BI238)+P$31</f>
        <v>105.31151164618718</v>
      </c>
      <c r="Q251" s="271" t="e">
        <f>HLOOKUP($P$4,'5 Experimental Data'!$E$1:$AM$270,M251+4,FALSE)</f>
        <v>#N/A</v>
      </c>
      <c r="R251" s="346">
        <f t="shared" si="9"/>
        <v>26.592812384113429</v>
      </c>
      <c r="S251" s="346">
        <f t="shared" si="10"/>
        <v>0</v>
      </c>
    </row>
    <row r="252" spans="13:19" x14ac:dyDescent="0.3">
      <c r="M252" s="280">
        <f t="shared" si="11"/>
        <v>219</v>
      </c>
      <c r="N252" s="24" t="s">
        <v>292</v>
      </c>
      <c r="O252" s="27">
        <f t="array" ref="O252">SUM('3 Solute Functional Groups'!$G$6:$BI$6*'3 Solute Functional Groups'!$G239:$BI239)+O$31</f>
        <v>98.398374077592194</v>
      </c>
      <c r="P252" s="27">
        <f t="array" ref="P252">SUM('3 Solute Functional Groups'!$G$8:$BI$8*'3 Solute Functional Groups'!$G239:$BI239)+P$31</f>
        <v>131.59419063953388</v>
      </c>
      <c r="Q252" s="271" t="e">
        <f>HLOOKUP($P$4,'5 Experimental Data'!$E$1:$AM$270,M252+4,FALSE)</f>
        <v>#N/A</v>
      </c>
      <c r="R252" s="346">
        <f t="shared" si="9"/>
        <v>33.195816561941683</v>
      </c>
      <c r="S252" s="346">
        <f t="shared" si="10"/>
        <v>0</v>
      </c>
    </row>
    <row r="253" spans="13:19" hidden="1" x14ac:dyDescent="0.3">
      <c r="M253" s="280">
        <f t="shared" si="11"/>
        <v>220</v>
      </c>
      <c r="N253" s="24" t="s">
        <v>291</v>
      </c>
      <c r="O253" s="27">
        <f t="array" ref="O253">SUM('3 Solute Functional Groups'!$G$6:$BI$6*'3 Solute Functional Groups'!$G240:$BI240)+O$31</f>
        <v>88.558536669832975</v>
      </c>
      <c r="P253" s="27">
        <f t="array" ref="P253">SUM('3 Solute Functional Groups'!$G$8:$BI$8*'3 Solute Functional Groups'!$G240:$BI240)+P$31</f>
        <v>118.45285114286052</v>
      </c>
      <c r="Q253" s="271" t="e">
        <f>HLOOKUP($P$4,'5 Experimental Data'!$E$1:$AM$270,M253+4,FALSE)</f>
        <v>#N/A</v>
      </c>
      <c r="R253" s="346">
        <f t="shared" si="9"/>
        <v>29.894314473027549</v>
      </c>
      <c r="S253" s="346">
        <f t="shared" si="10"/>
        <v>0</v>
      </c>
    </row>
    <row r="254" spans="13:19" hidden="1" x14ac:dyDescent="0.3">
      <c r="M254" s="280">
        <f t="shared" si="11"/>
        <v>221</v>
      </c>
      <c r="N254" s="24" t="s">
        <v>290</v>
      </c>
      <c r="O254" s="27">
        <f t="array" ref="O254">SUM('3 Solute Functional Groups'!$G$6:$BI$6*'3 Solute Functional Groups'!$G241:$BI241)+O$31</f>
        <v>98.398374077592194</v>
      </c>
      <c r="P254" s="27">
        <f t="array" ref="P254">SUM('3 Solute Functional Groups'!$G$8:$BI$8*'3 Solute Functional Groups'!$G241:$BI241)+P$31</f>
        <v>131.59419063953388</v>
      </c>
      <c r="Q254" s="271" t="e">
        <f>HLOOKUP($P$4,'5 Experimental Data'!$E$1:$AM$270,M254+4,FALSE)</f>
        <v>#N/A</v>
      </c>
      <c r="R254" s="346">
        <f t="shared" si="9"/>
        <v>33.195816561941683</v>
      </c>
      <c r="S254" s="346">
        <f t="shared" si="10"/>
        <v>0</v>
      </c>
    </row>
    <row r="255" spans="13:19" x14ac:dyDescent="0.3">
      <c r="M255" s="280">
        <f t="shared" si="11"/>
        <v>222</v>
      </c>
      <c r="N255" s="24" t="s">
        <v>289</v>
      </c>
      <c r="O255" s="27">
        <f t="array" ref="O255">SUM('3 Solute Functional Groups'!$G$6:$BI$6*'3 Solute Functional Groups'!$G242:$BI242)+O$31</f>
        <v>98.398374077592194</v>
      </c>
      <c r="P255" s="27">
        <f t="array" ref="P255">SUM('3 Solute Functional Groups'!$G$8:$BI$8*'3 Solute Functional Groups'!$G242:$BI242)+P$31</f>
        <v>131.59419063953388</v>
      </c>
      <c r="Q255" s="271" t="e">
        <f>HLOOKUP($P$4,'5 Experimental Data'!$E$1:$AM$270,M255+4,FALSE)</f>
        <v>#N/A</v>
      </c>
      <c r="R255" s="346">
        <f t="shared" si="9"/>
        <v>33.195816561941683</v>
      </c>
      <c r="S255" s="346">
        <f t="shared" si="10"/>
        <v>0</v>
      </c>
    </row>
    <row r="256" spans="13:19" x14ac:dyDescent="0.3">
      <c r="M256" s="280">
        <f t="shared" si="11"/>
        <v>223</v>
      </c>
      <c r="N256" s="24" t="s">
        <v>288</v>
      </c>
      <c r="O256" s="27">
        <f t="array" ref="O256">SUM('3 Solute Functional Groups'!$G$6:$BI$6*'3 Solute Functional Groups'!$G243:$BI243)+O$31</f>
        <v>98.220983798495126</v>
      </c>
      <c r="P256" s="27">
        <f t="array" ref="P256">SUM('3 Solute Functional Groups'!$G$8:$BI$8*'3 Solute Functional Groups'!$G243:$BI243)+P$31</f>
        <v>105.8074173204237</v>
      </c>
      <c r="Q256" s="271" t="e">
        <f>HLOOKUP($P$4,'5 Experimental Data'!$E$1:$AM$270,M256+4,FALSE)</f>
        <v>#N/A</v>
      </c>
      <c r="R256" s="346">
        <f t="shared" si="9"/>
        <v>7.5864335219285692</v>
      </c>
      <c r="S256" s="346">
        <f t="shared" si="10"/>
        <v>0</v>
      </c>
    </row>
    <row r="257" spans="13:19" x14ac:dyDescent="0.3">
      <c r="M257" s="280">
        <f t="shared" si="11"/>
        <v>224</v>
      </c>
      <c r="N257" s="24" t="s">
        <v>287</v>
      </c>
      <c r="O257" s="27">
        <f t="array" ref="O257">SUM('3 Solute Functional Groups'!$G$6:$BI$6*'3 Solute Functional Groups'!$G244:$BI244)+O$31</f>
        <v>98.220983798495126</v>
      </c>
      <c r="P257" s="27">
        <f t="array" ref="P257">SUM('3 Solute Functional Groups'!$G$8:$BI$8*'3 Solute Functional Groups'!$G244:$BI244)+P$31</f>
        <v>105.8074173204237</v>
      </c>
      <c r="Q257" s="271" t="e">
        <f>HLOOKUP($P$4,'5 Experimental Data'!$E$1:$AM$270,M257+4,FALSE)</f>
        <v>#N/A</v>
      </c>
      <c r="R257" s="346">
        <f t="shared" si="9"/>
        <v>7.5864335219285692</v>
      </c>
      <c r="S257" s="346">
        <f t="shared" si="10"/>
        <v>0</v>
      </c>
    </row>
    <row r="258" spans="13:19" x14ac:dyDescent="0.3">
      <c r="M258" s="280">
        <f t="shared" si="11"/>
        <v>225</v>
      </c>
      <c r="N258" s="24" t="s">
        <v>286</v>
      </c>
      <c r="O258" s="27">
        <f t="array" ref="O258">SUM('3 Solute Functional Groups'!$G$6:$BI$6*'3 Solute Functional Groups'!$G245:$BI245)+O$31</f>
        <v>98.220983798495126</v>
      </c>
      <c r="P258" s="27">
        <f t="array" ref="P258">SUM('3 Solute Functional Groups'!$G$8:$BI$8*'3 Solute Functional Groups'!$G245:$BI245)+P$31</f>
        <v>105.8074173204237</v>
      </c>
      <c r="Q258" s="271" t="e">
        <f>HLOOKUP($P$4,'5 Experimental Data'!$E$1:$AM$270,M258+4,FALSE)</f>
        <v>#N/A</v>
      </c>
      <c r="R258" s="346">
        <f t="shared" si="9"/>
        <v>7.5864335219285692</v>
      </c>
      <c r="S258" s="346">
        <f t="shared" si="10"/>
        <v>0</v>
      </c>
    </row>
    <row r="259" spans="13:19" x14ac:dyDescent="0.3">
      <c r="M259" s="280">
        <f t="shared" si="11"/>
        <v>226</v>
      </c>
      <c r="N259" s="24" t="s">
        <v>285</v>
      </c>
      <c r="O259" s="27">
        <f t="array" ref="O259">SUM('3 Solute Functional Groups'!$G$6:$BI$6*'3 Solute Functional Groups'!$G246:$BI246)+O$31</f>
        <v>113.29278055819414</v>
      </c>
      <c r="P259" s="27">
        <f t="array" ref="P259">SUM('3 Solute Functional Groups'!$G$8:$BI$8*'3 Solute Functional Groups'!$G246:$BI246)+P$31</f>
        <v>123.14912581719331</v>
      </c>
      <c r="Q259" s="271" t="e">
        <f>HLOOKUP($P$4,'5 Experimental Data'!$E$1:$AM$270,M259+4,FALSE)</f>
        <v>#N/A</v>
      </c>
      <c r="R259" s="346">
        <f t="shared" si="9"/>
        <v>9.8563452589991698</v>
      </c>
      <c r="S259" s="346">
        <f t="shared" si="10"/>
        <v>0</v>
      </c>
    </row>
    <row r="260" spans="13:19" x14ac:dyDescent="0.3">
      <c r="M260" s="280">
        <f t="shared" si="11"/>
        <v>227</v>
      </c>
      <c r="N260" s="24" t="s">
        <v>284</v>
      </c>
      <c r="O260" s="27">
        <f t="array" ref="O260">SUM('3 Solute Functional Groups'!$G$6:$BI$6*'3 Solute Functional Groups'!$G247:$BI247)+O$31</f>
        <v>113.29278055819414</v>
      </c>
      <c r="P260" s="27">
        <f t="array" ref="P260">SUM('3 Solute Functional Groups'!$G$8:$BI$8*'3 Solute Functional Groups'!$G247:$BI247)+P$31</f>
        <v>123.14912581719331</v>
      </c>
      <c r="Q260" s="271" t="e">
        <f>HLOOKUP($P$4,'5 Experimental Data'!$E$1:$AM$270,M260+4,FALSE)</f>
        <v>#N/A</v>
      </c>
      <c r="R260" s="346">
        <f t="shared" si="9"/>
        <v>9.8563452589991698</v>
      </c>
      <c r="S260" s="346">
        <f t="shared" si="10"/>
        <v>0</v>
      </c>
    </row>
    <row r="261" spans="13:19" x14ac:dyDescent="0.3">
      <c r="M261" s="280">
        <f t="shared" si="11"/>
        <v>228</v>
      </c>
      <c r="N261" s="24" t="s">
        <v>283</v>
      </c>
      <c r="O261" s="27">
        <f t="array" ref="O261">SUM('3 Solute Functional Groups'!$G$6:$BI$6*'3 Solute Functional Groups'!$G248:$BI248)+O$31</f>
        <v>113.29278055819414</v>
      </c>
      <c r="P261" s="27">
        <f t="array" ref="P261">SUM('3 Solute Functional Groups'!$G$8:$BI$8*'3 Solute Functional Groups'!$G248:$BI248)+P$31</f>
        <v>123.14912581719331</v>
      </c>
      <c r="Q261" s="271" t="e">
        <f>HLOOKUP($P$4,'5 Experimental Data'!$E$1:$AM$270,M261+4,FALSE)</f>
        <v>#N/A</v>
      </c>
      <c r="R261" s="346">
        <f t="shared" si="9"/>
        <v>9.8563452589991698</v>
      </c>
      <c r="S261" s="346">
        <f t="shared" si="10"/>
        <v>0</v>
      </c>
    </row>
    <row r="262" spans="13:19" x14ac:dyDescent="0.3">
      <c r="M262" s="280">
        <f t="shared" si="11"/>
        <v>229</v>
      </c>
      <c r="N262" s="24" t="s">
        <v>282</v>
      </c>
      <c r="O262" s="27">
        <f t="array" ref="O262">SUM('3 Solute Functional Groups'!$G$6:$BI$6*'3 Solute Functional Groups'!$G249:$BI249)+O$31</f>
        <v>113.29278055819414</v>
      </c>
      <c r="P262" s="27">
        <f t="array" ref="P262">SUM('3 Solute Functional Groups'!$G$8:$BI$8*'3 Solute Functional Groups'!$G249:$BI249)+P$31</f>
        <v>123.14912581719331</v>
      </c>
      <c r="Q262" s="271" t="e">
        <f>HLOOKUP($P$4,'5 Experimental Data'!$E$1:$AM$270,M262+4,FALSE)</f>
        <v>#N/A</v>
      </c>
      <c r="R262" s="346">
        <f t="shared" si="9"/>
        <v>9.8563452589991698</v>
      </c>
      <c r="S262" s="346">
        <f t="shared" si="10"/>
        <v>0</v>
      </c>
    </row>
    <row r="263" spans="13:19" x14ac:dyDescent="0.3">
      <c r="M263" s="280">
        <f t="shared" si="11"/>
        <v>230</v>
      </c>
      <c r="N263" s="24" t="s">
        <v>281</v>
      </c>
      <c r="O263" s="27">
        <f t="array" ref="O263">SUM('3 Solute Functional Groups'!$G$6:$BI$6*'3 Solute Functional Groups'!$G250:$BI250)+O$31</f>
        <v>113.29278055819414</v>
      </c>
      <c r="P263" s="27">
        <f t="array" ref="P263">SUM('3 Solute Functional Groups'!$G$8:$BI$8*'3 Solute Functional Groups'!$G250:$BI250)+P$31</f>
        <v>123.14912581719331</v>
      </c>
      <c r="Q263" s="271" t="e">
        <f>HLOOKUP($P$4,'5 Experimental Data'!$E$1:$AM$270,M263+4,FALSE)</f>
        <v>#N/A</v>
      </c>
      <c r="R263" s="346">
        <f t="shared" si="9"/>
        <v>9.8563452589991698</v>
      </c>
      <c r="S263" s="346">
        <f t="shared" si="10"/>
        <v>0</v>
      </c>
    </row>
    <row r="264" spans="13:19" x14ac:dyDescent="0.3">
      <c r="M264" s="280">
        <f t="shared" si="11"/>
        <v>231</v>
      </c>
      <c r="N264" s="24" t="s">
        <v>280</v>
      </c>
      <c r="O264" s="27">
        <f t="array" ref="O264">SUM('3 Solute Functional Groups'!$G$6:$BI$6*'3 Solute Functional Groups'!$G251:$BI251)+O$31</f>
        <v>113.29278055819414</v>
      </c>
      <c r="P264" s="27">
        <f t="array" ref="P264">SUM('3 Solute Functional Groups'!$G$8:$BI$8*'3 Solute Functional Groups'!$G251:$BI251)+P$31</f>
        <v>123.14912581719331</v>
      </c>
      <c r="Q264" s="271" t="e">
        <f>HLOOKUP($P$4,'5 Experimental Data'!$E$1:$AM$270,M264+4,FALSE)</f>
        <v>#N/A</v>
      </c>
      <c r="R264" s="346">
        <f t="shared" si="9"/>
        <v>9.8563452589991698</v>
      </c>
      <c r="S264" s="346">
        <f t="shared" si="10"/>
        <v>0</v>
      </c>
    </row>
    <row r="265" spans="13:19" x14ac:dyDescent="0.3">
      <c r="M265" s="280">
        <f t="shared" si="11"/>
        <v>232</v>
      </c>
      <c r="N265" s="24" t="s">
        <v>3</v>
      </c>
      <c r="O265" s="27">
        <f t="array" ref="O265">SUM('3 Solute Functional Groups'!$G$6:$BI$6*'3 Solute Functional Groups'!$G252:$BI252)+O$31</f>
        <v>119.89669926207375</v>
      </c>
      <c r="P265" s="27">
        <f t="array" ref="P265">SUM('3 Solute Functional Groups'!$G$8:$BI$8*'3 Solute Functional Groups'!$G252:$BI252)+P$31</f>
        <v>132.90607633939109</v>
      </c>
      <c r="Q265" s="271" t="e">
        <f>HLOOKUP($P$4,'5 Experimental Data'!$E$1:$AM$270,M265+4,FALSE)</f>
        <v>#N/A</v>
      </c>
      <c r="R265" s="346">
        <f t="shared" si="9"/>
        <v>13.009377077317339</v>
      </c>
      <c r="S265" s="346">
        <f t="shared" si="10"/>
        <v>0</v>
      </c>
    </row>
    <row r="266" spans="13:19" x14ac:dyDescent="0.3">
      <c r="M266" s="280">
        <f t="shared" si="11"/>
        <v>233</v>
      </c>
      <c r="N266" s="24" t="s">
        <v>1</v>
      </c>
      <c r="O266" s="27">
        <f t="array" ref="O266">SUM('3 Solute Functional Groups'!$G$6:$BI$6*'3 Solute Functional Groups'!$G253:$BI253)+O$31</f>
        <v>119.89669926207375</v>
      </c>
      <c r="P266" s="27">
        <f t="array" ref="P266">SUM('3 Solute Functional Groups'!$G$8:$BI$8*'3 Solute Functional Groups'!$G253:$BI253)+P$31</f>
        <v>132.90607633939109</v>
      </c>
      <c r="Q266" s="271" t="e">
        <f>HLOOKUP($P$4,'5 Experimental Data'!$E$1:$AM$270,M266+4,FALSE)</f>
        <v>#N/A</v>
      </c>
      <c r="R266" s="346">
        <f t="shared" si="9"/>
        <v>13.009377077317339</v>
      </c>
      <c r="S266" s="346">
        <f t="shared" si="10"/>
        <v>0</v>
      </c>
    </row>
    <row r="267" spans="13:19" x14ac:dyDescent="0.3">
      <c r="M267" s="280">
        <f t="shared" si="11"/>
        <v>234</v>
      </c>
      <c r="N267" s="24" t="s">
        <v>276</v>
      </c>
      <c r="O267" s="27">
        <f t="array" ref="O267">SUM('3 Solute Functional Groups'!$G$6:$BI$6*'3 Solute Functional Groups'!$G254:$BI254)+O$31</f>
        <v>94.258658614013584</v>
      </c>
      <c r="P267" s="27">
        <f t="array" ref="P267">SUM('3 Solute Functional Groups'!$G$8:$BI$8*'3 Solute Functional Groups'!$G254:$BI254)+P$31</f>
        <v>115.96503013557778</v>
      </c>
      <c r="Q267" s="271">
        <f>HLOOKUP($P$4,'5 Experimental Data'!$E$1:$AM$270,M267+4,FALSE)</f>
        <v>20.082083523830974</v>
      </c>
      <c r="R267" s="346">
        <f t="shared" si="9"/>
        <v>21.706371521564193</v>
      </c>
      <c r="S267" s="346">
        <f t="shared" si="10"/>
        <v>2.6383114995801908</v>
      </c>
    </row>
    <row r="268" spans="13:19" x14ac:dyDescent="0.3">
      <c r="M268" s="280">
        <f t="shared" si="11"/>
        <v>235</v>
      </c>
      <c r="N268" s="24" t="s">
        <v>275</v>
      </c>
      <c r="O268" s="27">
        <f t="array" ref="O268">SUM('3 Solute Functional Groups'!$G$6:$BI$6*'3 Solute Functional Groups'!$G255:$BI255)+O$31</f>
        <v>104.09849602177279</v>
      </c>
      <c r="P268" s="27">
        <f t="array" ref="P268">SUM('3 Solute Functional Groups'!$G$8:$BI$8*'3 Solute Functional Groups'!$G255:$BI255)+P$31</f>
        <v>129.10636963225113</v>
      </c>
      <c r="Q268" s="271">
        <f>HLOOKUP($P$4,'5 Experimental Data'!$E$1:$AM$270,M268+4,FALSE)</f>
        <v>22.763498085251587</v>
      </c>
      <c r="R268" s="346">
        <f t="shared" si="9"/>
        <v>25.007873610478342</v>
      </c>
      <c r="S268" s="346">
        <f t="shared" si="10"/>
        <v>5.0372214982368693</v>
      </c>
    </row>
    <row r="269" spans="13:19" x14ac:dyDescent="0.3">
      <c r="M269" s="280">
        <f t="shared" si="11"/>
        <v>236</v>
      </c>
      <c r="N269" s="24" t="s">
        <v>274</v>
      </c>
      <c r="O269" s="27">
        <f t="array" ref="O269">SUM('3 Solute Functional Groups'!$G$6:$BI$6*'3 Solute Functional Groups'!$G256:$BI256)+O$31</f>
        <v>113.93833342953202</v>
      </c>
      <c r="P269" s="27">
        <f t="array" ref="P269">SUM('3 Solute Functional Groups'!$G$8:$BI$8*'3 Solute Functional Groups'!$G256:$BI256)+P$31</f>
        <v>142.24770912892447</v>
      </c>
      <c r="Q269" s="271" t="e">
        <f>HLOOKUP($P$4,'5 Experimental Data'!$E$1:$AM$270,M269+4,FALSE)</f>
        <v>#N/A</v>
      </c>
      <c r="R269" s="346">
        <f t="shared" si="9"/>
        <v>28.309375699392447</v>
      </c>
      <c r="S269" s="346">
        <f t="shared" si="10"/>
        <v>0</v>
      </c>
    </row>
    <row r="270" spans="13:19" x14ac:dyDescent="0.3">
      <c r="M270" s="280">
        <f t="shared" si="11"/>
        <v>237</v>
      </c>
      <c r="N270" s="24" t="s">
        <v>273</v>
      </c>
      <c r="O270" s="27">
        <f t="array" ref="O270">SUM('3 Solute Functional Groups'!$G$6:$BI$6*'3 Solute Functional Groups'!$G257:$BI257)+O$31</f>
        <v>123.77817083729123</v>
      </c>
      <c r="P270" s="27">
        <f t="array" ref="P270">SUM('3 Solute Functional Groups'!$G$8:$BI$8*'3 Solute Functional Groups'!$G257:$BI257)+P$31</f>
        <v>155.38904862559781</v>
      </c>
      <c r="Q270" s="271">
        <f>HLOOKUP($P$4,'5 Experimental Data'!$E$1:$AM$270,M270+4,FALSE)</f>
        <v>29.666714296568486</v>
      </c>
      <c r="R270" s="346">
        <f t="shared" si="9"/>
        <v>31.610877788306581</v>
      </c>
      <c r="S270" s="346">
        <f t="shared" si="10"/>
        <v>3.7797716826072625</v>
      </c>
    </row>
    <row r="271" spans="13:19" x14ac:dyDescent="0.3">
      <c r="M271" s="280">
        <f t="shared" si="11"/>
        <v>238</v>
      </c>
      <c r="N271" s="24" t="s">
        <v>272</v>
      </c>
      <c r="O271" s="27">
        <f t="array" ref="O271">SUM('3 Solute Functional Groups'!$G$6:$BI$6*'3 Solute Functional Groups'!$G258:$BI258)+O$31</f>
        <v>94.258658614013584</v>
      </c>
      <c r="P271" s="27">
        <f t="array" ref="P271">SUM('3 Solute Functional Groups'!$G$8:$BI$8*'3 Solute Functional Groups'!$G258:$BI258)+P$31</f>
        <v>115.96503013557778</v>
      </c>
      <c r="Q271" s="271">
        <f>HLOOKUP($P$4,'5 Experimental Data'!$E$1:$AM$270,M271+4,FALSE)</f>
        <v>20.424391765714454</v>
      </c>
      <c r="R271" s="346">
        <f t="shared" si="9"/>
        <v>21.706371521564193</v>
      </c>
      <c r="S271" s="346">
        <f t="shared" si="10"/>
        <v>1.6434720944085588</v>
      </c>
    </row>
    <row r="272" spans="13:19" x14ac:dyDescent="0.3">
      <c r="M272" s="280">
        <f t="shared" si="11"/>
        <v>239</v>
      </c>
      <c r="N272" s="24" t="s">
        <v>271</v>
      </c>
      <c r="O272" s="27">
        <f t="array" ref="O272">SUM('3 Solute Functional Groups'!$G$6:$BI$6*'3 Solute Functional Groups'!$G259:$BI259)+O$31</f>
        <v>104.09849602177279</v>
      </c>
      <c r="P272" s="27">
        <f t="array" ref="P272">SUM('3 Solute Functional Groups'!$G$8:$BI$8*'3 Solute Functional Groups'!$G259:$BI259)+P$31</f>
        <v>129.10636963225113</v>
      </c>
      <c r="Q272" s="271">
        <f>HLOOKUP($P$4,'5 Experimental Data'!$E$1:$AM$270,M272+4,FALSE)</f>
        <v>21.28016237042316</v>
      </c>
      <c r="R272" s="346">
        <f t="shared" si="9"/>
        <v>25.007873610478342</v>
      </c>
      <c r="S272" s="346">
        <f t="shared" si="10"/>
        <v>13.895831089233743</v>
      </c>
    </row>
    <row r="273" spans="13:19" x14ac:dyDescent="0.3">
      <c r="M273" s="280">
        <f t="shared" si="11"/>
        <v>240</v>
      </c>
      <c r="N273" s="24" t="s">
        <v>269</v>
      </c>
      <c r="O273" s="27">
        <f t="array" ref="O273">SUM('3 Solute Functional Groups'!$G$6:$BI$6*'3 Solute Functional Groups'!$G260:$BI260)+O$31</f>
        <v>80.902439343406812</v>
      </c>
      <c r="P273" s="27">
        <f t="array" ref="P273">SUM('3 Solute Functional Groups'!$G$8:$BI$8*'3 Solute Functional Groups'!$G260:$BI260)+P$31</f>
        <v>101.7798172899642</v>
      </c>
      <c r="Q273" s="271" t="e">
        <f>HLOOKUP($P$4,'5 Experimental Data'!$E$1:$AM$270,M273+4,FALSE)</f>
        <v>#N/A</v>
      </c>
      <c r="R273" s="346">
        <f t="shared" si="9"/>
        <v>20.877377946557388</v>
      </c>
      <c r="S273" s="346">
        <f t="shared" si="10"/>
        <v>0</v>
      </c>
    </row>
    <row r="274" spans="13:19" x14ac:dyDescent="0.3">
      <c r="M274" s="280">
        <f t="shared" si="11"/>
        <v>241</v>
      </c>
      <c r="N274" s="24" t="s">
        <v>268</v>
      </c>
      <c r="O274" s="27">
        <f t="array" ref="O274">SUM('3 Solute Functional Groups'!$G$6:$BI$6*'3 Solute Functional Groups'!$G261:$BI261)+O$31</f>
        <v>80.902439343406812</v>
      </c>
      <c r="P274" s="27">
        <f t="array" ref="P274">SUM('3 Solute Functional Groups'!$G$8:$BI$8*'3 Solute Functional Groups'!$G261:$BI261)+P$31</f>
        <v>101.7798172899642</v>
      </c>
      <c r="Q274" s="271" t="e">
        <f>HLOOKUP($P$4,'5 Experimental Data'!$E$1:$AM$270,M274+4,FALSE)</f>
        <v>#N/A</v>
      </c>
      <c r="R274" s="346">
        <f t="shared" si="9"/>
        <v>20.877377946557388</v>
      </c>
      <c r="S274" s="346">
        <f t="shared" si="10"/>
        <v>0</v>
      </c>
    </row>
    <row r="275" spans="13:19" x14ac:dyDescent="0.3">
      <c r="M275" s="280">
        <f t="shared" si="11"/>
        <v>242</v>
      </c>
      <c r="N275" s="24" t="s">
        <v>266</v>
      </c>
      <c r="O275" s="27">
        <f t="array" ref="O275">SUM('3 Solute Functional Groups'!$G$6:$BI$6*'3 Solute Functional Groups'!$G262:$BI262)+O$31</f>
        <v>147.57968922686302</v>
      </c>
      <c r="P275" s="27">
        <f t="array" ref="P275">SUM('3 Solute Functional Groups'!$G$8:$BI$8*'3 Solute Functional Groups'!$G262:$BI262)+P$31</f>
        <v>176.98371687963689</v>
      </c>
      <c r="Q275" s="271">
        <f>HLOOKUP($P$4,'5 Experimental Data'!$E$1:$AM$270,M275+4,FALSE)</f>
        <v>27.065171658254012</v>
      </c>
      <c r="R275" s="346">
        <f t="shared" si="9"/>
        <v>29.404027652773863</v>
      </c>
      <c r="S275" s="346">
        <f t="shared" si="10"/>
        <v>5.4702473631014374</v>
      </c>
    </row>
    <row r="276" spans="13:19" hidden="1" x14ac:dyDescent="0.3">
      <c r="M276" s="280">
        <f t="shared" si="11"/>
        <v>243</v>
      </c>
      <c r="N276" s="24" t="s">
        <v>265</v>
      </c>
      <c r="O276" s="27">
        <f t="array" ref="O276">SUM('3 Solute Functional Groups'!$G$6:$BI$6*'3 Solute Functional Groups'!$G263:$BI263)+O$31</f>
        <v>244.58348615563438</v>
      </c>
      <c r="P276" s="27">
        <f t="array" ref="P276">SUM('3 Solute Functional Groups'!$G$8:$BI$8*'3 Solute Functional Groups'!$G263:$BI263)+P$31</f>
        <v>279.19874892044709</v>
      </c>
      <c r="Q276" s="271" t="e">
        <f>HLOOKUP($P$4,'5 Experimental Data'!$E$1:$AM$270,M276+4,FALSE)</f>
        <v>#N/A</v>
      </c>
      <c r="R276" s="346">
        <f t="shared" si="9"/>
        <v>34.615262764812712</v>
      </c>
      <c r="S276" s="346">
        <f t="shared" si="10"/>
        <v>0</v>
      </c>
    </row>
    <row r="277" spans="13:19" x14ac:dyDescent="0.3">
      <c r="M277" s="280">
        <f t="shared" si="11"/>
        <v>244</v>
      </c>
      <c r="N277" s="24" t="s">
        <v>264</v>
      </c>
      <c r="O277" s="27">
        <f t="array" ref="O277">SUM('3 Solute Functional Groups'!$G$6:$BI$6*'3 Solute Functional Groups'!$G264:$BI264)+O$31</f>
        <v>112.80488226288081</v>
      </c>
      <c r="P277" s="27">
        <f t="array" ref="P277">SUM('3 Solute Functional Groups'!$G$8:$BI$8*'3 Solute Functional Groups'!$G264:$BI264)+P$31</f>
        <v>137.3388013966335</v>
      </c>
      <c r="Q277" s="271">
        <f>HLOOKUP($P$4,'5 Experimental Data'!$E$1:$AM$270,M277+4,FALSE)</f>
        <v>21.166059623128664</v>
      </c>
      <c r="R277" s="346">
        <f t="shared" si="9"/>
        <v>24.53391913375269</v>
      </c>
      <c r="S277" s="346">
        <f t="shared" si="10"/>
        <v>11.342477683300704</v>
      </c>
    </row>
    <row r="278" spans="13:19" x14ac:dyDescent="0.3">
      <c r="M278" s="280">
        <f t="shared" si="11"/>
        <v>245</v>
      </c>
      <c r="N278" s="24" t="s">
        <v>262</v>
      </c>
      <c r="O278" s="27">
        <f t="array" ref="O278">SUM('3 Solute Functional Groups'!$G$6:$BI$6*'3 Solute Functional Groups'!$G265:$BI265)+O$31</f>
        <v>124.02237407759219</v>
      </c>
      <c r="P278" s="27">
        <f t="array" ref="P278">SUM('3 Solute Functional Groups'!$G$8:$BI$8*'3 Solute Functional Groups'!$G265:$BI265)+P$31</f>
        <v>146.5576757051947</v>
      </c>
      <c r="Q278" s="271">
        <f>HLOOKUP($P$4,'5 Experimental Data'!$E$1:$AM$270,M278+4,FALSE)</f>
        <v>23.031639541393645</v>
      </c>
      <c r="R278" s="346">
        <f t="shared" si="9"/>
        <v>22.535301627602507</v>
      </c>
      <c r="S278" s="346">
        <f t="shared" si="10"/>
        <v>0.24635132466653858</v>
      </c>
    </row>
    <row r="279" spans="13:19" x14ac:dyDescent="0.3">
      <c r="M279" s="280">
        <f t="shared" si="11"/>
        <v>246</v>
      </c>
      <c r="N279" s="24" t="s">
        <v>260</v>
      </c>
      <c r="O279" s="27">
        <f t="array" ref="O279">SUM('3 Solute Functional Groups'!$G$6:$BI$6*'3 Solute Functional Groups'!$G266:$BI266)+O$31</f>
        <v>88.130780558194147</v>
      </c>
      <c r="P279" s="27">
        <f t="array" ref="P279">SUM('3 Solute Functional Groups'!$G$8:$BI$8*'3 Solute Functional Groups'!$G266:$BI266)+P$31</f>
        <v>106.62618727455954</v>
      </c>
      <c r="Q279" s="271" t="e">
        <f>HLOOKUP($P$4,'5 Experimental Data'!$E$1:$AM$270,M279+4,FALSE)</f>
        <v>#N/A</v>
      </c>
      <c r="R279" s="346">
        <f t="shared" si="9"/>
        <v>18.495406716365395</v>
      </c>
      <c r="S279" s="346">
        <f t="shared" si="10"/>
        <v>0</v>
      </c>
    </row>
    <row r="280" spans="13:19" hidden="1" x14ac:dyDescent="0.3">
      <c r="M280" s="280">
        <f t="shared" si="11"/>
        <v>247</v>
      </c>
      <c r="N280" s="24" t="s">
        <v>258</v>
      </c>
      <c r="O280" s="27">
        <f t="array" ref="O280">SUM('3 Solute Functional Groups'!$G$6:$BI$6*'3 Solute Functional Groups'!$G267:$BI267)+O$31</f>
        <v>38.076240027624351</v>
      </c>
      <c r="P280" s="27">
        <f t="array" ref="P280">SUM('3 Solute Functional Groups'!$G$8:$BI$8*'3 Solute Functional Groups'!$G267:$BI267)+P$31</f>
        <v>44.635121675788831</v>
      </c>
      <c r="Q280" s="271" t="e">
        <f>HLOOKUP($P$4,'5 Experimental Data'!$E$1:$AM$270,M280+4,FALSE)</f>
        <v>#N/A</v>
      </c>
      <c r="R280" s="346">
        <f t="shared" si="9"/>
        <v>6.5588816481644798</v>
      </c>
      <c r="S280" s="346">
        <f t="shared" si="10"/>
        <v>0</v>
      </c>
    </row>
    <row r="281" spans="13:19" hidden="1" x14ac:dyDescent="0.3">
      <c r="M281" s="280">
        <f t="shared" si="11"/>
        <v>248</v>
      </c>
      <c r="N281" s="24" t="s">
        <v>257</v>
      </c>
      <c r="O281" s="27">
        <f t="array" ref="O281">SUM('3 Solute Functional Groups'!$G$6:$BI$6*'3 Solute Functional Groups'!$G268:$BI268)+O$31</f>
        <v>47.916077435383571</v>
      </c>
      <c r="P281" s="27">
        <f t="array" ref="P281">SUM('3 Solute Functional Groups'!$G$8:$BI$8*'3 Solute Functional Groups'!$G268:$BI268)+P$31</f>
        <v>57.77646117246217</v>
      </c>
      <c r="Q281" s="271" t="e">
        <f>HLOOKUP($P$4,'5 Experimental Data'!$E$1:$AM$270,M281+4,FALSE)</f>
        <v>#N/A</v>
      </c>
      <c r="R281" s="346">
        <f t="shared" si="9"/>
        <v>9.8603837370785996</v>
      </c>
      <c r="S281" s="346">
        <f t="shared" si="10"/>
        <v>0</v>
      </c>
    </row>
    <row r="282" spans="13:19" hidden="1" x14ac:dyDescent="0.3">
      <c r="M282" s="280">
        <f t="shared" si="11"/>
        <v>249</v>
      </c>
      <c r="N282" s="24" t="s">
        <v>256</v>
      </c>
      <c r="O282" s="27">
        <f t="array" ref="O282">SUM('3 Solute Functional Groups'!$G$6:$BI$6*'3 Solute Functional Groups'!$G269:$BI269)+O$31</f>
        <v>47.701077435383581</v>
      </c>
      <c r="P282" s="27">
        <f t="array" ref="P282">SUM('3 Solute Functional Groups'!$G$8:$BI$8*'3 Solute Functional Groups'!$G269:$BI269)+P$31</f>
        <v>56.543432550897379</v>
      </c>
      <c r="Q282" s="271" t="e">
        <f>HLOOKUP($P$4,'5 Experimental Data'!$E$1:$AM$270,M282+4,FALSE)</f>
        <v>#N/A</v>
      </c>
      <c r="R282" s="346">
        <f t="shared" si="9"/>
        <v>8.8423551155137972</v>
      </c>
      <c r="S282" s="346">
        <f t="shared" si="10"/>
        <v>0</v>
      </c>
    </row>
    <row r="283" spans="13:19" x14ac:dyDescent="0.3">
      <c r="M283" s="280">
        <f t="shared" si="11"/>
        <v>250</v>
      </c>
      <c r="N283" s="24" t="s">
        <v>255</v>
      </c>
      <c r="O283" s="27">
        <f t="array" ref="O283">SUM('3 Solute Functional Groups'!$G$6:$BI$6*'3 Solute Functional Groups'!$G270:$BI270)+O$31</f>
        <v>57.75591484314279</v>
      </c>
      <c r="P283" s="27">
        <f t="array" ref="P283">SUM('3 Solute Functional Groups'!$G$8:$BI$8*'3 Solute Functional Groups'!$G270:$BI270)+P$31</f>
        <v>70.917800669135517</v>
      </c>
      <c r="Q283" s="271" t="e">
        <f>HLOOKUP($P$4,'5 Experimental Data'!$E$1:$AM$270,M283+4,FALSE)</f>
        <v>#N/A</v>
      </c>
      <c r="R283" s="346">
        <f t="shared" si="9"/>
        <v>13.161885825992726</v>
      </c>
      <c r="S283" s="346">
        <f t="shared" si="10"/>
        <v>0</v>
      </c>
    </row>
    <row r="284" spans="13:19" x14ac:dyDescent="0.3">
      <c r="M284" s="280">
        <f t="shared" si="11"/>
        <v>251</v>
      </c>
      <c r="N284" s="24" t="s">
        <v>254</v>
      </c>
      <c r="O284" s="27">
        <f t="array" ref="O284">SUM('3 Solute Functional Groups'!$G$6:$BI$6*'3 Solute Functional Groups'!$G271:$BI271)+O$31</f>
        <v>67.595752250902009</v>
      </c>
      <c r="P284" s="27">
        <f t="array" ref="P284">SUM('3 Solute Functional Groups'!$G$8:$BI$8*'3 Solute Functional Groups'!$G271:$BI271)+P$31</f>
        <v>84.059140165808856</v>
      </c>
      <c r="Q284" s="271" t="e">
        <f>HLOOKUP($P$4,'5 Experimental Data'!$E$1:$AM$270,M284+4,FALSE)</f>
        <v>#N/A</v>
      </c>
      <c r="R284" s="346">
        <f t="shared" si="9"/>
        <v>16.463387914906846</v>
      </c>
      <c r="S284" s="346">
        <f t="shared" si="10"/>
        <v>0</v>
      </c>
    </row>
    <row r="285" spans="13:19" x14ac:dyDescent="0.3">
      <c r="M285" s="280">
        <f t="shared" si="11"/>
        <v>252</v>
      </c>
      <c r="N285" s="24" t="s">
        <v>25</v>
      </c>
      <c r="O285" s="27">
        <f t="array" ref="O285">SUM('3 Solute Functional Groups'!$G$6:$BI$6*'3 Solute Functional Groups'!$G272:$BI272)+O$31</f>
        <v>63.246260111885043</v>
      </c>
      <c r="P285" s="27">
        <f t="array" ref="P285">SUM('3 Solute Functional Groups'!$G$8:$BI$8*'3 Solute Functional Groups'!$G272:$BI272)+P$31</f>
        <v>76.652438809707547</v>
      </c>
      <c r="Q285" s="271" t="e">
        <f>HLOOKUP($P$4,'5 Experimental Data'!$E$1:$AM$270,M285+4,FALSE)</f>
        <v>#N/A</v>
      </c>
      <c r="R285" s="346">
        <f t="shared" si="9"/>
        <v>13.406178697822504</v>
      </c>
      <c r="S285" s="346">
        <f t="shared" si="10"/>
        <v>0</v>
      </c>
    </row>
    <row r="286" spans="13:19" x14ac:dyDescent="0.3">
      <c r="M286" s="280">
        <f t="shared" si="11"/>
        <v>253</v>
      </c>
      <c r="N286" s="24" t="s">
        <v>252</v>
      </c>
      <c r="O286" s="27">
        <f t="array" ref="O286">SUM('3 Solute Functional Groups'!$G$6:$BI$6*'3 Solute Functional Groups'!$G273:$BI273)+O$31</f>
        <v>67.365333184973977</v>
      </c>
      <c r="P286" s="27">
        <f t="array" ref="P286">SUM('3 Solute Functional Groups'!$G$8:$BI$8*'3 Solute Functional Groups'!$G273:$BI273)+P$31</f>
        <v>81.037221268371781</v>
      </c>
      <c r="Q286" s="271" t="e">
        <f>HLOOKUP($P$4,'5 Experimental Data'!$E$1:$AM$270,M286+4,FALSE)</f>
        <v>#N/A</v>
      </c>
      <c r="R286" s="346">
        <f t="shared" si="9"/>
        <v>13.671888083397803</v>
      </c>
      <c r="S286" s="346">
        <f t="shared" si="10"/>
        <v>0</v>
      </c>
    </row>
    <row r="287" spans="13:19" x14ac:dyDescent="0.3">
      <c r="M287" s="280">
        <f t="shared" si="11"/>
        <v>254</v>
      </c>
      <c r="N287" s="24" t="s">
        <v>251</v>
      </c>
      <c r="O287" s="27">
        <f t="array" ref="O287">SUM('3 Solute Functional Groups'!$G$6:$BI$6*'3 Solute Functional Groups'!$G274:$BI274)+O$31</f>
        <v>67.365333184973977</v>
      </c>
      <c r="P287" s="27">
        <f t="array" ref="P287">SUM('3 Solute Functional Groups'!$G$8:$BI$8*'3 Solute Functional Groups'!$G274:$BI274)+P$31</f>
        <v>81.037221268371781</v>
      </c>
      <c r="Q287" s="271" t="e">
        <f>HLOOKUP($P$4,'5 Experimental Data'!$E$1:$AM$270,M287+4,FALSE)</f>
        <v>#N/A</v>
      </c>
      <c r="R287" s="346">
        <f t="shared" si="9"/>
        <v>13.671888083397803</v>
      </c>
      <c r="S287" s="346">
        <f t="shared" si="10"/>
        <v>0</v>
      </c>
    </row>
    <row r="288" spans="13:19" x14ac:dyDescent="0.3">
      <c r="M288" s="280">
        <f t="shared" si="11"/>
        <v>255</v>
      </c>
      <c r="N288" s="24" t="s">
        <v>250</v>
      </c>
      <c r="O288" s="27">
        <f t="array" ref="O288">SUM('3 Solute Functional Groups'!$G$6:$BI$6*'3 Solute Functional Groups'!$G275:$BI275)+O$31</f>
        <v>67.365333184973977</v>
      </c>
      <c r="P288" s="27">
        <f t="array" ref="P288">SUM('3 Solute Functional Groups'!$G$8:$BI$8*'3 Solute Functional Groups'!$G275:$BI275)+P$31</f>
        <v>81.037221268371781</v>
      </c>
      <c r="Q288" s="271" t="e">
        <f>HLOOKUP($P$4,'5 Experimental Data'!$E$1:$AM$270,M288+4,FALSE)</f>
        <v>#N/A</v>
      </c>
      <c r="R288" s="346">
        <f t="shared" si="9"/>
        <v>13.671888083397803</v>
      </c>
      <c r="S288" s="346">
        <f t="shared" si="10"/>
        <v>0</v>
      </c>
    </row>
    <row r="289" spans="13:19" hidden="1" x14ac:dyDescent="0.3">
      <c r="M289" s="280">
        <f t="shared" si="11"/>
        <v>256</v>
      </c>
      <c r="N289" s="24" t="s">
        <v>248</v>
      </c>
      <c r="O289" s="27">
        <f t="array" ref="O289">SUM('3 Solute Functional Groups'!$G$6:$BI$6*'3 Solute Functional Groups'!$G276:$BI276)+O$31</f>
        <v>74.133886264190394</v>
      </c>
      <c r="P289" s="27">
        <f t="array" ref="P289">SUM('3 Solute Functional Groups'!$G$8:$BI$8*'3 Solute Functional Groups'!$G276:$BI276)+P$31</f>
        <v>91.40851927916799</v>
      </c>
      <c r="Q289" s="271" t="e">
        <f>HLOOKUP($P$4,'5 Experimental Data'!$E$1:$AM$270,M289+4,FALSE)</f>
        <v>#N/A</v>
      </c>
      <c r="R289" s="346">
        <f t="shared" si="9"/>
        <v>17.274633014977596</v>
      </c>
      <c r="S289" s="346">
        <f t="shared" si="10"/>
        <v>0</v>
      </c>
    </row>
    <row r="290" spans="13:19" hidden="1" x14ac:dyDescent="0.3">
      <c r="M290" s="280">
        <f t="shared" si="11"/>
        <v>257</v>
      </c>
      <c r="N290" s="24" t="s">
        <v>247</v>
      </c>
      <c r="O290" s="27">
        <f t="array" ref="O290">SUM('3 Solute Functional Groups'!$G$6:$BI$6*'3 Solute Functional Groups'!$G277:$BI277)+O$31</f>
        <v>74.133886264190394</v>
      </c>
      <c r="P290" s="27">
        <f t="array" ref="P290">SUM('3 Solute Functional Groups'!$G$8:$BI$8*'3 Solute Functional Groups'!$G277:$BI277)+P$31</f>
        <v>91.40851927916799</v>
      </c>
      <c r="Q290" s="271" t="e">
        <f>HLOOKUP($P$4,'5 Experimental Data'!$E$1:$AM$270,M290+4,FALSE)</f>
        <v>#N/A</v>
      </c>
      <c r="R290" s="346">
        <f t="shared" ref="R290:R299" si="12">P290-O290</f>
        <v>17.274633014977596</v>
      </c>
      <c r="S290" s="346">
        <f t="shared" ref="S290:S299" si="13">IFERROR((Q290-R290)^2,0)</f>
        <v>0</v>
      </c>
    </row>
    <row r="291" spans="13:19" hidden="1" x14ac:dyDescent="0.3">
      <c r="M291" s="280">
        <f t="shared" si="11"/>
        <v>258</v>
      </c>
      <c r="N291" s="24" t="s">
        <v>246</v>
      </c>
      <c r="O291" s="27">
        <f t="array" ref="O291">SUM('3 Solute Functional Groups'!$G$6:$BI$6*'3 Solute Functional Groups'!$G278:$BI278)+O$31</f>
        <v>74.133886264190394</v>
      </c>
      <c r="P291" s="27">
        <f t="array" ref="P291">SUM('3 Solute Functional Groups'!$G$8:$BI$8*'3 Solute Functional Groups'!$G278:$BI278)+P$31</f>
        <v>91.40851927916799</v>
      </c>
      <c r="Q291" s="271" t="e">
        <f>HLOOKUP($P$4,'5 Experimental Data'!$E$1:$AM$270,M291+4,FALSE)</f>
        <v>#N/A</v>
      </c>
      <c r="R291" s="346">
        <f t="shared" si="12"/>
        <v>17.274633014977596</v>
      </c>
      <c r="S291" s="346">
        <f t="shared" si="13"/>
        <v>0</v>
      </c>
    </row>
    <row r="292" spans="13:19" x14ac:dyDescent="0.3">
      <c r="M292" s="280">
        <f t="shared" ref="M292:M299" si="14">M291+1</f>
        <v>259</v>
      </c>
      <c r="N292" s="24" t="s">
        <v>244</v>
      </c>
      <c r="O292" s="27">
        <f t="array" ref="O292">SUM('3 Solute Functional Groups'!$G$6:$BI$6*'3 Solute Functional Groups'!$G279:$BI279)+O$31</f>
        <v>100.29613816770444</v>
      </c>
      <c r="P292" s="27">
        <f t="array" ref="P292">SUM('3 Solute Functional Groups'!$G$8:$BI$8*'3 Solute Functional Groups'!$G279:$BI279)+P$31</f>
        <v>109.62672571219231</v>
      </c>
      <c r="Q292" s="271" t="e">
        <f>HLOOKUP($P$4,'5 Experimental Data'!$E$1:$AM$270,M292+4,FALSE)</f>
        <v>#N/A</v>
      </c>
      <c r="R292" s="346">
        <f t="shared" si="12"/>
        <v>9.3305875444878694</v>
      </c>
      <c r="S292" s="346">
        <f t="shared" si="13"/>
        <v>0</v>
      </c>
    </row>
    <row r="293" spans="13:19" x14ac:dyDescent="0.3">
      <c r="M293" s="280">
        <f t="shared" si="14"/>
        <v>260</v>
      </c>
      <c r="N293" s="24" t="s">
        <v>243</v>
      </c>
      <c r="O293" s="27">
        <f t="array" ref="O293">SUM('3 Solute Functional Groups'!$G$6:$BI$6*'3 Solute Functional Groups'!$G280:$BI280)+O$31</f>
        <v>100.29613816770444</v>
      </c>
      <c r="P293" s="27">
        <f t="array" ref="P293">SUM('3 Solute Functional Groups'!$G$8:$BI$8*'3 Solute Functional Groups'!$G280:$BI280)+P$31</f>
        <v>109.62672571219231</v>
      </c>
      <c r="Q293" s="271" t="e">
        <f>HLOOKUP($P$4,'5 Experimental Data'!$E$1:$AM$270,M293+4,FALSE)</f>
        <v>#N/A</v>
      </c>
      <c r="R293" s="346">
        <f t="shared" si="12"/>
        <v>9.3305875444878694</v>
      </c>
      <c r="S293" s="346">
        <f t="shared" si="13"/>
        <v>0</v>
      </c>
    </row>
    <row r="294" spans="13:19" x14ac:dyDescent="0.3">
      <c r="M294" s="280">
        <f t="shared" si="14"/>
        <v>261</v>
      </c>
      <c r="N294" s="24" t="s">
        <v>241</v>
      </c>
      <c r="O294" s="27">
        <f t="array" ref="O294">SUM('3 Solute Functional Groups'!$G$6:$BI$6*'3 Solute Functional Groups'!$G281:$BI281)+O$31</f>
        <v>28.451402619865139</v>
      </c>
      <c r="P294" s="27">
        <f t="array" ref="P294">SUM('3 Solute Functional Groups'!$G$8:$BI$8*'3 Solute Functional Groups'!$G281:$BI281)+P$31</f>
        <v>32.726810800680283</v>
      </c>
      <c r="Q294" s="271" t="e">
        <f>HLOOKUP($P$4,'5 Experimental Data'!$E$1:$AM$270,M294+4,FALSE)</f>
        <v>#N/A</v>
      </c>
      <c r="R294" s="346">
        <f t="shared" si="12"/>
        <v>4.2754081808151447</v>
      </c>
      <c r="S294" s="346">
        <f t="shared" si="13"/>
        <v>0</v>
      </c>
    </row>
    <row r="295" spans="13:19" x14ac:dyDescent="0.3">
      <c r="M295" s="280">
        <f t="shared" si="14"/>
        <v>262</v>
      </c>
      <c r="N295" s="24" t="s">
        <v>240</v>
      </c>
      <c r="O295" s="27">
        <f t="array" ref="O295">SUM('3 Solute Functional Groups'!$G$6:$BI$6*'3 Solute Functional Groups'!$G282:$BI282)+O$31</f>
        <v>56.167559548501977</v>
      </c>
      <c r="P295" s="27">
        <f t="array" ref="P295">SUM('3 Solute Functional Groups'!$G$8:$BI$8*'3 Solute Functional Groups'!$G282:$BI282)+P$31</f>
        <v>69.187946048428429</v>
      </c>
      <c r="Q295" s="271" t="e">
        <f>HLOOKUP($P$4,'5 Experimental Data'!$E$1:$AM$270,M295+4,FALSE)</f>
        <v>#N/A</v>
      </c>
      <c r="R295" s="346">
        <f t="shared" si="12"/>
        <v>13.020386499926452</v>
      </c>
      <c r="S295" s="346">
        <f t="shared" si="13"/>
        <v>0</v>
      </c>
    </row>
    <row r="296" spans="13:19" x14ac:dyDescent="0.3">
      <c r="M296" s="280">
        <f t="shared" si="14"/>
        <v>263</v>
      </c>
      <c r="N296" s="24" t="s">
        <v>239</v>
      </c>
      <c r="O296" s="27">
        <f t="array" ref="O296">SUM('3 Solute Functional Groups'!$G$6:$BI$6*'3 Solute Functional Groups'!$G283:$BI283)+O$31</f>
        <v>56.167559548501977</v>
      </c>
      <c r="P296" s="27">
        <f t="array" ref="P296">SUM('3 Solute Functional Groups'!$G$8:$BI$8*'3 Solute Functional Groups'!$G283:$BI283)+P$31</f>
        <v>69.187946048428429</v>
      </c>
      <c r="Q296" s="271" t="e">
        <f>HLOOKUP($P$4,'5 Experimental Data'!$E$1:$AM$270,M296+4,FALSE)</f>
        <v>#N/A</v>
      </c>
      <c r="R296" s="346">
        <f t="shared" si="12"/>
        <v>13.020386499926452</v>
      </c>
      <c r="S296" s="346">
        <f t="shared" si="13"/>
        <v>0</v>
      </c>
    </row>
    <row r="297" spans="13:19" x14ac:dyDescent="0.3">
      <c r="M297" s="280">
        <f t="shared" si="14"/>
        <v>264</v>
      </c>
      <c r="N297" s="24" t="s">
        <v>238</v>
      </c>
      <c r="O297" s="27">
        <f t="array" ref="O297">SUM('3 Solute Functional Groups'!$G$6:$BI$6*'3 Solute Functional Groups'!$G284:$BI284)+O$31</f>
        <v>66.007396956261189</v>
      </c>
      <c r="P297" s="27">
        <f t="array" ref="P297">SUM('3 Solute Functional Groups'!$G$8:$BI$8*'3 Solute Functional Groups'!$G284:$BI284)+P$31</f>
        <v>82.329285545101769</v>
      </c>
      <c r="Q297" s="271" t="e">
        <f>HLOOKUP($P$4,'5 Experimental Data'!$E$1:$AM$270,M297+4,FALSE)</f>
        <v>#N/A</v>
      </c>
      <c r="R297" s="346">
        <f t="shared" si="12"/>
        <v>16.321888588840579</v>
      </c>
      <c r="S297" s="346">
        <f t="shared" si="13"/>
        <v>0</v>
      </c>
    </row>
    <row r="298" spans="13:19" hidden="1" x14ac:dyDescent="0.3">
      <c r="M298" s="280">
        <f t="shared" si="14"/>
        <v>265</v>
      </c>
      <c r="N298" s="24" t="s">
        <v>237</v>
      </c>
      <c r="O298" s="27">
        <f t="array" ref="O298">SUM('3 Solute Functional Groups'!$G$6:$BI$6*'3 Solute Functional Groups'!$G285:$BI285)+O$31</f>
        <v>75.847234364020409</v>
      </c>
      <c r="P298" s="27">
        <f t="array" ref="P298">SUM('3 Solute Functional Groups'!$G$8:$BI$8*'3 Solute Functional Groups'!$G285:$BI285)+P$31</f>
        <v>95.470625041775122</v>
      </c>
      <c r="Q298" s="271" t="e">
        <f>HLOOKUP($P$4,'5 Experimental Data'!$E$1:$AM$270,M298+4,FALSE)</f>
        <v>#N/A</v>
      </c>
      <c r="R298" s="346">
        <f t="shared" si="12"/>
        <v>19.623390677754713</v>
      </c>
      <c r="S298" s="346">
        <f t="shared" si="13"/>
        <v>0</v>
      </c>
    </row>
    <row r="299" spans="13:19" hidden="1" x14ac:dyDescent="0.3">
      <c r="M299" s="280">
        <f t="shared" si="14"/>
        <v>266</v>
      </c>
      <c r="N299" s="24" t="s">
        <v>235</v>
      </c>
      <c r="O299" s="27">
        <f t="array" ref="O299">SUM('3 Solute Functional Groups'!$G$6:$BI$6*'3 Solute Functional Groups'!$G286:$BI286)+O$31</f>
        <v>59.039024446555317</v>
      </c>
      <c r="P299" s="27">
        <f t="array" ref="P299">SUM('3 Solute Functional Groups'!$G$8:$BI$8*'3 Solute Functional Groups'!$G286:$BI286)+P$31</f>
        <v>79.028832652840492</v>
      </c>
      <c r="Q299" s="271">
        <f>HLOOKUP($P$4,'5 Experimental Data'!$E$1:$AM$270,M299+4,FALSE)</f>
        <v>18.484645061708051</v>
      </c>
      <c r="R299" s="346">
        <f t="shared" si="12"/>
        <v>19.989808206285176</v>
      </c>
      <c r="S299" s="346">
        <f t="shared" si="13"/>
        <v>2.265516091793299</v>
      </c>
    </row>
  </sheetData>
  <autoFilter ref="M33:S299">
    <filterColumn colId="4">
      <filters>
        <filter val="0.29"/>
        <filter val="0.57"/>
        <filter val="-0.74"/>
        <filter val="0.91"/>
        <filter val="1.08"/>
        <filter val="-1.31"/>
        <filter val="-1.37"/>
        <filter val="1.43"/>
        <filter val="1.65"/>
        <filter val="-1.74"/>
        <filter val="1.94"/>
        <filter val="-1.94"/>
        <filter val="10.04"/>
        <filter val="10.10"/>
        <filter val="10.16"/>
        <filter val="10.27"/>
        <filter val="10.33"/>
        <filter val="11.01"/>
        <filter val="11.13"/>
        <filter val="11.24"/>
        <filter val="11.30"/>
        <filter val="11.41"/>
        <filter val="11.58"/>
        <filter val="11.64"/>
        <filter val="11.75"/>
        <filter val="11.87"/>
        <filter val="12.15"/>
        <filter val="12.21"/>
        <filter val="12.72"/>
        <filter val="12.95"/>
        <filter val="13.06"/>
        <filter val="13.18"/>
        <filter val="13.29"/>
        <filter val="13.41"/>
        <filter val="13.46"/>
        <filter val="13.52"/>
        <filter val="13.69"/>
        <filter val="14.26"/>
        <filter val="14.38"/>
        <filter val="14.66"/>
        <filter val="14.72"/>
        <filter val="14.75"/>
        <filter val="14.95"/>
        <filter val="15.06"/>
        <filter val="15.23"/>
        <filter val="15.58"/>
        <filter val="15.75"/>
        <filter val="15.92"/>
        <filter val="15.97"/>
        <filter val="16.15"/>
        <filter val="16.49"/>
        <filter val="16.54"/>
        <filter val="16.89"/>
        <filter val="17.12"/>
        <filter val="17.51"/>
        <filter val="17.63"/>
        <filter val="17.74"/>
        <filter val="17.80"/>
        <filter val="17.97"/>
        <filter val="18.20"/>
        <filter val="18.26"/>
        <filter val="18.31"/>
        <filter val="18.57"/>
        <filter val="18.97"/>
        <filter val="19.00"/>
        <filter val="19.23"/>
        <filter val="19.34"/>
        <filter val="19.37"/>
        <filter val="19.51"/>
        <filter val="19.57"/>
        <filter val="19.63"/>
        <filter val="2.00"/>
        <filter val="2.17"/>
        <filter val="2.62"/>
        <filter val="2.65"/>
        <filter val="-2.65"/>
        <filter val="2.74"/>
        <filter val="2.91"/>
        <filter val="20.54"/>
        <filter val="20.65"/>
        <filter val="20.88"/>
        <filter val="21.14"/>
        <filter val="21.28"/>
        <filter val="21.51"/>
        <filter val="22.14"/>
        <filter val="22.25"/>
        <filter val="22.36"/>
        <filter val="22.76"/>
        <filter val="22.82"/>
        <filter val="22.88"/>
        <filter val="23.39"/>
        <filter val="23.45"/>
        <filter val="23.51"/>
        <filter val="23.68"/>
        <filter val="23.85"/>
        <filter val="24.19"/>
        <filter val="24.30"/>
        <filter val="25.16"/>
        <filter val="25.33"/>
        <filter val="25.39"/>
        <filter val="25.62"/>
        <filter val="25.67"/>
        <filter val="26.02"/>
        <filter val="26.07"/>
        <filter val="26.24"/>
        <filter val="26.93"/>
        <filter val="27.38"/>
        <filter val="27.96"/>
        <filter val="28.38"/>
        <filter val="28.53"/>
        <filter val="28.75"/>
        <filter val="29.27"/>
        <filter val="29.38"/>
        <filter val="29.44"/>
        <filter val="29.61"/>
        <filter val="-3.25"/>
        <filter val="3.31"/>
        <filter val="3.42"/>
        <filter val="3.71"/>
        <filter val="30.47"/>
        <filter val="31.26"/>
        <filter val="31.49"/>
        <filter val="32.23"/>
        <filter val="32.52"/>
        <filter val="33.20"/>
        <filter val="33.55"/>
        <filter val="36.28"/>
        <filter val="37.31"/>
        <filter val="38.74"/>
        <filter val="38.79"/>
        <filter val="4.05"/>
        <filter val="-4.31"/>
        <filter val="-4.39"/>
        <filter val="4.54"/>
        <filter val="4.62"/>
        <filter val="4.68"/>
        <filter val="-4.76"/>
        <filter val="4.79"/>
        <filter val="-4.85"/>
        <filter val="41.76"/>
        <filter val="41.93"/>
        <filter val="43.13"/>
        <filter val="45.64"/>
        <filter val="5.08"/>
        <filter val="5.25"/>
        <filter val="5.36"/>
        <filter val="5.53"/>
        <filter val="-5.53"/>
        <filter val="-5.76"/>
        <filter val="-5.99"/>
        <filter val="6.22"/>
        <filter val="6.39"/>
        <filter val="6.45"/>
        <filter val="6.85"/>
        <filter val="6.96"/>
        <filter val="7.02"/>
        <filter val="7.13"/>
        <filter val="7.36"/>
        <filter val="7.47"/>
        <filter val="7.87"/>
        <filter val="-7.87"/>
        <filter val="-7.99"/>
        <filter val="8.16"/>
        <filter val="8.27"/>
        <filter val="8.44"/>
        <filter val="8.50"/>
        <filter val="8.56"/>
        <filter val="8.61"/>
        <filter val="8.79"/>
        <filter val="9.19"/>
        <filter val="9.47"/>
        <filter val="9.53"/>
        <filter val="9.58"/>
        <filter val="9.81"/>
      </filters>
    </filterColumn>
  </autoFilter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952"/>
  <sheetViews>
    <sheetView zoomScale="75" zoomScaleNormal="75" workbookViewId="0">
      <selection activeCell="C16" sqref="C16"/>
    </sheetView>
  </sheetViews>
  <sheetFormatPr defaultColWidth="9.109375" defaultRowHeight="15" customHeight="1" x14ac:dyDescent="0.3"/>
  <cols>
    <col min="1" max="1" width="29.33203125" style="24" customWidth="1"/>
    <col min="2" max="2" width="42.109375" style="24" customWidth="1"/>
    <col min="3" max="3" width="27.44140625" style="86" customWidth="1"/>
    <col min="4" max="4" width="23.44140625" style="86" customWidth="1"/>
    <col min="5" max="5" width="15.77734375" style="86" customWidth="1"/>
    <col min="6" max="6" width="29.6640625" style="86" customWidth="1"/>
    <col min="7" max="7" width="15.77734375" style="88" customWidth="1"/>
    <col min="8" max="8" width="16.109375" style="87" customWidth="1"/>
    <col min="9" max="9" width="16" style="86" customWidth="1"/>
    <col min="10" max="10" width="17" style="8" customWidth="1"/>
    <col min="11" max="11" width="13.109375" style="1" customWidth="1"/>
    <col min="12" max="12" width="14.77734375" style="1" customWidth="1"/>
    <col min="13" max="13" width="16.33203125" style="1" customWidth="1"/>
    <col min="14" max="14" width="21.33203125" style="1" customWidth="1"/>
    <col min="15" max="15" width="13.109375" style="1" customWidth="1"/>
    <col min="16" max="16" width="23.44140625" style="1" customWidth="1"/>
    <col min="17" max="17" width="22.44140625" style="1" customWidth="1"/>
    <col min="18" max="18" width="16.33203125" style="1" customWidth="1"/>
    <col min="19" max="19" width="34.109375" style="85" customWidth="1"/>
    <col min="20" max="20" width="17.44140625" style="8" customWidth="1"/>
    <col min="21" max="21" width="14.109375" style="8" customWidth="1"/>
    <col min="22" max="22" width="16.109375" style="8" customWidth="1"/>
    <col min="23" max="23" width="16" style="8" customWidth="1"/>
    <col min="24" max="24" width="20.44140625" style="8" customWidth="1"/>
    <col min="25" max="25" width="31.77734375" style="8" customWidth="1"/>
    <col min="26" max="26" width="23.33203125" style="8" customWidth="1"/>
    <col min="27" max="27" width="14.77734375" style="8" customWidth="1"/>
    <col min="28" max="28" width="27.77734375" style="8" customWidth="1"/>
    <col min="29" max="29" width="12.6640625" style="8" customWidth="1"/>
    <col min="30" max="30" width="13" style="84" customWidth="1"/>
    <col min="31" max="31" width="12.44140625" style="1" customWidth="1"/>
    <col min="32" max="32" width="16.44140625" style="1" customWidth="1"/>
    <col min="33" max="33" width="17.109375" style="1" customWidth="1"/>
    <col min="34" max="34" width="16.44140625" style="1" customWidth="1"/>
    <col min="35" max="35" width="14.77734375" style="12" customWidth="1"/>
    <col min="36" max="36" width="15.109375" style="8" customWidth="1"/>
    <col min="37" max="37" width="18.44140625" style="8" customWidth="1"/>
    <col min="38" max="38" width="13.77734375" style="11" customWidth="1"/>
    <col min="39" max="41" width="13.44140625" style="2" customWidth="1"/>
    <col min="42" max="42" width="16.109375" style="2" customWidth="1"/>
    <col min="43" max="43" width="15.109375" style="2" customWidth="1"/>
    <col min="44" max="48" width="13.44140625" style="2" customWidth="1"/>
    <col min="49" max="49" width="16.109375" style="2" customWidth="1"/>
    <col min="50" max="50" width="19.6640625" style="2" customWidth="1"/>
    <col min="51" max="51" width="16" style="2" customWidth="1"/>
    <col min="52" max="61" width="13.44140625" style="2" customWidth="1"/>
    <col min="62" max="62" width="15.109375" style="2" customWidth="1"/>
    <col min="63" max="63" width="15" style="2" customWidth="1"/>
    <col min="64" max="64" width="15.77734375" style="2" customWidth="1"/>
    <col min="65" max="65" width="13.44140625" style="2" customWidth="1"/>
    <col min="66" max="66" width="15.109375" style="2" customWidth="1"/>
    <col min="67" max="67" width="16.77734375" style="2" customWidth="1"/>
    <col min="68" max="68" width="15.44140625" style="2" customWidth="1"/>
    <col min="69" max="69" width="13.44140625" style="2" customWidth="1"/>
    <col min="70" max="70" width="16.33203125" style="2" customWidth="1"/>
    <col min="71" max="71" width="5.109375" style="2" customWidth="1"/>
    <col min="72" max="98" width="13.44140625" style="2" customWidth="1"/>
    <col min="99" max="99" width="11.77734375" style="8" customWidth="1"/>
    <col min="100" max="100" width="14.44140625" style="8" customWidth="1"/>
    <col min="101" max="101" width="15.109375" style="8" customWidth="1"/>
    <col min="102" max="102" width="15.77734375" style="8" customWidth="1"/>
    <col min="103" max="103" width="13.33203125" style="10" customWidth="1"/>
    <col min="104" max="104" width="16" style="8" customWidth="1"/>
    <col min="105" max="105" width="17" style="8" customWidth="1"/>
    <col min="106" max="106" width="13.109375" style="9" customWidth="1"/>
    <col min="107" max="107" width="14.77734375" style="8" customWidth="1"/>
    <col min="108" max="108" width="16.33203125" style="7" customWidth="1"/>
    <col min="109" max="109" width="21.33203125" style="1" customWidth="1"/>
    <col min="110" max="110" width="13.77734375" style="1" customWidth="1"/>
    <col min="111" max="112" width="13.6640625" style="1" customWidth="1"/>
    <col min="113" max="114" width="13.33203125" style="1" customWidth="1"/>
    <col min="115" max="115" width="13.44140625" style="1" customWidth="1"/>
    <col min="116" max="116" width="19" style="1" customWidth="1"/>
    <col min="117" max="117" width="26.44140625" style="1" customWidth="1"/>
    <col min="118" max="118" width="27.77734375" style="1" customWidth="1"/>
    <col min="119" max="119" width="11.33203125" style="1" customWidth="1"/>
    <col min="120" max="120" width="13.44140625" style="1" customWidth="1"/>
    <col min="121" max="121" width="10.6640625" style="1" customWidth="1"/>
    <col min="122" max="122" width="13.109375" style="1" customWidth="1"/>
    <col min="123" max="123" width="14.77734375" style="1" customWidth="1"/>
    <col min="124" max="124" width="16.33203125" style="1" customWidth="1"/>
    <col min="125" max="125" width="21.33203125" style="1" customWidth="1"/>
    <col min="126" max="16384" width="9.109375" style="1"/>
  </cols>
  <sheetData>
    <row r="1" spans="1:98" s="518" customFormat="1" ht="19.8" customHeight="1" x14ac:dyDescent="0.3">
      <c r="A1" s="514" t="s">
        <v>982</v>
      </c>
      <c r="B1" s="515"/>
      <c r="C1" s="516"/>
      <c r="D1" s="516"/>
      <c r="E1" s="516"/>
      <c r="F1" s="516"/>
      <c r="G1" s="517"/>
      <c r="H1" s="515"/>
      <c r="I1" s="516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517"/>
      <c r="CB1" s="517"/>
      <c r="CC1" s="517"/>
      <c r="CD1" s="517"/>
      <c r="CE1" s="517"/>
      <c r="CF1" s="517"/>
      <c r="CG1" s="517"/>
      <c r="CH1" s="517"/>
      <c r="CI1" s="517"/>
      <c r="CJ1" s="517"/>
      <c r="CK1" s="517"/>
      <c r="CL1" s="517"/>
      <c r="CM1" s="517"/>
      <c r="CN1" s="517"/>
      <c r="CO1" s="517"/>
      <c r="CP1" s="517"/>
      <c r="CQ1" s="517"/>
      <c r="CR1" s="517"/>
      <c r="CS1" s="517"/>
      <c r="CT1" s="517"/>
    </row>
    <row r="2" spans="1:98" s="8" customFormat="1" ht="19.8" customHeight="1" thickBot="1" x14ac:dyDescent="0.35">
      <c r="A2" s="425"/>
      <c r="B2" s="24"/>
      <c r="C2" s="270"/>
      <c r="D2" s="270"/>
      <c r="E2" s="270"/>
      <c r="F2" s="270"/>
      <c r="G2" s="2"/>
      <c r="H2" s="24"/>
      <c r="I2" s="270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</row>
    <row r="3" spans="1:98" s="110" customFormat="1" ht="63" customHeight="1" thickBot="1" x14ac:dyDescent="0.35">
      <c r="A3" s="95"/>
      <c r="B3" s="95"/>
      <c r="C3" s="529"/>
      <c r="D3" s="400" t="s">
        <v>234</v>
      </c>
      <c r="E3" s="131" t="s">
        <v>543</v>
      </c>
      <c r="F3" s="132" t="s">
        <v>546</v>
      </c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35"/>
      <c r="BK3" s="26"/>
      <c r="BL3" s="26"/>
      <c r="BM3" s="35"/>
      <c r="BN3" s="35"/>
      <c r="BO3" s="35"/>
      <c r="BP3" s="271"/>
      <c r="BQ3" s="271"/>
      <c r="BR3" s="271"/>
    </row>
    <row r="4" spans="1:98" s="120" customFormat="1" ht="16.2" customHeight="1" x14ac:dyDescent="0.3">
      <c r="A4" s="119"/>
      <c r="B4" s="119"/>
      <c r="C4" s="532"/>
      <c r="D4" s="121"/>
      <c r="E4" s="122"/>
      <c r="F4" s="123"/>
      <c r="G4" s="133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272"/>
      <c r="BK4" s="99"/>
      <c r="BL4" s="99"/>
      <c r="BM4" s="272"/>
      <c r="BN4" s="272"/>
      <c r="BO4" s="272"/>
      <c r="BP4" s="271"/>
      <c r="BQ4" s="271"/>
      <c r="BR4" s="271"/>
      <c r="BU4" s="2"/>
    </row>
    <row r="5" spans="1:98" s="120" customFormat="1" ht="16.2" customHeight="1" x14ac:dyDescent="0.3">
      <c r="A5" s="119"/>
      <c r="B5" s="119"/>
      <c r="C5" s="530" t="s">
        <v>987</v>
      </c>
      <c r="D5" s="121" t="str">
        <f>'4 SSIP ∆Gs'!U12</f>
        <v>Benzene</v>
      </c>
      <c r="E5" s="33">
        <f>'4 SSIP ∆Gs'!V12</f>
        <v>0</v>
      </c>
      <c r="F5" s="123">
        <v>21</v>
      </c>
      <c r="G5" s="135">
        <f>VLOOKUP(G$9,'4 SSIP ∆Gs'!$G$20:$BS$81,$F5,FALSE)</f>
        <v>7.2666345499233618</v>
      </c>
      <c r="H5" s="136">
        <f>VLOOKUP(H$9,'4 SSIP ∆Gs'!$G$20:$BS$81,$F5,FALSE)</f>
        <v>7.6266345499233621</v>
      </c>
      <c r="I5" s="136">
        <f>VLOOKUP(I$9,'4 SSIP ∆Gs'!$G$20:$BS$81,$F5,FALSE)</f>
        <v>6.8266345499233614</v>
      </c>
      <c r="J5" s="136">
        <f>VLOOKUP(J$9,'4 SSIP ∆Gs'!$G$20:$BS$81,$F5,FALSE)</f>
        <v>15.476988011903398</v>
      </c>
      <c r="K5" s="136">
        <f>VLOOKUP(K$9,'4 SSIP ∆Gs'!$G$20:$BS$81,$F5,FALSE)</f>
        <v>22.303622561826757</v>
      </c>
      <c r="L5" s="136">
        <f>VLOOKUP(L$9,'4 SSIP ∆Gs'!$G$20:$BS$81,$F5,FALSE)</f>
        <v>6.8266345499233614</v>
      </c>
      <c r="M5" s="136">
        <f>VLOOKUP(M$9,'4 SSIP ∆Gs'!$G$20:$BS$81,$F5,FALSE)</f>
        <v>8.6503534619800355</v>
      </c>
      <c r="N5" s="136">
        <f>VLOOKUP(N$9,'4 SSIP ∆Gs'!$G$20:$BS$81,$F5,FALSE)</f>
        <v>8.1806684686019828</v>
      </c>
      <c r="O5" s="136">
        <f>VLOOKUP(O$9,'4 SSIP ∆Gs'!$G$20:$BS$81,$F5,FALSE)</f>
        <v>8.1806684686019828</v>
      </c>
      <c r="P5" s="136">
        <f>VLOOKUP(P$9,'4 SSIP ∆Gs'!$G$20:$BS$81,$F5,FALSE)</f>
        <v>10.842934865545732</v>
      </c>
      <c r="Q5" s="136">
        <f>VLOOKUP(Q$9,'4 SSIP ∆Gs'!$G$20:$BS$81,$F5,FALSE)</f>
        <v>7.4566006312447417</v>
      </c>
      <c r="R5" s="136">
        <f>VLOOKUP(R$9,'4 SSIP ∆Gs'!$G$20:$BS$81,$F5,FALSE)</f>
        <v>16.361336937203966</v>
      </c>
      <c r="S5" s="136">
        <f>VLOOKUP(S$9,'4 SSIP ∆Gs'!$G$20:$BS$81,$F5,FALSE)</f>
        <v>19.294951670928011</v>
      </c>
      <c r="T5" s="136">
        <f>VLOOKUP(T$9,'4 SSIP ∆Gs'!$G$20:$BS$81,$F5,FALSE)</f>
        <v>12.580617436627019</v>
      </c>
      <c r="U5" s="136">
        <f>VLOOKUP(U$9,'4 SSIP ∆Gs'!$G$20:$BS$81,$F5,FALSE)</f>
        <v>28.461835661880471</v>
      </c>
      <c r="V5" s="136">
        <f>VLOOKUP(V$9,'4 SSIP ∆Gs'!$G$20:$BS$81,$F5,FALSE)</f>
        <v>26.072239976350314</v>
      </c>
      <c r="W5" s="136">
        <f>VLOOKUP(W$9,'4 SSIP ∆Gs'!$G$20:$BS$81,$F5,FALSE)</f>
        <v>23.746874036983328</v>
      </c>
      <c r="X5" s="136">
        <f>VLOOKUP(X$9,'4 SSIP ∆Gs'!$G$20:$BS$81,$F5,FALSE)</f>
        <v>20.513701782872289</v>
      </c>
      <c r="Y5" s="136">
        <f>VLOOKUP(Y$9,'4 SSIP ∆Gs'!$G$20:$BS$81,$F5,FALSE)</f>
        <v>20.508900946867112</v>
      </c>
      <c r="Z5" s="136">
        <f>VLOOKUP(Z$9,'4 SSIP ∆Gs'!$G$20:$BS$81,$F5,FALSE)</f>
        <v>26.258617821191642</v>
      </c>
      <c r="AA5" s="136">
        <f>VLOOKUP(AA$9,'4 SSIP ∆Gs'!$G$20:$BS$81,$F5,FALSE)</f>
        <v>30.973269099846725</v>
      </c>
      <c r="AB5" s="136">
        <f>VLOOKUP(AB$9,'4 SSIP ∆Gs'!$G$20:$BS$81,$F5,FALSE)</f>
        <v>26.539235181168102</v>
      </c>
      <c r="AC5" s="136">
        <f>VLOOKUP(AC$9,'4 SSIP ∆Gs'!$G$20:$BS$81,$F5,FALSE)</f>
        <v>24.479184552106105</v>
      </c>
      <c r="AD5" s="136">
        <f>VLOOKUP(AD$9,'4 SSIP ∆Gs'!$G$20:$BS$81,$F5,FALSE)</f>
        <v>15.955048728931384</v>
      </c>
      <c r="AE5" s="136">
        <f>VLOOKUP(AE$9,'4 SSIP ∆Gs'!$G$20:$BS$81,$F5,FALSE)</f>
        <v>15.955048728931384</v>
      </c>
      <c r="AF5" s="136">
        <f>VLOOKUP(AF$9,'4 SSIP ∆Gs'!$G$20:$BS$81,$F5,FALSE)</f>
        <v>18.38624680106939</v>
      </c>
      <c r="AG5" s="136">
        <f>VLOOKUP(AG$9,'4 SSIP ∆Gs'!$G$20:$BS$81,$F5,FALSE)</f>
        <v>6.672600631244741</v>
      </c>
      <c r="AH5" s="136">
        <f>VLOOKUP(AH$9,'4 SSIP ∆Gs'!$G$20:$BS$81,$F5,FALSE)</f>
        <v>20.72281020336203</v>
      </c>
      <c r="AI5" s="136">
        <f>VLOOKUP(AI$9,'4 SSIP ∆Gs'!$G$20:$BS$81,$F5,FALSE)</f>
        <v>6.672600631244741</v>
      </c>
      <c r="AJ5" s="136">
        <f>VLOOKUP(AJ$9,'4 SSIP ∆Gs'!$G$20:$BS$81,$F5,FALSE)</f>
        <v>9.5351231979618021</v>
      </c>
      <c r="AK5" s="136">
        <f>VLOOKUP(AK$9,'4 SSIP ∆Gs'!$G$20:$BS$81,$F5,FALSE)</f>
        <v>6.8266345499233614</v>
      </c>
      <c r="AL5" s="136">
        <f>VLOOKUP(AL$9,'4 SSIP ∆Gs'!$G$20:$BS$81,$F5,FALSE)</f>
        <v>8.7456148321664227</v>
      </c>
      <c r="AM5" s="136">
        <f>VLOOKUP(AM$9,'4 SSIP ∆Gs'!$G$20:$BS$81,$F5,FALSE)</f>
        <v>21.127085052572305</v>
      </c>
      <c r="AN5" s="136">
        <f>VLOOKUP(AN$9,'4 SSIP ∆Gs'!$G$20:$BS$81,$F5,FALSE)</f>
        <v>19.369569415469094</v>
      </c>
      <c r="AO5" s="136">
        <f>VLOOKUP(AO$9,'4 SSIP ∆Gs'!$G$20:$BS$81,$F5,FALSE)</f>
        <v>17.789569415469096</v>
      </c>
      <c r="AP5" s="136">
        <f>VLOOKUP(AP$9,'4 SSIP ∆Gs'!$G$20:$BS$81,$F5,FALSE)</f>
        <v>19.234333689775564</v>
      </c>
      <c r="AQ5" s="136">
        <f>VLOOKUP(AQ$9,'4 SSIP ∆Gs'!$G$20:$BS$81,$F5,FALSE)</f>
        <v>5.2963003156223705</v>
      </c>
      <c r="AR5" s="136">
        <f>VLOOKUP(AR$9,'4 SSIP ∆Gs'!$G$20:$BS$81,$F5,FALSE)</f>
        <v>5.5763003156223707</v>
      </c>
      <c r="AS5" s="136">
        <f>VLOOKUP(AS$9,'4 SSIP ∆Gs'!$G$20:$BS$81,$F5,FALSE)</f>
        <v>5.8563003156223701</v>
      </c>
      <c r="AT5" s="136">
        <f>VLOOKUP(AT$9,'4 SSIP ∆Gs'!$G$20:$BS$81,$F5,FALSE)</f>
        <v>6.27630031562237</v>
      </c>
      <c r="AU5" s="136">
        <f>VLOOKUP(AU$9,'4 SSIP ∆Gs'!$G$20:$BS$81,$F5,FALSE)</f>
        <v>6.8363003156223705</v>
      </c>
      <c r="AV5" s="136">
        <f>VLOOKUP(AV$9,'4 SSIP ∆Gs'!$G$20:$BS$81,$F5,FALSE)</f>
        <v>5.0905764764668131</v>
      </c>
      <c r="AW5" s="136">
        <f>VLOOKUP(AW$9,'4 SSIP ∆Gs'!$G$20:$BS$81,$F5,FALSE)</f>
        <v>4.4563003156223706</v>
      </c>
      <c r="AX5" s="136">
        <f>VLOOKUP(AX$9,'4 SSIP ∆Gs'!$G$20:$BS$81,$F5,FALSE)</f>
        <v>4.4563003156223706</v>
      </c>
      <c r="AY5" s="136">
        <f>VLOOKUP(AY$9,'4 SSIP ∆Gs'!$G$20:$BS$81,$F5,FALSE)</f>
        <v>3.9663003156223704</v>
      </c>
      <c r="AZ5" s="136">
        <f>VLOOKUP(AZ$9,'4 SSIP ∆Gs'!$G$20:$BS$81,$F5,FALSE)</f>
        <v>5.5063003156223704</v>
      </c>
      <c r="BA5" s="136">
        <f>VLOOKUP(BA$9,'4 SSIP ∆Gs'!$G$20:$BS$81,$F5,FALSE)</f>
        <v>4.7363003156223709</v>
      </c>
      <c r="BB5" s="136">
        <f>VLOOKUP(BB$9,'4 SSIP ∆Gs'!$G$20:$BS$81,$F5,FALSE)</f>
        <v>4.2463003156223706</v>
      </c>
      <c r="BC5" s="136">
        <f>VLOOKUP(BC$9,'4 SSIP ∆Gs'!$G$20:$BS$81,$F5,FALSE)</f>
        <v>4.7363003156223709</v>
      </c>
      <c r="BD5" s="136">
        <f>VLOOKUP(BD$9,'4 SSIP ∆Gs'!$G$20:$BS$81,$F5,FALSE)</f>
        <v>5.7863003156223707</v>
      </c>
      <c r="BE5" s="136">
        <f>VLOOKUP(BE$9,'4 SSIP ∆Gs'!$G$20:$BS$81,$F5,FALSE)</f>
        <v>6.0663003156223709</v>
      </c>
      <c r="BF5" s="136">
        <f>VLOOKUP(BF$9,'4 SSIP ∆Gs'!$G$20:$BS$81,$F5,FALSE)</f>
        <v>5.2963003156223705</v>
      </c>
      <c r="BG5" s="136">
        <f>VLOOKUP(BG$9,'4 SSIP ∆Gs'!$G$20:$BS$81,$F5,FALSE)</f>
        <v>5.8563003156223701</v>
      </c>
      <c r="BH5" s="136">
        <f>VLOOKUP(BH$9,'4 SSIP ∆Gs'!$G$20:$BS$81,$F5,FALSE)</f>
        <v>4.7363003156223709</v>
      </c>
      <c r="BI5" s="136">
        <f>VLOOKUP(BI$9,'4 SSIP ∆Gs'!$G$20:$BS$81,$F5,FALSE)</f>
        <v>4.7363003156223709</v>
      </c>
      <c r="BJ5" s="272"/>
      <c r="BK5" s="99"/>
      <c r="BL5" s="99"/>
      <c r="BM5" s="272"/>
      <c r="BN5" s="272"/>
      <c r="BO5" s="272"/>
      <c r="BP5" s="271"/>
      <c r="BQ5" s="271"/>
      <c r="BR5" s="271"/>
    </row>
    <row r="6" spans="1:98" s="120" customFormat="1" ht="16.2" customHeight="1" x14ac:dyDescent="0.3">
      <c r="A6" s="119"/>
      <c r="B6" s="119"/>
      <c r="C6" s="530" t="s">
        <v>152</v>
      </c>
      <c r="D6" s="121" t="str">
        <f>'4 SSIP ∆Gs'!AE12</f>
        <v>Water</v>
      </c>
      <c r="E6" s="33">
        <f>'4 SSIP ∆Gs'!AF12</f>
        <v>0</v>
      </c>
      <c r="F6" s="123">
        <v>31</v>
      </c>
      <c r="G6" s="135">
        <f>VLOOKUP(G$9,'4 SSIP ∆Gs'!$G$20:$BS$81,$F6,FALSE)</f>
        <v>5.1349187038796105</v>
      </c>
      <c r="H6" s="136">
        <f>VLOOKUP(H$9,'4 SSIP ∆Gs'!$G$20:$BS$81,$F6,FALSE)</f>
        <v>6.3079187038796114</v>
      </c>
      <c r="I6" s="136">
        <f>VLOOKUP(I$9,'4 SSIP ∆Gs'!$G$20:$BS$81,$F6,FALSE)</f>
        <v>4.9199187038796097</v>
      </c>
      <c r="J6" s="136">
        <f>VLOOKUP(J$9,'4 SSIP ∆Gs'!$G$20:$BS$81,$F6,FALSE)</f>
        <v>13.324023662612159</v>
      </c>
      <c r="K6" s="136">
        <f>VLOOKUP(K$9,'4 SSIP ∆Gs'!$G$20:$BS$81,$F6,FALSE)</f>
        <v>18.243942366491769</v>
      </c>
      <c r="L6" s="136">
        <f>VLOOKUP(L$9,'4 SSIP ∆Gs'!$G$20:$BS$81,$F6,FALSE)</f>
        <v>4.9199187038796097</v>
      </c>
      <c r="M6" s="136">
        <f>VLOOKUP(M$9,'4 SSIP ∆Gs'!$G$20:$BS$81,$F6,FALSE)</f>
        <v>8.4041049587325496</v>
      </c>
      <c r="N6" s="136">
        <f>VLOOKUP(N$9,'4 SSIP ∆Gs'!$G$20:$BS$81,$F6,FALSE)</f>
        <v>8.8859187038796108</v>
      </c>
      <c r="O6" s="136">
        <f>VLOOKUP(O$9,'4 SSIP ∆Gs'!$G$20:$BS$81,$F6,FALSE)</f>
        <v>8.8859187038796108</v>
      </c>
      <c r="P6" s="136">
        <f>VLOOKUP(P$9,'4 SSIP ∆Gs'!$G$20:$BS$81,$F6,FALSE)</f>
        <v>7.891878055819415</v>
      </c>
      <c r="Q6" s="136">
        <f>VLOOKUP(Q$9,'4 SSIP ∆Gs'!$G$20:$BS$81,$F6,FALSE)</f>
        <v>5.1639187038796104</v>
      </c>
      <c r="R6" s="136">
        <f>VLOOKUP(R$9,'4 SSIP ∆Gs'!$G$20:$BS$81,$F6,FALSE)</f>
        <v>17.771837407759222</v>
      </c>
      <c r="S6" s="136">
        <f>VLOOKUP(S$9,'4 SSIP ∆Gs'!$G$20:$BS$81,$F6,FALSE)</f>
        <v>28.067563670428459</v>
      </c>
      <c r="T6" s="136">
        <f>VLOOKUP(T$9,'4 SSIP ∆Gs'!$G$20:$BS$81,$F6,FALSE)</f>
        <v>19.071964318488654</v>
      </c>
      <c r="U6" s="136">
        <f>VLOOKUP(U$9,'4 SSIP ∆Gs'!$G$20:$BS$81,$F6,FALSE)</f>
        <v>41.663151590107539</v>
      </c>
      <c r="V6" s="136">
        <f>VLOOKUP(V$9,'4 SSIP ∆Gs'!$G$20:$BS$81,$F6,FALSE)</f>
        <v>42.015431652167749</v>
      </c>
      <c r="W6" s="136">
        <f>VLOOKUP(W$9,'4 SSIP ∆Gs'!$G$20:$BS$81,$F6,FALSE)</f>
        <v>42.542049596670857</v>
      </c>
      <c r="X6" s="136">
        <f>VLOOKUP(X$9,'4 SSIP ∆Gs'!$G$20:$BS$81,$F6,FALSE)</f>
        <v>40.604621829725808</v>
      </c>
      <c r="Y6" s="136">
        <f>VLOOKUP(Y$9,'4 SSIP ∆Gs'!$G$20:$BS$81,$F6,FALSE)</f>
        <v>33.053878055819411</v>
      </c>
      <c r="Z6" s="136">
        <f>VLOOKUP(Z$9,'4 SSIP ∆Gs'!$G$20:$BS$81,$F6,FALSE)</f>
        <v>33.584826562344162</v>
      </c>
      <c r="AA6" s="136">
        <f>VLOOKUP(AA$9,'4 SSIP ∆Gs'!$G$20:$BS$81,$F6,FALSE)</f>
        <v>50.583837407759212</v>
      </c>
      <c r="AB6" s="136">
        <f>VLOOKUP(AB$9,'4 SSIP ∆Gs'!$G$20:$BS$81,$F6,FALSE)</f>
        <v>38.257837407759219</v>
      </c>
      <c r="AC6" s="136">
        <f>VLOOKUP(AC$9,'4 SSIP ∆Gs'!$G$20:$BS$81,$F6,FALSE)</f>
        <v>42.358412919340431</v>
      </c>
      <c r="AD6" s="136">
        <f>VLOOKUP(AD$9,'4 SSIP ∆Gs'!$G$20:$BS$81,$F6,FALSE)</f>
        <v>28.231134969029071</v>
      </c>
      <c r="AE6" s="136">
        <f>VLOOKUP(AE$9,'4 SSIP ∆Gs'!$G$20:$BS$81,$F6,FALSE)</f>
        <v>28.231134969029071</v>
      </c>
      <c r="AF6" s="136">
        <f>VLOOKUP(AF$9,'4 SSIP ∆Gs'!$G$20:$BS$81,$F6,FALSE)</f>
        <v>34.830101164832229</v>
      </c>
      <c r="AG6" s="136">
        <f>VLOOKUP(AG$9,'4 SSIP ∆Gs'!$G$20:$BS$81,$F6,FALSE)</f>
        <v>3.0359187038796103</v>
      </c>
      <c r="AH6" s="136">
        <f>VLOOKUP(AH$9,'4 SSIP ∆Gs'!$G$20:$BS$81,$F6,FALSE)</f>
        <v>41.17220182819797</v>
      </c>
      <c r="AI6" s="136">
        <f>VLOOKUP(AI$9,'4 SSIP ∆Gs'!$G$20:$BS$81,$F6,FALSE)</f>
        <v>3.0359187038796103</v>
      </c>
      <c r="AJ6" s="136">
        <f>VLOOKUP(AJ$9,'4 SSIP ∆Gs'!$G$20:$BS$81,$F6,FALSE)</f>
        <v>13.046646508226306</v>
      </c>
      <c r="AK6" s="136">
        <f>VLOOKUP(AK$9,'4 SSIP ∆Gs'!$G$20:$BS$81,$F6,FALSE)</f>
        <v>4.9199187038796097</v>
      </c>
      <c r="AL6" s="136">
        <f>VLOOKUP(AL$9,'4 SSIP ∆Gs'!$G$20:$BS$81,$F6,FALSE)</f>
        <v>9.5070324250287452</v>
      </c>
      <c r="AM6" s="136">
        <f>VLOOKUP(AM$9,'4 SSIP ∆Gs'!$G$20:$BS$81,$F6,FALSE)</f>
        <v>27.194093409412599</v>
      </c>
      <c r="AN6" s="136">
        <f>VLOOKUP(AN$9,'4 SSIP ∆Gs'!$G$20:$BS$81,$F6,FALSE)</f>
        <v>17.817796759699025</v>
      </c>
      <c r="AO6" s="136">
        <f>VLOOKUP(AO$9,'4 SSIP ∆Gs'!$G$20:$BS$81,$F6,FALSE)</f>
        <v>12.745796759699026</v>
      </c>
      <c r="AP6" s="136">
        <f>VLOOKUP(AP$9,'4 SSIP ∆Gs'!$G$20:$BS$81,$F6,FALSE)</f>
        <v>16.275585504245164</v>
      </c>
      <c r="AQ6" s="136">
        <f>VLOOKUP(AQ$9,'4 SSIP ∆Gs'!$G$20:$BS$81,$F6,FALSE)</f>
        <v>6.837959351939805</v>
      </c>
      <c r="AR6" s="136">
        <f>VLOOKUP(AR$9,'4 SSIP ∆Gs'!$G$20:$BS$81,$F6,FALSE)</f>
        <v>7.5979593519398048</v>
      </c>
      <c r="AS6" s="136">
        <f>VLOOKUP(AS$9,'4 SSIP ∆Gs'!$G$20:$BS$81,$F6,FALSE)</f>
        <v>8.3579593519398045</v>
      </c>
      <c r="AT6" s="136">
        <f>VLOOKUP(AT$9,'4 SSIP ∆Gs'!$G$20:$BS$81,$F6,FALSE)</f>
        <v>9.4979593519398051</v>
      </c>
      <c r="AU6" s="136">
        <f>VLOOKUP(AU$9,'4 SSIP ∆Gs'!$G$20:$BS$81,$F6,FALSE)</f>
        <v>11.017959351939805</v>
      </c>
      <c r="AV6" s="136">
        <f>VLOOKUP(AV$9,'4 SSIP ∆Gs'!$G$20:$BS$81,$F6,FALSE)</f>
        <v>6.2795660742318633</v>
      </c>
      <c r="AW6" s="136">
        <f>VLOOKUP(AW$9,'4 SSIP ∆Gs'!$G$20:$BS$81,$F6,FALSE)</f>
        <v>4.5579593519398047</v>
      </c>
      <c r="AX6" s="136">
        <f>VLOOKUP(AX$9,'4 SSIP ∆Gs'!$G$20:$BS$81,$F6,FALSE)</f>
        <v>4.5579593519398047</v>
      </c>
      <c r="AY6" s="136">
        <f>VLOOKUP(AY$9,'4 SSIP ∆Gs'!$G$20:$BS$81,$F6,FALSE)</f>
        <v>3.2279593519398051</v>
      </c>
      <c r="AZ6" s="136">
        <f>VLOOKUP(AZ$9,'4 SSIP ∆Gs'!$G$20:$BS$81,$F6,FALSE)</f>
        <v>7.4079593519398053</v>
      </c>
      <c r="BA6" s="136">
        <f>VLOOKUP(BA$9,'4 SSIP ∆Gs'!$G$20:$BS$81,$F6,FALSE)</f>
        <v>5.3179593519398054</v>
      </c>
      <c r="BB6" s="136">
        <f>VLOOKUP(BB$9,'4 SSIP ∆Gs'!$G$20:$BS$81,$F6,FALSE)</f>
        <v>3.9879593519398053</v>
      </c>
      <c r="BC6" s="136">
        <f>VLOOKUP(BC$9,'4 SSIP ∆Gs'!$G$20:$BS$81,$F6,FALSE)</f>
        <v>5.3179593519398054</v>
      </c>
      <c r="BD6" s="136">
        <f>VLOOKUP(BD$9,'4 SSIP ∆Gs'!$G$20:$BS$81,$F6,FALSE)</f>
        <v>8.167959351939805</v>
      </c>
      <c r="BE6" s="136">
        <f>VLOOKUP(BE$9,'4 SSIP ∆Gs'!$G$20:$BS$81,$F6,FALSE)</f>
        <v>8.9279593519398066</v>
      </c>
      <c r="BF6" s="136">
        <f>VLOOKUP(BF$9,'4 SSIP ∆Gs'!$G$20:$BS$81,$F6,FALSE)</f>
        <v>6.837959351939805</v>
      </c>
      <c r="BG6" s="136">
        <f>VLOOKUP(BG$9,'4 SSIP ∆Gs'!$G$20:$BS$81,$F6,FALSE)</f>
        <v>8.3579593519398045</v>
      </c>
      <c r="BH6" s="136">
        <f>VLOOKUP(BH$9,'4 SSIP ∆Gs'!$G$20:$BS$81,$F6,FALSE)</f>
        <v>5.3179593519398054</v>
      </c>
      <c r="BI6" s="136">
        <f>VLOOKUP(BI$9,'4 SSIP ∆Gs'!$G$20:$BS$81,$F6,FALSE)</f>
        <v>5.3179593519398054</v>
      </c>
      <c r="BJ6" s="272"/>
      <c r="BK6" s="99"/>
      <c r="BL6" s="99"/>
      <c r="BM6" s="272"/>
      <c r="BN6" s="272"/>
      <c r="BO6" s="272"/>
      <c r="BP6" s="271"/>
      <c r="BQ6" s="271"/>
      <c r="BR6" s="271"/>
    </row>
    <row r="7" spans="1:98" s="120" customFormat="1" ht="16.8" customHeight="1" x14ac:dyDescent="0.3">
      <c r="A7" s="119"/>
      <c r="B7" s="119"/>
      <c r="C7" s="530"/>
      <c r="D7" s="121"/>
      <c r="E7" s="33"/>
      <c r="F7" s="123"/>
      <c r="G7" s="135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272"/>
      <c r="BK7" s="99"/>
      <c r="BL7" s="99"/>
      <c r="BM7" s="272"/>
      <c r="BN7" s="272"/>
      <c r="BO7" s="272"/>
      <c r="BP7" s="271"/>
      <c r="BQ7" s="271"/>
      <c r="BR7" s="271"/>
    </row>
    <row r="8" spans="1:98" s="99" customFormat="1" ht="15" customHeight="1" thickBot="1" x14ac:dyDescent="0.35">
      <c r="A8" s="124"/>
      <c r="B8" s="124"/>
      <c r="C8" s="533" t="s">
        <v>988</v>
      </c>
      <c r="D8" s="125" t="str">
        <f>'4 SSIP ∆Gs'!AP12</f>
        <v>Methanol</v>
      </c>
      <c r="E8" s="128">
        <f>'4 SSIP ∆Gs'!AQ12</f>
        <v>0.18079567280041833</v>
      </c>
      <c r="F8" s="126">
        <v>65</v>
      </c>
      <c r="G8" s="137">
        <f>VLOOKUP(G$9,'4 SSIP ∆Gs'!$G$20:$BS$81,$F8,FALSE)</f>
        <v>7.8036983699014701</v>
      </c>
      <c r="H8" s="138">
        <f>VLOOKUP(H$9,'4 SSIP ∆Gs'!$G$20:$BS$81,$F8,FALSE)</f>
        <v>7.6941509523603697</v>
      </c>
      <c r="I8" s="138">
        <f>VLOOKUP(I$9,'4 SSIP ∆Gs'!$G$20:$BS$81,$F8,FALSE)</f>
        <v>6.5706697483366732</v>
      </c>
      <c r="J8" s="138">
        <f>VLOOKUP(J$9,'4 SSIP ∆Gs'!$G$20:$BS$81,$F8,FALSE)</f>
        <v>14.791565942803986</v>
      </c>
      <c r="K8" s="138">
        <f>VLOOKUP(K$9,'4 SSIP ∆Gs'!$G$20:$BS$81,$F8,FALSE)</f>
        <v>21.362235691140658</v>
      </c>
      <c r="L8" s="138">
        <f>VLOOKUP(L$9,'4 SSIP ∆Gs'!$G$20:$BS$81,$F8,FALSE)</f>
        <v>6.5706697483366732</v>
      </c>
      <c r="M8" s="138">
        <f>VLOOKUP(M$9,'4 SSIP ∆Gs'!$G$20:$BS$81,$F8,FALSE)</f>
        <v>8.2208961944673131</v>
      </c>
      <c r="N8" s="138">
        <f>VLOOKUP(N$9,'4 SSIP ∆Gs'!$G$20:$BS$81,$F8,FALSE)</f>
        <v>7.7843820021183898</v>
      </c>
      <c r="O8" s="138">
        <f>VLOOKUP(O$9,'4 SSIP ∆Gs'!$G$20:$BS$81,$F8,FALSE)</f>
        <v>7.7843820021183898</v>
      </c>
      <c r="P8" s="138">
        <f>VLOOKUP(P$9,'4 SSIP ∆Gs'!$G$20:$BS$81,$F8,FALSE)</f>
        <v>10.489931111106904</v>
      </c>
      <c r="Q8" s="138">
        <f>VLOOKUP(Q$9,'4 SSIP ∆Gs'!$G$20:$BS$81,$F8,FALSE)</f>
        <v>7.3181551545467265</v>
      </c>
      <c r="R8" s="138">
        <f>VLOOKUP(R$9,'4 SSIP ∆Gs'!$G$20:$BS$81,$F8,FALSE)</f>
        <v>15.56876400423678</v>
      </c>
      <c r="S8" s="138">
        <f>VLOOKUP(S$9,'4 SSIP ∆Gs'!$G$20:$BS$81,$F8,FALSE)</f>
        <v>23.984823163538522</v>
      </c>
      <c r="T8" s="138">
        <f>VLOOKUP(T$9,'4 SSIP ∆Gs'!$G$20:$BS$81,$F8,FALSE)</f>
        <v>11.084675775541001</v>
      </c>
      <c r="U8" s="138">
        <f>VLOOKUP(U$9,'4 SSIP ∆Gs'!$G$20:$BS$81,$F8,FALSE)</f>
        <v>34.109728446994879</v>
      </c>
      <c r="V8" s="138">
        <f>VLOOKUP(V$9,'4 SSIP ∆Gs'!$G$20:$BS$81,$F8,FALSE)</f>
        <v>34.260689081226147</v>
      </c>
      <c r="W8" s="138">
        <f>VLOOKUP(W$9,'4 SSIP ∆Gs'!$G$20:$BS$81,$F8,FALSE)</f>
        <v>31.129621031551959</v>
      </c>
      <c r="X8" s="138">
        <f>VLOOKUP(X$9,'4 SSIP ∆Gs'!$G$20:$BS$81,$F8,FALSE)</f>
        <v>26.985640121465302</v>
      </c>
      <c r="Y8" s="138">
        <f>VLOOKUP(Y$9,'4 SSIP ∆Gs'!$G$20:$BS$81,$F8,FALSE)</f>
        <v>27.012869653740673</v>
      </c>
      <c r="Z8" s="138">
        <f>VLOOKUP(Z$9,'4 SSIP ∆Gs'!$G$20:$BS$81,$F8,FALSE)</f>
        <v>27.456655608604095</v>
      </c>
      <c r="AA8" s="138">
        <f>VLOOKUP(AA$9,'4 SSIP ∆Gs'!$G$20:$BS$81,$F8,FALSE)</f>
        <v>44.206169156831422</v>
      </c>
      <c r="AB8" s="138">
        <f>VLOOKUP(AB$9,'4 SSIP ∆Gs'!$G$20:$BS$81,$F8,FALSE)</f>
        <v>35.73746752361393</v>
      </c>
      <c r="AC8" s="138">
        <f>VLOOKUP(AC$9,'4 SSIP ∆Gs'!$G$20:$BS$81,$F8,FALSE)</f>
        <v>31.974996039162264</v>
      </c>
      <c r="AD8" s="138">
        <f>VLOOKUP(AD$9,'4 SSIP ∆Gs'!$G$20:$BS$81,$F8,FALSE)</f>
        <v>17.47276763860447</v>
      </c>
      <c r="AE8" s="138">
        <f>VLOOKUP(AE$9,'4 SSIP ∆Gs'!$G$20:$BS$81,$F8,FALSE)</f>
        <v>17.47276763860447</v>
      </c>
      <c r="AF8" s="138">
        <f>VLOOKUP(AF$9,'4 SSIP ∆Gs'!$G$20:$BS$81,$F8,FALSE)</f>
        <v>21.194745985836946</v>
      </c>
      <c r="AG8" s="138">
        <f>VLOOKUP(AG$9,'4 SSIP ∆Gs'!$G$20:$BS$81,$F8,FALSE)</f>
        <v>6.7079140962987882</v>
      </c>
      <c r="AH8" s="138">
        <f>VLOOKUP(AH$9,'4 SSIP ∆Gs'!$G$20:$BS$81,$F8,FALSE)</f>
        <v>29.268993960780975</v>
      </c>
      <c r="AI8" s="138">
        <f>VLOOKUP(AI$9,'4 SSIP ∆Gs'!$G$20:$BS$81,$F8,FALSE)</f>
        <v>6.7079140962987882</v>
      </c>
      <c r="AJ8" s="138">
        <f>VLOOKUP(AJ$9,'4 SSIP ∆Gs'!$G$20:$BS$81,$F8,FALSE)</f>
        <v>9.134920018175448</v>
      </c>
      <c r="AK8" s="138">
        <f>VLOOKUP(AK$9,'4 SSIP ∆Gs'!$G$20:$BS$81,$F8,FALSE)</f>
        <v>6.5706697483366732</v>
      </c>
      <c r="AL8" s="138">
        <f>VLOOKUP(AL$9,'4 SSIP ∆Gs'!$G$20:$BS$81,$F8,FALSE)</f>
        <v>8.2891362992527888</v>
      </c>
      <c r="AM8" s="138">
        <f>VLOOKUP(AM$9,'4 SSIP ∆Gs'!$G$20:$BS$81,$F8,FALSE)</f>
        <v>19.873876102621878</v>
      </c>
      <c r="AN8" s="138">
        <f>VLOOKUP(AN$9,'4 SSIP ∆Gs'!$G$20:$BS$81,$F8,FALSE)</f>
        <v>18.252505170159644</v>
      </c>
      <c r="AO8" s="138">
        <f>VLOOKUP(AO$9,'4 SSIP ∆Gs'!$G$20:$BS$81,$F8,FALSE)</f>
        <v>17.187092673504267</v>
      </c>
      <c r="AP8" s="138">
        <f>VLOOKUP(AP$9,'4 SSIP ∆Gs'!$G$20:$BS$81,$F8,FALSE)</f>
        <v>18.660434310048998</v>
      </c>
      <c r="AQ8" s="138">
        <f>VLOOKUP(AQ$9,'4 SSIP ∆Gs'!$G$20:$BS$81,$F8,FALSE)</f>
        <v>4.8119315749491189</v>
      </c>
      <c r="AR8" s="138">
        <f>VLOOKUP(AR$9,'4 SSIP ∆Gs'!$G$20:$BS$81,$F8,FALSE)</f>
        <v>5.0108677571696951</v>
      </c>
      <c r="AS8" s="138">
        <f>VLOOKUP(AS$9,'4 SSIP ∆Gs'!$G$20:$BS$81,$F8,FALSE)</f>
        <v>5.2126691791090103</v>
      </c>
      <c r="AT8" s="138">
        <f>VLOOKUP(AT$9,'4 SSIP ∆Gs'!$G$20:$BS$81,$F8,FALSE)</f>
        <v>5.5311771735414093</v>
      </c>
      <c r="AU8" s="138">
        <f>VLOOKUP(AU$9,'4 SSIP ∆Gs'!$G$20:$BS$81,$F8,FALSE)</f>
        <v>6.0238594059171291</v>
      </c>
      <c r="AV8" s="138">
        <f>VLOOKUP(AV$9,'4 SSIP ∆Gs'!$G$20:$BS$81,$F8,FALSE)</f>
        <v>4.6657798614145127</v>
      </c>
      <c r="AW8" s="138">
        <f>VLOOKUP(AW$9,'4 SSIP ∆Gs'!$G$20:$BS$81,$F8,FALSE)</f>
        <v>4.2073480637865446</v>
      </c>
      <c r="AX8" s="138">
        <f>VLOOKUP(AX$9,'4 SSIP ∆Gs'!$G$20:$BS$81,$F8,FALSE)</f>
        <v>4.2073480637865446</v>
      </c>
      <c r="AY8" s="138">
        <f>VLOOKUP(AY$9,'4 SSIP ∆Gs'!$G$20:$BS$81,$F8,FALSE)</f>
        <v>3.8410591217723589</v>
      </c>
      <c r="AZ8" s="138">
        <f>VLOOKUP(AZ$9,'4 SSIP ∆Gs'!$G$20:$BS$81,$F8,FALSE)</f>
        <v>4.9610068141053576</v>
      </c>
      <c r="BA8" s="138">
        <f>VLOOKUP(BA$9,'4 SSIP ∆Gs'!$G$20:$BS$81,$F8,FALSE)</f>
        <v>4.4116457315020563</v>
      </c>
      <c r="BB8" s="138">
        <f>VLOOKUP(BB$9,'4 SSIP ∆Gs'!$G$20:$BS$81,$F8,FALSE)</f>
        <v>4.0517661727206686</v>
      </c>
      <c r="BC8" s="138">
        <f>VLOOKUP(BC$9,'4 SSIP ∆Gs'!$G$20:$BS$81,$F8,FALSE)</f>
        <v>4.4116457315020563</v>
      </c>
      <c r="BD8" s="138">
        <f>VLOOKUP(BD$9,'4 SSIP ∆Gs'!$G$20:$BS$81,$F8,FALSE)</f>
        <v>5.1617306839935058</v>
      </c>
      <c r="BE8" s="138">
        <f>VLOOKUP(BE$9,'4 SSIP ∆Gs'!$G$20:$BS$81,$F8,FALSE)</f>
        <v>5.3685683769305088</v>
      </c>
      <c r="BF8" s="138">
        <f>VLOOKUP(BF$9,'4 SSIP ∆Gs'!$G$20:$BS$81,$F8,FALSE)</f>
        <v>4.8119315749491189</v>
      </c>
      <c r="BG8" s="138">
        <f>VLOOKUP(BG$9,'4 SSIP ∆Gs'!$G$20:$BS$81,$F8,FALSE)</f>
        <v>5.2126691791090103</v>
      </c>
      <c r="BH8" s="138">
        <f>VLOOKUP(BH$9,'4 SSIP ∆Gs'!$G$20:$BS$81,$F8,FALSE)</f>
        <v>4.4116457315020563</v>
      </c>
      <c r="BI8" s="138">
        <f>VLOOKUP(BI$9,'4 SSIP ∆Gs'!$G$20:$BS$81,$F8,FALSE)</f>
        <v>4.4116457315020563</v>
      </c>
      <c r="BJ8" s="272"/>
      <c r="BM8" s="272"/>
      <c r="BN8" s="272"/>
      <c r="BO8" s="272"/>
      <c r="BP8" s="271"/>
      <c r="BQ8" s="271"/>
      <c r="BR8" s="271"/>
    </row>
    <row r="9" spans="1:98" s="99" customFormat="1" ht="37.200000000000003" customHeight="1" thickBot="1" x14ac:dyDescent="0.35">
      <c r="A9" s="124"/>
      <c r="B9" s="124"/>
      <c r="C9" s="531"/>
      <c r="D9" s="400"/>
      <c r="E9" s="401"/>
      <c r="F9" s="402" t="s">
        <v>964</v>
      </c>
      <c r="G9" s="403" t="s">
        <v>219</v>
      </c>
      <c r="H9" s="404" t="s">
        <v>218</v>
      </c>
      <c r="I9" s="405" t="s">
        <v>963</v>
      </c>
      <c r="J9" s="406" t="s">
        <v>217</v>
      </c>
      <c r="K9" s="406" t="s">
        <v>216</v>
      </c>
      <c r="L9" s="406" t="s">
        <v>215</v>
      </c>
      <c r="M9" s="406" t="s">
        <v>214</v>
      </c>
      <c r="N9" s="406" t="s">
        <v>213</v>
      </c>
      <c r="O9" s="406" t="s">
        <v>212</v>
      </c>
      <c r="P9" s="407" t="s">
        <v>211</v>
      </c>
      <c r="Q9" s="406" t="s">
        <v>210</v>
      </c>
      <c r="R9" s="406" t="s">
        <v>209</v>
      </c>
      <c r="S9" s="406" t="s">
        <v>208</v>
      </c>
      <c r="T9" s="406" t="s">
        <v>207</v>
      </c>
      <c r="U9" s="408" t="s">
        <v>98</v>
      </c>
      <c r="V9" s="406" t="s">
        <v>206</v>
      </c>
      <c r="W9" s="406" t="s">
        <v>205</v>
      </c>
      <c r="X9" s="406" t="s">
        <v>204</v>
      </c>
      <c r="Y9" s="406" t="s">
        <v>203</v>
      </c>
      <c r="Z9" s="406" t="s">
        <v>202</v>
      </c>
      <c r="AA9" s="408" t="s">
        <v>83</v>
      </c>
      <c r="AB9" s="406" t="s">
        <v>201</v>
      </c>
      <c r="AC9" s="406" t="s">
        <v>200</v>
      </c>
      <c r="AD9" s="406" t="s">
        <v>199</v>
      </c>
      <c r="AE9" s="406" t="s">
        <v>198</v>
      </c>
      <c r="AF9" s="409" t="s">
        <v>197</v>
      </c>
      <c r="AG9" s="409" t="s">
        <v>196</v>
      </c>
      <c r="AH9" s="409" t="s">
        <v>195</v>
      </c>
      <c r="AI9" s="409" t="s">
        <v>194</v>
      </c>
      <c r="AJ9" s="406" t="s">
        <v>193</v>
      </c>
      <c r="AK9" s="404" t="s">
        <v>192</v>
      </c>
      <c r="AL9" s="406" t="s">
        <v>191</v>
      </c>
      <c r="AM9" s="406" t="s">
        <v>190</v>
      </c>
      <c r="AN9" s="406" t="s">
        <v>547</v>
      </c>
      <c r="AO9" s="406" t="s">
        <v>534</v>
      </c>
      <c r="AP9" s="406" t="s">
        <v>189</v>
      </c>
      <c r="AQ9" s="410" t="s">
        <v>36</v>
      </c>
      <c r="AR9" s="410" t="s">
        <v>34</v>
      </c>
      <c r="AS9" s="410" t="s">
        <v>32</v>
      </c>
      <c r="AT9" s="410" t="s">
        <v>30</v>
      </c>
      <c r="AU9" s="410" t="s">
        <v>28</v>
      </c>
      <c r="AV9" s="410" t="s">
        <v>26</v>
      </c>
      <c r="AW9" s="410" t="s">
        <v>24</v>
      </c>
      <c r="AX9" s="410" t="s">
        <v>22</v>
      </c>
      <c r="AY9" s="410" t="s">
        <v>20</v>
      </c>
      <c r="AZ9" s="410" t="s">
        <v>18</v>
      </c>
      <c r="BA9" s="410" t="s">
        <v>16</v>
      </c>
      <c r="BB9" s="410" t="s">
        <v>14</v>
      </c>
      <c r="BC9" s="410" t="s">
        <v>12</v>
      </c>
      <c r="BD9" s="410" t="s">
        <v>10</v>
      </c>
      <c r="BE9" s="410" t="s">
        <v>8</v>
      </c>
      <c r="BF9" s="410" t="s">
        <v>6</v>
      </c>
      <c r="BG9" s="410" t="s">
        <v>4</v>
      </c>
      <c r="BH9" s="410" t="s">
        <v>2</v>
      </c>
      <c r="BI9" s="411" t="s">
        <v>0</v>
      </c>
      <c r="BJ9" s="272"/>
      <c r="BM9" s="272"/>
      <c r="BN9" s="272"/>
      <c r="BO9" s="272"/>
      <c r="BP9" s="271"/>
      <c r="BQ9" s="271"/>
      <c r="BR9" s="271"/>
    </row>
    <row r="10" spans="1:98" s="130" customFormat="1" ht="15" customHeight="1" x14ac:dyDescent="0.3">
      <c r="B10" s="109"/>
      <c r="C10" s="129"/>
      <c r="D10" s="90"/>
      <c r="F10" s="139" t="s">
        <v>962</v>
      </c>
      <c r="G10" s="24">
        <f>VLOOKUP(G$9,'4 SSIP ∆Gs'!$G$20:$P$81,10,FALSE)</f>
        <v>1</v>
      </c>
      <c r="H10" s="24">
        <f>VLOOKUP(H$9,'4 SSIP ∆Gs'!$G$20:$P$81,10,FALSE)</f>
        <v>2</v>
      </c>
      <c r="I10" s="24">
        <f>VLOOKUP(I$9,'4 SSIP ∆Gs'!$G$20:$P$81,10,FALSE)</f>
        <v>3</v>
      </c>
      <c r="J10" s="24">
        <f>VLOOKUP(J$9,'4 SSIP ∆Gs'!$G$20:$P$81,10,FALSE)</f>
        <v>4</v>
      </c>
      <c r="K10" s="24">
        <f>VLOOKUP(K$9,'4 SSIP ∆Gs'!$G$20:$P$81,10,FALSE)</f>
        <v>5</v>
      </c>
      <c r="L10" s="24">
        <f>VLOOKUP(L$9,'4 SSIP ∆Gs'!$G$20:$P$81,10,FALSE)</f>
        <v>6</v>
      </c>
      <c r="M10" s="24">
        <f>VLOOKUP(M$9,'4 SSIP ∆Gs'!$G$20:$P$81,10,FALSE)</f>
        <v>7</v>
      </c>
      <c r="N10" s="24">
        <f>VLOOKUP(N$9,'4 SSIP ∆Gs'!$G$20:$P$81,10,FALSE)</f>
        <v>8</v>
      </c>
      <c r="O10" s="24">
        <f>VLOOKUP(O$9,'4 SSIP ∆Gs'!$G$20:$P$81,10,FALSE)</f>
        <v>9</v>
      </c>
      <c r="P10" s="24">
        <f>VLOOKUP(P$9,'4 SSIP ∆Gs'!$G$20:$P$81,10,FALSE)</f>
        <v>10</v>
      </c>
      <c r="Q10" s="24">
        <f>VLOOKUP(Q$9,'4 SSIP ∆Gs'!$G$20:$P$81,10,FALSE)</f>
        <v>11</v>
      </c>
      <c r="R10" s="24">
        <f>VLOOKUP(R$9,'4 SSIP ∆Gs'!$G$20:$P$81,10,FALSE)</f>
        <v>12</v>
      </c>
      <c r="S10" s="24">
        <f>VLOOKUP(S$9,'4 SSIP ∆Gs'!$G$20:$P$81,10,FALSE)</f>
        <v>13</v>
      </c>
      <c r="T10" s="24">
        <f>VLOOKUP(T$9,'4 SSIP ∆Gs'!$G$20:$P$81,10,FALSE)</f>
        <v>14</v>
      </c>
      <c r="U10" s="24">
        <f>VLOOKUP(U$9,'4 SSIP ∆Gs'!$G$20:$P$81,10,FALSE)</f>
        <v>15</v>
      </c>
      <c r="V10" s="24">
        <f>VLOOKUP(V$9,'4 SSIP ∆Gs'!$G$20:$P$81,10,FALSE)</f>
        <v>16</v>
      </c>
      <c r="W10" s="24">
        <f>VLOOKUP(W$9,'4 SSIP ∆Gs'!$G$20:$P$81,10,FALSE)</f>
        <v>17</v>
      </c>
      <c r="X10" s="24">
        <f>VLOOKUP(X$9,'4 SSIP ∆Gs'!$G$20:$P$81,10,FALSE)</f>
        <v>18</v>
      </c>
      <c r="Y10" s="24">
        <f>VLOOKUP(Y$9,'4 SSIP ∆Gs'!$G$20:$P$81,10,FALSE)</f>
        <v>19</v>
      </c>
      <c r="Z10" s="24">
        <f>VLOOKUP(Z$9,'4 SSIP ∆Gs'!$G$20:$P$81,10,FALSE)</f>
        <v>20</v>
      </c>
      <c r="AA10" s="24">
        <f>VLOOKUP(AA$9,'4 SSIP ∆Gs'!$G$20:$P$81,10,FALSE)</f>
        <v>21</v>
      </c>
      <c r="AB10" s="24">
        <f>VLOOKUP(AB$9,'4 SSIP ∆Gs'!$G$20:$P$81,10,FALSE)</f>
        <v>22</v>
      </c>
      <c r="AC10" s="24">
        <f>VLOOKUP(AC$9,'4 SSIP ∆Gs'!$G$20:$P$81,10,FALSE)</f>
        <v>23</v>
      </c>
      <c r="AD10" s="24">
        <f>VLOOKUP(AD$9,'4 SSIP ∆Gs'!$G$20:$P$81,10,FALSE)</f>
        <v>24</v>
      </c>
      <c r="AE10" s="24">
        <f>VLOOKUP(AE$9,'4 SSIP ∆Gs'!$G$20:$P$81,10,FALSE)</f>
        <v>25</v>
      </c>
      <c r="AF10" s="24">
        <f>VLOOKUP(AF$9,'4 SSIP ∆Gs'!$G$20:$P$81,10,FALSE)</f>
        <v>26</v>
      </c>
      <c r="AG10" s="24">
        <f>VLOOKUP(AG$9,'4 SSIP ∆Gs'!$G$20:$P$81,10,FALSE)</f>
        <v>27</v>
      </c>
      <c r="AH10" s="24">
        <f>VLOOKUP(AH$9,'4 SSIP ∆Gs'!$G$20:$P$81,10,FALSE)</f>
        <v>28</v>
      </c>
      <c r="AI10" s="24">
        <f>VLOOKUP(AI$9,'4 SSIP ∆Gs'!$G$20:$P$81,10,FALSE)</f>
        <v>29</v>
      </c>
      <c r="AJ10" s="24">
        <f>VLOOKUP(AJ$9,'4 SSIP ∆Gs'!$G$20:$P$81,10,FALSE)</f>
        <v>30</v>
      </c>
      <c r="AK10" s="24">
        <f>VLOOKUP(AK$9,'4 SSIP ∆Gs'!$G$20:$P$81,10,FALSE)</f>
        <v>31</v>
      </c>
      <c r="AL10" s="24">
        <f>VLOOKUP(AL$9,'4 SSIP ∆Gs'!$G$20:$P$81,10,FALSE)</f>
        <v>32</v>
      </c>
      <c r="AM10" s="24">
        <f>VLOOKUP(AM$9,'4 SSIP ∆Gs'!$G$20:$P$81,10,FALSE)</f>
        <v>33</v>
      </c>
      <c r="AN10" s="24">
        <f>VLOOKUP(AN$9,'4 SSIP ∆Gs'!$G$20:$P$81,10,FALSE)</f>
        <v>34</v>
      </c>
      <c r="AO10" s="24">
        <f>VLOOKUP(AO$9,'4 SSIP ∆Gs'!$G$20:$P$81,10,FALSE)</f>
        <v>35</v>
      </c>
      <c r="AP10" s="24">
        <f>VLOOKUP(AP$9,'4 SSIP ∆Gs'!$G$20:$P$81,10,FALSE)</f>
        <v>36</v>
      </c>
      <c r="AQ10" s="24" t="str">
        <f>VLOOKUP(AQ$9,'4 SSIP ∆Gs'!$G$20:$P$81,10,FALSE)</f>
        <v>A1</v>
      </c>
      <c r="AR10" s="24" t="str">
        <f>VLOOKUP(AR$9,'4 SSIP ∆Gs'!$G$20:$P$81,10,FALSE)</f>
        <v>A2</v>
      </c>
      <c r="AS10" s="24" t="str">
        <f>VLOOKUP(AS$9,'4 SSIP ∆Gs'!$G$20:$P$81,10,FALSE)</f>
        <v>A3</v>
      </c>
      <c r="AT10" s="24" t="str">
        <f>VLOOKUP(AT$9,'4 SSIP ∆Gs'!$G$20:$P$81,10,FALSE)</f>
        <v>A4</v>
      </c>
      <c r="AU10" s="24" t="str">
        <f>VLOOKUP(AU$9,'4 SSIP ∆Gs'!$G$20:$P$81,10,FALSE)</f>
        <v>A5</v>
      </c>
      <c r="AV10" s="24" t="str">
        <f>VLOOKUP(AV$9,'4 SSIP ∆Gs'!$G$20:$P$81,10,FALSE)</f>
        <v>A6</v>
      </c>
      <c r="AW10" s="24" t="str">
        <f>VLOOKUP(AW$9,'4 SSIP ∆Gs'!$G$20:$P$81,10,FALSE)</f>
        <v>A7</v>
      </c>
      <c r="AX10" s="24" t="str">
        <f>VLOOKUP(AX$9,'4 SSIP ∆Gs'!$G$20:$P$81,10,FALSE)</f>
        <v>A8</v>
      </c>
      <c r="AY10" s="24" t="str">
        <f>VLOOKUP(AY$9,'4 SSIP ∆Gs'!$G$20:$P$81,10,FALSE)</f>
        <v>A9</v>
      </c>
      <c r="AZ10" s="24" t="str">
        <f>VLOOKUP(AZ$9,'4 SSIP ∆Gs'!$G$20:$P$81,10,FALSE)</f>
        <v>A10</v>
      </c>
      <c r="BA10" s="24" t="str">
        <f>VLOOKUP(BA$9,'4 SSIP ∆Gs'!$G$20:$P$81,10,FALSE)</f>
        <v>A11</v>
      </c>
      <c r="BB10" s="24" t="str">
        <f>VLOOKUP(BB$9,'4 SSIP ∆Gs'!$G$20:$P$81,10,FALSE)</f>
        <v>A12</v>
      </c>
      <c r="BC10" s="24" t="str">
        <f>VLOOKUP(BC$9,'4 SSIP ∆Gs'!$G$20:$P$81,10,FALSE)</f>
        <v>A13</v>
      </c>
      <c r="BD10" s="24" t="str">
        <f>VLOOKUP(BD$9,'4 SSIP ∆Gs'!$G$20:$P$81,10,FALSE)</f>
        <v>A14</v>
      </c>
      <c r="BE10" s="24" t="str">
        <f>VLOOKUP(BE$9,'4 SSIP ∆Gs'!$G$20:$P$81,10,FALSE)</f>
        <v>A15</v>
      </c>
      <c r="BF10" s="24" t="str">
        <f>VLOOKUP(BF$9,'4 SSIP ∆Gs'!$G$20:$P$81,10,FALSE)</f>
        <v>A16</v>
      </c>
      <c r="BG10" s="24" t="str">
        <f>VLOOKUP(BG$9,'4 SSIP ∆Gs'!$G$20:$P$81,10,FALSE)</f>
        <v>A17</v>
      </c>
      <c r="BH10" s="24" t="str">
        <f>VLOOKUP(BH$9,'4 SSIP ∆Gs'!$G$20:$P$81,10,FALSE)</f>
        <v>A18</v>
      </c>
      <c r="BI10" s="24" t="str">
        <f>VLOOKUP(BI$9,'4 SSIP ∆Gs'!$G$20:$P$81,10,FALSE)</f>
        <v>A19</v>
      </c>
      <c r="BJ10" s="35"/>
      <c r="BK10" s="26"/>
      <c r="BL10" s="26"/>
      <c r="BM10" s="35"/>
      <c r="BN10" s="35"/>
      <c r="BO10" s="35"/>
      <c r="BP10" s="271"/>
      <c r="BQ10" s="271"/>
      <c r="BR10" s="271"/>
      <c r="BS10" s="26"/>
      <c r="BT10" s="26"/>
    </row>
    <row r="11" spans="1:98" s="26" customFormat="1" ht="15" customHeight="1" x14ac:dyDescent="0.3">
      <c r="B11" s="108"/>
      <c r="C11" s="107"/>
      <c r="D11" s="105"/>
      <c r="F11" s="140" t="s">
        <v>233</v>
      </c>
      <c r="G11" s="89" t="s">
        <v>232</v>
      </c>
      <c r="H11" s="89" t="s">
        <v>232</v>
      </c>
      <c r="I11" s="91" t="s">
        <v>232</v>
      </c>
      <c r="J11" s="91" t="s">
        <v>232</v>
      </c>
      <c r="K11" s="91" t="s">
        <v>232</v>
      </c>
      <c r="L11" s="91" t="s">
        <v>232</v>
      </c>
      <c r="M11" s="91" t="s">
        <v>232</v>
      </c>
      <c r="N11" s="91" t="s">
        <v>232</v>
      </c>
      <c r="O11" s="91" t="s">
        <v>232</v>
      </c>
      <c r="P11" s="91" t="s">
        <v>231</v>
      </c>
      <c r="Q11" s="91" t="s">
        <v>231</v>
      </c>
      <c r="R11" s="91" t="s">
        <v>232</v>
      </c>
      <c r="S11" s="91" t="s">
        <v>232</v>
      </c>
      <c r="T11" s="91" t="s">
        <v>232</v>
      </c>
      <c r="U11" s="91" t="s">
        <v>232</v>
      </c>
      <c r="V11" s="91" t="s">
        <v>232</v>
      </c>
      <c r="W11" s="91" t="s">
        <v>232</v>
      </c>
      <c r="X11" s="91" t="s">
        <v>232</v>
      </c>
      <c r="Y11" s="91" t="s">
        <v>231</v>
      </c>
      <c r="Z11" s="91" t="s">
        <v>232</v>
      </c>
      <c r="AA11" s="91" t="s">
        <v>232</v>
      </c>
      <c r="AB11" s="91" t="s">
        <v>232</v>
      </c>
      <c r="AC11" s="91" t="s">
        <v>232</v>
      </c>
      <c r="AD11" s="91" t="s">
        <v>232</v>
      </c>
      <c r="AE11" s="91" t="s">
        <v>232</v>
      </c>
      <c r="AF11" s="91" t="s">
        <v>232</v>
      </c>
      <c r="AG11" s="91"/>
      <c r="AH11" s="91" t="s">
        <v>232</v>
      </c>
      <c r="AI11" s="91"/>
      <c r="AJ11" s="89" t="s">
        <v>232</v>
      </c>
      <c r="AK11" s="89" t="s">
        <v>232</v>
      </c>
      <c r="AL11" s="89" t="s">
        <v>232</v>
      </c>
      <c r="AM11" s="91" t="s">
        <v>232</v>
      </c>
      <c r="AN11" s="89" t="s">
        <v>232</v>
      </c>
      <c r="AO11" s="89" t="s">
        <v>232</v>
      </c>
      <c r="AP11" s="89" t="s">
        <v>232</v>
      </c>
      <c r="AQ11" s="91" t="s">
        <v>231</v>
      </c>
      <c r="AR11" s="91" t="s">
        <v>231</v>
      </c>
      <c r="AS11" s="91" t="s">
        <v>231</v>
      </c>
      <c r="AT11" s="91" t="s">
        <v>231</v>
      </c>
      <c r="AU11" s="91" t="s">
        <v>231</v>
      </c>
      <c r="AV11" s="91" t="s">
        <v>231</v>
      </c>
      <c r="AW11" s="91" t="s">
        <v>231</v>
      </c>
      <c r="AX11" s="91" t="s">
        <v>231</v>
      </c>
      <c r="AY11" s="91" t="s">
        <v>231</v>
      </c>
      <c r="AZ11" s="91" t="s">
        <v>231</v>
      </c>
      <c r="BA11" s="91" t="s">
        <v>231</v>
      </c>
      <c r="BB11" s="91" t="s">
        <v>231</v>
      </c>
      <c r="BC11" s="91" t="s">
        <v>231</v>
      </c>
      <c r="BD11" s="91" t="s">
        <v>231</v>
      </c>
      <c r="BE11" s="91" t="s">
        <v>231</v>
      </c>
      <c r="BF11" s="91" t="s">
        <v>231</v>
      </c>
      <c r="BG11" s="91" t="s">
        <v>231</v>
      </c>
      <c r="BH11" s="91" t="s">
        <v>231</v>
      </c>
      <c r="BI11" s="91" t="s">
        <v>231</v>
      </c>
      <c r="BJ11" s="35"/>
      <c r="BM11" s="35"/>
      <c r="BN11" s="35"/>
      <c r="BO11" s="35"/>
      <c r="BP11" s="271"/>
      <c r="BQ11" s="271"/>
      <c r="BR11" s="271"/>
    </row>
    <row r="12" spans="1:98" s="26" customFormat="1" ht="15" customHeight="1" x14ac:dyDescent="0.3">
      <c r="B12" s="108"/>
      <c r="C12" s="107"/>
      <c r="D12" s="105"/>
      <c r="F12" s="140" t="s">
        <v>230</v>
      </c>
      <c r="G12" s="89" t="str">
        <f>VLOOKUP(G$10,'4 SSIP ∆Gs'!$C$20:$P$81,4,FALSE)</f>
        <v>Csp3</v>
      </c>
      <c r="H12" s="89" t="str">
        <f>VLOOKUP(H$10,'4 SSIP ∆Gs'!$C$20:$P$81,4,FALSE)</f>
        <v>Csp3</v>
      </c>
      <c r="I12" s="89" t="str">
        <f>VLOOKUP(I$10,'4 SSIP ∆Gs'!$C$20:$P$81,4,FALSE)</f>
        <v>Csp3</v>
      </c>
      <c r="J12" s="89" t="str">
        <f>VLOOKUP(J$10,'4 SSIP ∆Gs'!$C$20:$P$81,4,FALSE)</f>
        <v>Csp2 aliphatic</v>
      </c>
      <c r="K12" s="89" t="str">
        <f>VLOOKUP(K$10,'4 SSIP ∆Gs'!$C$20:$P$81,4,FALSE)</f>
        <v>Csp2 aliphatic</v>
      </c>
      <c r="L12" s="89" t="str">
        <f>VLOOKUP(L$10,'4 SSIP ∆Gs'!$C$20:$P$81,4,FALSE)</f>
        <v>Csp2 aliphatic</v>
      </c>
      <c r="M12" s="89" t="str">
        <f>VLOOKUP(M$10,'4 SSIP ∆Gs'!$C$20:$P$81,4,FALSE)</f>
        <v>Csp2 aliphatic</v>
      </c>
      <c r="N12" s="89" t="str">
        <f>VLOOKUP(N$10,'4 SSIP ∆Gs'!$C$20:$P$81,4,FALSE)</f>
        <v>Csp2 aliphatic</v>
      </c>
      <c r="O12" s="89" t="str">
        <f>VLOOKUP(O$10,'4 SSIP ∆Gs'!$C$20:$P$81,4,FALSE)</f>
        <v>Csp2 aliphatic</v>
      </c>
      <c r="P12" s="89" t="str">
        <f>VLOOKUP(P$10,'4 SSIP ∆Gs'!$C$20:$P$81,4,FALSE)</f>
        <v>Csp2 aromatic</v>
      </c>
      <c r="Q12" s="89" t="str">
        <f>VLOOKUP(Q$10,'4 SSIP ∆Gs'!$C$20:$P$81,4,FALSE)</f>
        <v>Csp2 aromatic</v>
      </c>
      <c r="R12" s="89" t="str">
        <f>VLOOKUP(R$10,'4 SSIP ∆Gs'!$C$20:$P$81,4,FALSE)</f>
        <v>Csp_C#N</v>
      </c>
      <c r="S12" s="89" t="str">
        <f>VLOOKUP(S$10,'4 SSIP ∆Gs'!$C$20:$P$81,4,FALSE)</f>
        <v>Nsp3</v>
      </c>
      <c r="T12" s="89" t="str">
        <f>VLOOKUP(T$10,'4 SSIP ∆Gs'!$C$20:$P$81,4,FALSE)</f>
        <v>Nsp3</v>
      </c>
      <c r="U12" s="89" t="str">
        <f>VLOOKUP(U$10,'4 SSIP ∆Gs'!$C$20:$P$81,4,FALSE)</f>
        <v>Nsp3</v>
      </c>
      <c r="V12" s="89" t="str">
        <f>VLOOKUP(V$10,'4 SSIP ∆Gs'!$C$20:$P$81,4,FALSE)</f>
        <v>Nsp3</v>
      </c>
      <c r="W12" s="89" t="str">
        <f>VLOOKUP(W$10,'4 SSIP ∆Gs'!$C$20:$P$81,4,FALSE)</f>
        <v>Nsp3</v>
      </c>
      <c r="X12" s="89" t="str">
        <f>VLOOKUP(X$10,'4 SSIP ∆Gs'!$C$20:$P$81,4,FALSE)</f>
        <v>Nsp3</v>
      </c>
      <c r="Y12" s="89" t="str">
        <f>VLOOKUP(Y$10,'4 SSIP ∆Gs'!$C$20:$P$81,4,FALSE)</f>
        <v>Nsp2 aromatic</v>
      </c>
      <c r="Z12" s="89" t="str">
        <f>VLOOKUP(Z$10,'4 SSIP ∆Gs'!$C$20:$P$81,4,FALSE)</f>
        <v>Nsp</v>
      </c>
      <c r="AA12" s="89" t="str">
        <f>VLOOKUP(AA$10,'4 SSIP ∆Gs'!$C$20:$P$81,4,FALSE)</f>
        <v>Osp3</v>
      </c>
      <c r="AB12" s="89" t="str">
        <f>VLOOKUP(AB$10,'4 SSIP ∆Gs'!$C$20:$P$81,4,FALSE)</f>
        <v>Osp3</v>
      </c>
      <c r="AC12" s="89" t="str">
        <f>VLOOKUP(AC$10,'4 SSIP ∆Gs'!$C$20:$P$81,4,FALSE)</f>
        <v>Osp3</v>
      </c>
      <c r="AD12" s="89" t="str">
        <f>VLOOKUP(AD$10,'4 SSIP ∆Gs'!$C$20:$P$81,4,FALSE)</f>
        <v>Osp3</v>
      </c>
      <c r="AE12" s="89" t="str">
        <f>VLOOKUP(AE$10,'4 SSIP ∆Gs'!$C$20:$P$81,4,FALSE)</f>
        <v>Osp3</v>
      </c>
      <c r="AF12" s="89" t="str">
        <f>VLOOKUP(AF$10,'4 SSIP ∆Gs'!$C$20:$P$81,4,FALSE)</f>
        <v>Osp2</v>
      </c>
      <c r="AG12" s="89" t="str">
        <f>VLOOKUP(AG$10,'4 SSIP ∆Gs'!$C$20:$P$81,4,FALSE)</f>
        <v>Osp2</v>
      </c>
      <c r="AH12" s="89" t="str">
        <f>VLOOKUP(AH$10,'4 SSIP ∆Gs'!$C$20:$P$81,4,FALSE)</f>
        <v>Osp2</v>
      </c>
      <c r="AI12" s="89" t="str">
        <f>VLOOKUP(AI$10,'4 SSIP ∆Gs'!$C$20:$P$81,4,FALSE)</f>
        <v>Osp2</v>
      </c>
      <c r="AJ12" s="89" t="str">
        <f>VLOOKUP(AJ$10,'4 SSIP ∆Gs'!$C$20:$P$81,4,FALSE)</f>
        <v>F</v>
      </c>
      <c r="AK12" s="89" t="str">
        <f>VLOOKUP(AK$10,'4 SSIP ∆Gs'!$C$20:$P$81,4,FALSE)</f>
        <v>F</v>
      </c>
      <c r="AL12" s="89" t="str">
        <f>VLOOKUP(AL$10,'4 SSIP ∆Gs'!$C$20:$P$81,4,FALSE)</f>
        <v>F</v>
      </c>
      <c r="AM12" s="89" t="str">
        <f>VLOOKUP(AM$10,'4 SSIP ∆Gs'!$C$20:$P$81,4,FALSE)</f>
        <v>S</v>
      </c>
      <c r="AN12" s="89" t="str">
        <f>VLOOKUP(AN$10,'4 SSIP ∆Gs'!$C$20:$P$81,4,FALSE)</f>
        <v>Cl</v>
      </c>
      <c r="AO12" s="89" t="str">
        <f>VLOOKUP(AO$10,'4 SSIP ∆Gs'!$C$20:$P$81,4,FALSE)</f>
        <v>Cl</v>
      </c>
      <c r="AP12" s="89" t="str">
        <f>VLOOKUP(AP$10,'4 SSIP ∆Gs'!$C$20:$P$81,4,FALSE)</f>
        <v>Cl</v>
      </c>
      <c r="BJ12" s="35"/>
      <c r="BM12" s="35"/>
      <c r="BN12" s="35"/>
      <c r="BO12" s="35"/>
      <c r="BP12" s="271"/>
      <c r="BQ12" s="271"/>
      <c r="BR12" s="271"/>
    </row>
    <row r="13" spans="1:98" s="2" customFormat="1" ht="15" customHeight="1" x14ac:dyDescent="0.3">
      <c r="B13" s="106"/>
      <c r="C13" s="105"/>
      <c r="D13" s="105"/>
      <c r="F13" s="140" t="s">
        <v>229</v>
      </c>
      <c r="G13" s="91">
        <f t="shared" ref="G13:AL13" si="0">COUNTIF(G21:G286,"&gt;0")</f>
        <v>6</v>
      </c>
      <c r="H13" s="91">
        <f t="shared" si="0"/>
        <v>8</v>
      </c>
      <c r="I13" s="91">
        <f t="shared" si="0"/>
        <v>231</v>
      </c>
      <c r="J13" s="91">
        <f t="shared" si="0"/>
        <v>13</v>
      </c>
      <c r="K13" s="91">
        <f t="shared" si="0"/>
        <v>11</v>
      </c>
      <c r="L13" s="91">
        <f t="shared" si="0"/>
        <v>5</v>
      </c>
      <c r="M13" s="91">
        <f t="shared" si="0"/>
        <v>2</v>
      </c>
      <c r="N13" s="91">
        <f t="shared" si="0"/>
        <v>15</v>
      </c>
      <c r="O13" s="91">
        <f t="shared" si="0"/>
        <v>15</v>
      </c>
      <c r="P13" s="91">
        <f t="shared" si="0"/>
        <v>61</v>
      </c>
      <c r="Q13" s="91">
        <f t="shared" si="0"/>
        <v>60</v>
      </c>
      <c r="R13" s="91">
        <f t="shared" si="0"/>
        <v>5</v>
      </c>
      <c r="S13" s="91">
        <f t="shared" si="0"/>
        <v>6</v>
      </c>
      <c r="T13" s="91">
        <f t="shared" si="0"/>
        <v>9</v>
      </c>
      <c r="U13" s="91">
        <f t="shared" si="0"/>
        <v>1</v>
      </c>
      <c r="V13" s="91">
        <f t="shared" si="0"/>
        <v>10</v>
      </c>
      <c r="W13" s="91">
        <f t="shared" si="0"/>
        <v>8</v>
      </c>
      <c r="X13" s="91">
        <f t="shared" si="0"/>
        <v>6</v>
      </c>
      <c r="Y13" s="91">
        <f t="shared" si="0"/>
        <v>12</v>
      </c>
      <c r="Z13" s="91">
        <f t="shared" si="0"/>
        <v>5</v>
      </c>
      <c r="AA13" s="91">
        <f t="shared" si="0"/>
        <v>1</v>
      </c>
      <c r="AB13" s="91">
        <f t="shared" si="0"/>
        <v>12</v>
      </c>
      <c r="AC13" s="91">
        <f t="shared" si="0"/>
        <v>36</v>
      </c>
      <c r="AD13" s="91">
        <f t="shared" si="0"/>
        <v>4</v>
      </c>
      <c r="AE13" s="91">
        <f t="shared" si="0"/>
        <v>6</v>
      </c>
      <c r="AF13" s="91">
        <f t="shared" si="0"/>
        <v>15</v>
      </c>
      <c r="AG13" s="91">
        <f t="shared" si="0"/>
        <v>15</v>
      </c>
      <c r="AH13" s="91">
        <f t="shared" si="0"/>
        <v>15</v>
      </c>
      <c r="AI13" s="91">
        <f t="shared" si="0"/>
        <v>15</v>
      </c>
      <c r="AJ13" s="91">
        <f t="shared" si="0"/>
        <v>6</v>
      </c>
      <c r="AK13" s="91">
        <f t="shared" si="0"/>
        <v>0</v>
      </c>
      <c r="AL13" s="91">
        <f t="shared" si="0"/>
        <v>9</v>
      </c>
      <c r="AM13" s="91">
        <f t="shared" ref="AM13:BI13" si="1">COUNTIF(AM21:AM286,"&gt;0")</f>
        <v>7</v>
      </c>
      <c r="AN13" s="91">
        <f t="shared" si="1"/>
        <v>9</v>
      </c>
      <c r="AO13" s="91">
        <f t="shared" si="1"/>
        <v>1</v>
      </c>
      <c r="AP13" s="91">
        <f t="shared" si="1"/>
        <v>11</v>
      </c>
      <c r="AQ13" s="91">
        <f t="shared" si="1"/>
        <v>2</v>
      </c>
      <c r="AR13" s="91">
        <f t="shared" si="1"/>
        <v>10</v>
      </c>
      <c r="AS13" s="91">
        <f t="shared" si="1"/>
        <v>4</v>
      </c>
      <c r="AT13" s="91">
        <f t="shared" si="1"/>
        <v>1</v>
      </c>
      <c r="AU13" s="91">
        <f t="shared" si="1"/>
        <v>3</v>
      </c>
      <c r="AV13" s="91">
        <f t="shared" si="1"/>
        <v>7</v>
      </c>
      <c r="AW13" s="91">
        <f t="shared" si="1"/>
        <v>1</v>
      </c>
      <c r="AX13" s="91">
        <f t="shared" si="1"/>
        <v>1</v>
      </c>
      <c r="AY13" s="91">
        <f t="shared" si="1"/>
        <v>9</v>
      </c>
      <c r="AZ13" s="91">
        <f t="shared" si="1"/>
        <v>1</v>
      </c>
      <c r="BA13" s="91">
        <f t="shared" si="1"/>
        <v>4</v>
      </c>
      <c r="BB13" s="91">
        <f t="shared" si="1"/>
        <v>2</v>
      </c>
      <c r="BC13" s="91">
        <f t="shared" si="1"/>
        <v>1</v>
      </c>
      <c r="BD13" s="91">
        <f t="shared" si="1"/>
        <v>3</v>
      </c>
      <c r="BE13" s="91">
        <f t="shared" si="1"/>
        <v>2</v>
      </c>
      <c r="BF13" s="91">
        <f t="shared" si="1"/>
        <v>3</v>
      </c>
      <c r="BG13" s="91">
        <f t="shared" si="1"/>
        <v>6</v>
      </c>
      <c r="BH13" s="91">
        <f t="shared" si="1"/>
        <v>1</v>
      </c>
      <c r="BI13" s="91">
        <f t="shared" si="1"/>
        <v>1</v>
      </c>
      <c r="BJ13" s="35"/>
      <c r="BK13" s="26"/>
      <c r="BM13" s="35"/>
      <c r="BN13" s="35"/>
      <c r="BO13" s="35"/>
      <c r="BP13" s="271"/>
      <c r="BQ13" s="271"/>
      <c r="BR13" s="271"/>
    </row>
    <row r="14" spans="1:98" s="2" customFormat="1" ht="15" customHeight="1" x14ac:dyDescent="0.3">
      <c r="A14" s="106"/>
      <c r="B14" s="106"/>
      <c r="C14" s="100"/>
      <c r="D14" s="105"/>
      <c r="F14" s="140" t="s">
        <v>228</v>
      </c>
      <c r="G14" s="91">
        <f t="shared" ref="G14:AL14" si="2">SUM(G21:G286)</f>
        <v>12</v>
      </c>
      <c r="H14" s="91">
        <f t="shared" si="2"/>
        <v>19</v>
      </c>
      <c r="I14" s="91">
        <f t="shared" si="2"/>
        <v>2997</v>
      </c>
      <c r="J14" s="91">
        <f t="shared" si="2"/>
        <v>15</v>
      </c>
      <c r="K14" s="91">
        <f t="shared" si="2"/>
        <v>12</v>
      </c>
      <c r="L14" s="91">
        <f t="shared" si="2"/>
        <v>5</v>
      </c>
      <c r="M14" s="91">
        <f t="shared" si="2"/>
        <v>3</v>
      </c>
      <c r="N14" s="91">
        <f t="shared" si="2"/>
        <v>15</v>
      </c>
      <c r="O14" s="91">
        <f t="shared" si="2"/>
        <v>15</v>
      </c>
      <c r="P14" s="91">
        <f t="shared" si="2"/>
        <v>297</v>
      </c>
      <c r="Q14" s="91">
        <f t="shared" si="2"/>
        <v>145</v>
      </c>
      <c r="R14" s="91">
        <f t="shared" si="2"/>
        <v>5</v>
      </c>
      <c r="S14" s="91">
        <f t="shared" si="2"/>
        <v>6</v>
      </c>
      <c r="T14" s="91">
        <f t="shared" si="2"/>
        <v>9</v>
      </c>
      <c r="U14" s="91">
        <f t="shared" si="2"/>
        <v>1</v>
      </c>
      <c r="V14" s="91">
        <f t="shared" si="2"/>
        <v>10</v>
      </c>
      <c r="W14" s="91">
        <f t="shared" si="2"/>
        <v>8</v>
      </c>
      <c r="X14" s="91">
        <f t="shared" si="2"/>
        <v>6</v>
      </c>
      <c r="Y14" s="91">
        <f t="shared" si="2"/>
        <v>12</v>
      </c>
      <c r="Z14" s="91">
        <f t="shared" si="2"/>
        <v>5</v>
      </c>
      <c r="AA14" s="91">
        <f t="shared" si="2"/>
        <v>1</v>
      </c>
      <c r="AB14" s="91">
        <f t="shared" si="2"/>
        <v>12</v>
      </c>
      <c r="AC14" s="91">
        <f t="shared" si="2"/>
        <v>36</v>
      </c>
      <c r="AD14" s="91">
        <f t="shared" si="2"/>
        <v>4</v>
      </c>
      <c r="AE14" s="91">
        <f t="shared" si="2"/>
        <v>6</v>
      </c>
      <c r="AF14" s="91">
        <f t="shared" si="2"/>
        <v>15</v>
      </c>
      <c r="AG14" s="91">
        <f t="shared" si="2"/>
        <v>15</v>
      </c>
      <c r="AH14" s="91">
        <f t="shared" si="2"/>
        <v>15</v>
      </c>
      <c r="AI14" s="91">
        <f t="shared" si="2"/>
        <v>15</v>
      </c>
      <c r="AJ14" s="91">
        <f t="shared" si="2"/>
        <v>6</v>
      </c>
      <c r="AK14" s="91">
        <f t="shared" si="2"/>
        <v>0</v>
      </c>
      <c r="AL14" s="91">
        <f t="shared" si="2"/>
        <v>12</v>
      </c>
      <c r="AM14" s="91">
        <f t="shared" ref="AM14:BI14" si="3">SUM(AM21:AM286)</f>
        <v>7</v>
      </c>
      <c r="AN14" s="91">
        <f t="shared" si="3"/>
        <v>11</v>
      </c>
      <c r="AO14" s="91">
        <f t="shared" si="3"/>
        <v>4</v>
      </c>
      <c r="AP14" s="91">
        <f t="shared" si="3"/>
        <v>16</v>
      </c>
      <c r="AQ14" s="91">
        <f t="shared" si="3"/>
        <v>6</v>
      </c>
      <c r="AR14" s="91">
        <f t="shared" si="3"/>
        <v>22</v>
      </c>
      <c r="AS14" s="91">
        <f t="shared" si="3"/>
        <v>8</v>
      </c>
      <c r="AT14" s="91">
        <f t="shared" si="3"/>
        <v>2</v>
      </c>
      <c r="AU14" s="91">
        <f t="shared" si="3"/>
        <v>6</v>
      </c>
      <c r="AV14" s="91">
        <f t="shared" si="3"/>
        <v>48</v>
      </c>
      <c r="AW14" s="91">
        <f t="shared" si="3"/>
        <v>2</v>
      </c>
      <c r="AX14" s="91">
        <f t="shared" si="3"/>
        <v>2</v>
      </c>
      <c r="AY14" s="91">
        <f t="shared" si="3"/>
        <v>18</v>
      </c>
      <c r="AZ14" s="91">
        <f t="shared" si="3"/>
        <v>2</v>
      </c>
      <c r="BA14" s="91">
        <f t="shared" si="3"/>
        <v>8</v>
      </c>
      <c r="BB14" s="91">
        <f t="shared" si="3"/>
        <v>4</v>
      </c>
      <c r="BC14" s="91">
        <f t="shared" si="3"/>
        <v>2</v>
      </c>
      <c r="BD14" s="91">
        <f t="shared" si="3"/>
        <v>6</v>
      </c>
      <c r="BE14" s="91">
        <f t="shared" si="3"/>
        <v>4</v>
      </c>
      <c r="BF14" s="91">
        <f t="shared" si="3"/>
        <v>6</v>
      </c>
      <c r="BG14" s="91">
        <f t="shared" si="3"/>
        <v>12</v>
      </c>
      <c r="BH14" s="91">
        <f t="shared" si="3"/>
        <v>4</v>
      </c>
      <c r="BI14" s="91">
        <f t="shared" si="3"/>
        <v>4</v>
      </c>
      <c r="BJ14" s="35"/>
      <c r="BK14" s="26"/>
      <c r="BM14" s="35"/>
      <c r="BN14" s="35"/>
      <c r="BO14" s="35"/>
      <c r="BP14" s="271"/>
      <c r="BQ14" s="271"/>
      <c r="BR14" s="271"/>
    </row>
    <row r="15" spans="1:98" s="2" customFormat="1" ht="15" customHeight="1" x14ac:dyDescent="0.3">
      <c r="A15" s="27"/>
      <c r="B15" s="27"/>
      <c r="D15" s="99"/>
      <c r="F15" s="141" t="s">
        <v>227</v>
      </c>
      <c r="G15" s="104">
        <f t="shared" ref="G15:AL15" si="4">G18+G19</f>
        <v>2</v>
      </c>
      <c r="H15" s="104">
        <f t="shared" si="4"/>
        <v>2</v>
      </c>
      <c r="I15" s="104">
        <f t="shared" si="4"/>
        <v>2</v>
      </c>
      <c r="J15" s="104">
        <f t="shared" si="4"/>
        <v>4</v>
      </c>
      <c r="K15" s="104">
        <f t="shared" si="4"/>
        <v>6</v>
      </c>
      <c r="L15" s="104">
        <f t="shared" si="4"/>
        <v>2</v>
      </c>
      <c r="M15" s="104">
        <f t="shared" si="4"/>
        <v>2</v>
      </c>
      <c r="N15" s="104">
        <f t="shared" si="4"/>
        <v>2</v>
      </c>
      <c r="O15" s="104">
        <f t="shared" si="4"/>
        <v>2</v>
      </c>
      <c r="P15" s="104">
        <f t="shared" si="4"/>
        <v>3</v>
      </c>
      <c r="Q15" s="104">
        <f t="shared" si="4"/>
        <v>2</v>
      </c>
      <c r="R15" s="104">
        <f t="shared" si="4"/>
        <v>4</v>
      </c>
      <c r="S15" s="104">
        <f t="shared" si="4"/>
        <v>3</v>
      </c>
      <c r="T15" s="104">
        <f t="shared" si="4"/>
        <v>2</v>
      </c>
      <c r="U15" s="104">
        <f t="shared" si="4"/>
        <v>5</v>
      </c>
      <c r="V15" s="104">
        <f t="shared" si="4"/>
        <v>4</v>
      </c>
      <c r="W15" s="104">
        <f t="shared" si="4"/>
        <v>3</v>
      </c>
      <c r="X15" s="104">
        <f t="shared" si="4"/>
        <v>2</v>
      </c>
      <c r="Y15" s="104">
        <f t="shared" si="4"/>
        <v>3</v>
      </c>
      <c r="Z15" s="104">
        <f t="shared" si="4"/>
        <v>5</v>
      </c>
      <c r="AA15" s="104">
        <f t="shared" si="4"/>
        <v>4</v>
      </c>
      <c r="AB15" s="104">
        <f t="shared" si="4"/>
        <v>4</v>
      </c>
      <c r="AC15" s="104">
        <f t="shared" si="4"/>
        <v>3</v>
      </c>
      <c r="AD15" s="104">
        <f t="shared" si="4"/>
        <v>2</v>
      </c>
      <c r="AE15" s="104">
        <f t="shared" si="4"/>
        <v>2</v>
      </c>
      <c r="AF15" s="104">
        <f t="shared" si="4"/>
        <v>2</v>
      </c>
      <c r="AG15" s="104">
        <f t="shared" si="4"/>
        <v>2</v>
      </c>
      <c r="AH15" s="104">
        <f t="shared" si="4"/>
        <v>2</v>
      </c>
      <c r="AI15" s="104">
        <f t="shared" si="4"/>
        <v>2</v>
      </c>
      <c r="AJ15" s="104">
        <f t="shared" si="4"/>
        <v>2</v>
      </c>
      <c r="AK15" s="104">
        <f t="shared" si="4"/>
        <v>2</v>
      </c>
      <c r="AL15" s="104">
        <f t="shared" si="4"/>
        <v>2</v>
      </c>
      <c r="AM15" s="104">
        <f t="shared" ref="AM15:BI15" si="5">AM18+AM19</f>
        <v>4</v>
      </c>
      <c r="AN15" s="104">
        <f t="shared" si="5"/>
        <v>5</v>
      </c>
      <c r="AO15" s="104">
        <f t="shared" si="5"/>
        <v>5</v>
      </c>
      <c r="AP15" s="104">
        <f t="shared" si="5"/>
        <v>5</v>
      </c>
      <c r="AQ15" s="104">
        <f t="shared" si="5"/>
        <v>1</v>
      </c>
      <c r="AR15" s="104">
        <f t="shared" si="5"/>
        <v>1</v>
      </c>
      <c r="AS15" s="104">
        <f t="shared" si="5"/>
        <v>1</v>
      </c>
      <c r="AT15" s="104">
        <f t="shared" si="5"/>
        <v>1</v>
      </c>
      <c r="AU15" s="104">
        <f t="shared" si="5"/>
        <v>1</v>
      </c>
      <c r="AV15" s="104">
        <f t="shared" si="5"/>
        <v>1</v>
      </c>
      <c r="AW15" s="104">
        <f t="shared" si="5"/>
        <v>1</v>
      </c>
      <c r="AX15" s="104">
        <f t="shared" si="5"/>
        <v>1</v>
      </c>
      <c r="AY15" s="104">
        <f t="shared" si="5"/>
        <v>1</v>
      </c>
      <c r="AZ15" s="104">
        <f t="shared" si="5"/>
        <v>1</v>
      </c>
      <c r="BA15" s="104">
        <f t="shared" si="5"/>
        <v>1</v>
      </c>
      <c r="BB15" s="104">
        <f t="shared" si="5"/>
        <v>1</v>
      </c>
      <c r="BC15" s="104">
        <f t="shared" si="5"/>
        <v>1</v>
      </c>
      <c r="BD15" s="104">
        <f t="shared" si="5"/>
        <v>1</v>
      </c>
      <c r="BE15" s="104">
        <f t="shared" si="5"/>
        <v>1</v>
      </c>
      <c r="BF15" s="104">
        <f t="shared" si="5"/>
        <v>1</v>
      </c>
      <c r="BG15" s="104">
        <f t="shared" si="5"/>
        <v>1</v>
      </c>
      <c r="BH15" s="104">
        <f t="shared" si="5"/>
        <v>1</v>
      </c>
      <c r="BI15" s="104">
        <f t="shared" si="5"/>
        <v>1</v>
      </c>
      <c r="BJ15" s="273"/>
      <c r="BK15" s="26"/>
      <c r="BM15" s="273"/>
      <c r="BN15" s="273"/>
      <c r="BO15" s="273"/>
      <c r="BP15" s="271"/>
      <c r="BQ15" s="271"/>
      <c r="BR15" s="271"/>
    </row>
    <row r="16" spans="1:98" s="2" customFormat="1" ht="64.2" customHeight="1" x14ac:dyDescent="0.3">
      <c r="A16" s="24" t="s">
        <v>223</v>
      </c>
      <c r="B16" s="27"/>
      <c r="C16" s="102"/>
      <c r="D16" s="99"/>
      <c r="F16" s="141" t="s">
        <v>226</v>
      </c>
      <c r="G16" s="94" t="str">
        <f>VLOOKUP(G$10,'4 SSIP ∆Gs'!$C$20:$P$81,2,FALSE)</f>
        <v>H attached to sp3 C also bonded to one F atom</v>
      </c>
      <c r="H16" s="94" t="str">
        <f>VLOOKUP(H$10,'4 SSIP ∆Gs'!$C$20:$P$81,2,FALSE)</f>
        <v>H attached to sp3 C also bonded to one Cl atom</v>
      </c>
      <c r="I16" s="94" t="str">
        <f>VLOOKUP(I$10,'4 SSIP ∆Gs'!$C$20:$P$81,2,FALSE)</f>
        <v>H attached to sp3 C</v>
      </c>
      <c r="J16" s="94" t="str">
        <f>VLOOKUP(J$10,'4 SSIP ∆Gs'!$C$20:$P$81,2,FALSE)</f>
        <v>sp2 C with H attached</v>
      </c>
      <c r="K16" s="94" t="str">
        <f>VLOOKUP(K$10,'4 SSIP ∆Gs'!$C$20:$P$81,2,FALSE)</f>
        <v>sp2 C with two H attached</v>
      </c>
      <c r="L16" s="94" t="str">
        <f>VLOOKUP(L$10,'4 SSIP ∆Gs'!$C$20:$P$81,2,FALSE)</f>
        <v>H attached to sp2 C in a formamide</v>
      </c>
      <c r="M16" s="94" t="str">
        <f>VLOOKUP(M$10,'4 SSIP ∆Gs'!$C$20:$P$81,2,FALSE)</f>
        <v>sp2 C with no attached H</v>
      </c>
      <c r="N16" s="94" t="str">
        <f>VLOOKUP(N$10,'4 SSIP ∆Gs'!$C$20:$P$81,2,FALSE)</f>
        <v>sp2 C in a ketone</v>
      </c>
      <c r="O16" s="94" t="str">
        <f>VLOOKUP(O$10,'4 SSIP ∆Gs'!$C$20:$P$81,2,FALSE)</f>
        <v>sp2 C in an  amide</v>
      </c>
      <c r="P16" s="94" t="str">
        <f>VLOOKUP(P$10,'4 SSIP ∆Gs'!$C$20:$P$81,2,FALSE)</f>
        <v>CH in benzene or pyridine  ring</v>
      </c>
      <c r="Q16" s="94" t="str">
        <f>VLOOKUP(Q$10,'4 SSIP ∆Gs'!$C$20:$P$81,2,FALSE)</f>
        <v>Quaternary aromatic sp2 C atom</v>
      </c>
      <c r="R16" s="94" t="str">
        <f>VLOOKUP(R$10,'4 SSIP ∆Gs'!$C$20:$P$81,2,FALSE)</f>
        <v>sp C in nitrile</v>
      </c>
      <c r="S16" s="94" t="str">
        <f>VLOOKUP(S$10,'4 SSIP ∆Gs'!$C$20:$P$81,2,FALSE)</f>
        <v>NH in secondary amide</v>
      </c>
      <c r="T16" s="94" t="str">
        <f>VLOOKUP(T$10,'4 SSIP ∆Gs'!$C$20:$P$81,2,FALSE)</f>
        <v>N in tertiary amide</v>
      </c>
      <c r="U16" s="94" t="str">
        <f>VLOOKUP(U$10,'4 SSIP ∆Gs'!$C$20:$P$81,2,FALSE)</f>
        <v>NH3 in ammonia</v>
      </c>
      <c r="V16" s="94" t="str">
        <f>VLOOKUP(V$10,'4 SSIP ∆Gs'!$C$20:$P$81,2,FALSE)</f>
        <v>NH2 in primary amine</v>
      </c>
      <c r="W16" s="94" t="str">
        <f>VLOOKUP(W$10,'4 SSIP ∆Gs'!$C$20:$P$81,2,FALSE)</f>
        <v>NH in secondary amine</v>
      </c>
      <c r="X16" s="94" t="str">
        <f>VLOOKUP(X$10,'4 SSIP ∆Gs'!$C$20:$P$81,2,FALSE)</f>
        <v>N in tertiary amine</v>
      </c>
      <c r="Y16" s="94" t="str">
        <f>VLOOKUP(Y$10,'4 SSIP ∆Gs'!$C$20:$P$81,2,FALSE)</f>
        <v>sp2 N in pyridine ring</v>
      </c>
      <c r="Z16" s="94" t="str">
        <f>VLOOKUP(Z$10,'4 SSIP ∆Gs'!$C$20:$P$81,2,FALSE)</f>
        <v>sp N in nitrile</v>
      </c>
      <c r="AA16" s="94" t="str">
        <f>VLOOKUP(AA$10,'4 SSIP ∆Gs'!$C$20:$P$81,2,FALSE)</f>
        <v>H2O  water monomer</v>
      </c>
      <c r="AB16" s="94" t="str">
        <f>VLOOKUP(AB$10,'4 SSIP ∆Gs'!$C$20:$P$81,2,FALSE)</f>
        <v>OH in a phenol</v>
      </c>
      <c r="AC16" s="94" t="str">
        <f>VLOOKUP(AC$10,'4 SSIP ∆Gs'!$C$20:$P$81,2,FALSE)</f>
        <v>OH in alcohol</v>
      </c>
      <c r="AD16" s="94" t="str">
        <f>VLOOKUP(AD$10,'4 SSIP ∆Gs'!$C$20:$P$81,2,FALSE)</f>
        <v>sp3 O in cyclic ether</v>
      </c>
      <c r="AE16" s="94" t="str">
        <f>VLOOKUP(AE$10,'4 SSIP ∆Gs'!$C$20:$P$81,2,FALSE)</f>
        <v>sp3 O in acyclic dialkyl ether</v>
      </c>
      <c r="AF16" s="94" t="str">
        <f>VLOOKUP(AF$10,'4 SSIP ∆Gs'!$C$20:$P$81,2,FALSE)</f>
        <v>lone pair on sp2 O in ketone</v>
      </c>
      <c r="AG16" s="94" t="str">
        <f>VLOOKUP(AG$10,'4 SSIP ∆Gs'!$C$20:$P$81,2,FALSE)</f>
        <v>pi orbital electrons sp2 O in ketone</v>
      </c>
      <c r="AH16" s="94" t="str">
        <f>VLOOKUP(AH$10,'4 SSIP ∆Gs'!$C$20:$P$81,2,FALSE)</f>
        <v>lone pair on sp2 O in amide</v>
      </c>
      <c r="AI16" s="94" t="str">
        <f>VLOOKUP(AI$10,'4 SSIP ∆Gs'!$C$20:$P$81,2,FALSE)</f>
        <v>pi orbital electrons sp2 O in amide</v>
      </c>
      <c r="AJ16" s="94" t="str">
        <f>VLOOKUP(AJ$10,'4 SSIP ∆Gs'!$C$20:$P$81,2,FALSE)</f>
        <v>Single F attached to sp3 C</v>
      </c>
      <c r="AK16" s="94" t="str">
        <f>VLOOKUP(AK$10,'4 SSIP ∆Gs'!$C$20:$P$81,2,FALSE)</f>
        <v>F in perfluoroalkane (includes CF4)</v>
      </c>
      <c r="AL16" s="94" t="str">
        <f>VLOOKUP(AL$10,'4 SSIP ∆Gs'!$C$20:$P$81,2,FALSE)</f>
        <v>F attached to benzene ring</v>
      </c>
      <c r="AM16" s="94" t="str">
        <f>VLOOKUP(AM$10,'4 SSIP ∆Gs'!$C$20:$P$81,2,FALSE)</f>
        <v>S in dialkyl sulphide</v>
      </c>
      <c r="AN16" s="94" t="str">
        <f>VLOOKUP(AN$10,'4 SSIP ∆Gs'!$C$20:$P$81,2,FALSE)</f>
        <v>Single Cl attached to sp3 C</v>
      </c>
      <c r="AO16" s="94" t="str">
        <f>VLOOKUP(AO$10,'4 SSIP ∆Gs'!$C$20:$P$81,2,FALSE)</f>
        <v>Cl in tetrachloromethane</v>
      </c>
      <c r="AP16" s="94" t="str">
        <f>VLOOKUP(AP$10,'4 SSIP ∆Gs'!$C$20:$P$81,2,FALSE)</f>
        <v>Cl attached to benzene ring</v>
      </c>
      <c r="AQ16" s="94" t="str">
        <f>VLOOKUP(AQ$10,'4 SSIP ∆Gs'!$C$20:$P$81,2,FALSE)</f>
        <v>Default e.g Benzene</v>
      </c>
      <c r="AR16" s="94" t="str">
        <f>VLOOKUP(AR$10,'4 SSIP ∆Gs'!$C$20:$P$81,2,FALSE)</f>
        <v>Mono alkyl e.g Toluene</v>
      </c>
      <c r="AS16" s="94" t="str">
        <f>VLOOKUP(AS$10,'4 SSIP ∆Gs'!$C$20:$P$81,2,FALSE)</f>
        <v>di-alkyl e.g. xylenes</v>
      </c>
      <c r="AT16" s="94" t="str">
        <f>VLOOKUP(AT$10,'4 SSIP ∆Gs'!$C$20:$P$81,2,FALSE)</f>
        <v>s-trialkyl e.g. mesitylene</v>
      </c>
      <c r="AU16" s="94" t="str">
        <f>VLOOKUP(AU$10,'4 SSIP ∆Gs'!$C$20:$P$81,2,FALSE)</f>
        <v>poly-alkyl benzene (n=4,5 or6)</v>
      </c>
      <c r="AV16" s="94" t="str">
        <f>VLOOKUP(AV$10,'4 SSIP ∆Gs'!$C$20:$P$81,2,FALSE)</f>
        <v>polycyclic aromatic</v>
      </c>
      <c r="AW16" s="94" t="str">
        <f>VLOOKUP(AW$10,'4 SSIP ∆Gs'!$C$20:$P$81,2,FALSE)</f>
        <v>fluorobenzene</v>
      </c>
      <c r="AX16" s="94" t="str">
        <f>VLOOKUP(AX$10,'4 SSIP ∆Gs'!$C$20:$P$81,2,FALSE)</f>
        <v>chlorobenzene</v>
      </c>
      <c r="AY16" s="94" t="str">
        <f>VLOOKUP(AY$10,'4 SSIP ∆Gs'!$C$20:$P$81,2,FALSE)</f>
        <v>di-halobenzene</v>
      </c>
      <c r="AZ16" s="94" t="str">
        <f>VLOOKUP(AZ$10,'4 SSIP ∆Gs'!$C$20:$P$81,2,FALSE)</f>
        <v>phenol</v>
      </c>
      <c r="BA16" s="94" t="str">
        <f>VLOOKUP(BA$10,'4 SSIP ∆Gs'!$C$20:$P$81,2,FALSE)</f>
        <v>mono-halophenol</v>
      </c>
      <c r="BB16" s="94" t="str">
        <f>VLOOKUP(BB$10,'4 SSIP ∆Gs'!$C$20:$P$81,2,FALSE)</f>
        <v>di-halophenol</v>
      </c>
      <c r="BC16" s="94" t="str">
        <f>VLOOKUP(BC$10,'4 SSIP ∆Gs'!$C$20:$P$81,2,FALSE)</f>
        <v>pyridine</v>
      </c>
      <c r="BD16" s="94" t="str">
        <f>VLOOKUP(BD$10,'4 SSIP ∆Gs'!$C$20:$P$81,2,FALSE)</f>
        <v>monoalkyl phenol</v>
      </c>
      <c r="BE16" s="94" t="str">
        <f>VLOOKUP(BE$10,'4 SSIP ∆Gs'!$C$20:$P$81,2,FALSE)</f>
        <v>di-alkyl phenol</v>
      </c>
      <c r="BF16" s="94" t="str">
        <f>VLOOKUP(BF$10,'4 SSIP ∆Gs'!$C$20:$P$81,2,FALSE)</f>
        <v>mono-methyl pryridines</v>
      </c>
      <c r="BG16" s="94" t="str">
        <f>VLOOKUP(BG$10,'4 SSIP ∆Gs'!$C$20:$P$81,2,FALSE)</f>
        <v>di-methyl pyridines</v>
      </c>
      <c r="BH16" s="94" t="str">
        <f>VLOOKUP(BH$10,'4 SSIP ∆Gs'!$C$20:$P$81,2,FALSE)</f>
        <v>quinoline</v>
      </c>
      <c r="BI16" s="94" t="str">
        <f>VLOOKUP(BI$10,'4 SSIP ∆Gs'!$C$20:$P$81,2,FALSE)</f>
        <v>isoquinoline</v>
      </c>
      <c r="BJ16" s="273"/>
      <c r="BK16" s="274"/>
      <c r="BS16" s="112"/>
      <c r="BT16" s="113"/>
    </row>
    <row r="17" spans="1:108" s="2" customFormat="1" ht="15" customHeight="1" x14ac:dyDescent="0.3">
      <c r="A17" s="24">
        <f>SUBTOTAL(3,A21:A286)</f>
        <v>266</v>
      </c>
      <c r="C17" s="100"/>
      <c r="D17" s="99"/>
      <c r="F17" s="139" t="s">
        <v>225</v>
      </c>
      <c r="G17" s="24">
        <f t="shared" ref="G17:AL17" si="6">SUBTOTAL(9,G21:G289)</f>
        <v>12</v>
      </c>
      <c r="H17" s="24">
        <f t="shared" si="6"/>
        <v>19</v>
      </c>
      <c r="I17" s="24">
        <f t="shared" si="6"/>
        <v>2997</v>
      </c>
      <c r="J17" s="24">
        <f t="shared" si="6"/>
        <v>15</v>
      </c>
      <c r="K17" s="24">
        <f t="shared" si="6"/>
        <v>12</v>
      </c>
      <c r="L17" s="24">
        <f t="shared" si="6"/>
        <v>5</v>
      </c>
      <c r="M17" s="24">
        <f t="shared" si="6"/>
        <v>3</v>
      </c>
      <c r="N17" s="24">
        <f t="shared" si="6"/>
        <v>15</v>
      </c>
      <c r="O17" s="24">
        <f t="shared" si="6"/>
        <v>15</v>
      </c>
      <c r="P17" s="24">
        <f t="shared" si="6"/>
        <v>297</v>
      </c>
      <c r="Q17" s="24">
        <f t="shared" si="6"/>
        <v>145</v>
      </c>
      <c r="R17" s="24">
        <f t="shared" si="6"/>
        <v>5</v>
      </c>
      <c r="S17" s="24">
        <f t="shared" si="6"/>
        <v>6</v>
      </c>
      <c r="T17" s="24">
        <f t="shared" si="6"/>
        <v>9</v>
      </c>
      <c r="U17" s="24">
        <f t="shared" si="6"/>
        <v>1</v>
      </c>
      <c r="V17" s="24">
        <f t="shared" si="6"/>
        <v>10</v>
      </c>
      <c r="W17" s="24">
        <f t="shared" si="6"/>
        <v>8</v>
      </c>
      <c r="X17" s="24">
        <f t="shared" si="6"/>
        <v>6</v>
      </c>
      <c r="Y17" s="24">
        <f t="shared" si="6"/>
        <v>12</v>
      </c>
      <c r="Z17" s="24">
        <f t="shared" si="6"/>
        <v>5</v>
      </c>
      <c r="AA17" s="24">
        <f t="shared" si="6"/>
        <v>1</v>
      </c>
      <c r="AB17" s="24">
        <f t="shared" si="6"/>
        <v>12</v>
      </c>
      <c r="AC17" s="24">
        <f t="shared" si="6"/>
        <v>36</v>
      </c>
      <c r="AD17" s="24">
        <f t="shared" si="6"/>
        <v>4</v>
      </c>
      <c r="AE17" s="24">
        <f t="shared" si="6"/>
        <v>6</v>
      </c>
      <c r="AF17" s="24">
        <f t="shared" si="6"/>
        <v>15</v>
      </c>
      <c r="AG17" s="24">
        <f t="shared" si="6"/>
        <v>15</v>
      </c>
      <c r="AH17" s="24">
        <f t="shared" si="6"/>
        <v>15</v>
      </c>
      <c r="AI17" s="24">
        <f t="shared" si="6"/>
        <v>15</v>
      </c>
      <c r="AJ17" s="24">
        <f t="shared" si="6"/>
        <v>6</v>
      </c>
      <c r="AK17" s="24">
        <f t="shared" si="6"/>
        <v>0</v>
      </c>
      <c r="AL17" s="24">
        <f t="shared" si="6"/>
        <v>12</v>
      </c>
      <c r="AM17" s="24">
        <f t="shared" ref="AM17:BI17" si="7">SUBTOTAL(9,AM21:AM289)</f>
        <v>7</v>
      </c>
      <c r="AN17" s="24">
        <f t="shared" si="7"/>
        <v>11</v>
      </c>
      <c r="AO17" s="24">
        <f t="shared" si="7"/>
        <v>4</v>
      </c>
      <c r="AP17" s="24">
        <f t="shared" si="7"/>
        <v>16</v>
      </c>
      <c r="AQ17" s="24">
        <f t="shared" si="7"/>
        <v>6</v>
      </c>
      <c r="AR17" s="24">
        <f t="shared" si="7"/>
        <v>22</v>
      </c>
      <c r="AS17" s="24">
        <f t="shared" si="7"/>
        <v>8</v>
      </c>
      <c r="AT17" s="24">
        <f t="shared" si="7"/>
        <v>2</v>
      </c>
      <c r="AU17" s="24">
        <f t="shared" si="7"/>
        <v>6</v>
      </c>
      <c r="AV17" s="24">
        <f t="shared" si="7"/>
        <v>48</v>
      </c>
      <c r="AW17" s="24">
        <f t="shared" si="7"/>
        <v>2</v>
      </c>
      <c r="AX17" s="24">
        <f t="shared" si="7"/>
        <v>2</v>
      </c>
      <c r="AY17" s="24">
        <f t="shared" si="7"/>
        <v>18</v>
      </c>
      <c r="AZ17" s="24">
        <f t="shared" si="7"/>
        <v>2</v>
      </c>
      <c r="BA17" s="24">
        <f t="shared" si="7"/>
        <v>8</v>
      </c>
      <c r="BB17" s="24">
        <f t="shared" si="7"/>
        <v>4</v>
      </c>
      <c r="BC17" s="24">
        <f t="shared" si="7"/>
        <v>2</v>
      </c>
      <c r="BD17" s="24">
        <f t="shared" si="7"/>
        <v>6</v>
      </c>
      <c r="BE17" s="24">
        <f t="shared" si="7"/>
        <v>4</v>
      </c>
      <c r="BF17" s="24">
        <f t="shared" si="7"/>
        <v>6</v>
      </c>
      <c r="BG17" s="24">
        <f t="shared" si="7"/>
        <v>12</v>
      </c>
      <c r="BH17" s="24">
        <f t="shared" si="7"/>
        <v>4</v>
      </c>
      <c r="BI17" s="24">
        <f t="shared" si="7"/>
        <v>4</v>
      </c>
      <c r="BS17" s="114"/>
      <c r="BT17" s="115"/>
    </row>
    <row r="18" spans="1:108" ht="16.2" customHeight="1" x14ac:dyDescent="0.3">
      <c r="A18" s="24" t="s">
        <v>221</v>
      </c>
      <c r="B18" s="27"/>
      <c r="C18" s="1"/>
      <c r="D18" s="89"/>
      <c r="E18" s="1"/>
      <c r="F18" s="142" t="s">
        <v>222</v>
      </c>
      <c r="G18" s="97">
        <f>VLOOKUP(G$9,'4 SSIP ∆Gs'!$G$20:$P$81,2,FALSE)+VLOOKUP(G$9,'4 SSIP ∆Gs'!$G$20:$P$81,4,FALSE)</f>
        <v>1</v>
      </c>
      <c r="H18" s="97">
        <f>VLOOKUP(H$9,'4 SSIP ∆Gs'!$G$20:$P$81,2,FALSE)+VLOOKUP(H$9,'4 SSIP ∆Gs'!$G$20:$P$81,4,FALSE)</f>
        <v>1</v>
      </c>
      <c r="I18" s="97">
        <f>VLOOKUP(I$9,'4 SSIP ∆Gs'!$G$20:$P$81,2,FALSE)+VLOOKUP(I$9,'4 SSIP ∆Gs'!$G$20:$P$81,4,FALSE)</f>
        <v>1</v>
      </c>
      <c r="J18" s="97">
        <f>VLOOKUP(J$9,'4 SSIP ∆Gs'!$G$20:$P$81,2,FALSE)+VLOOKUP(J$9,'4 SSIP ∆Gs'!$G$20:$P$81,4,FALSE)</f>
        <v>1</v>
      </c>
      <c r="K18" s="97">
        <f>VLOOKUP(K$9,'4 SSIP ∆Gs'!$G$20:$P$81,2,FALSE)+VLOOKUP(K$9,'4 SSIP ∆Gs'!$G$20:$P$81,4,FALSE)</f>
        <v>2</v>
      </c>
      <c r="L18" s="97">
        <f>VLOOKUP(L$9,'4 SSIP ∆Gs'!$G$20:$P$81,2,FALSE)+VLOOKUP(L$9,'4 SSIP ∆Gs'!$G$20:$P$81,4,FALSE)</f>
        <v>1</v>
      </c>
      <c r="M18" s="97">
        <f>VLOOKUP(M$9,'4 SSIP ∆Gs'!$G$20:$P$81,2,FALSE)+VLOOKUP(M$9,'4 SSIP ∆Gs'!$G$20:$P$81,4,FALSE)</f>
        <v>0</v>
      </c>
      <c r="N18" s="97">
        <f>VLOOKUP(N$9,'4 SSIP ∆Gs'!$G$20:$P$81,2,FALSE)+VLOOKUP(N$9,'4 SSIP ∆Gs'!$G$20:$P$81,4,FALSE)</f>
        <v>2</v>
      </c>
      <c r="O18" s="97">
        <f>VLOOKUP(O$9,'4 SSIP ∆Gs'!$G$20:$P$81,2,FALSE)+VLOOKUP(O$9,'4 SSIP ∆Gs'!$G$20:$P$81,4,FALSE)</f>
        <v>2</v>
      </c>
      <c r="P18" s="97">
        <f>VLOOKUP(P$9,'4 SSIP ∆Gs'!$G$20:$P$81,2,FALSE)+VLOOKUP(P$9,'4 SSIP ∆Gs'!$G$20:$P$81,4,FALSE)</f>
        <v>1</v>
      </c>
      <c r="Q18" s="97">
        <f>VLOOKUP(Q$9,'4 SSIP ∆Gs'!$G$20:$P$81,2,FALSE)+VLOOKUP(Q$9,'4 SSIP ∆Gs'!$G$20:$P$81,4,FALSE)</f>
        <v>0</v>
      </c>
      <c r="R18" s="97">
        <f>VLOOKUP(R$9,'4 SSIP ∆Gs'!$G$20:$P$81,2,FALSE)+VLOOKUP(R$9,'4 SSIP ∆Gs'!$G$20:$P$81,4,FALSE)</f>
        <v>4</v>
      </c>
      <c r="S18" s="97">
        <f>VLOOKUP(S$9,'4 SSIP ∆Gs'!$G$20:$P$81,2,FALSE)+VLOOKUP(S$9,'4 SSIP ∆Gs'!$G$20:$P$81,4,FALSE)</f>
        <v>1</v>
      </c>
      <c r="T18" s="97">
        <f>VLOOKUP(T$9,'4 SSIP ∆Gs'!$G$20:$P$81,2,FALSE)+VLOOKUP(T$9,'4 SSIP ∆Gs'!$G$20:$P$81,4,FALSE)</f>
        <v>0</v>
      </c>
      <c r="U18" s="97">
        <f>VLOOKUP(U$9,'4 SSIP ∆Gs'!$G$20:$P$81,2,FALSE)+VLOOKUP(U$9,'4 SSIP ∆Gs'!$G$20:$P$81,4,FALSE)</f>
        <v>3</v>
      </c>
      <c r="V18" s="97">
        <f>VLOOKUP(V$9,'4 SSIP ∆Gs'!$G$20:$P$81,2,FALSE)+VLOOKUP(V$9,'4 SSIP ∆Gs'!$G$20:$P$81,4,FALSE)</f>
        <v>2</v>
      </c>
      <c r="W18" s="97">
        <f>VLOOKUP(W$9,'4 SSIP ∆Gs'!$G$20:$P$81,2,FALSE)+VLOOKUP(W$9,'4 SSIP ∆Gs'!$G$20:$P$81,4,FALSE)</f>
        <v>1</v>
      </c>
      <c r="X18" s="97">
        <f>VLOOKUP(X$9,'4 SSIP ∆Gs'!$G$20:$P$81,2,FALSE)+VLOOKUP(X$9,'4 SSIP ∆Gs'!$G$20:$P$81,4,FALSE)</f>
        <v>0</v>
      </c>
      <c r="Y18" s="97">
        <f>VLOOKUP(Y$9,'4 SSIP ∆Gs'!$G$20:$P$81,2,FALSE)+VLOOKUP(Y$9,'4 SSIP ∆Gs'!$G$20:$P$81,4,FALSE)</f>
        <v>0</v>
      </c>
      <c r="Z18" s="97">
        <f>VLOOKUP(Z$9,'4 SSIP ∆Gs'!$G$20:$P$81,2,FALSE)+VLOOKUP(Z$9,'4 SSIP ∆Gs'!$G$20:$P$81,4,FALSE)</f>
        <v>0</v>
      </c>
      <c r="AA18" s="97">
        <f>VLOOKUP(AA$9,'4 SSIP ∆Gs'!$G$20:$P$81,2,FALSE)+VLOOKUP(AA$9,'4 SSIP ∆Gs'!$G$20:$P$81,4,FALSE)</f>
        <v>2</v>
      </c>
      <c r="AB18" s="97">
        <f>VLOOKUP(AB$9,'4 SSIP ∆Gs'!$G$20:$P$81,2,FALSE)+VLOOKUP(AB$9,'4 SSIP ∆Gs'!$G$20:$P$81,4,FALSE)</f>
        <v>1</v>
      </c>
      <c r="AC18" s="97">
        <f>VLOOKUP(AC$9,'4 SSIP ∆Gs'!$G$20:$P$81,2,FALSE)+VLOOKUP(AC$9,'4 SSIP ∆Gs'!$G$20:$P$81,4,FALSE)</f>
        <v>1</v>
      </c>
      <c r="AD18" s="97">
        <f>VLOOKUP(AD$9,'4 SSIP ∆Gs'!$G$20:$P$81,2,FALSE)+VLOOKUP(AD$9,'4 SSIP ∆Gs'!$G$20:$P$81,4,FALSE)</f>
        <v>0</v>
      </c>
      <c r="AE18" s="97">
        <f>VLOOKUP(AE$9,'4 SSIP ∆Gs'!$G$20:$P$81,2,FALSE)+VLOOKUP(AE$9,'4 SSIP ∆Gs'!$G$20:$P$81,4,FALSE)</f>
        <v>0</v>
      </c>
      <c r="AF18" s="97">
        <f>VLOOKUP(AF$9,'4 SSIP ∆Gs'!$G$20:$P$81,2,FALSE)+VLOOKUP(AF$9,'4 SSIP ∆Gs'!$G$20:$P$81,4,FALSE)</f>
        <v>0</v>
      </c>
      <c r="AG18" s="97">
        <f>VLOOKUP(AG$9,'4 SSIP ∆Gs'!$G$20:$P$81,2,FALSE)+VLOOKUP(AG$9,'4 SSIP ∆Gs'!$G$20:$P$81,4,FALSE)</f>
        <v>0</v>
      </c>
      <c r="AH18" s="97">
        <f>VLOOKUP(AH$9,'4 SSIP ∆Gs'!$G$20:$P$81,2,FALSE)+VLOOKUP(AH$9,'4 SSIP ∆Gs'!$G$20:$P$81,4,FALSE)</f>
        <v>0</v>
      </c>
      <c r="AI18" s="97">
        <f>VLOOKUP(AI$9,'4 SSIP ∆Gs'!$G$20:$P$81,2,FALSE)+VLOOKUP(AI$9,'4 SSIP ∆Gs'!$G$20:$P$81,4,FALSE)</f>
        <v>0</v>
      </c>
      <c r="AJ18" s="97">
        <f>VLOOKUP(AJ$9,'4 SSIP ∆Gs'!$G$20:$P$81,2,FALSE)+VLOOKUP(AJ$9,'4 SSIP ∆Gs'!$G$20:$P$81,4,FALSE)</f>
        <v>1</v>
      </c>
      <c r="AK18" s="97">
        <f>VLOOKUP(AK$9,'4 SSIP ∆Gs'!$G$20:$P$81,2,FALSE)+VLOOKUP(AK$9,'4 SSIP ∆Gs'!$G$20:$P$81,4,FALSE)</f>
        <v>1</v>
      </c>
      <c r="AL18" s="97">
        <f>VLOOKUP(AL$9,'4 SSIP ∆Gs'!$G$20:$P$81,2,FALSE)+VLOOKUP(AL$9,'4 SSIP ∆Gs'!$G$20:$P$81,4,FALSE)</f>
        <v>1</v>
      </c>
      <c r="AM18" s="97">
        <f>VLOOKUP(AM$9,'4 SSIP ∆Gs'!$G$20:$P$81,2,FALSE)+VLOOKUP(AM$9,'4 SSIP ∆Gs'!$G$20:$P$81,4,FALSE)</f>
        <v>0</v>
      </c>
      <c r="AN18" s="97">
        <f>VLOOKUP(AN$9,'4 SSIP ∆Gs'!$G$20:$P$81,2,FALSE)+VLOOKUP(AN$9,'4 SSIP ∆Gs'!$G$20:$P$81,4,FALSE)</f>
        <v>2</v>
      </c>
      <c r="AO18" s="97">
        <f>VLOOKUP(AO$9,'4 SSIP ∆Gs'!$G$20:$P$81,2,FALSE)+VLOOKUP(AO$9,'4 SSIP ∆Gs'!$G$20:$P$81,4,FALSE)</f>
        <v>2</v>
      </c>
      <c r="AP18" s="97">
        <f>VLOOKUP(AP$9,'4 SSIP ∆Gs'!$G$20:$P$81,2,FALSE)+VLOOKUP(AP$9,'4 SSIP ∆Gs'!$G$20:$P$81,4,FALSE)</f>
        <v>2</v>
      </c>
      <c r="AQ18" s="97">
        <f>VLOOKUP(AQ$9,'4 SSIP ∆Gs'!$G$20:$P$81,2,FALSE)+VLOOKUP(AQ$9,'4 SSIP ∆Gs'!$G$20:$P$81,4,FALSE)</f>
        <v>0</v>
      </c>
      <c r="AR18" s="97">
        <f>VLOOKUP(AR$9,'4 SSIP ∆Gs'!$G$20:$P$81,2,FALSE)+VLOOKUP(AR$9,'4 SSIP ∆Gs'!$G$20:$P$81,4,FALSE)</f>
        <v>0</v>
      </c>
      <c r="AS18" s="97">
        <f>VLOOKUP(AS$9,'4 SSIP ∆Gs'!$G$20:$P$81,2,FALSE)+VLOOKUP(AS$9,'4 SSIP ∆Gs'!$G$20:$P$81,4,FALSE)</f>
        <v>0</v>
      </c>
      <c r="AT18" s="97">
        <f>VLOOKUP(AT$9,'4 SSIP ∆Gs'!$G$20:$P$81,2,FALSE)+VLOOKUP(AT$9,'4 SSIP ∆Gs'!$G$20:$P$81,4,FALSE)</f>
        <v>0</v>
      </c>
      <c r="AU18" s="97">
        <f>VLOOKUP(AU$9,'4 SSIP ∆Gs'!$G$20:$P$81,2,FALSE)+VLOOKUP(AU$9,'4 SSIP ∆Gs'!$G$20:$P$81,4,FALSE)</f>
        <v>0</v>
      </c>
      <c r="AV18" s="97">
        <f>VLOOKUP(AV$9,'4 SSIP ∆Gs'!$G$20:$P$81,2,FALSE)+VLOOKUP(AV$9,'4 SSIP ∆Gs'!$G$20:$P$81,4,FALSE)</f>
        <v>0</v>
      </c>
      <c r="AW18" s="97">
        <f>VLOOKUP(AW$9,'4 SSIP ∆Gs'!$G$20:$P$81,2,FALSE)+VLOOKUP(AW$9,'4 SSIP ∆Gs'!$G$20:$P$81,4,FALSE)</f>
        <v>0</v>
      </c>
      <c r="AX18" s="97">
        <f>VLOOKUP(AX$9,'4 SSIP ∆Gs'!$G$20:$P$81,2,FALSE)+VLOOKUP(AX$9,'4 SSIP ∆Gs'!$G$20:$P$81,4,FALSE)</f>
        <v>0</v>
      </c>
      <c r="AY18" s="97">
        <f>VLOOKUP(AY$9,'4 SSIP ∆Gs'!$G$20:$P$81,2,FALSE)+VLOOKUP(AY$9,'4 SSIP ∆Gs'!$G$20:$P$81,4,FALSE)</f>
        <v>0</v>
      </c>
      <c r="AZ18" s="97">
        <f>VLOOKUP(AZ$9,'4 SSIP ∆Gs'!$G$20:$P$81,2,FALSE)+VLOOKUP(AZ$9,'4 SSIP ∆Gs'!$G$20:$P$81,4,FALSE)</f>
        <v>0</v>
      </c>
      <c r="BA18" s="97">
        <f>VLOOKUP(BA$9,'4 SSIP ∆Gs'!$G$20:$P$81,2,FALSE)+VLOOKUP(BA$9,'4 SSIP ∆Gs'!$G$20:$P$81,4,FALSE)</f>
        <v>0</v>
      </c>
      <c r="BB18" s="97">
        <f>VLOOKUP(BB$9,'4 SSIP ∆Gs'!$G$20:$P$81,2,FALSE)+VLOOKUP(BB$9,'4 SSIP ∆Gs'!$G$20:$P$81,4,FALSE)</f>
        <v>0</v>
      </c>
      <c r="BC18" s="97">
        <f>VLOOKUP(BC$9,'4 SSIP ∆Gs'!$G$20:$P$81,2,FALSE)+VLOOKUP(BC$9,'4 SSIP ∆Gs'!$G$20:$P$81,4,FALSE)</f>
        <v>0</v>
      </c>
      <c r="BD18" s="97">
        <f>VLOOKUP(BD$9,'4 SSIP ∆Gs'!$G$20:$P$81,2,FALSE)+VLOOKUP(BD$9,'4 SSIP ∆Gs'!$G$20:$P$81,4,FALSE)</f>
        <v>0</v>
      </c>
      <c r="BE18" s="97">
        <f>VLOOKUP(BE$9,'4 SSIP ∆Gs'!$G$20:$P$81,2,FALSE)+VLOOKUP(BE$9,'4 SSIP ∆Gs'!$G$20:$P$81,4,FALSE)</f>
        <v>0</v>
      </c>
      <c r="BF18" s="97">
        <f>VLOOKUP(BF$9,'4 SSIP ∆Gs'!$G$20:$P$81,2,FALSE)+VLOOKUP(BF$9,'4 SSIP ∆Gs'!$G$20:$P$81,4,FALSE)</f>
        <v>0</v>
      </c>
      <c r="BG18" s="97">
        <f>VLOOKUP(BG$9,'4 SSIP ∆Gs'!$G$20:$P$81,2,FALSE)+VLOOKUP(BG$9,'4 SSIP ∆Gs'!$G$20:$P$81,4,FALSE)</f>
        <v>0</v>
      </c>
      <c r="BH18" s="97">
        <f>VLOOKUP(BH$9,'4 SSIP ∆Gs'!$G$20:$P$81,2,FALSE)+VLOOKUP(BH$9,'4 SSIP ∆Gs'!$G$20:$P$81,4,FALSE)</f>
        <v>0</v>
      </c>
      <c r="BI18" s="97">
        <f>VLOOKUP(BI$9,'4 SSIP ∆Gs'!$G$20:$P$81,2,FALSE)+VLOOKUP(BI$9,'4 SSIP ∆Gs'!$G$20:$P$81,4,FALSE)</f>
        <v>0</v>
      </c>
      <c r="BS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</row>
    <row r="19" spans="1:108" ht="16.2" customHeight="1" x14ac:dyDescent="0.3">
      <c r="A19" s="24">
        <f>COUNTA(A21:A286)</f>
        <v>266</v>
      </c>
      <c r="B19" s="27"/>
      <c r="C19" s="98"/>
      <c r="D19" s="91"/>
      <c r="E19" s="1"/>
      <c r="F19" s="142" t="s">
        <v>220</v>
      </c>
      <c r="G19" s="97">
        <f>VLOOKUP(G$9,'4 SSIP ∆Gs'!$G$20:$P$81,6,FALSE)+VLOOKUP(G$9,'4 SSIP ∆Gs'!$G$20:$P$81,8,FALSE)</f>
        <v>1</v>
      </c>
      <c r="H19" s="97">
        <f>VLOOKUP(H$9,'4 SSIP ∆Gs'!$G$20:$P$81,6,FALSE)+VLOOKUP(H$9,'4 SSIP ∆Gs'!$G$20:$P$81,8,FALSE)</f>
        <v>1</v>
      </c>
      <c r="I19" s="97">
        <f>VLOOKUP(I$9,'4 SSIP ∆Gs'!$G$20:$P$81,6,FALSE)+VLOOKUP(I$9,'4 SSIP ∆Gs'!$G$20:$P$81,8,FALSE)</f>
        <v>1</v>
      </c>
      <c r="J19" s="97">
        <f>VLOOKUP(J$9,'4 SSIP ∆Gs'!$G$20:$P$81,6,FALSE)+VLOOKUP(J$9,'4 SSIP ∆Gs'!$G$20:$P$81,8,FALSE)</f>
        <v>3</v>
      </c>
      <c r="K19" s="97">
        <f>VLOOKUP(K$9,'4 SSIP ∆Gs'!$G$20:$P$81,6,FALSE)+VLOOKUP(K$9,'4 SSIP ∆Gs'!$G$20:$P$81,8,FALSE)</f>
        <v>4</v>
      </c>
      <c r="L19" s="97">
        <f>VLOOKUP(L$9,'4 SSIP ∆Gs'!$G$20:$P$81,6,FALSE)+VLOOKUP(L$9,'4 SSIP ∆Gs'!$G$20:$P$81,8,FALSE)</f>
        <v>1</v>
      </c>
      <c r="M19" s="97">
        <f>VLOOKUP(M$9,'4 SSIP ∆Gs'!$G$20:$P$81,6,FALSE)+VLOOKUP(M$9,'4 SSIP ∆Gs'!$G$20:$P$81,8,FALSE)</f>
        <v>2</v>
      </c>
      <c r="N19" s="97">
        <f>VLOOKUP(N$9,'4 SSIP ∆Gs'!$G$20:$P$81,6,FALSE)+VLOOKUP(N$9,'4 SSIP ∆Gs'!$G$20:$P$81,8,FALSE)</f>
        <v>0</v>
      </c>
      <c r="O19" s="97">
        <f>VLOOKUP(O$9,'4 SSIP ∆Gs'!$G$20:$P$81,6,FALSE)+VLOOKUP(O$9,'4 SSIP ∆Gs'!$G$20:$P$81,8,FALSE)</f>
        <v>0</v>
      </c>
      <c r="P19" s="97">
        <f>VLOOKUP(P$9,'4 SSIP ∆Gs'!$G$20:$P$81,6,FALSE)+VLOOKUP(P$9,'4 SSIP ∆Gs'!$G$20:$P$81,8,FALSE)</f>
        <v>2</v>
      </c>
      <c r="Q19" s="97">
        <f>VLOOKUP(Q$9,'4 SSIP ∆Gs'!$G$20:$P$81,6,FALSE)+VLOOKUP(Q$9,'4 SSIP ∆Gs'!$G$20:$P$81,8,FALSE)</f>
        <v>2</v>
      </c>
      <c r="R19" s="97">
        <f>VLOOKUP(R$9,'4 SSIP ∆Gs'!$G$20:$P$81,6,FALSE)+VLOOKUP(R$9,'4 SSIP ∆Gs'!$G$20:$P$81,8,FALSE)</f>
        <v>0</v>
      </c>
      <c r="S19" s="97">
        <f>VLOOKUP(S$9,'4 SSIP ∆Gs'!$G$20:$P$81,6,FALSE)+VLOOKUP(S$9,'4 SSIP ∆Gs'!$G$20:$P$81,8,FALSE)</f>
        <v>2</v>
      </c>
      <c r="T19" s="97">
        <f>VLOOKUP(T$9,'4 SSIP ∆Gs'!$G$20:$P$81,6,FALSE)+VLOOKUP(T$9,'4 SSIP ∆Gs'!$G$20:$P$81,8,FALSE)</f>
        <v>2</v>
      </c>
      <c r="U19" s="97">
        <f>VLOOKUP(U$9,'4 SSIP ∆Gs'!$G$20:$P$81,6,FALSE)+VLOOKUP(U$9,'4 SSIP ∆Gs'!$G$20:$P$81,8,FALSE)</f>
        <v>2</v>
      </c>
      <c r="V19" s="97">
        <f>VLOOKUP(V$9,'4 SSIP ∆Gs'!$G$20:$P$81,6,FALSE)+VLOOKUP(V$9,'4 SSIP ∆Gs'!$G$20:$P$81,8,FALSE)</f>
        <v>2</v>
      </c>
      <c r="W19" s="97">
        <f>VLOOKUP(W$9,'4 SSIP ∆Gs'!$G$20:$P$81,6,FALSE)+VLOOKUP(W$9,'4 SSIP ∆Gs'!$G$20:$P$81,8,FALSE)</f>
        <v>2</v>
      </c>
      <c r="X19" s="97">
        <f>VLOOKUP(X$9,'4 SSIP ∆Gs'!$G$20:$P$81,6,FALSE)+VLOOKUP(X$9,'4 SSIP ∆Gs'!$G$20:$P$81,8,FALSE)</f>
        <v>2</v>
      </c>
      <c r="Y19" s="97">
        <f>VLOOKUP(Y$9,'4 SSIP ∆Gs'!$G$20:$P$81,6,FALSE)+VLOOKUP(Y$9,'4 SSIP ∆Gs'!$G$20:$P$81,8,FALSE)</f>
        <v>3</v>
      </c>
      <c r="Z19" s="97">
        <f>VLOOKUP(Z$9,'4 SSIP ∆Gs'!$G$20:$P$81,6,FALSE)+VLOOKUP(Z$9,'4 SSIP ∆Gs'!$G$20:$P$81,8,FALSE)</f>
        <v>5</v>
      </c>
      <c r="AA19" s="97">
        <f>VLOOKUP(AA$9,'4 SSIP ∆Gs'!$G$20:$P$81,6,FALSE)+VLOOKUP(AA$9,'4 SSIP ∆Gs'!$G$20:$P$81,8,FALSE)</f>
        <v>2</v>
      </c>
      <c r="AB19" s="97">
        <f>VLOOKUP(AB$9,'4 SSIP ∆Gs'!$G$20:$P$81,6,FALSE)+VLOOKUP(AB$9,'4 SSIP ∆Gs'!$G$20:$P$81,8,FALSE)</f>
        <v>3</v>
      </c>
      <c r="AC19" s="97">
        <f>VLOOKUP(AC$9,'4 SSIP ∆Gs'!$G$20:$P$81,6,FALSE)+VLOOKUP(AC$9,'4 SSIP ∆Gs'!$G$20:$P$81,8,FALSE)</f>
        <v>2</v>
      </c>
      <c r="AD19" s="97">
        <f>VLOOKUP(AD$9,'4 SSIP ∆Gs'!$G$20:$P$81,6,FALSE)+VLOOKUP(AD$9,'4 SSIP ∆Gs'!$G$20:$P$81,8,FALSE)</f>
        <v>2</v>
      </c>
      <c r="AE19" s="97">
        <f>VLOOKUP(AE$9,'4 SSIP ∆Gs'!$G$20:$P$81,6,FALSE)+VLOOKUP(AE$9,'4 SSIP ∆Gs'!$G$20:$P$81,8,FALSE)</f>
        <v>2</v>
      </c>
      <c r="AF19" s="97">
        <f>VLOOKUP(AF$9,'4 SSIP ∆Gs'!$G$20:$P$81,6,FALSE)+VLOOKUP(AF$9,'4 SSIP ∆Gs'!$G$20:$P$81,8,FALSE)</f>
        <v>2</v>
      </c>
      <c r="AG19" s="97">
        <f>VLOOKUP(AG$9,'4 SSIP ∆Gs'!$G$20:$P$81,6,FALSE)+VLOOKUP(AG$9,'4 SSIP ∆Gs'!$G$20:$P$81,8,FALSE)</f>
        <v>2</v>
      </c>
      <c r="AH19" s="97">
        <f>VLOOKUP(AH$9,'4 SSIP ∆Gs'!$G$20:$P$81,6,FALSE)+VLOOKUP(AH$9,'4 SSIP ∆Gs'!$G$20:$P$81,8,FALSE)</f>
        <v>2</v>
      </c>
      <c r="AI19" s="97">
        <f>VLOOKUP(AI$9,'4 SSIP ∆Gs'!$G$20:$P$81,6,FALSE)+VLOOKUP(AI$9,'4 SSIP ∆Gs'!$G$20:$P$81,8,FALSE)</f>
        <v>2</v>
      </c>
      <c r="AJ19" s="97">
        <f>VLOOKUP(AJ$9,'4 SSIP ∆Gs'!$G$20:$P$81,6,FALSE)+VLOOKUP(AJ$9,'4 SSIP ∆Gs'!$G$20:$P$81,8,FALSE)</f>
        <v>1</v>
      </c>
      <c r="AK19" s="97">
        <f>VLOOKUP(AK$9,'4 SSIP ∆Gs'!$G$20:$P$81,6,FALSE)+VLOOKUP(AK$9,'4 SSIP ∆Gs'!$G$20:$P$81,8,FALSE)</f>
        <v>1</v>
      </c>
      <c r="AL19" s="97">
        <f>VLOOKUP(AL$9,'4 SSIP ∆Gs'!$G$20:$P$81,6,FALSE)+VLOOKUP(AL$9,'4 SSIP ∆Gs'!$G$20:$P$81,8,FALSE)</f>
        <v>1</v>
      </c>
      <c r="AM19" s="97">
        <f>VLOOKUP(AM$9,'4 SSIP ∆Gs'!$G$20:$P$81,6,FALSE)+VLOOKUP(AM$9,'4 SSIP ∆Gs'!$G$20:$P$81,8,FALSE)</f>
        <v>4</v>
      </c>
      <c r="AN19" s="97">
        <f>VLOOKUP(AN$9,'4 SSIP ∆Gs'!$G$20:$P$81,6,FALSE)+VLOOKUP(AN$9,'4 SSIP ∆Gs'!$G$20:$P$81,8,FALSE)</f>
        <v>3</v>
      </c>
      <c r="AO19" s="97">
        <f>VLOOKUP(AO$9,'4 SSIP ∆Gs'!$G$20:$P$81,6,FALSE)+VLOOKUP(AO$9,'4 SSIP ∆Gs'!$G$20:$P$81,8,FALSE)</f>
        <v>3</v>
      </c>
      <c r="AP19" s="97">
        <f>VLOOKUP(AP$9,'4 SSIP ∆Gs'!$G$20:$P$81,6,FALSE)+VLOOKUP(AP$9,'4 SSIP ∆Gs'!$G$20:$P$81,8,FALSE)</f>
        <v>3</v>
      </c>
      <c r="AQ19" s="97">
        <f>VLOOKUP(AQ$9,'4 SSIP ∆Gs'!$G$20:$P$81,6,FALSE)+VLOOKUP(AQ$9,'4 SSIP ∆Gs'!$G$20:$P$81,8,FALSE)</f>
        <v>1</v>
      </c>
      <c r="AR19" s="97">
        <f>VLOOKUP(AR$9,'4 SSIP ∆Gs'!$G$20:$P$81,6,FALSE)+VLOOKUP(AR$9,'4 SSIP ∆Gs'!$G$20:$P$81,8,FALSE)</f>
        <v>1</v>
      </c>
      <c r="AS19" s="97">
        <f>VLOOKUP(AS$9,'4 SSIP ∆Gs'!$G$20:$P$81,6,FALSE)+VLOOKUP(AS$9,'4 SSIP ∆Gs'!$G$20:$P$81,8,FALSE)</f>
        <v>1</v>
      </c>
      <c r="AT19" s="97">
        <f>VLOOKUP(AT$9,'4 SSIP ∆Gs'!$G$20:$P$81,6,FALSE)+VLOOKUP(AT$9,'4 SSIP ∆Gs'!$G$20:$P$81,8,FALSE)</f>
        <v>1</v>
      </c>
      <c r="AU19" s="97">
        <f>VLOOKUP(AU$9,'4 SSIP ∆Gs'!$G$20:$P$81,6,FALSE)+VLOOKUP(AU$9,'4 SSIP ∆Gs'!$G$20:$P$81,8,FALSE)</f>
        <v>1</v>
      </c>
      <c r="AV19" s="97">
        <f>VLOOKUP(AV$9,'4 SSIP ∆Gs'!$G$20:$P$81,6,FALSE)+VLOOKUP(AV$9,'4 SSIP ∆Gs'!$G$20:$P$81,8,FALSE)</f>
        <v>1</v>
      </c>
      <c r="AW19" s="97">
        <f>VLOOKUP(AW$9,'4 SSIP ∆Gs'!$G$20:$P$81,6,FALSE)+VLOOKUP(AW$9,'4 SSIP ∆Gs'!$G$20:$P$81,8,FALSE)</f>
        <v>1</v>
      </c>
      <c r="AX19" s="97">
        <f>VLOOKUP(AX$9,'4 SSIP ∆Gs'!$G$20:$P$81,6,FALSE)+VLOOKUP(AX$9,'4 SSIP ∆Gs'!$G$20:$P$81,8,FALSE)</f>
        <v>1</v>
      </c>
      <c r="AY19" s="97">
        <f>VLOOKUP(AY$9,'4 SSIP ∆Gs'!$G$20:$P$81,6,FALSE)+VLOOKUP(AY$9,'4 SSIP ∆Gs'!$G$20:$P$81,8,FALSE)</f>
        <v>1</v>
      </c>
      <c r="AZ19" s="97">
        <f>VLOOKUP(AZ$9,'4 SSIP ∆Gs'!$G$20:$P$81,6,FALSE)+VLOOKUP(AZ$9,'4 SSIP ∆Gs'!$G$20:$P$81,8,FALSE)</f>
        <v>1</v>
      </c>
      <c r="BA19" s="97">
        <f>VLOOKUP(BA$9,'4 SSIP ∆Gs'!$G$20:$P$81,6,FALSE)+VLOOKUP(BA$9,'4 SSIP ∆Gs'!$G$20:$P$81,8,FALSE)</f>
        <v>1</v>
      </c>
      <c r="BB19" s="97">
        <f>VLOOKUP(BB$9,'4 SSIP ∆Gs'!$G$20:$P$81,6,FALSE)+VLOOKUP(BB$9,'4 SSIP ∆Gs'!$G$20:$P$81,8,FALSE)</f>
        <v>1</v>
      </c>
      <c r="BC19" s="97">
        <f>VLOOKUP(BC$9,'4 SSIP ∆Gs'!$G$20:$P$81,6,FALSE)+VLOOKUP(BC$9,'4 SSIP ∆Gs'!$G$20:$P$81,8,FALSE)</f>
        <v>1</v>
      </c>
      <c r="BD19" s="97">
        <f>VLOOKUP(BD$9,'4 SSIP ∆Gs'!$G$20:$P$81,6,FALSE)+VLOOKUP(BD$9,'4 SSIP ∆Gs'!$G$20:$P$81,8,FALSE)</f>
        <v>1</v>
      </c>
      <c r="BE19" s="97">
        <f>VLOOKUP(BE$9,'4 SSIP ∆Gs'!$G$20:$P$81,6,FALSE)+VLOOKUP(BE$9,'4 SSIP ∆Gs'!$G$20:$P$81,8,FALSE)</f>
        <v>1</v>
      </c>
      <c r="BF19" s="97">
        <f>VLOOKUP(BF$9,'4 SSIP ∆Gs'!$G$20:$P$81,6,FALSE)+VLOOKUP(BF$9,'4 SSIP ∆Gs'!$G$20:$P$81,8,FALSE)</f>
        <v>1</v>
      </c>
      <c r="BG19" s="97">
        <f>VLOOKUP(BG$9,'4 SSIP ∆Gs'!$G$20:$P$81,6,FALSE)+VLOOKUP(BG$9,'4 SSIP ∆Gs'!$G$20:$P$81,8,FALSE)</f>
        <v>1</v>
      </c>
      <c r="BH19" s="97">
        <f>VLOOKUP(BH$9,'4 SSIP ∆Gs'!$G$20:$P$81,6,FALSE)+VLOOKUP(BH$9,'4 SSIP ∆Gs'!$G$20:$P$81,8,FALSE)</f>
        <v>1</v>
      </c>
      <c r="BI19" s="97">
        <f>VLOOKUP(BI$9,'4 SSIP ∆Gs'!$G$20:$P$81,6,FALSE)+VLOOKUP(BI$9,'4 SSIP ∆Gs'!$G$20:$P$81,8,FALSE)</f>
        <v>1</v>
      </c>
      <c r="BS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</row>
    <row r="20" spans="1:108" s="143" customFormat="1" ht="22.8" customHeight="1" x14ac:dyDescent="0.3">
      <c r="A20" s="507" t="s">
        <v>188</v>
      </c>
      <c r="B20" s="508" t="s">
        <v>542</v>
      </c>
      <c r="C20" s="509" t="s">
        <v>541</v>
      </c>
      <c r="D20" s="510" t="s">
        <v>187</v>
      </c>
      <c r="E20" s="511"/>
      <c r="F20" s="512" t="s">
        <v>544</v>
      </c>
      <c r="G20" s="513"/>
      <c r="H20" s="513"/>
      <c r="I20" s="512"/>
      <c r="J20" s="513"/>
      <c r="K20" s="513"/>
      <c r="L20" s="513"/>
      <c r="M20" s="513"/>
      <c r="N20" s="513"/>
      <c r="O20" s="513"/>
      <c r="P20" s="513"/>
      <c r="Q20" s="513"/>
      <c r="R20" s="513"/>
      <c r="S20" s="513"/>
      <c r="T20" s="513"/>
      <c r="U20" s="513"/>
      <c r="V20" s="513"/>
      <c r="W20" s="513"/>
      <c r="X20" s="513"/>
      <c r="Y20" s="513"/>
      <c r="Z20" s="513"/>
      <c r="AA20" s="513"/>
      <c r="AB20" s="513"/>
      <c r="AC20" s="513"/>
      <c r="AD20" s="511"/>
      <c r="AE20" s="513"/>
      <c r="AF20" s="513"/>
      <c r="AG20" s="513"/>
      <c r="AH20" s="513"/>
      <c r="AI20" s="513"/>
      <c r="AJ20" s="513"/>
      <c r="AK20" s="513"/>
      <c r="AL20" s="513"/>
      <c r="AM20" s="513"/>
      <c r="AN20" s="513"/>
      <c r="AO20" s="513"/>
      <c r="AP20" s="513"/>
      <c r="AQ20" s="513"/>
      <c r="AR20" s="513"/>
      <c r="AS20" s="513"/>
      <c r="AT20" s="513"/>
      <c r="AU20" s="513"/>
      <c r="AV20" s="513"/>
      <c r="AW20" s="513"/>
      <c r="AX20" s="513"/>
      <c r="AY20" s="513"/>
      <c r="AZ20" s="513"/>
      <c r="BA20" s="513"/>
      <c r="BB20" s="513"/>
      <c r="BC20" s="513"/>
      <c r="BD20" s="513"/>
      <c r="BE20" s="513"/>
      <c r="BF20" s="513"/>
      <c r="BG20" s="513"/>
      <c r="BH20" s="513"/>
      <c r="BI20" s="513"/>
      <c r="BJ20" s="93"/>
      <c r="BK20" s="93"/>
      <c r="BL20" s="93"/>
      <c r="BM20" s="93"/>
      <c r="BN20" s="93"/>
      <c r="BO20" s="93"/>
      <c r="BP20" s="93"/>
      <c r="BQ20" s="93"/>
      <c r="BR20" s="93"/>
      <c r="BT20" s="93"/>
      <c r="BU20" s="93"/>
      <c r="BV20" s="93"/>
      <c r="BW20" s="93"/>
      <c r="BX20" s="93"/>
      <c r="BY20" s="93"/>
      <c r="BZ20" s="93"/>
    </row>
    <row r="21" spans="1:108" ht="15" customHeight="1" x14ac:dyDescent="0.3">
      <c r="A21" s="501" t="s">
        <v>533</v>
      </c>
      <c r="B21" s="502" t="s">
        <v>561</v>
      </c>
      <c r="C21" s="503" t="s">
        <v>183</v>
      </c>
      <c r="D21" s="504">
        <f t="array" ref="D21">SUM($G$18:$BI$18*$G21:$BI21+$G$19:$BI$19*$G21:$BI21)</f>
        <v>24</v>
      </c>
      <c r="E21" s="505"/>
      <c r="F21" s="506">
        <v>1</v>
      </c>
      <c r="G21" s="506">
        <v>0</v>
      </c>
      <c r="H21" s="506">
        <v>0</v>
      </c>
      <c r="I21" s="506">
        <v>12</v>
      </c>
      <c r="J21" s="506">
        <v>0</v>
      </c>
      <c r="K21" s="506">
        <v>0</v>
      </c>
      <c r="L21" s="506">
        <v>0</v>
      </c>
      <c r="M21" s="506">
        <v>0</v>
      </c>
      <c r="N21" s="506">
        <v>0</v>
      </c>
      <c r="O21" s="506">
        <v>0</v>
      </c>
      <c r="P21" s="506">
        <v>0</v>
      </c>
      <c r="Q21" s="506">
        <v>0</v>
      </c>
      <c r="R21" s="506">
        <v>0</v>
      </c>
      <c r="S21" s="506">
        <v>0</v>
      </c>
      <c r="T21" s="506">
        <v>0</v>
      </c>
      <c r="U21" s="506">
        <v>0</v>
      </c>
      <c r="V21" s="506">
        <v>0</v>
      </c>
      <c r="W21" s="506">
        <v>0</v>
      </c>
      <c r="X21" s="506">
        <v>0</v>
      </c>
      <c r="Y21" s="506">
        <v>0</v>
      </c>
      <c r="Z21" s="506">
        <v>0</v>
      </c>
      <c r="AA21" s="506">
        <v>0</v>
      </c>
      <c r="AB21" s="506">
        <v>0</v>
      </c>
      <c r="AC21" s="506">
        <v>0</v>
      </c>
      <c r="AD21" s="506">
        <v>0</v>
      </c>
      <c r="AE21" s="506">
        <v>0</v>
      </c>
      <c r="AF21" s="506">
        <v>0</v>
      </c>
      <c r="AG21" s="506">
        <v>0</v>
      </c>
      <c r="AH21" s="506">
        <v>0</v>
      </c>
      <c r="AI21" s="506">
        <v>0</v>
      </c>
      <c r="AJ21" s="506">
        <v>0</v>
      </c>
      <c r="AK21" s="506">
        <v>0</v>
      </c>
      <c r="AL21" s="506">
        <v>0</v>
      </c>
      <c r="AM21" s="506">
        <v>0</v>
      </c>
      <c r="AN21" s="506">
        <v>0</v>
      </c>
      <c r="AO21" s="506">
        <v>0</v>
      </c>
      <c r="AP21" s="506">
        <v>0</v>
      </c>
      <c r="AQ21" s="506">
        <v>0</v>
      </c>
      <c r="AR21" s="506">
        <v>0</v>
      </c>
      <c r="AS21" s="506">
        <v>0</v>
      </c>
      <c r="AT21" s="506">
        <v>0</v>
      </c>
      <c r="AU21" s="506">
        <v>0</v>
      </c>
      <c r="AV21" s="506">
        <v>0</v>
      </c>
      <c r="AW21" s="506">
        <v>0</v>
      </c>
      <c r="AX21" s="506">
        <v>0</v>
      </c>
      <c r="AY21" s="506">
        <v>0</v>
      </c>
      <c r="AZ21" s="506">
        <v>0</v>
      </c>
      <c r="BA21" s="506">
        <v>0</v>
      </c>
      <c r="BB21" s="506">
        <v>0</v>
      </c>
      <c r="BC21" s="506">
        <v>0</v>
      </c>
      <c r="BD21" s="506">
        <v>0</v>
      </c>
      <c r="BE21" s="506">
        <v>0</v>
      </c>
      <c r="BF21" s="506">
        <v>0</v>
      </c>
      <c r="BG21" s="506">
        <v>0</v>
      </c>
      <c r="BH21" s="506">
        <v>0</v>
      </c>
      <c r="BI21" s="506">
        <v>0</v>
      </c>
      <c r="BS21" s="1"/>
      <c r="BT21" s="268"/>
      <c r="BU21" s="268"/>
      <c r="BV21" s="268"/>
      <c r="BW21" s="269"/>
      <c r="BX21" s="269"/>
      <c r="BY21" s="269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</row>
    <row r="22" spans="1:108" ht="15" customHeight="1" x14ac:dyDescent="0.3">
      <c r="A22" s="501" t="s">
        <v>532</v>
      </c>
      <c r="B22" s="502" t="s">
        <v>562</v>
      </c>
      <c r="C22" s="503" t="s">
        <v>183</v>
      </c>
      <c r="D22" s="504">
        <f t="array" ref="D22">SUM($G$18:$BI$18*$G22:$BI22+$G$19:$BI$19*$G22:$BI22)</f>
        <v>28</v>
      </c>
      <c r="E22" s="505"/>
      <c r="F22" s="506">
        <v>2</v>
      </c>
      <c r="G22" s="506">
        <v>0</v>
      </c>
      <c r="H22" s="506">
        <v>0</v>
      </c>
      <c r="I22" s="506">
        <v>14</v>
      </c>
      <c r="J22" s="506">
        <v>0</v>
      </c>
      <c r="K22" s="506">
        <v>0</v>
      </c>
      <c r="L22" s="506">
        <v>0</v>
      </c>
      <c r="M22" s="506">
        <v>0</v>
      </c>
      <c r="N22" s="506">
        <v>0</v>
      </c>
      <c r="O22" s="506">
        <v>0</v>
      </c>
      <c r="P22" s="506">
        <v>0</v>
      </c>
      <c r="Q22" s="506">
        <v>0</v>
      </c>
      <c r="R22" s="506">
        <v>0</v>
      </c>
      <c r="S22" s="506">
        <v>0</v>
      </c>
      <c r="T22" s="506">
        <v>0</v>
      </c>
      <c r="U22" s="506">
        <v>0</v>
      </c>
      <c r="V22" s="506">
        <v>0</v>
      </c>
      <c r="W22" s="506">
        <v>0</v>
      </c>
      <c r="X22" s="506">
        <v>0</v>
      </c>
      <c r="Y22" s="506">
        <v>0</v>
      </c>
      <c r="Z22" s="506">
        <v>0</v>
      </c>
      <c r="AA22" s="506">
        <v>0</v>
      </c>
      <c r="AB22" s="506">
        <v>0</v>
      </c>
      <c r="AC22" s="506">
        <v>0</v>
      </c>
      <c r="AD22" s="506">
        <v>0</v>
      </c>
      <c r="AE22" s="506">
        <v>0</v>
      </c>
      <c r="AF22" s="506">
        <v>0</v>
      </c>
      <c r="AG22" s="506">
        <v>0</v>
      </c>
      <c r="AH22" s="506">
        <v>0</v>
      </c>
      <c r="AI22" s="506">
        <v>0</v>
      </c>
      <c r="AJ22" s="506">
        <v>0</v>
      </c>
      <c r="AK22" s="506">
        <v>0</v>
      </c>
      <c r="AL22" s="506">
        <v>0</v>
      </c>
      <c r="AM22" s="506">
        <v>0</v>
      </c>
      <c r="AN22" s="506">
        <v>0</v>
      </c>
      <c r="AO22" s="506">
        <v>0</v>
      </c>
      <c r="AP22" s="506">
        <v>0</v>
      </c>
      <c r="AQ22" s="506">
        <v>0</v>
      </c>
      <c r="AR22" s="506">
        <v>0</v>
      </c>
      <c r="AS22" s="506">
        <v>0</v>
      </c>
      <c r="AT22" s="506">
        <v>0</v>
      </c>
      <c r="AU22" s="506">
        <v>0</v>
      </c>
      <c r="AV22" s="506">
        <v>0</v>
      </c>
      <c r="AW22" s="506">
        <v>0</v>
      </c>
      <c r="AX22" s="506">
        <v>0</v>
      </c>
      <c r="AY22" s="506">
        <v>0</v>
      </c>
      <c r="AZ22" s="506">
        <v>0</v>
      </c>
      <c r="BA22" s="506">
        <v>0</v>
      </c>
      <c r="BB22" s="506">
        <v>0</v>
      </c>
      <c r="BC22" s="506">
        <v>0</v>
      </c>
      <c r="BD22" s="506">
        <v>0</v>
      </c>
      <c r="BE22" s="506">
        <v>0</v>
      </c>
      <c r="BF22" s="506">
        <v>0</v>
      </c>
      <c r="BG22" s="506">
        <v>0</v>
      </c>
      <c r="BH22" s="506">
        <v>0</v>
      </c>
      <c r="BI22" s="506">
        <v>0</v>
      </c>
      <c r="BS22" s="1"/>
      <c r="BT22" s="268"/>
      <c r="BU22" s="268"/>
      <c r="BV22" s="268"/>
      <c r="BW22" s="269"/>
      <c r="BX22" s="269"/>
      <c r="BY22" s="269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</row>
    <row r="23" spans="1:108" ht="15" customHeight="1" x14ac:dyDescent="0.3">
      <c r="A23" s="501" t="s">
        <v>531</v>
      </c>
      <c r="B23" s="502" t="s">
        <v>563</v>
      </c>
      <c r="C23" s="503" t="s">
        <v>183</v>
      </c>
      <c r="D23" s="504">
        <f t="array" ref="D23">SUM($G$18:$BI$18*$G23:$BI23+$G$19:$BI$19*$G23:$BI23)</f>
        <v>32</v>
      </c>
      <c r="E23" s="505"/>
      <c r="F23" s="506">
        <v>3</v>
      </c>
      <c r="G23" s="506">
        <v>0</v>
      </c>
      <c r="H23" s="506">
        <v>0</v>
      </c>
      <c r="I23" s="506">
        <v>16</v>
      </c>
      <c r="J23" s="506">
        <v>0</v>
      </c>
      <c r="K23" s="506">
        <v>0</v>
      </c>
      <c r="L23" s="506">
        <v>0</v>
      </c>
      <c r="M23" s="506">
        <v>0</v>
      </c>
      <c r="N23" s="506">
        <v>0</v>
      </c>
      <c r="O23" s="506">
        <v>0</v>
      </c>
      <c r="P23" s="506">
        <v>0</v>
      </c>
      <c r="Q23" s="506">
        <v>0</v>
      </c>
      <c r="R23" s="506">
        <v>0</v>
      </c>
      <c r="S23" s="506">
        <v>0</v>
      </c>
      <c r="T23" s="506">
        <v>0</v>
      </c>
      <c r="U23" s="506">
        <v>0</v>
      </c>
      <c r="V23" s="506">
        <v>0</v>
      </c>
      <c r="W23" s="506">
        <v>0</v>
      </c>
      <c r="X23" s="506">
        <v>0</v>
      </c>
      <c r="Y23" s="506">
        <v>0</v>
      </c>
      <c r="Z23" s="506">
        <v>0</v>
      </c>
      <c r="AA23" s="506">
        <v>0</v>
      </c>
      <c r="AB23" s="506">
        <v>0</v>
      </c>
      <c r="AC23" s="506">
        <v>0</v>
      </c>
      <c r="AD23" s="506">
        <v>0</v>
      </c>
      <c r="AE23" s="506">
        <v>0</v>
      </c>
      <c r="AF23" s="506">
        <v>0</v>
      </c>
      <c r="AG23" s="506">
        <v>0</v>
      </c>
      <c r="AH23" s="506">
        <v>0</v>
      </c>
      <c r="AI23" s="506">
        <v>0</v>
      </c>
      <c r="AJ23" s="506">
        <v>0</v>
      </c>
      <c r="AK23" s="506">
        <v>0</v>
      </c>
      <c r="AL23" s="506">
        <v>0</v>
      </c>
      <c r="AM23" s="506">
        <v>0</v>
      </c>
      <c r="AN23" s="506">
        <v>0</v>
      </c>
      <c r="AO23" s="506">
        <v>0</v>
      </c>
      <c r="AP23" s="506">
        <v>0</v>
      </c>
      <c r="AQ23" s="506">
        <v>0</v>
      </c>
      <c r="AR23" s="506">
        <v>0</v>
      </c>
      <c r="AS23" s="506">
        <v>0</v>
      </c>
      <c r="AT23" s="506">
        <v>0</v>
      </c>
      <c r="AU23" s="506">
        <v>0</v>
      </c>
      <c r="AV23" s="506">
        <v>0</v>
      </c>
      <c r="AW23" s="506">
        <v>0</v>
      </c>
      <c r="AX23" s="506">
        <v>0</v>
      </c>
      <c r="AY23" s="506">
        <v>0</v>
      </c>
      <c r="AZ23" s="506">
        <v>0</v>
      </c>
      <c r="BA23" s="506">
        <v>0</v>
      </c>
      <c r="BB23" s="506">
        <v>0</v>
      </c>
      <c r="BC23" s="506">
        <v>0</v>
      </c>
      <c r="BD23" s="506">
        <v>0</v>
      </c>
      <c r="BE23" s="506">
        <v>0</v>
      </c>
      <c r="BF23" s="506">
        <v>0</v>
      </c>
      <c r="BG23" s="506">
        <v>0</v>
      </c>
      <c r="BH23" s="506">
        <v>0</v>
      </c>
      <c r="BI23" s="506">
        <v>0</v>
      </c>
      <c r="BS23" s="1"/>
      <c r="BT23" s="268"/>
      <c r="BU23" s="268"/>
      <c r="BV23" s="268"/>
      <c r="BW23" s="269"/>
      <c r="BX23" s="269"/>
      <c r="BY23" s="269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</row>
    <row r="24" spans="1:108" ht="15" customHeight="1" x14ac:dyDescent="0.3">
      <c r="A24" s="501" t="s">
        <v>530</v>
      </c>
      <c r="B24" s="502" t="s">
        <v>564</v>
      </c>
      <c r="C24" s="503" t="s">
        <v>183</v>
      </c>
      <c r="D24" s="504">
        <f t="array" ref="D24">SUM($G$18:$BI$18*$G24:$BI24+$G$19:$BI$19*$G24:$BI24)</f>
        <v>36</v>
      </c>
      <c r="E24" s="505"/>
      <c r="F24" s="506">
        <v>4</v>
      </c>
      <c r="G24" s="506">
        <v>0</v>
      </c>
      <c r="H24" s="506">
        <v>0</v>
      </c>
      <c r="I24" s="506">
        <v>18</v>
      </c>
      <c r="J24" s="506">
        <v>0</v>
      </c>
      <c r="K24" s="506">
        <v>0</v>
      </c>
      <c r="L24" s="506">
        <v>0</v>
      </c>
      <c r="M24" s="506">
        <v>0</v>
      </c>
      <c r="N24" s="506">
        <v>0</v>
      </c>
      <c r="O24" s="506">
        <v>0</v>
      </c>
      <c r="P24" s="506">
        <v>0</v>
      </c>
      <c r="Q24" s="506">
        <v>0</v>
      </c>
      <c r="R24" s="506">
        <v>0</v>
      </c>
      <c r="S24" s="506">
        <v>0</v>
      </c>
      <c r="T24" s="506">
        <v>0</v>
      </c>
      <c r="U24" s="506">
        <v>0</v>
      </c>
      <c r="V24" s="506">
        <v>0</v>
      </c>
      <c r="W24" s="506">
        <v>0</v>
      </c>
      <c r="X24" s="506">
        <v>0</v>
      </c>
      <c r="Y24" s="506">
        <v>0</v>
      </c>
      <c r="Z24" s="506">
        <v>0</v>
      </c>
      <c r="AA24" s="506">
        <v>0</v>
      </c>
      <c r="AB24" s="506">
        <v>0</v>
      </c>
      <c r="AC24" s="506">
        <v>0</v>
      </c>
      <c r="AD24" s="506">
        <v>0</v>
      </c>
      <c r="AE24" s="506">
        <v>0</v>
      </c>
      <c r="AF24" s="506">
        <v>0</v>
      </c>
      <c r="AG24" s="506">
        <v>0</v>
      </c>
      <c r="AH24" s="506">
        <v>0</v>
      </c>
      <c r="AI24" s="506">
        <v>0</v>
      </c>
      <c r="AJ24" s="506">
        <v>0</v>
      </c>
      <c r="AK24" s="506">
        <v>0</v>
      </c>
      <c r="AL24" s="506">
        <v>0</v>
      </c>
      <c r="AM24" s="506">
        <v>0</v>
      </c>
      <c r="AN24" s="506">
        <v>0</v>
      </c>
      <c r="AO24" s="506">
        <v>0</v>
      </c>
      <c r="AP24" s="506">
        <v>0</v>
      </c>
      <c r="AQ24" s="506">
        <v>0</v>
      </c>
      <c r="AR24" s="506">
        <v>0</v>
      </c>
      <c r="AS24" s="506">
        <v>0</v>
      </c>
      <c r="AT24" s="506">
        <v>0</v>
      </c>
      <c r="AU24" s="506">
        <v>0</v>
      </c>
      <c r="AV24" s="506">
        <v>0</v>
      </c>
      <c r="AW24" s="506">
        <v>0</v>
      </c>
      <c r="AX24" s="506">
        <v>0</v>
      </c>
      <c r="AY24" s="506">
        <v>0</v>
      </c>
      <c r="AZ24" s="506">
        <v>0</v>
      </c>
      <c r="BA24" s="506">
        <v>0</v>
      </c>
      <c r="BB24" s="506">
        <v>0</v>
      </c>
      <c r="BC24" s="506">
        <v>0</v>
      </c>
      <c r="BD24" s="506">
        <v>0</v>
      </c>
      <c r="BE24" s="506">
        <v>0</v>
      </c>
      <c r="BF24" s="506">
        <v>0</v>
      </c>
      <c r="BG24" s="506">
        <v>0</v>
      </c>
      <c r="BH24" s="506">
        <v>0</v>
      </c>
      <c r="BI24" s="506">
        <v>0</v>
      </c>
      <c r="BS24" s="1"/>
      <c r="BT24" s="268"/>
      <c r="BU24" s="268"/>
      <c r="BV24" s="268"/>
      <c r="BW24" s="269"/>
      <c r="BX24" s="269"/>
      <c r="BY24" s="269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</row>
    <row r="25" spans="1:108" ht="15" customHeight="1" x14ac:dyDescent="0.3">
      <c r="A25" s="501" t="s">
        <v>529</v>
      </c>
      <c r="B25" s="502" t="s">
        <v>565</v>
      </c>
      <c r="C25" s="503" t="s">
        <v>183</v>
      </c>
      <c r="D25" s="504">
        <f t="array" ref="D25">SUM($G$18:$BI$18*$G25:$BI25+$G$19:$BI$19*$G25:$BI25)</f>
        <v>40</v>
      </c>
      <c r="E25" s="505"/>
      <c r="F25" s="506">
        <v>5</v>
      </c>
      <c r="G25" s="506">
        <v>0</v>
      </c>
      <c r="H25" s="506">
        <v>0</v>
      </c>
      <c r="I25" s="506">
        <v>20</v>
      </c>
      <c r="J25" s="506">
        <v>0</v>
      </c>
      <c r="K25" s="506">
        <v>0</v>
      </c>
      <c r="L25" s="506">
        <v>0</v>
      </c>
      <c r="M25" s="506">
        <v>0</v>
      </c>
      <c r="N25" s="506">
        <v>0</v>
      </c>
      <c r="O25" s="506">
        <v>0</v>
      </c>
      <c r="P25" s="506">
        <v>0</v>
      </c>
      <c r="Q25" s="506">
        <v>0</v>
      </c>
      <c r="R25" s="506">
        <v>0</v>
      </c>
      <c r="S25" s="506">
        <v>0</v>
      </c>
      <c r="T25" s="506">
        <v>0</v>
      </c>
      <c r="U25" s="506">
        <v>0</v>
      </c>
      <c r="V25" s="506">
        <v>0</v>
      </c>
      <c r="W25" s="506">
        <v>0</v>
      </c>
      <c r="X25" s="506">
        <v>0</v>
      </c>
      <c r="Y25" s="506">
        <v>0</v>
      </c>
      <c r="Z25" s="506">
        <v>0</v>
      </c>
      <c r="AA25" s="506">
        <v>0</v>
      </c>
      <c r="AB25" s="506">
        <v>0</v>
      </c>
      <c r="AC25" s="506">
        <v>0</v>
      </c>
      <c r="AD25" s="506">
        <v>0</v>
      </c>
      <c r="AE25" s="506">
        <v>0</v>
      </c>
      <c r="AF25" s="506">
        <v>0</v>
      </c>
      <c r="AG25" s="506">
        <v>0</v>
      </c>
      <c r="AH25" s="506">
        <v>0</v>
      </c>
      <c r="AI25" s="506">
        <v>0</v>
      </c>
      <c r="AJ25" s="506">
        <v>0</v>
      </c>
      <c r="AK25" s="506">
        <v>0</v>
      </c>
      <c r="AL25" s="506">
        <v>0</v>
      </c>
      <c r="AM25" s="506">
        <v>0</v>
      </c>
      <c r="AN25" s="506">
        <v>0</v>
      </c>
      <c r="AO25" s="506">
        <v>0</v>
      </c>
      <c r="AP25" s="506">
        <v>0</v>
      </c>
      <c r="AQ25" s="506">
        <v>0</v>
      </c>
      <c r="AR25" s="506">
        <v>0</v>
      </c>
      <c r="AS25" s="506">
        <v>0</v>
      </c>
      <c r="AT25" s="506">
        <v>0</v>
      </c>
      <c r="AU25" s="506">
        <v>0</v>
      </c>
      <c r="AV25" s="506">
        <v>0</v>
      </c>
      <c r="AW25" s="506">
        <v>0</v>
      </c>
      <c r="AX25" s="506">
        <v>0</v>
      </c>
      <c r="AY25" s="506">
        <v>0</v>
      </c>
      <c r="AZ25" s="506">
        <v>0</v>
      </c>
      <c r="BA25" s="506">
        <v>0</v>
      </c>
      <c r="BB25" s="506">
        <v>0</v>
      </c>
      <c r="BC25" s="506">
        <v>0</v>
      </c>
      <c r="BD25" s="506">
        <v>0</v>
      </c>
      <c r="BE25" s="506">
        <v>0</v>
      </c>
      <c r="BF25" s="506">
        <v>0</v>
      </c>
      <c r="BG25" s="506">
        <v>0</v>
      </c>
      <c r="BH25" s="506">
        <v>0</v>
      </c>
      <c r="BI25" s="506">
        <v>0</v>
      </c>
      <c r="BS25" s="1"/>
      <c r="BT25" s="268"/>
      <c r="BU25" s="268"/>
      <c r="BV25" s="268"/>
      <c r="BW25" s="269"/>
      <c r="BX25" s="269"/>
      <c r="BY25" s="269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</row>
    <row r="26" spans="1:108" ht="15" customHeight="1" x14ac:dyDescent="0.3">
      <c r="A26" s="501" t="s">
        <v>528</v>
      </c>
      <c r="B26" s="502" t="s">
        <v>566</v>
      </c>
      <c r="C26" s="503" t="s">
        <v>183</v>
      </c>
      <c r="D26" s="504">
        <f t="array" ref="D26">SUM($G$18:$BI$18*$G26:$BI26+$G$19:$BI$19*$G26:$BI26)</f>
        <v>44</v>
      </c>
      <c r="E26" s="505"/>
      <c r="F26" s="506">
        <v>6</v>
      </c>
      <c r="G26" s="506">
        <v>0</v>
      </c>
      <c r="H26" s="506">
        <v>0</v>
      </c>
      <c r="I26" s="506">
        <v>22</v>
      </c>
      <c r="J26" s="506">
        <v>0</v>
      </c>
      <c r="K26" s="506">
        <v>0</v>
      </c>
      <c r="L26" s="506">
        <v>0</v>
      </c>
      <c r="M26" s="506">
        <v>0</v>
      </c>
      <c r="N26" s="506">
        <v>0</v>
      </c>
      <c r="O26" s="506">
        <v>0</v>
      </c>
      <c r="P26" s="506">
        <v>0</v>
      </c>
      <c r="Q26" s="506">
        <v>0</v>
      </c>
      <c r="R26" s="506">
        <v>0</v>
      </c>
      <c r="S26" s="506">
        <v>0</v>
      </c>
      <c r="T26" s="506">
        <v>0</v>
      </c>
      <c r="U26" s="506">
        <v>0</v>
      </c>
      <c r="V26" s="506">
        <v>0</v>
      </c>
      <c r="W26" s="506">
        <v>0</v>
      </c>
      <c r="X26" s="506">
        <v>0</v>
      </c>
      <c r="Y26" s="506">
        <v>0</v>
      </c>
      <c r="Z26" s="506">
        <v>0</v>
      </c>
      <c r="AA26" s="506">
        <v>0</v>
      </c>
      <c r="AB26" s="506">
        <v>0</v>
      </c>
      <c r="AC26" s="506">
        <v>0</v>
      </c>
      <c r="AD26" s="506">
        <v>0</v>
      </c>
      <c r="AE26" s="506">
        <v>0</v>
      </c>
      <c r="AF26" s="506">
        <v>0</v>
      </c>
      <c r="AG26" s="506">
        <v>0</v>
      </c>
      <c r="AH26" s="506">
        <v>0</v>
      </c>
      <c r="AI26" s="506">
        <v>0</v>
      </c>
      <c r="AJ26" s="506">
        <v>0</v>
      </c>
      <c r="AK26" s="506">
        <v>0</v>
      </c>
      <c r="AL26" s="506">
        <v>0</v>
      </c>
      <c r="AM26" s="506">
        <v>0</v>
      </c>
      <c r="AN26" s="506">
        <v>0</v>
      </c>
      <c r="AO26" s="506">
        <v>0</v>
      </c>
      <c r="AP26" s="506">
        <v>0</v>
      </c>
      <c r="AQ26" s="506">
        <v>0</v>
      </c>
      <c r="AR26" s="506">
        <v>0</v>
      </c>
      <c r="AS26" s="506">
        <v>0</v>
      </c>
      <c r="AT26" s="506">
        <v>0</v>
      </c>
      <c r="AU26" s="506">
        <v>0</v>
      </c>
      <c r="AV26" s="506">
        <v>0</v>
      </c>
      <c r="AW26" s="506">
        <v>0</v>
      </c>
      <c r="AX26" s="506">
        <v>0</v>
      </c>
      <c r="AY26" s="506">
        <v>0</v>
      </c>
      <c r="AZ26" s="506">
        <v>0</v>
      </c>
      <c r="BA26" s="506">
        <v>0</v>
      </c>
      <c r="BB26" s="506">
        <v>0</v>
      </c>
      <c r="BC26" s="506">
        <v>0</v>
      </c>
      <c r="BD26" s="506">
        <v>0</v>
      </c>
      <c r="BE26" s="506">
        <v>0</v>
      </c>
      <c r="BF26" s="506">
        <v>0</v>
      </c>
      <c r="BG26" s="506">
        <v>0</v>
      </c>
      <c r="BH26" s="506">
        <v>0</v>
      </c>
      <c r="BI26" s="506">
        <v>0</v>
      </c>
      <c r="BS26" s="1"/>
      <c r="BT26" s="268"/>
      <c r="BU26" s="268"/>
      <c r="BV26" s="268"/>
      <c r="BW26" s="269"/>
      <c r="BX26" s="269"/>
      <c r="BY26" s="269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</row>
    <row r="27" spans="1:108" ht="15" customHeight="1" x14ac:dyDescent="0.3">
      <c r="A27" s="501" t="s">
        <v>527</v>
      </c>
      <c r="B27" s="502" t="s">
        <v>567</v>
      </c>
      <c r="C27" s="503" t="s">
        <v>183</v>
      </c>
      <c r="D27" s="504">
        <f t="array" ref="D27">SUM($G$18:$BI$18*$G27:$BI27+$G$19:$BI$19*$G27:$BI27)</f>
        <v>48</v>
      </c>
      <c r="E27" s="505"/>
      <c r="F27" s="506">
        <v>7</v>
      </c>
      <c r="G27" s="506">
        <v>0</v>
      </c>
      <c r="H27" s="506">
        <v>0</v>
      </c>
      <c r="I27" s="506">
        <v>24</v>
      </c>
      <c r="J27" s="506">
        <v>0</v>
      </c>
      <c r="K27" s="506">
        <v>0</v>
      </c>
      <c r="L27" s="506">
        <v>0</v>
      </c>
      <c r="M27" s="506">
        <v>0</v>
      </c>
      <c r="N27" s="506">
        <v>0</v>
      </c>
      <c r="O27" s="506">
        <v>0</v>
      </c>
      <c r="P27" s="506">
        <v>0</v>
      </c>
      <c r="Q27" s="506">
        <v>0</v>
      </c>
      <c r="R27" s="506">
        <v>0</v>
      </c>
      <c r="S27" s="506">
        <v>0</v>
      </c>
      <c r="T27" s="506">
        <v>0</v>
      </c>
      <c r="U27" s="506">
        <v>0</v>
      </c>
      <c r="V27" s="506">
        <v>0</v>
      </c>
      <c r="W27" s="506">
        <v>0</v>
      </c>
      <c r="X27" s="506">
        <v>0</v>
      </c>
      <c r="Y27" s="506">
        <v>0</v>
      </c>
      <c r="Z27" s="506">
        <v>0</v>
      </c>
      <c r="AA27" s="506">
        <v>0</v>
      </c>
      <c r="AB27" s="506">
        <v>0</v>
      </c>
      <c r="AC27" s="506">
        <v>0</v>
      </c>
      <c r="AD27" s="506">
        <v>0</v>
      </c>
      <c r="AE27" s="506">
        <v>0</v>
      </c>
      <c r="AF27" s="506">
        <v>0</v>
      </c>
      <c r="AG27" s="506">
        <v>0</v>
      </c>
      <c r="AH27" s="506">
        <v>0</v>
      </c>
      <c r="AI27" s="506">
        <v>0</v>
      </c>
      <c r="AJ27" s="506">
        <v>0</v>
      </c>
      <c r="AK27" s="506">
        <v>0</v>
      </c>
      <c r="AL27" s="506">
        <v>0</v>
      </c>
      <c r="AM27" s="506">
        <v>0</v>
      </c>
      <c r="AN27" s="506">
        <v>0</v>
      </c>
      <c r="AO27" s="506">
        <v>0</v>
      </c>
      <c r="AP27" s="506">
        <v>0</v>
      </c>
      <c r="AQ27" s="506">
        <v>0</v>
      </c>
      <c r="AR27" s="506">
        <v>0</v>
      </c>
      <c r="AS27" s="506">
        <v>0</v>
      </c>
      <c r="AT27" s="506">
        <v>0</v>
      </c>
      <c r="AU27" s="506">
        <v>0</v>
      </c>
      <c r="AV27" s="506">
        <v>0</v>
      </c>
      <c r="AW27" s="506">
        <v>0</v>
      </c>
      <c r="AX27" s="506">
        <v>0</v>
      </c>
      <c r="AY27" s="506">
        <v>0</v>
      </c>
      <c r="AZ27" s="506">
        <v>0</v>
      </c>
      <c r="BA27" s="506">
        <v>0</v>
      </c>
      <c r="BB27" s="506">
        <v>0</v>
      </c>
      <c r="BC27" s="506">
        <v>0</v>
      </c>
      <c r="BD27" s="506">
        <v>0</v>
      </c>
      <c r="BE27" s="506">
        <v>0</v>
      </c>
      <c r="BF27" s="506">
        <v>0</v>
      </c>
      <c r="BG27" s="506">
        <v>0</v>
      </c>
      <c r="BH27" s="506">
        <v>0</v>
      </c>
      <c r="BI27" s="506">
        <v>0</v>
      </c>
      <c r="BS27" s="1"/>
      <c r="BT27" s="268"/>
      <c r="BU27" s="268"/>
      <c r="BV27" s="268"/>
      <c r="BW27" s="269"/>
      <c r="BX27" s="269"/>
      <c r="BY27" s="269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</row>
    <row r="28" spans="1:108" ht="15" customHeight="1" x14ac:dyDescent="0.3">
      <c r="A28" s="501" t="s">
        <v>526</v>
      </c>
      <c r="B28" s="502" t="s">
        <v>568</v>
      </c>
      <c r="C28" s="503" t="s">
        <v>183</v>
      </c>
      <c r="D28" s="504">
        <f t="array" ref="D28">SUM($G$18:$BI$18*$G28:$BI28+$G$19:$BI$19*$G28:$BI28)</f>
        <v>52</v>
      </c>
      <c r="E28" s="505"/>
      <c r="F28" s="506">
        <v>8</v>
      </c>
      <c r="G28" s="506">
        <v>0</v>
      </c>
      <c r="H28" s="506">
        <v>0</v>
      </c>
      <c r="I28" s="506">
        <v>26</v>
      </c>
      <c r="J28" s="506">
        <v>0</v>
      </c>
      <c r="K28" s="506">
        <v>0</v>
      </c>
      <c r="L28" s="506">
        <v>0</v>
      </c>
      <c r="M28" s="506">
        <v>0</v>
      </c>
      <c r="N28" s="506">
        <v>0</v>
      </c>
      <c r="O28" s="506">
        <v>0</v>
      </c>
      <c r="P28" s="506">
        <v>0</v>
      </c>
      <c r="Q28" s="506">
        <v>0</v>
      </c>
      <c r="R28" s="506">
        <v>0</v>
      </c>
      <c r="S28" s="506">
        <v>0</v>
      </c>
      <c r="T28" s="506">
        <v>0</v>
      </c>
      <c r="U28" s="506">
        <v>0</v>
      </c>
      <c r="V28" s="506">
        <v>0</v>
      </c>
      <c r="W28" s="506">
        <v>0</v>
      </c>
      <c r="X28" s="506">
        <v>0</v>
      </c>
      <c r="Y28" s="506">
        <v>0</v>
      </c>
      <c r="Z28" s="506">
        <v>0</v>
      </c>
      <c r="AA28" s="506">
        <v>0</v>
      </c>
      <c r="AB28" s="506">
        <v>0</v>
      </c>
      <c r="AC28" s="506">
        <v>0</v>
      </c>
      <c r="AD28" s="506">
        <v>0</v>
      </c>
      <c r="AE28" s="506">
        <v>0</v>
      </c>
      <c r="AF28" s="506">
        <v>0</v>
      </c>
      <c r="AG28" s="506">
        <v>0</v>
      </c>
      <c r="AH28" s="506">
        <v>0</v>
      </c>
      <c r="AI28" s="506">
        <v>0</v>
      </c>
      <c r="AJ28" s="506">
        <v>0</v>
      </c>
      <c r="AK28" s="506">
        <v>0</v>
      </c>
      <c r="AL28" s="506">
        <v>0</v>
      </c>
      <c r="AM28" s="506">
        <v>0</v>
      </c>
      <c r="AN28" s="506">
        <v>0</v>
      </c>
      <c r="AO28" s="506">
        <v>0</v>
      </c>
      <c r="AP28" s="506">
        <v>0</v>
      </c>
      <c r="AQ28" s="506">
        <v>0</v>
      </c>
      <c r="AR28" s="506">
        <v>0</v>
      </c>
      <c r="AS28" s="506">
        <v>0</v>
      </c>
      <c r="AT28" s="506">
        <v>0</v>
      </c>
      <c r="AU28" s="506">
        <v>0</v>
      </c>
      <c r="AV28" s="506">
        <v>0</v>
      </c>
      <c r="AW28" s="506">
        <v>0</v>
      </c>
      <c r="AX28" s="506">
        <v>0</v>
      </c>
      <c r="AY28" s="506">
        <v>0</v>
      </c>
      <c r="AZ28" s="506">
        <v>0</v>
      </c>
      <c r="BA28" s="506">
        <v>0</v>
      </c>
      <c r="BB28" s="506">
        <v>0</v>
      </c>
      <c r="BC28" s="506">
        <v>0</v>
      </c>
      <c r="BD28" s="506">
        <v>0</v>
      </c>
      <c r="BE28" s="506">
        <v>0</v>
      </c>
      <c r="BF28" s="506">
        <v>0</v>
      </c>
      <c r="BG28" s="506">
        <v>0</v>
      </c>
      <c r="BH28" s="506">
        <v>0</v>
      </c>
      <c r="BI28" s="506">
        <v>0</v>
      </c>
      <c r="BS28" s="1"/>
      <c r="BT28" s="268"/>
      <c r="BU28" s="268"/>
      <c r="BV28" s="268"/>
      <c r="BW28" s="269"/>
      <c r="BX28" s="269"/>
      <c r="BY28" s="269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</row>
    <row r="29" spans="1:108" ht="15" customHeight="1" x14ac:dyDescent="0.3">
      <c r="A29" s="501" t="s">
        <v>525</v>
      </c>
      <c r="B29" s="502" t="s">
        <v>569</v>
      </c>
      <c r="C29" s="503" t="s">
        <v>183</v>
      </c>
      <c r="D29" s="504">
        <f t="array" ref="D29">SUM($G$18:$BI$18*$G29:$BI29+$G$19:$BI$19*$G29:$BI29)</f>
        <v>56</v>
      </c>
      <c r="E29" s="505"/>
      <c r="F29" s="506">
        <v>9</v>
      </c>
      <c r="G29" s="506">
        <v>0</v>
      </c>
      <c r="H29" s="506">
        <v>0</v>
      </c>
      <c r="I29" s="506">
        <v>28</v>
      </c>
      <c r="J29" s="506">
        <v>0</v>
      </c>
      <c r="K29" s="506">
        <v>0</v>
      </c>
      <c r="L29" s="506">
        <v>0</v>
      </c>
      <c r="M29" s="506">
        <v>0</v>
      </c>
      <c r="N29" s="506">
        <v>0</v>
      </c>
      <c r="O29" s="506">
        <v>0</v>
      </c>
      <c r="P29" s="506">
        <v>0</v>
      </c>
      <c r="Q29" s="506">
        <v>0</v>
      </c>
      <c r="R29" s="506">
        <v>0</v>
      </c>
      <c r="S29" s="506">
        <v>0</v>
      </c>
      <c r="T29" s="506">
        <v>0</v>
      </c>
      <c r="U29" s="506">
        <v>0</v>
      </c>
      <c r="V29" s="506">
        <v>0</v>
      </c>
      <c r="W29" s="506">
        <v>0</v>
      </c>
      <c r="X29" s="506">
        <v>0</v>
      </c>
      <c r="Y29" s="506">
        <v>0</v>
      </c>
      <c r="Z29" s="506">
        <v>0</v>
      </c>
      <c r="AA29" s="506">
        <v>0</v>
      </c>
      <c r="AB29" s="506">
        <v>0</v>
      </c>
      <c r="AC29" s="506">
        <v>0</v>
      </c>
      <c r="AD29" s="506">
        <v>0</v>
      </c>
      <c r="AE29" s="506">
        <v>0</v>
      </c>
      <c r="AF29" s="506">
        <v>0</v>
      </c>
      <c r="AG29" s="506">
        <v>0</v>
      </c>
      <c r="AH29" s="506">
        <v>0</v>
      </c>
      <c r="AI29" s="506">
        <v>0</v>
      </c>
      <c r="AJ29" s="506">
        <v>0</v>
      </c>
      <c r="AK29" s="506">
        <v>0</v>
      </c>
      <c r="AL29" s="506">
        <v>0</v>
      </c>
      <c r="AM29" s="506">
        <v>0</v>
      </c>
      <c r="AN29" s="506">
        <v>0</v>
      </c>
      <c r="AO29" s="506">
        <v>0</v>
      </c>
      <c r="AP29" s="506">
        <v>0</v>
      </c>
      <c r="AQ29" s="506">
        <v>0</v>
      </c>
      <c r="AR29" s="506">
        <v>0</v>
      </c>
      <c r="AS29" s="506">
        <v>0</v>
      </c>
      <c r="AT29" s="506">
        <v>0</v>
      </c>
      <c r="AU29" s="506">
        <v>0</v>
      </c>
      <c r="AV29" s="506">
        <v>0</v>
      </c>
      <c r="AW29" s="506">
        <v>0</v>
      </c>
      <c r="AX29" s="506">
        <v>0</v>
      </c>
      <c r="AY29" s="506">
        <v>0</v>
      </c>
      <c r="AZ29" s="506">
        <v>0</v>
      </c>
      <c r="BA29" s="506">
        <v>0</v>
      </c>
      <c r="BB29" s="506">
        <v>0</v>
      </c>
      <c r="BC29" s="506">
        <v>0</v>
      </c>
      <c r="BD29" s="506">
        <v>0</v>
      </c>
      <c r="BE29" s="506">
        <v>0</v>
      </c>
      <c r="BF29" s="506">
        <v>0</v>
      </c>
      <c r="BG29" s="506">
        <v>0</v>
      </c>
      <c r="BH29" s="506">
        <v>0</v>
      </c>
      <c r="BI29" s="506">
        <v>0</v>
      </c>
      <c r="BS29" s="1"/>
      <c r="BT29" s="268"/>
      <c r="BU29" s="268"/>
      <c r="BV29" s="268"/>
      <c r="BW29" s="269"/>
      <c r="BX29" s="269"/>
      <c r="BY29" s="269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</row>
    <row r="30" spans="1:108" ht="15" customHeight="1" x14ac:dyDescent="0.3">
      <c r="A30" s="501" t="s">
        <v>524</v>
      </c>
      <c r="B30" s="502" t="s">
        <v>570</v>
      </c>
      <c r="C30" s="503" t="s">
        <v>183</v>
      </c>
      <c r="D30" s="504">
        <f t="array" ref="D30">SUM($G$18:$BI$18*$G30:$BI30+$G$19:$BI$19*$G30:$BI30)</f>
        <v>60</v>
      </c>
      <c r="E30" s="505"/>
      <c r="F30" s="506">
        <v>10</v>
      </c>
      <c r="G30" s="506">
        <v>0</v>
      </c>
      <c r="H30" s="506">
        <v>0</v>
      </c>
      <c r="I30" s="506">
        <v>30</v>
      </c>
      <c r="J30" s="506">
        <v>0</v>
      </c>
      <c r="K30" s="506">
        <v>0</v>
      </c>
      <c r="L30" s="506">
        <v>0</v>
      </c>
      <c r="M30" s="506">
        <v>0</v>
      </c>
      <c r="N30" s="506">
        <v>0</v>
      </c>
      <c r="O30" s="506">
        <v>0</v>
      </c>
      <c r="P30" s="506">
        <v>0</v>
      </c>
      <c r="Q30" s="506">
        <v>0</v>
      </c>
      <c r="R30" s="506">
        <v>0</v>
      </c>
      <c r="S30" s="506">
        <v>0</v>
      </c>
      <c r="T30" s="506">
        <v>0</v>
      </c>
      <c r="U30" s="506">
        <v>0</v>
      </c>
      <c r="V30" s="506">
        <v>0</v>
      </c>
      <c r="W30" s="506">
        <v>0</v>
      </c>
      <c r="X30" s="506">
        <v>0</v>
      </c>
      <c r="Y30" s="506">
        <v>0</v>
      </c>
      <c r="Z30" s="506">
        <v>0</v>
      </c>
      <c r="AA30" s="506">
        <v>0</v>
      </c>
      <c r="AB30" s="506">
        <v>0</v>
      </c>
      <c r="AC30" s="506">
        <v>0</v>
      </c>
      <c r="AD30" s="506">
        <v>0</v>
      </c>
      <c r="AE30" s="506">
        <v>0</v>
      </c>
      <c r="AF30" s="506">
        <v>0</v>
      </c>
      <c r="AG30" s="506">
        <v>0</v>
      </c>
      <c r="AH30" s="506">
        <v>0</v>
      </c>
      <c r="AI30" s="506">
        <v>0</v>
      </c>
      <c r="AJ30" s="506">
        <v>0</v>
      </c>
      <c r="AK30" s="506">
        <v>0</v>
      </c>
      <c r="AL30" s="506">
        <v>0</v>
      </c>
      <c r="AM30" s="506">
        <v>0</v>
      </c>
      <c r="AN30" s="506">
        <v>0</v>
      </c>
      <c r="AO30" s="506">
        <v>0</v>
      </c>
      <c r="AP30" s="506">
        <v>0</v>
      </c>
      <c r="AQ30" s="506">
        <v>0</v>
      </c>
      <c r="AR30" s="506">
        <v>0</v>
      </c>
      <c r="AS30" s="506">
        <v>0</v>
      </c>
      <c r="AT30" s="506">
        <v>0</v>
      </c>
      <c r="AU30" s="506">
        <v>0</v>
      </c>
      <c r="AV30" s="506">
        <v>0</v>
      </c>
      <c r="AW30" s="506">
        <v>0</v>
      </c>
      <c r="AX30" s="506">
        <v>0</v>
      </c>
      <c r="AY30" s="506">
        <v>0</v>
      </c>
      <c r="AZ30" s="506">
        <v>0</v>
      </c>
      <c r="BA30" s="506">
        <v>0</v>
      </c>
      <c r="BB30" s="506">
        <v>0</v>
      </c>
      <c r="BC30" s="506">
        <v>0</v>
      </c>
      <c r="BD30" s="506">
        <v>0</v>
      </c>
      <c r="BE30" s="506">
        <v>0</v>
      </c>
      <c r="BF30" s="506">
        <v>0</v>
      </c>
      <c r="BG30" s="506">
        <v>0</v>
      </c>
      <c r="BH30" s="506">
        <v>0</v>
      </c>
      <c r="BI30" s="506">
        <v>0</v>
      </c>
      <c r="BS30" s="1"/>
      <c r="BT30" s="268"/>
      <c r="BU30" s="268"/>
      <c r="BV30" s="268"/>
      <c r="BW30" s="269"/>
      <c r="BX30" s="269"/>
      <c r="BY30" s="269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</row>
    <row r="31" spans="1:108" ht="15" customHeight="1" x14ac:dyDescent="0.3">
      <c r="A31" s="501" t="s">
        <v>523</v>
      </c>
      <c r="B31" s="502" t="s">
        <v>571</v>
      </c>
      <c r="C31" s="503" t="s">
        <v>183</v>
      </c>
      <c r="D31" s="504">
        <f t="array" ref="D31">SUM($G$18:$BI$18*$G31:$BI31+$G$19:$BI$19*$G31:$BI31)</f>
        <v>64</v>
      </c>
      <c r="E31" s="505"/>
      <c r="F31" s="506">
        <v>11</v>
      </c>
      <c r="G31" s="506">
        <v>0</v>
      </c>
      <c r="H31" s="506">
        <v>0</v>
      </c>
      <c r="I31" s="506">
        <v>32</v>
      </c>
      <c r="J31" s="506">
        <v>0</v>
      </c>
      <c r="K31" s="506">
        <v>0</v>
      </c>
      <c r="L31" s="506">
        <v>0</v>
      </c>
      <c r="M31" s="506">
        <v>0</v>
      </c>
      <c r="N31" s="506">
        <v>0</v>
      </c>
      <c r="O31" s="506">
        <v>0</v>
      </c>
      <c r="P31" s="506">
        <v>0</v>
      </c>
      <c r="Q31" s="506">
        <v>0</v>
      </c>
      <c r="R31" s="506">
        <v>0</v>
      </c>
      <c r="S31" s="506">
        <v>0</v>
      </c>
      <c r="T31" s="506">
        <v>0</v>
      </c>
      <c r="U31" s="506">
        <v>0</v>
      </c>
      <c r="V31" s="506">
        <v>0</v>
      </c>
      <c r="W31" s="506">
        <v>0</v>
      </c>
      <c r="X31" s="506">
        <v>0</v>
      </c>
      <c r="Y31" s="506">
        <v>0</v>
      </c>
      <c r="Z31" s="506">
        <v>0</v>
      </c>
      <c r="AA31" s="506">
        <v>0</v>
      </c>
      <c r="AB31" s="506">
        <v>0</v>
      </c>
      <c r="AC31" s="506">
        <v>0</v>
      </c>
      <c r="AD31" s="506">
        <v>0</v>
      </c>
      <c r="AE31" s="506">
        <v>0</v>
      </c>
      <c r="AF31" s="506">
        <v>0</v>
      </c>
      <c r="AG31" s="506">
        <v>0</v>
      </c>
      <c r="AH31" s="506">
        <v>0</v>
      </c>
      <c r="AI31" s="506">
        <v>0</v>
      </c>
      <c r="AJ31" s="506">
        <v>0</v>
      </c>
      <c r="AK31" s="506">
        <v>0</v>
      </c>
      <c r="AL31" s="506">
        <v>0</v>
      </c>
      <c r="AM31" s="506">
        <v>0</v>
      </c>
      <c r="AN31" s="506">
        <v>0</v>
      </c>
      <c r="AO31" s="506">
        <v>0</v>
      </c>
      <c r="AP31" s="506">
        <v>0</v>
      </c>
      <c r="AQ31" s="506">
        <v>0</v>
      </c>
      <c r="AR31" s="506">
        <v>0</v>
      </c>
      <c r="AS31" s="506">
        <v>0</v>
      </c>
      <c r="AT31" s="506">
        <v>0</v>
      </c>
      <c r="AU31" s="506">
        <v>0</v>
      </c>
      <c r="AV31" s="506">
        <v>0</v>
      </c>
      <c r="AW31" s="506">
        <v>0</v>
      </c>
      <c r="AX31" s="506">
        <v>0</v>
      </c>
      <c r="AY31" s="506">
        <v>0</v>
      </c>
      <c r="AZ31" s="506">
        <v>0</v>
      </c>
      <c r="BA31" s="506">
        <v>0</v>
      </c>
      <c r="BB31" s="506">
        <v>0</v>
      </c>
      <c r="BC31" s="506">
        <v>0</v>
      </c>
      <c r="BD31" s="506">
        <v>0</v>
      </c>
      <c r="BE31" s="506">
        <v>0</v>
      </c>
      <c r="BF31" s="506">
        <v>0</v>
      </c>
      <c r="BG31" s="506">
        <v>0</v>
      </c>
      <c r="BH31" s="506">
        <v>0</v>
      </c>
      <c r="BI31" s="506">
        <v>0</v>
      </c>
      <c r="BS31" s="1"/>
      <c r="BT31" s="268"/>
      <c r="BU31" s="268"/>
      <c r="BV31" s="268"/>
      <c r="BW31" s="269"/>
      <c r="BX31" s="269"/>
      <c r="BY31" s="269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</row>
    <row r="32" spans="1:108" ht="15" customHeight="1" x14ac:dyDescent="0.3">
      <c r="A32" s="501" t="s">
        <v>522</v>
      </c>
      <c r="B32" s="502" t="s">
        <v>572</v>
      </c>
      <c r="C32" s="503" t="s">
        <v>183</v>
      </c>
      <c r="D32" s="504">
        <f t="array" ref="D32">SUM($G$18:$BI$18*$G32:$BI32+$G$19:$BI$19*$G32:$BI32)</f>
        <v>68</v>
      </c>
      <c r="E32" s="505"/>
      <c r="F32" s="506">
        <v>12</v>
      </c>
      <c r="G32" s="506">
        <v>0</v>
      </c>
      <c r="H32" s="506">
        <v>0</v>
      </c>
      <c r="I32" s="506">
        <v>34</v>
      </c>
      <c r="J32" s="506">
        <v>0</v>
      </c>
      <c r="K32" s="506">
        <v>0</v>
      </c>
      <c r="L32" s="506">
        <v>0</v>
      </c>
      <c r="M32" s="506">
        <v>0</v>
      </c>
      <c r="N32" s="506">
        <v>0</v>
      </c>
      <c r="O32" s="506">
        <v>0</v>
      </c>
      <c r="P32" s="506">
        <v>0</v>
      </c>
      <c r="Q32" s="506">
        <v>0</v>
      </c>
      <c r="R32" s="506">
        <v>0</v>
      </c>
      <c r="S32" s="506">
        <v>0</v>
      </c>
      <c r="T32" s="506">
        <v>0</v>
      </c>
      <c r="U32" s="506">
        <v>0</v>
      </c>
      <c r="V32" s="506">
        <v>0</v>
      </c>
      <c r="W32" s="506">
        <v>0</v>
      </c>
      <c r="X32" s="506">
        <v>0</v>
      </c>
      <c r="Y32" s="506">
        <v>0</v>
      </c>
      <c r="Z32" s="506">
        <v>0</v>
      </c>
      <c r="AA32" s="506">
        <v>0</v>
      </c>
      <c r="AB32" s="506">
        <v>0</v>
      </c>
      <c r="AC32" s="506">
        <v>0</v>
      </c>
      <c r="AD32" s="506">
        <v>0</v>
      </c>
      <c r="AE32" s="506">
        <v>0</v>
      </c>
      <c r="AF32" s="506">
        <v>0</v>
      </c>
      <c r="AG32" s="506">
        <v>0</v>
      </c>
      <c r="AH32" s="506">
        <v>0</v>
      </c>
      <c r="AI32" s="506">
        <v>0</v>
      </c>
      <c r="AJ32" s="506">
        <v>0</v>
      </c>
      <c r="AK32" s="506">
        <v>0</v>
      </c>
      <c r="AL32" s="506">
        <v>0</v>
      </c>
      <c r="AM32" s="506">
        <v>0</v>
      </c>
      <c r="AN32" s="506">
        <v>0</v>
      </c>
      <c r="AO32" s="506">
        <v>0</v>
      </c>
      <c r="AP32" s="506">
        <v>0</v>
      </c>
      <c r="AQ32" s="506">
        <v>0</v>
      </c>
      <c r="AR32" s="506">
        <v>0</v>
      </c>
      <c r="AS32" s="506">
        <v>0</v>
      </c>
      <c r="AT32" s="506">
        <v>0</v>
      </c>
      <c r="AU32" s="506">
        <v>0</v>
      </c>
      <c r="AV32" s="506">
        <v>0</v>
      </c>
      <c r="AW32" s="506">
        <v>0</v>
      </c>
      <c r="AX32" s="506">
        <v>0</v>
      </c>
      <c r="AY32" s="506">
        <v>0</v>
      </c>
      <c r="AZ32" s="506">
        <v>0</v>
      </c>
      <c r="BA32" s="506">
        <v>0</v>
      </c>
      <c r="BB32" s="506">
        <v>0</v>
      </c>
      <c r="BC32" s="506">
        <v>0</v>
      </c>
      <c r="BD32" s="506">
        <v>0</v>
      </c>
      <c r="BE32" s="506">
        <v>0</v>
      </c>
      <c r="BF32" s="506">
        <v>0</v>
      </c>
      <c r="BG32" s="506">
        <v>0</v>
      </c>
      <c r="BH32" s="506">
        <v>0</v>
      </c>
      <c r="BI32" s="506">
        <v>0</v>
      </c>
      <c r="BS32" s="1"/>
      <c r="BT32" s="268"/>
      <c r="BU32" s="268"/>
      <c r="BV32" s="268"/>
      <c r="BW32" s="269"/>
      <c r="BX32" s="269"/>
      <c r="BY32" s="269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</row>
    <row r="33" spans="1:108" ht="15" customHeight="1" x14ac:dyDescent="0.3">
      <c r="A33" s="501" t="s">
        <v>521</v>
      </c>
      <c r="B33" s="502" t="s">
        <v>573</v>
      </c>
      <c r="C33" s="503" t="s">
        <v>184</v>
      </c>
      <c r="D33" s="504">
        <f t="array" ref="D33">SUM($G$18:$BI$18*$G33:$BI33+$G$19:$BI$19*$G33:$BI33)</f>
        <v>24</v>
      </c>
      <c r="E33" s="505"/>
      <c r="F33" s="506">
        <v>13</v>
      </c>
      <c r="G33" s="506">
        <v>0</v>
      </c>
      <c r="H33" s="506">
        <v>0</v>
      </c>
      <c r="I33" s="506">
        <v>12</v>
      </c>
      <c r="J33" s="506">
        <v>0</v>
      </c>
      <c r="K33" s="506">
        <v>0</v>
      </c>
      <c r="L33" s="506">
        <v>0</v>
      </c>
      <c r="M33" s="506">
        <v>0</v>
      </c>
      <c r="N33" s="506">
        <v>0</v>
      </c>
      <c r="O33" s="506">
        <v>0</v>
      </c>
      <c r="P33" s="506">
        <v>0</v>
      </c>
      <c r="Q33" s="506">
        <v>0</v>
      </c>
      <c r="R33" s="506">
        <v>0</v>
      </c>
      <c r="S33" s="506">
        <v>0</v>
      </c>
      <c r="T33" s="506">
        <v>0</v>
      </c>
      <c r="U33" s="506">
        <v>0</v>
      </c>
      <c r="V33" s="506">
        <v>0</v>
      </c>
      <c r="W33" s="506">
        <v>0</v>
      </c>
      <c r="X33" s="506">
        <v>0</v>
      </c>
      <c r="Y33" s="506">
        <v>0</v>
      </c>
      <c r="Z33" s="506">
        <v>0</v>
      </c>
      <c r="AA33" s="506">
        <v>0</v>
      </c>
      <c r="AB33" s="506">
        <v>0</v>
      </c>
      <c r="AC33" s="506">
        <v>0</v>
      </c>
      <c r="AD33" s="506">
        <v>0</v>
      </c>
      <c r="AE33" s="506">
        <v>0</v>
      </c>
      <c r="AF33" s="506">
        <v>0</v>
      </c>
      <c r="AG33" s="506">
        <v>0</v>
      </c>
      <c r="AH33" s="506">
        <v>0</v>
      </c>
      <c r="AI33" s="506">
        <v>0</v>
      </c>
      <c r="AJ33" s="506">
        <v>0</v>
      </c>
      <c r="AK33" s="506">
        <v>0</v>
      </c>
      <c r="AL33" s="506">
        <v>0</v>
      </c>
      <c r="AM33" s="506">
        <v>0</v>
      </c>
      <c r="AN33" s="506">
        <v>0</v>
      </c>
      <c r="AO33" s="506">
        <v>0</v>
      </c>
      <c r="AP33" s="506">
        <v>0</v>
      </c>
      <c r="AQ33" s="506">
        <v>0</v>
      </c>
      <c r="AR33" s="506">
        <v>0</v>
      </c>
      <c r="AS33" s="506">
        <v>0</v>
      </c>
      <c r="AT33" s="506">
        <v>0</v>
      </c>
      <c r="AU33" s="506">
        <v>0</v>
      </c>
      <c r="AV33" s="506">
        <v>0</v>
      </c>
      <c r="AW33" s="506">
        <v>0</v>
      </c>
      <c r="AX33" s="506">
        <v>0</v>
      </c>
      <c r="AY33" s="506">
        <v>0</v>
      </c>
      <c r="AZ33" s="506">
        <v>0</v>
      </c>
      <c r="BA33" s="506">
        <v>0</v>
      </c>
      <c r="BB33" s="506">
        <v>0</v>
      </c>
      <c r="BC33" s="506">
        <v>0</v>
      </c>
      <c r="BD33" s="506">
        <v>0</v>
      </c>
      <c r="BE33" s="506">
        <v>0</v>
      </c>
      <c r="BF33" s="506">
        <v>0</v>
      </c>
      <c r="BG33" s="506">
        <v>0</v>
      </c>
      <c r="BH33" s="506">
        <v>0</v>
      </c>
      <c r="BI33" s="506">
        <v>0</v>
      </c>
      <c r="BS33" s="1"/>
      <c r="BT33" s="268"/>
      <c r="BU33" s="268"/>
      <c r="BV33" s="268"/>
      <c r="BW33" s="269"/>
      <c r="BX33" s="269"/>
      <c r="BY33" s="269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</row>
    <row r="34" spans="1:108" ht="15" customHeight="1" x14ac:dyDescent="0.3">
      <c r="A34" s="501" t="s">
        <v>520</v>
      </c>
      <c r="B34" s="502" t="s">
        <v>574</v>
      </c>
      <c r="C34" s="503" t="s">
        <v>184</v>
      </c>
      <c r="D34" s="504">
        <f t="array" ref="D34">SUM($G$18:$BI$18*$G34:$BI34+$G$19:$BI$19*$G34:$BI34)</f>
        <v>28</v>
      </c>
      <c r="E34" s="505"/>
      <c r="F34" s="506">
        <v>14</v>
      </c>
      <c r="G34" s="506">
        <v>0</v>
      </c>
      <c r="H34" s="506">
        <v>0</v>
      </c>
      <c r="I34" s="506">
        <v>14</v>
      </c>
      <c r="J34" s="506">
        <v>0</v>
      </c>
      <c r="K34" s="506">
        <v>0</v>
      </c>
      <c r="L34" s="506">
        <v>0</v>
      </c>
      <c r="M34" s="506">
        <v>0</v>
      </c>
      <c r="N34" s="506">
        <v>0</v>
      </c>
      <c r="O34" s="506">
        <v>0</v>
      </c>
      <c r="P34" s="506">
        <v>0</v>
      </c>
      <c r="Q34" s="506">
        <v>0</v>
      </c>
      <c r="R34" s="506">
        <v>0</v>
      </c>
      <c r="S34" s="506">
        <v>0</v>
      </c>
      <c r="T34" s="506">
        <v>0</v>
      </c>
      <c r="U34" s="506">
        <v>0</v>
      </c>
      <c r="V34" s="506">
        <v>0</v>
      </c>
      <c r="W34" s="506">
        <v>0</v>
      </c>
      <c r="X34" s="506">
        <v>0</v>
      </c>
      <c r="Y34" s="506">
        <v>0</v>
      </c>
      <c r="Z34" s="506">
        <v>0</v>
      </c>
      <c r="AA34" s="506">
        <v>0</v>
      </c>
      <c r="AB34" s="506">
        <v>0</v>
      </c>
      <c r="AC34" s="506">
        <v>0</v>
      </c>
      <c r="AD34" s="506">
        <v>0</v>
      </c>
      <c r="AE34" s="506">
        <v>0</v>
      </c>
      <c r="AF34" s="506">
        <v>0</v>
      </c>
      <c r="AG34" s="506">
        <v>0</v>
      </c>
      <c r="AH34" s="506">
        <v>0</v>
      </c>
      <c r="AI34" s="506">
        <v>0</v>
      </c>
      <c r="AJ34" s="506">
        <v>0</v>
      </c>
      <c r="AK34" s="506">
        <v>0</v>
      </c>
      <c r="AL34" s="506">
        <v>0</v>
      </c>
      <c r="AM34" s="506">
        <v>0</v>
      </c>
      <c r="AN34" s="506">
        <v>0</v>
      </c>
      <c r="AO34" s="506">
        <v>0</v>
      </c>
      <c r="AP34" s="506">
        <v>0</v>
      </c>
      <c r="AQ34" s="506">
        <v>0</v>
      </c>
      <c r="AR34" s="506">
        <v>0</v>
      </c>
      <c r="AS34" s="506">
        <v>0</v>
      </c>
      <c r="AT34" s="506">
        <v>0</v>
      </c>
      <c r="AU34" s="506">
        <v>0</v>
      </c>
      <c r="AV34" s="506">
        <v>0</v>
      </c>
      <c r="AW34" s="506">
        <v>0</v>
      </c>
      <c r="AX34" s="506">
        <v>0</v>
      </c>
      <c r="AY34" s="506">
        <v>0</v>
      </c>
      <c r="AZ34" s="506">
        <v>0</v>
      </c>
      <c r="BA34" s="506">
        <v>0</v>
      </c>
      <c r="BB34" s="506">
        <v>0</v>
      </c>
      <c r="BC34" s="506">
        <v>0</v>
      </c>
      <c r="BD34" s="506">
        <v>0</v>
      </c>
      <c r="BE34" s="506">
        <v>0</v>
      </c>
      <c r="BF34" s="506">
        <v>0</v>
      </c>
      <c r="BG34" s="506">
        <v>0</v>
      </c>
      <c r="BH34" s="506">
        <v>0</v>
      </c>
      <c r="BI34" s="506">
        <v>0</v>
      </c>
      <c r="BS34" s="1"/>
      <c r="BT34" s="268"/>
      <c r="BU34" s="268"/>
      <c r="BV34" s="268"/>
      <c r="BW34" s="269"/>
      <c r="BX34" s="269"/>
      <c r="BY34" s="269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</row>
    <row r="35" spans="1:108" ht="15" customHeight="1" x14ac:dyDescent="0.3">
      <c r="A35" s="501" t="s">
        <v>519</v>
      </c>
      <c r="B35" s="502" t="s">
        <v>575</v>
      </c>
      <c r="C35" s="503" t="s">
        <v>184</v>
      </c>
      <c r="D35" s="504">
        <f t="array" ref="D35">SUM($G$18:$BI$18*$G35:$BI35+$G$19:$BI$19*$G35:$BI35)</f>
        <v>28</v>
      </c>
      <c r="E35" s="505"/>
      <c r="F35" s="506">
        <v>15</v>
      </c>
      <c r="G35" s="506">
        <v>0</v>
      </c>
      <c r="H35" s="506">
        <v>0</v>
      </c>
      <c r="I35" s="506">
        <v>14</v>
      </c>
      <c r="J35" s="506">
        <v>0</v>
      </c>
      <c r="K35" s="506">
        <v>0</v>
      </c>
      <c r="L35" s="506">
        <v>0</v>
      </c>
      <c r="M35" s="506">
        <v>0</v>
      </c>
      <c r="N35" s="506">
        <v>0</v>
      </c>
      <c r="O35" s="506">
        <v>0</v>
      </c>
      <c r="P35" s="506">
        <v>0</v>
      </c>
      <c r="Q35" s="506">
        <v>0</v>
      </c>
      <c r="R35" s="506">
        <v>0</v>
      </c>
      <c r="S35" s="506">
        <v>0</v>
      </c>
      <c r="T35" s="506">
        <v>0</v>
      </c>
      <c r="U35" s="506">
        <v>0</v>
      </c>
      <c r="V35" s="506">
        <v>0</v>
      </c>
      <c r="W35" s="506">
        <v>0</v>
      </c>
      <c r="X35" s="506">
        <v>0</v>
      </c>
      <c r="Y35" s="506">
        <v>0</v>
      </c>
      <c r="Z35" s="506">
        <v>0</v>
      </c>
      <c r="AA35" s="506">
        <v>0</v>
      </c>
      <c r="AB35" s="506">
        <v>0</v>
      </c>
      <c r="AC35" s="506">
        <v>0</v>
      </c>
      <c r="AD35" s="506">
        <v>0</v>
      </c>
      <c r="AE35" s="506">
        <v>0</v>
      </c>
      <c r="AF35" s="506">
        <v>0</v>
      </c>
      <c r="AG35" s="506">
        <v>0</v>
      </c>
      <c r="AH35" s="506">
        <v>0</v>
      </c>
      <c r="AI35" s="506">
        <v>0</v>
      </c>
      <c r="AJ35" s="506">
        <v>0</v>
      </c>
      <c r="AK35" s="506">
        <v>0</v>
      </c>
      <c r="AL35" s="506">
        <v>0</v>
      </c>
      <c r="AM35" s="506">
        <v>0</v>
      </c>
      <c r="AN35" s="506">
        <v>0</v>
      </c>
      <c r="AO35" s="506">
        <v>0</v>
      </c>
      <c r="AP35" s="506">
        <v>0</v>
      </c>
      <c r="AQ35" s="506">
        <v>0</v>
      </c>
      <c r="AR35" s="506">
        <v>0</v>
      </c>
      <c r="AS35" s="506">
        <v>0</v>
      </c>
      <c r="AT35" s="506">
        <v>0</v>
      </c>
      <c r="AU35" s="506">
        <v>0</v>
      </c>
      <c r="AV35" s="506">
        <v>0</v>
      </c>
      <c r="AW35" s="506">
        <v>0</v>
      </c>
      <c r="AX35" s="506">
        <v>0</v>
      </c>
      <c r="AY35" s="506">
        <v>0</v>
      </c>
      <c r="AZ35" s="506">
        <v>0</v>
      </c>
      <c r="BA35" s="506">
        <v>0</v>
      </c>
      <c r="BB35" s="506">
        <v>0</v>
      </c>
      <c r="BC35" s="506">
        <v>0</v>
      </c>
      <c r="BD35" s="506">
        <v>0</v>
      </c>
      <c r="BE35" s="506">
        <v>0</v>
      </c>
      <c r="BF35" s="506">
        <v>0</v>
      </c>
      <c r="BG35" s="506">
        <v>0</v>
      </c>
      <c r="BH35" s="506">
        <v>0</v>
      </c>
      <c r="BI35" s="506">
        <v>0</v>
      </c>
      <c r="BS35" s="1"/>
      <c r="BT35" s="268"/>
      <c r="BU35" s="268"/>
      <c r="BV35" s="268"/>
      <c r="BW35" s="269"/>
      <c r="BX35" s="269"/>
      <c r="BY35" s="269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</row>
    <row r="36" spans="1:108" ht="15" customHeight="1" x14ac:dyDescent="0.3">
      <c r="A36" s="501" t="s">
        <v>518</v>
      </c>
      <c r="B36" s="502" t="s">
        <v>576</v>
      </c>
      <c r="C36" s="503" t="s">
        <v>184</v>
      </c>
      <c r="D36" s="504">
        <f t="array" ref="D36">SUM($G$18:$BI$18*$G36:$BI36+$G$19:$BI$19*$G36:$BI36)</f>
        <v>32</v>
      </c>
      <c r="E36" s="505"/>
      <c r="F36" s="506">
        <v>16</v>
      </c>
      <c r="G36" s="506">
        <v>0</v>
      </c>
      <c r="H36" s="506">
        <v>0</v>
      </c>
      <c r="I36" s="506">
        <v>16</v>
      </c>
      <c r="J36" s="506">
        <v>0</v>
      </c>
      <c r="K36" s="506">
        <v>0</v>
      </c>
      <c r="L36" s="506">
        <v>0</v>
      </c>
      <c r="M36" s="506">
        <v>0</v>
      </c>
      <c r="N36" s="506">
        <v>0</v>
      </c>
      <c r="O36" s="506">
        <v>0</v>
      </c>
      <c r="P36" s="506">
        <v>0</v>
      </c>
      <c r="Q36" s="506">
        <v>0</v>
      </c>
      <c r="R36" s="506">
        <v>0</v>
      </c>
      <c r="S36" s="506">
        <v>0</v>
      </c>
      <c r="T36" s="506">
        <v>0</v>
      </c>
      <c r="U36" s="506">
        <v>0</v>
      </c>
      <c r="V36" s="506">
        <v>0</v>
      </c>
      <c r="W36" s="506">
        <v>0</v>
      </c>
      <c r="X36" s="506">
        <v>0</v>
      </c>
      <c r="Y36" s="506">
        <v>0</v>
      </c>
      <c r="Z36" s="506">
        <v>0</v>
      </c>
      <c r="AA36" s="506">
        <v>0</v>
      </c>
      <c r="AB36" s="506">
        <v>0</v>
      </c>
      <c r="AC36" s="506">
        <v>0</v>
      </c>
      <c r="AD36" s="506">
        <v>0</v>
      </c>
      <c r="AE36" s="506">
        <v>0</v>
      </c>
      <c r="AF36" s="506">
        <v>0</v>
      </c>
      <c r="AG36" s="506">
        <v>0</v>
      </c>
      <c r="AH36" s="506">
        <v>0</v>
      </c>
      <c r="AI36" s="506">
        <v>0</v>
      </c>
      <c r="AJ36" s="506">
        <v>0</v>
      </c>
      <c r="AK36" s="506">
        <v>0</v>
      </c>
      <c r="AL36" s="506">
        <v>0</v>
      </c>
      <c r="AM36" s="506">
        <v>0</v>
      </c>
      <c r="AN36" s="506">
        <v>0</v>
      </c>
      <c r="AO36" s="506">
        <v>0</v>
      </c>
      <c r="AP36" s="506">
        <v>0</v>
      </c>
      <c r="AQ36" s="506">
        <v>0</v>
      </c>
      <c r="AR36" s="506">
        <v>0</v>
      </c>
      <c r="AS36" s="506">
        <v>0</v>
      </c>
      <c r="AT36" s="506">
        <v>0</v>
      </c>
      <c r="AU36" s="506">
        <v>0</v>
      </c>
      <c r="AV36" s="506">
        <v>0</v>
      </c>
      <c r="AW36" s="506">
        <v>0</v>
      </c>
      <c r="AX36" s="506">
        <v>0</v>
      </c>
      <c r="AY36" s="506">
        <v>0</v>
      </c>
      <c r="AZ36" s="506">
        <v>0</v>
      </c>
      <c r="BA36" s="506">
        <v>0</v>
      </c>
      <c r="BB36" s="506">
        <v>0</v>
      </c>
      <c r="BC36" s="506">
        <v>0</v>
      </c>
      <c r="BD36" s="506">
        <v>0</v>
      </c>
      <c r="BE36" s="506">
        <v>0</v>
      </c>
      <c r="BF36" s="506">
        <v>0</v>
      </c>
      <c r="BG36" s="506">
        <v>0</v>
      </c>
      <c r="BH36" s="506">
        <v>0</v>
      </c>
      <c r="BI36" s="506">
        <v>0</v>
      </c>
      <c r="BS36" s="1"/>
      <c r="BT36" s="268"/>
      <c r="BU36" s="268"/>
      <c r="BV36" s="268"/>
      <c r="BW36" s="269"/>
      <c r="BX36" s="269"/>
      <c r="BY36" s="269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</row>
    <row r="37" spans="1:108" ht="15" customHeight="1" x14ac:dyDescent="0.3">
      <c r="A37" s="501" t="s">
        <v>517</v>
      </c>
      <c r="B37" s="502" t="s">
        <v>577</v>
      </c>
      <c r="C37" s="503" t="s">
        <v>184</v>
      </c>
      <c r="D37" s="504">
        <f t="array" ref="D37">SUM($G$18:$BI$18*$G37:$BI37+$G$19:$BI$19*$G37:$BI37)</f>
        <v>32</v>
      </c>
      <c r="E37" s="505"/>
      <c r="F37" s="506">
        <v>17</v>
      </c>
      <c r="G37" s="506">
        <v>0</v>
      </c>
      <c r="H37" s="506">
        <v>0</v>
      </c>
      <c r="I37" s="506">
        <v>16</v>
      </c>
      <c r="J37" s="506">
        <v>0</v>
      </c>
      <c r="K37" s="506">
        <v>0</v>
      </c>
      <c r="L37" s="506">
        <v>0</v>
      </c>
      <c r="M37" s="506">
        <v>0</v>
      </c>
      <c r="N37" s="506">
        <v>0</v>
      </c>
      <c r="O37" s="506">
        <v>0</v>
      </c>
      <c r="P37" s="506">
        <v>0</v>
      </c>
      <c r="Q37" s="506">
        <v>0</v>
      </c>
      <c r="R37" s="506">
        <v>0</v>
      </c>
      <c r="S37" s="506">
        <v>0</v>
      </c>
      <c r="T37" s="506">
        <v>0</v>
      </c>
      <c r="U37" s="506">
        <v>0</v>
      </c>
      <c r="V37" s="506">
        <v>0</v>
      </c>
      <c r="W37" s="506">
        <v>0</v>
      </c>
      <c r="X37" s="506">
        <v>0</v>
      </c>
      <c r="Y37" s="506">
        <v>0</v>
      </c>
      <c r="Z37" s="506">
        <v>0</v>
      </c>
      <c r="AA37" s="506">
        <v>0</v>
      </c>
      <c r="AB37" s="506">
        <v>0</v>
      </c>
      <c r="AC37" s="506">
        <v>0</v>
      </c>
      <c r="AD37" s="506">
        <v>0</v>
      </c>
      <c r="AE37" s="506">
        <v>0</v>
      </c>
      <c r="AF37" s="506">
        <v>0</v>
      </c>
      <c r="AG37" s="506">
        <v>0</v>
      </c>
      <c r="AH37" s="506">
        <v>0</v>
      </c>
      <c r="AI37" s="506">
        <v>0</v>
      </c>
      <c r="AJ37" s="506">
        <v>0</v>
      </c>
      <c r="AK37" s="506">
        <v>0</v>
      </c>
      <c r="AL37" s="506">
        <v>0</v>
      </c>
      <c r="AM37" s="506">
        <v>0</v>
      </c>
      <c r="AN37" s="506">
        <v>0</v>
      </c>
      <c r="AO37" s="506">
        <v>0</v>
      </c>
      <c r="AP37" s="506">
        <v>0</v>
      </c>
      <c r="AQ37" s="506">
        <v>0</v>
      </c>
      <c r="AR37" s="506">
        <v>0</v>
      </c>
      <c r="AS37" s="506">
        <v>0</v>
      </c>
      <c r="AT37" s="506">
        <v>0</v>
      </c>
      <c r="AU37" s="506">
        <v>0</v>
      </c>
      <c r="AV37" s="506">
        <v>0</v>
      </c>
      <c r="AW37" s="506">
        <v>0</v>
      </c>
      <c r="AX37" s="506">
        <v>0</v>
      </c>
      <c r="AY37" s="506">
        <v>0</v>
      </c>
      <c r="AZ37" s="506">
        <v>0</v>
      </c>
      <c r="BA37" s="506">
        <v>0</v>
      </c>
      <c r="BB37" s="506">
        <v>0</v>
      </c>
      <c r="BC37" s="506">
        <v>0</v>
      </c>
      <c r="BD37" s="506">
        <v>0</v>
      </c>
      <c r="BE37" s="506">
        <v>0</v>
      </c>
      <c r="BF37" s="506">
        <v>0</v>
      </c>
      <c r="BG37" s="506">
        <v>0</v>
      </c>
      <c r="BH37" s="506">
        <v>0</v>
      </c>
      <c r="BI37" s="506">
        <v>0</v>
      </c>
      <c r="BS37" s="1"/>
      <c r="BT37" s="268"/>
      <c r="BU37" s="268"/>
      <c r="BV37" s="268"/>
      <c r="BW37" s="269"/>
      <c r="BX37" s="269"/>
      <c r="BY37" s="269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</row>
    <row r="38" spans="1:108" ht="15" customHeight="1" x14ac:dyDescent="0.3">
      <c r="A38" s="501" t="s">
        <v>516</v>
      </c>
      <c r="B38" s="502" t="s">
        <v>578</v>
      </c>
      <c r="C38" s="503" t="s">
        <v>184</v>
      </c>
      <c r="D38" s="504">
        <f t="array" ref="D38">SUM($G$18:$BI$18*$G38:$BI38+$G$19:$BI$19*$G38:$BI38)</f>
        <v>32</v>
      </c>
      <c r="E38" s="505"/>
      <c r="F38" s="506">
        <v>18</v>
      </c>
      <c r="G38" s="506">
        <v>0</v>
      </c>
      <c r="H38" s="506">
        <v>0</v>
      </c>
      <c r="I38" s="506">
        <v>16</v>
      </c>
      <c r="J38" s="506">
        <v>0</v>
      </c>
      <c r="K38" s="506">
        <v>0</v>
      </c>
      <c r="L38" s="506">
        <v>0</v>
      </c>
      <c r="M38" s="506">
        <v>0</v>
      </c>
      <c r="N38" s="506">
        <v>0</v>
      </c>
      <c r="O38" s="506">
        <v>0</v>
      </c>
      <c r="P38" s="506">
        <v>0</v>
      </c>
      <c r="Q38" s="506">
        <v>0</v>
      </c>
      <c r="R38" s="506">
        <v>0</v>
      </c>
      <c r="S38" s="506">
        <v>0</v>
      </c>
      <c r="T38" s="506">
        <v>0</v>
      </c>
      <c r="U38" s="506">
        <v>0</v>
      </c>
      <c r="V38" s="506">
        <v>0</v>
      </c>
      <c r="W38" s="506">
        <v>0</v>
      </c>
      <c r="X38" s="506">
        <v>0</v>
      </c>
      <c r="Y38" s="506">
        <v>0</v>
      </c>
      <c r="Z38" s="506">
        <v>0</v>
      </c>
      <c r="AA38" s="506">
        <v>0</v>
      </c>
      <c r="AB38" s="506">
        <v>0</v>
      </c>
      <c r="AC38" s="506">
        <v>0</v>
      </c>
      <c r="AD38" s="506">
        <v>0</v>
      </c>
      <c r="AE38" s="506">
        <v>0</v>
      </c>
      <c r="AF38" s="506">
        <v>0</v>
      </c>
      <c r="AG38" s="506">
        <v>0</v>
      </c>
      <c r="AH38" s="506">
        <v>0</v>
      </c>
      <c r="AI38" s="506">
        <v>0</v>
      </c>
      <c r="AJ38" s="506">
        <v>0</v>
      </c>
      <c r="AK38" s="506">
        <v>0</v>
      </c>
      <c r="AL38" s="506">
        <v>0</v>
      </c>
      <c r="AM38" s="506">
        <v>0</v>
      </c>
      <c r="AN38" s="506">
        <v>0</v>
      </c>
      <c r="AO38" s="506">
        <v>0</v>
      </c>
      <c r="AP38" s="506">
        <v>0</v>
      </c>
      <c r="AQ38" s="506">
        <v>0</v>
      </c>
      <c r="AR38" s="506">
        <v>0</v>
      </c>
      <c r="AS38" s="506">
        <v>0</v>
      </c>
      <c r="AT38" s="506">
        <v>0</v>
      </c>
      <c r="AU38" s="506">
        <v>0</v>
      </c>
      <c r="AV38" s="506">
        <v>0</v>
      </c>
      <c r="AW38" s="506">
        <v>0</v>
      </c>
      <c r="AX38" s="506">
        <v>0</v>
      </c>
      <c r="AY38" s="506">
        <v>0</v>
      </c>
      <c r="AZ38" s="506">
        <v>0</v>
      </c>
      <c r="BA38" s="506">
        <v>0</v>
      </c>
      <c r="BB38" s="506">
        <v>0</v>
      </c>
      <c r="BC38" s="506">
        <v>0</v>
      </c>
      <c r="BD38" s="506">
        <v>0</v>
      </c>
      <c r="BE38" s="506">
        <v>0</v>
      </c>
      <c r="BF38" s="506">
        <v>0</v>
      </c>
      <c r="BG38" s="506">
        <v>0</v>
      </c>
      <c r="BH38" s="506">
        <v>0</v>
      </c>
      <c r="BI38" s="506">
        <v>0</v>
      </c>
      <c r="BS38" s="1"/>
      <c r="BT38" s="268"/>
      <c r="BU38" s="268"/>
      <c r="BV38" s="268"/>
      <c r="BW38" s="269"/>
      <c r="BX38" s="269"/>
      <c r="BY38" s="269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</row>
    <row r="39" spans="1:108" ht="15" customHeight="1" x14ac:dyDescent="0.3">
      <c r="A39" s="501" t="s">
        <v>515</v>
      </c>
      <c r="B39" s="502" t="s">
        <v>579</v>
      </c>
      <c r="C39" s="503" t="s">
        <v>184</v>
      </c>
      <c r="D39" s="504">
        <f t="array" ref="D39">SUM($G$18:$BI$18*$G39:$BI39+$G$19:$BI$19*$G39:$BI39)</f>
        <v>36</v>
      </c>
      <c r="E39" s="505"/>
      <c r="F39" s="506">
        <v>19</v>
      </c>
      <c r="G39" s="506">
        <v>0</v>
      </c>
      <c r="H39" s="506">
        <v>0</v>
      </c>
      <c r="I39" s="506">
        <v>18</v>
      </c>
      <c r="J39" s="506">
        <v>0</v>
      </c>
      <c r="K39" s="506">
        <v>0</v>
      </c>
      <c r="L39" s="506">
        <v>0</v>
      </c>
      <c r="M39" s="506">
        <v>0</v>
      </c>
      <c r="N39" s="506">
        <v>0</v>
      </c>
      <c r="O39" s="506">
        <v>0</v>
      </c>
      <c r="P39" s="506">
        <v>0</v>
      </c>
      <c r="Q39" s="506">
        <v>0</v>
      </c>
      <c r="R39" s="506">
        <v>0</v>
      </c>
      <c r="S39" s="506">
        <v>0</v>
      </c>
      <c r="T39" s="506">
        <v>0</v>
      </c>
      <c r="U39" s="506">
        <v>0</v>
      </c>
      <c r="V39" s="506">
        <v>0</v>
      </c>
      <c r="W39" s="506">
        <v>0</v>
      </c>
      <c r="X39" s="506">
        <v>0</v>
      </c>
      <c r="Y39" s="506">
        <v>0</v>
      </c>
      <c r="Z39" s="506">
        <v>0</v>
      </c>
      <c r="AA39" s="506">
        <v>0</v>
      </c>
      <c r="AB39" s="506">
        <v>0</v>
      </c>
      <c r="AC39" s="506">
        <v>0</v>
      </c>
      <c r="AD39" s="506">
        <v>0</v>
      </c>
      <c r="AE39" s="506">
        <v>0</v>
      </c>
      <c r="AF39" s="506">
        <v>0</v>
      </c>
      <c r="AG39" s="506">
        <v>0</v>
      </c>
      <c r="AH39" s="506">
        <v>0</v>
      </c>
      <c r="AI39" s="506">
        <v>0</v>
      </c>
      <c r="AJ39" s="506">
        <v>0</v>
      </c>
      <c r="AK39" s="506">
        <v>0</v>
      </c>
      <c r="AL39" s="506">
        <v>0</v>
      </c>
      <c r="AM39" s="506">
        <v>0</v>
      </c>
      <c r="AN39" s="506">
        <v>0</v>
      </c>
      <c r="AO39" s="506">
        <v>0</v>
      </c>
      <c r="AP39" s="506">
        <v>0</v>
      </c>
      <c r="AQ39" s="506">
        <v>0</v>
      </c>
      <c r="AR39" s="506">
        <v>0</v>
      </c>
      <c r="AS39" s="506">
        <v>0</v>
      </c>
      <c r="AT39" s="506">
        <v>0</v>
      </c>
      <c r="AU39" s="506">
        <v>0</v>
      </c>
      <c r="AV39" s="506">
        <v>0</v>
      </c>
      <c r="AW39" s="506">
        <v>0</v>
      </c>
      <c r="AX39" s="506">
        <v>0</v>
      </c>
      <c r="AY39" s="506">
        <v>0</v>
      </c>
      <c r="AZ39" s="506">
        <v>0</v>
      </c>
      <c r="BA39" s="506">
        <v>0</v>
      </c>
      <c r="BB39" s="506">
        <v>0</v>
      </c>
      <c r="BC39" s="506">
        <v>0</v>
      </c>
      <c r="BD39" s="506">
        <v>0</v>
      </c>
      <c r="BE39" s="506">
        <v>0</v>
      </c>
      <c r="BF39" s="506">
        <v>0</v>
      </c>
      <c r="BG39" s="506">
        <v>0</v>
      </c>
      <c r="BH39" s="506">
        <v>0</v>
      </c>
      <c r="BI39" s="506">
        <v>0</v>
      </c>
      <c r="BS39" s="1"/>
      <c r="BT39" s="268"/>
      <c r="BU39" s="268"/>
      <c r="BV39" s="268"/>
      <c r="BW39" s="269"/>
      <c r="BX39" s="269"/>
      <c r="BY39" s="269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</row>
    <row r="40" spans="1:108" ht="15" customHeight="1" x14ac:dyDescent="0.3">
      <c r="A40" s="501" t="s">
        <v>514</v>
      </c>
      <c r="B40" s="502" t="s">
        <v>580</v>
      </c>
      <c r="C40" s="503" t="s">
        <v>184</v>
      </c>
      <c r="D40" s="504">
        <f t="array" ref="D40">SUM($G$18:$BI$18*$G40:$BI40+$G$19:$BI$19*$G40:$BI40)</f>
        <v>36</v>
      </c>
      <c r="E40" s="505"/>
      <c r="F40" s="506">
        <v>20</v>
      </c>
      <c r="G40" s="506">
        <v>0</v>
      </c>
      <c r="H40" s="506">
        <v>0</v>
      </c>
      <c r="I40" s="506">
        <v>18</v>
      </c>
      <c r="J40" s="506">
        <v>0</v>
      </c>
      <c r="K40" s="506">
        <v>0</v>
      </c>
      <c r="L40" s="506">
        <v>0</v>
      </c>
      <c r="M40" s="506">
        <v>0</v>
      </c>
      <c r="N40" s="506">
        <v>0</v>
      </c>
      <c r="O40" s="506">
        <v>0</v>
      </c>
      <c r="P40" s="506">
        <v>0</v>
      </c>
      <c r="Q40" s="506">
        <v>0</v>
      </c>
      <c r="R40" s="506">
        <v>0</v>
      </c>
      <c r="S40" s="506">
        <v>0</v>
      </c>
      <c r="T40" s="506">
        <v>0</v>
      </c>
      <c r="U40" s="506">
        <v>0</v>
      </c>
      <c r="V40" s="506">
        <v>0</v>
      </c>
      <c r="W40" s="506">
        <v>0</v>
      </c>
      <c r="X40" s="506">
        <v>0</v>
      </c>
      <c r="Y40" s="506">
        <v>0</v>
      </c>
      <c r="Z40" s="506">
        <v>0</v>
      </c>
      <c r="AA40" s="506">
        <v>0</v>
      </c>
      <c r="AB40" s="506">
        <v>0</v>
      </c>
      <c r="AC40" s="506">
        <v>0</v>
      </c>
      <c r="AD40" s="506">
        <v>0</v>
      </c>
      <c r="AE40" s="506">
        <v>0</v>
      </c>
      <c r="AF40" s="506">
        <v>0</v>
      </c>
      <c r="AG40" s="506">
        <v>0</v>
      </c>
      <c r="AH40" s="506">
        <v>0</v>
      </c>
      <c r="AI40" s="506">
        <v>0</v>
      </c>
      <c r="AJ40" s="506">
        <v>0</v>
      </c>
      <c r="AK40" s="506">
        <v>0</v>
      </c>
      <c r="AL40" s="506">
        <v>0</v>
      </c>
      <c r="AM40" s="506">
        <v>0</v>
      </c>
      <c r="AN40" s="506">
        <v>0</v>
      </c>
      <c r="AO40" s="506">
        <v>0</v>
      </c>
      <c r="AP40" s="506">
        <v>0</v>
      </c>
      <c r="AQ40" s="506">
        <v>0</v>
      </c>
      <c r="AR40" s="506">
        <v>0</v>
      </c>
      <c r="AS40" s="506">
        <v>0</v>
      </c>
      <c r="AT40" s="506">
        <v>0</v>
      </c>
      <c r="AU40" s="506">
        <v>0</v>
      </c>
      <c r="AV40" s="506">
        <v>0</v>
      </c>
      <c r="AW40" s="506">
        <v>0</v>
      </c>
      <c r="AX40" s="506">
        <v>0</v>
      </c>
      <c r="AY40" s="506">
        <v>0</v>
      </c>
      <c r="AZ40" s="506">
        <v>0</v>
      </c>
      <c r="BA40" s="506">
        <v>0</v>
      </c>
      <c r="BB40" s="506">
        <v>0</v>
      </c>
      <c r="BC40" s="506">
        <v>0</v>
      </c>
      <c r="BD40" s="506">
        <v>0</v>
      </c>
      <c r="BE40" s="506">
        <v>0</v>
      </c>
      <c r="BF40" s="506">
        <v>0</v>
      </c>
      <c r="BG40" s="506">
        <v>0</v>
      </c>
      <c r="BH40" s="506">
        <v>0</v>
      </c>
      <c r="BI40" s="506">
        <v>0</v>
      </c>
      <c r="BS40" s="1"/>
      <c r="BT40" s="268"/>
      <c r="BU40" s="268"/>
      <c r="BV40" s="268"/>
      <c r="BW40" s="269"/>
      <c r="BX40" s="269"/>
      <c r="BY40" s="269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</row>
    <row r="41" spans="1:108" ht="15" customHeight="1" x14ac:dyDescent="0.3">
      <c r="A41" s="501" t="s">
        <v>513</v>
      </c>
      <c r="B41" s="502" t="s">
        <v>581</v>
      </c>
      <c r="C41" s="503" t="s">
        <v>184</v>
      </c>
      <c r="D41" s="504">
        <f t="array" ref="D41">SUM($G$18:$BI$18*$G41:$BI41+$G$19:$BI$19*$G41:$BI41)</f>
        <v>36</v>
      </c>
      <c r="E41" s="505"/>
      <c r="F41" s="506">
        <v>21</v>
      </c>
      <c r="G41" s="506">
        <v>0</v>
      </c>
      <c r="H41" s="506">
        <v>0</v>
      </c>
      <c r="I41" s="506">
        <v>18</v>
      </c>
      <c r="J41" s="506">
        <v>0</v>
      </c>
      <c r="K41" s="506">
        <v>0</v>
      </c>
      <c r="L41" s="506">
        <v>0</v>
      </c>
      <c r="M41" s="506">
        <v>0</v>
      </c>
      <c r="N41" s="506">
        <v>0</v>
      </c>
      <c r="O41" s="506">
        <v>0</v>
      </c>
      <c r="P41" s="506">
        <v>0</v>
      </c>
      <c r="Q41" s="506">
        <v>0</v>
      </c>
      <c r="R41" s="506">
        <v>0</v>
      </c>
      <c r="S41" s="506">
        <v>0</v>
      </c>
      <c r="T41" s="506">
        <v>0</v>
      </c>
      <c r="U41" s="506">
        <v>0</v>
      </c>
      <c r="V41" s="506">
        <v>0</v>
      </c>
      <c r="W41" s="506">
        <v>0</v>
      </c>
      <c r="X41" s="506">
        <v>0</v>
      </c>
      <c r="Y41" s="506">
        <v>0</v>
      </c>
      <c r="Z41" s="506">
        <v>0</v>
      </c>
      <c r="AA41" s="506">
        <v>0</v>
      </c>
      <c r="AB41" s="506">
        <v>0</v>
      </c>
      <c r="AC41" s="506">
        <v>0</v>
      </c>
      <c r="AD41" s="506">
        <v>0</v>
      </c>
      <c r="AE41" s="506">
        <v>0</v>
      </c>
      <c r="AF41" s="506">
        <v>0</v>
      </c>
      <c r="AG41" s="506">
        <v>0</v>
      </c>
      <c r="AH41" s="506">
        <v>0</v>
      </c>
      <c r="AI41" s="506">
        <v>0</v>
      </c>
      <c r="AJ41" s="506">
        <v>0</v>
      </c>
      <c r="AK41" s="506">
        <v>0</v>
      </c>
      <c r="AL41" s="506">
        <v>0</v>
      </c>
      <c r="AM41" s="506">
        <v>0</v>
      </c>
      <c r="AN41" s="506">
        <v>0</v>
      </c>
      <c r="AO41" s="506">
        <v>0</v>
      </c>
      <c r="AP41" s="506">
        <v>0</v>
      </c>
      <c r="AQ41" s="506">
        <v>0</v>
      </c>
      <c r="AR41" s="506">
        <v>0</v>
      </c>
      <c r="AS41" s="506">
        <v>0</v>
      </c>
      <c r="AT41" s="506">
        <v>0</v>
      </c>
      <c r="AU41" s="506">
        <v>0</v>
      </c>
      <c r="AV41" s="506">
        <v>0</v>
      </c>
      <c r="AW41" s="506">
        <v>0</v>
      </c>
      <c r="AX41" s="506">
        <v>0</v>
      </c>
      <c r="AY41" s="506">
        <v>0</v>
      </c>
      <c r="AZ41" s="506">
        <v>0</v>
      </c>
      <c r="BA41" s="506">
        <v>0</v>
      </c>
      <c r="BB41" s="506">
        <v>0</v>
      </c>
      <c r="BC41" s="506">
        <v>0</v>
      </c>
      <c r="BD41" s="506">
        <v>0</v>
      </c>
      <c r="BE41" s="506">
        <v>0</v>
      </c>
      <c r="BF41" s="506">
        <v>0</v>
      </c>
      <c r="BG41" s="506">
        <v>0</v>
      </c>
      <c r="BH41" s="506">
        <v>0</v>
      </c>
      <c r="BI41" s="506">
        <v>0</v>
      </c>
      <c r="BS41" s="1"/>
      <c r="BT41" s="268"/>
      <c r="BU41" s="268"/>
      <c r="BV41" s="268"/>
      <c r="BW41" s="269"/>
      <c r="BX41" s="269"/>
      <c r="BY41" s="269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</row>
    <row r="42" spans="1:108" ht="15" customHeight="1" x14ac:dyDescent="0.3">
      <c r="A42" s="501" t="s">
        <v>512</v>
      </c>
      <c r="B42" s="502" t="s">
        <v>582</v>
      </c>
      <c r="C42" s="503" t="s">
        <v>184</v>
      </c>
      <c r="D42" s="504">
        <f t="array" ref="D42">SUM($G$18:$BI$18*$G42:$BI42+$G$19:$BI$19*$G42:$BI42)</f>
        <v>36</v>
      </c>
      <c r="E42" s="505"/>
      <c r="F42" s="506">
        <v>22</v>
      </c>
      <c r="G42" s="506">
        <v>0</v>
      </c>
      <c r="H42" s="506">
        <v>0</v>
      </c>
      <c r="I42" s="506">
        <v>18</v>
      </c>
      <c r="J42" s="506">
        <v>0</v>
      </c>
      <c r="K42" s="506">
        <v>0</v>
      </c>
      <c r="L42" s="506">
        <v>0</v>
      </c>
      <c r="M42" s="506">
        <v>0</v>
      </c>
      <c r="N42" s="506">
        <v>0</v>
      </c>
      <c r="O42" s="506">
        <v>0</v>
      </c>
      <c r="P42" s="506">
        <v>0</v>
      </c>
      <c r="Q42" s="506">
        <v>0</v>
      </c>
      <c r="R42" s="506">
        <v>0</v>
      </c>
      <c r="S42" s="506">
        <v>0</v>
      </c>
      <c r="T42" s="506">
        <v>0</v>
      </c>
      <c r="U42" s="506">
        <v>0</v>
      </c>
      <c r="V42" s="506">
        <v>0</v>
      </c>
      <c r="W42" s="506">
        <v>0</v>
      </c>
      <c r="X42" s="506">
        <v>0</v>
      </c>
      <c r="Y42" s="506">
        <v>0</v>
      </c>
      <c r="Z42" s="506">
        <v>0</v>
      </c>
      <c r="AA42" s="506">
        <v>0</v>
      </c>
      <c r="AB42" s="506">
        <v>0</v>
      </c>
      <c r="AC42" s="506">
        <v>0</v>
      </c>
      <c r="AD42" s="506">
        <v>0</v>
      </c>
      <c r="AE42" s="506">
        <v>0</v>
      </c>
      <c r="AF42" s="506">
        <v>0</v>
      </c>
      <c r="AG42" s="506">
        <v>0</v>
      </c>
      <c r="AH42" s="506">
        <v>0</v>
      </c>
      <c r="AI42" s="506">
        <v>0</v>
      </c>
      <c r="AJ42" s="506">
        <v>0</v>
      </c>
      <c r="AK42" s="506">
        <v>0</v>
      </c>
      <c r="AL42" s="506">
        <v>0</v>
      </c>
      <c r="AM42" s="506">
        <v>0</v>
      </c>
      <c r="AN42" s="506">
        <v>0</v>
      </c>
      <c r="AO42" s="506">
        <v>0</v>
      </c>
      <c r="AP42" s="506">
        <v>0</v>
      </c>
      <c r="AQ42" s="506">
        <v>0</v>
      </c>
      <c r="AR42" s="506">
        <v>0</v>
      </c>
      <c r="AS42" s="506">
        <v>0</v>
      </c>
      <c r="AT42" s="506">
        <v>0</v>
      </c>
      <c r="AU42" s="506">
        <v>0</v>
      </c>
      <c r="AV42" s="506">
        <v>0</v>
      </c>
      <c r="AW42" s="506">
        <v>0</v>
      </c>
      <c r="AX42" s="506">
        <v>0</v>
      </c>
      <c r="AY42" s="506">
        <v>0</v>
      </c>
      <c r="AZ42" s="506">
        <v>0</v>
      </c>
      <c r="BA42" s="506">
        <v>0</v>
      </c>
      <c r="BB42" s="506">
        <v>0</v>
      </c>
      <c r="BC42" s="506">
        <v>0</v>
      </c>
      <c r="BD42" s="506">
        <v>0</v>
      </c>
      <c r="BE42" s="506">
        <v>0</v>
      </c>
      <c r="BF42" s="506">
        <v>0</v>
      </c>
      <c r="BG42" s="506">
        <v>0</v>
      </c>
      <c r="BH42" s="506">
        <v>0</v>
      </c>
      <c r="BI42" s="506">
        <v>0</v>
      </c>
      <c r="BS42" s="1"/>
      <c r="BT42" s="268"/>
      <c r="BU42" s="268"/>
      <c r="BV42" s="268"/>
      <c r="BW42" s="269"/>
      <c r="BX42" s="269"/>
      <c r="BY42" s="269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</row>
    <row r="43" spans="1:108" ht="15" customHeight="1" x14ac:dyDescent="0.3">
      <c r="A43" s="501" t="s">
        <v>511</v>
      </c>
      <c r="B43" s="502" t="s">
        <v>583</v>
      </c>
      <c r="C43" s="503" t="s">
        <v>184</v>
      </c>
      <c r="D43" s="504">
        <f t="array" ref="D43">SUM($G$18:$BI$18*$G43:$BI43+$G$19:$BI$19*$G43:$BI43)</f>
        <v>36</v>
      </c>
      <c r="E43" s="505"/>
      <c r="F43" s="506">
        <v>23</v>
      </c>
      <c r="G43" s="506">
        <v>0</v>
      </c>
      <c r="H43" s="506">
        <v>0</v>
      </c>
      <c r="I43" s="506">
        <v>18</v>
      </c>
      <c r="J43" s="506">
        <v>0</v>
      </c>
      <c r="K43" s="506">
        <v>0</v>
      </c>
      <c r="L43" s="506">
        <v>0</v>
      </c>
      <c r="M43" s="506">
        <v>0</v>
      </c>
      <c r="N43" s="506">
        <v>0</v>
      </c>
      <c r="O43" s="506">
        <v>0</v>
      </c>
      <c r="P43" s="506">
        <v>0</v>
      </c>
      <c r="Q43" s="506">
        <v>0</v>
      </c>
      <c r="R43" s="506">
        <v>0</v>
      </c>
      <c r="S43" s="506">
        <v>0</v>
      </c>
      <c r="T43" s="506">
        <v>0</v>
      </c>
      <c r="U43" s="506">
        <v>0</v>
      </c>
      <c r="V43" s="506">
        <v>0</v>
      </c>
      <c r="W43" s="506">
        <v>0</v>
      </c>
      <c r="X43" s="506">
        <v>0</v>
      </c>
      <c r="Y43" s="506">
        <v>0</v>
      </c>
      <c r="Z43" s="506">
        <v>0</v>
      </c>
      <c r="AA43" s="506">
        <v>0</v>
      </c>
      <c r="AB43" s="506">
        <v>0</v>
      </c>
      <c r="AC43" s="506">
        <v>0</v>
      </c>
      <c r="AD43" s="506">
        <v>0</v>
      </c>
      <c r="AE43" s="506">
        <v>0</v>
      </c>
      <c r="AF43" s="506">
        <v>0</v>
      </c>
      <c r="AG43" s="506">
        <v>0</v>
      </c>
      <c r="AH43" s="506">
        <v>0</v>
      </c>
      <c r="AI43" s="506">
        <v>0</v>
      </c>
      <c r="AJ43" s="506">
        <v>0</v>
      </c>
      <c r="AK43" s="506">
        <v>0</v>
      </c>
      <c r="AL43" s="506">
        <v>0</v>
      </c>
      <c r="AM43" s="506">
        <v>0</v>
      </c>
      <c r="AN43" s="506">
        <v>0</v>
      </c>
      <c r="AO43" s="506">
        <v>0</v>
      </c>
      <c r="AP43" s="506">
        <v>0</v>
      </c>
      <c r="AQ43" s="506">
        <v>0</v>
      </c>
      <c r="AR43" s="506">
        <v>0</v>
      </c>
      <c r="AS43" s="506">
        <v>0</v>
      </c>
      <c r="AT43" s="506">
        <v>0</v>
      </c>
      <c r="AU43" s="506">
        <v>0</v>
      </c>
      <c r="AV43" s="506">
        <v>0</v>
      </c>
      <c r="AW43" s="506">
        <v>0</v>
      </c>
      <c r="AX43" s="506">
        <v>0</v>
      </c>
      <c r="AY43" s="506">
        <v>0</v>
      </c>
      <c r="AZ43" s="506">
        <v>0</v>
      </c>
      <c r="BA43" s="506">
        <v>0</v>
      </c>
      <c r="BB43" s="506">
        <v>0</v>
      </c>
      <c r="BC43" s="506">
        <v>0</v>
      </c>
      <c r="BD43" s="506">
        <v>0</v>
      </c>
      <c r="BE43" s="506">
        <v>0</v>
      </c>
      <c r="BF43" s="506">
        <v>0</v>
      </c>
      <c r="BG43" s="506">
        <v>0</v>
      </c>
      <c r="BH43" s="506">
        <v>0</v>
      </c>
      <c r="BI43" s="506">
        <v>0</v>
      </c>
      <c r="BS43" s="1"/>
      <c r="BT43" s="268"/>
      <c r="BU43" s="268"/>
      <c r="BV43" s="268"/>
      <c r="BW43" s="269"/>
      <c r="BX43" s="269"/>
      <c r="BY43" s="269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</row>
    <row r="44" spans="1:108" ht="15" customHeight="1" x14ac:dyDescent="0.3">
      <c r="A44" s="501" t="s">
        <v>510</v>
      </c>
      <c r="B44" s="502" t="s">
        <v>584</v>
      </c>
      <c r="C44" s="503" t="s">
        <v>184</v>
      </c>
      <c r="D44" s="504">
        <f t="array" ref="D44">SUM($G$18:$BI$18*$G44:$BI44+$G$19:$BI$19*$G44:$BI44)</f>
        <v>36</v>
      </c>
      <c r="E44" s="505"/>
      <c r="F44" s="506">
        <v>24</v>
      </c>
      <c r="G44" s="506">
        <v>0</v>
      </c>
      <c r="H44" s="506">
        <v>0</v>
      </c>
      <c r="I44" s="506">
        <v>18</v>
      </c>
      <c r="J44" s="506">
        <v>0</v>
      </c>
      <c r="K44" s="506">
        <v>0</v>
      </c>
      <c r="L44" s="506">
        <v>0</v>
      </c>
      <c r="M44" s="506">
        <v>0</v>
      </c>
      <c r="N44" s="506">
        <v>0</v>
      </c>
      <c r="O44" s="506">
        <v>0</v>
      </c>
      <c r="P44" s="506">
        <v>0</v>
      </c>
      <c r="Q44" s="506">
        <v>0</v>
      </c>
      <c r="R44" s="506">
        <v>0</v>
      </c>
      <c r="S44" s="506">
        <v>0</v>
      </c>
      <c r="T44" s="506">
        <v>0</v>
      </c>
      <c r="U44" s="506">
        <v>0</v>
      </c>
      <c r="V44" s="506">
        <v>0</v>
      </c>
      <c r="W44" s="506">
        <v>0</v>
      </c>
      <c r="X44" s="506">
        <v>0</v>
      </c>
      <c r="Y44" s="506">
        <v>0</v>
      </c>
      <c r="Z44" s="506">
        <v>0</v>
      </c>
      <c r="AA44" s="506">
        <v>0</v>
      </c>
      <c r="AB44" s="506">
        <v>0</v>
      </c>
      <c r="AC44" s="506">
        <v>0</v>
      </c>
      <c r="AD44" s="506">
        <v>0</v>
      </c>
      <c r="AE44" s="506">
        <v>0</v>
      </c>
      <c r="AF44" s="506">
        <v>0</v>
      </c>
      <c r="AG44" s="506">
        <v>0</v>
      </c>
      <c r="AH44" s="506">
        <v>0</v>
      </c>
      <c r="AI44" s="506">
        <v>0</v>
      </c>
      <c r="AJ44" s="506">
        <v>0</v>
      </c>
      <c r="AK44" s="506">
        <v>0</v>
      </c>
      <c r="AL44" s="506">
        <v>0</v>
      </c>
      <c r="AM44" s="506">
        <v>0</v>
      </c>
      <c r="AN44" s="506">
        <v>0</v>
      </c>
      <c r="AO44" s="506">
        <v>0</v>
      </c>
      <c r="AP44" s="506">
        <v>0</v>
      </c>
      <c r="AQ44" s="506">
        <v>0</v>
      </c>
      <c r="AR44" s="506">
        <v>0</v>
      </c>
      <c r="AS44" s="506">
        <v>0</v>
      </c>
      <c r="AT44" s="506">
        <v>0</v>
      </c>
      <c r="AU44" s="506">
        <v>0</v>
      </c>
      <c r="AV44" s="506">
        <v>0</v>
      </c>
      <c r="AW44" s="506">
        <v>0</v>
      </c>
      <c r="AX44" s="506">
        <v>0</v>
      </c>
      <c r="AY44" s="506">
        <v>0</v>
      </c>
      <c r="AZ44" s="506">
        <v>0</v>
      </c>
      <c r="BA44" s="506">
        <v>0</v>
      </c>
      <c r="BB44" s="506">
        <v>0</v>
      </c>
      <c r="BC44" s="506">
        <v>0</v>
      </c>
      <c r="BD44" s="506">
        <v>0</v>
      </c>
      <c r="BE44" s="506">
        <v>0</v>
      </c>
      <c r="BF44" s="506">
        <v>0</v>
      </c>
      <c r="BG44" s="506">
        <v>0</v>
      </c>
      <c r="BH44" s="506">
        <v>0</v>
      </c>
      <c r="BI44" s="506">
        <v>0</v>
      </c>
      <c r="BS44" s="1"/>
      <c r="BT44" s="268"/>
      <c r="BU44" s="268"/>
      <c r="BV44" s="268"/>
      <c r="BW44" s="269"/>
      <c r="BX44" s="269"/>
      <c r="BY44" s="269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</row>
    <row r="45" spans="1:108" ht="15" customHeight="1" x14ac:dyDescent="0.3">
      <c r="A45" s="501" t="s">
        <v>509</v>
      </c>
      <c r="B45" s="502" t="s">
        <v>585</v>
      </c>
      <c r="C45" s="503" t="s">
        <v>184</v>
      </c>
      <c r="D45" s="504">
        <f t="array" ref="D45">SUM($G$18:$BI$18*$G45:$BI45+$G$19:$BI$19*$G45:$BI45)</f>
        <v>36</v>
      </c>
      <c r="E45" s="505"/>
      <c r="F45" s="506">
        <v>25</v>
      </c>
      <c r="G45" s="506">
        <v>0</v>
      </c>
      <c r="H45" s="506">
        <v>0</v>
      </c>
      <c r="I45" s="506">
        <v>18</v>
      </c>
      <c r="J45" s="506">
        <v>0</v>
      </c>
      <c r="K45" s="506">
        <v>0</v>
      </c>
      <c r="L45" s="506">
        <v>0</v>
      </c>
      <c r="M45" s="506">
        <v>0</v>
      </c>
      <c r="N45" s="506">
        <v>0</v>
      </c>
      <c r="O45" s="506">
        <v>0</v>
      </c>
      <c r="P45" s="506">
        <v>0</v>
      </c>
      <c r="Q45" s="506">
        <v>0</v>
      </c>
      <c r="R45" s="506">
        <v>0</v>
      </c>
      <c r="S45" s="506">
        <v>0</v>
      </c>
      <c r="T45" s="506">
        <v>0</v>
      </c>
      <c r="U45" s="506">
        <v>0</v>
      </c>
      <c r="V45" s="506">
        <v>0</v>
      </c>
      <c r="W45" s="506">
        <v>0</v>
      </c>
      <c r="X45" s="506">
        <v>0</v>
      </c>
      <c r="Y45" s="506">
        <v>0</v>
      </c>
      <c r="Z45" s="506">
        <v>0</v>
      </c>
      <c r="AA45" s="506">
        <v>0</v>
      </c>
      <c r="AB45" s="506">
        <v>0</v>
      </c>
      <c r="AC45" s="506">
        <v>0</v>
      </c>
      <c r="AD45" s="506">
        <v>0</v>
      </c>
      <c r="AE45" s="506">
        <v>0</v>
      </c>
      <c r="AF45" s="506">
        <v>0</v>
      </c>
      <c r="AG45" s="506">
        <v>0</v>
      </c>
      <c r="AH45" s="506">
        <v>0</v>
      </c>
      <c r="AI45" s="506">
        <v>0</v>
      </c>
      <c r="AJ45" s="506">
        <v>0</v>
      </c>
      <c r="AK45" s="506">
        <v>0</v>
      </c>
      <c r="AL45" s="506">
        <v>0</v>
      </c>
      <c r="AM45" s="506">
        <v>0</v>
      </c>
      <c r="AN45" s="506">
        <v>0</v>
      </c>
      <c r="AO45" s="506">
        <v>0</v>
      </c>
      <c r="AP45" s="506">
        <v>0</v>
      </c>
      <c r="AQ45" s="506">
        <v>0</v>
      </c>
      <c r="AR45" s="506">
        <v>0</v>
      </c>
      <c r="AS45" s="506">
        <v>0</v>
      </c>
      <c r="AT45" s="506">
        <v>0</v>
      </c>
      <c r="AU45" s="506">
        <v>0</v>
      </c>
      <c r="AV45" s="506">
        <v>0</v>
      </c>
      <c r="AW45" s="506">
        <v>0</v>
      </c>
      <c r="AX45" s="506">
        <v>0</v>
      </c>
      <c r="AY45" s="506">
        <v>0</v>
      </c>
      <c r="AZ45" s="506">
        <v>0</v>
      </c>
      <c r="BA45" s="506">
        <v>0</v>
      </c>
      <c r="BB45" s="506">
        <v>0</v>
      </c>
      <c r="BC45" s="506">
        <v>0</v>
      </c>
      <c r="BD45" s="506">
        <v>0</v>
      </c>
      <c r="BE45" s="506">
        <v>0</v>
      </c>
      <c r="BF45" s="506">
        <v>0</v>
      </c>
      <c r="BG45" s="506">
        <v>0</v>
      </c>
      <c r="BH45" s="506">
        <v>0</v>
      </c>
      <c r="BI45" s="506">
        <v>0</v>
      </c>
      <c r="BS45" s="1"/>
      <c r="BT45" s="268"/>
      <c r="BU45" s="268"/>
      <c r="BV45" s="268"/>
      <c r="BW45" s="269"/>
      <c r="BX45" s="269"/>
      <c r="BY45" s="269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</row>
    <row r="46" spans="1:108" ht="15" customHeight="1" x14ac:dyDescent="0.3">
      <c r="A46" s="501" t="s">
        <v>508</v>
      </c>
      <c r="B46" s="502" t="s">
        <v>586</v>
      </c>
      <c r="C46" s="503" t="s">
        <v>184</v>
      </c>
      <c r="D46" s="504">
        <f t="array" ref="D46">SUM($G$18:$BI$18*$G46:$BI46+$G$19:$BI$19*$G46:$BI46)</f>
        <v>36</v>
      </c>
      <c r="E46" s="505"/>
      <c r="F46" s="506">
        <v>26</v>
      </c>
      <c r="G46" s="506">
        <v>0</v>
      </c>
      <c r="H46" s="506">
        <v>0</v>
      </c>
      <c r="I46" s="506">
        <v>18</v>
      </c>
      <c r="J46" s="506">
        <v>0</v>
      </c>
      <c r="K46" s="506">
        <v>0</v>
      </c>
      <c r="L46" s="506">
        <v>0</v>
      </c>
      <c r="M46" s="506">
        <v>0</v>
      </c>
      <c r="N46" s="506">
        <v>0</v>
      </c>
      <c r="O46" s="506">
        <v>0</v>
      </c>
      <c r="P46" s="506">
        <v>0</v>
      </c>
      <c r="Q46" s="506">
        <v>0</v>
      </c>
      <c r="R46" s="506">
        <v>0</v>
      </c>
      <c r="S46" s="506">
        <v>0</v>
      </c>
      <c r="T46" s="506">
        <v>0</v>
      </c>
      <c r="U46" s="506">
        <v>0</v>
      </c>
      <c r="V46" s="506">
        <v>0</v>
      </c>
      <c r="W46" s="506">
        <v>0</v>
      </c>
      <c r="X46" s="506">
        <v>0</v>
      </c>
      <c r="Y46" s="506">
        <v>0</v>
      </c>
      <c r="Z46" s="506">
        <v>0</v>
      </c>
      <c r="AA46" s="506">
        <v>0</v>
      </c>
      <c r="AB46" s="506">
        <v>0</v>
      </c>
      <c r="AC46" s="506">
        <v>0</v>
      </c>
      <c r="AD46" s="506">
        <v>0</v>
      </c>
      <c r="AE46" s="506">
        <v>0</v>
      </c>
      <c r="AF46" s="506">
        <v>0</v>
      </c>
      <c r="AG46" s="506">
        <v>0</v>
      </c>
      <c r="AH46" s="506">
        <v>0</v>
      </c>
      <c r="AI46" s="506">
        <v>0</v>
      </c>
      <c r="AJ46" s="506">
        <v>0</v>
      </c>
      <c r="AK46" s="506">
        <v>0</v>
      </c>
      <c r="AL46" s="506">
        <v>0</v>
      </c>
      <c r="AM46" s="506">
        <v>0</v>
      </c>
      <c r="AN46" s="506">
        <v>0</v>
      </c>
      <c r="AO46" s="506">
        <v>0</v>
      </c>
      <c r="AP46" s="506">
        <v>0</v>
      </c>
      <c r="AQ46" s="506">
        <v>0</v>
      </c>
      <c r="AR46" s="506">
        <v>0</v>
      </c>
      <c r="AS46" s="506">
        <v>0</v>
      </c>
      <c r="AT46" s="506">
        <v>0</v>
      </c>
      <c r="AU46" s="506">
        <v>0</v>
      </c>
      <c r="AV46" s="506">
        <v>0</v>
      </c>
      <c r="AW46" s="506">
        <v>0</v>
      </c>
      <c r="AX46" s="506">
        <v>0</v>
      </c>
      <c r="AY46" s="506">
        <v>0</v>
      </c>
      <c r="AZ46" s="506">
        <v>0</v>
      </c>
      <c r="BA46" s="506">
        <v>0</v>
      </c>
      <c r="BB46" s="506">
        <v>0</v>
      </c>
      <c r="BC46" s="506">
        <v>0</v>
      </c>
      <c r="BD46" s="506">
        <v>0</v>
      </c>
      <c r="BE46" s="506">
        <v>0</v>
      </c>
      <c r="BF46" s="506">
        <v>0</v>
      </c>
      <c r="BG46" s="506">
        <v>0</v>
      </c>
      <c r="BH46" s="506">
        <v>0</v>
      </c>
      <c r="BI46" s="506">
        <v>0</v>
      </c>
      <c r="BS46" s="1"/>
      <c r="BT46" s="268"/>
      <c r="BU46" s="268"/>
      <c r="BV46" s="268"/>
      <c r="BW46" s="269"/>
      <c r="BX46" s="269"/>
      <c r="BY46" s="269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</row>
    <row r="47" spans="1:108" ht="15" customHeight="1" x14ac:dyDescent="0.3">
      <c r="A47" s="501" t="s">
        <v>507</v>
      </c>
      <c r="B47" s="502" t="s">
        <v>587</v>
      </c>
      <c r="C47" s="503" t="s">
        <v>503</v>
      </c>
      <c r="D47" s="504">
        <f t="array" ref="D47">SUM($G$18:$BI$18*$G47:$BI47+$G$19:$BI$19*$G47:$BI47)</f>
        <v>36</v>
      </c>
      <c r="E47" s="505"/>
      <c r="F47" s="506">
        <v>27</v>
      </c>
      <c r="G47" s="506">
        <v>0</v>
      </c>
      <c r="H47" s="506">
        <v>0</v>
      </c>
      <c r="I47" s="506">
        <v>18</v>
      </c>
      <c r="J47" s="506">
        <v>0</v>
      </c>
      <c r="K47" s="506">
        <v>0</v>
      </c>
      <c r="L47" s="506">
        <v>0</v>
      </c>
      <c r="M47" s="506">
        <v>0</v>
      </c>
      <c r="N47" s="506">
        <v>0</v>
      </c>
      <c r="O47" s="506">
        <v>0</v>
      </c>
      <c r="P47" s="506">
        <v>0</v>
      </c>
      <c r="Q47" s="506">
        <v>0</v>
      </c>
      <c r="R47" s="506">
        <v>0</v>
      </c>
      <c r="S47" s="506">
        <v>0</v>
      </c>
      <c r="T47" s="506">
        <v>0</v>
      </c>
      <c r="U47" s="506">
        <v>0</v>
      </c>
      <c r="V47" s="506">
        <v>0</v>
      </c>
      <c r="W47" s="506">
        <v>0</v>
      </c>
      <c r="X47" s="506">
        <v>0</v>
      </c>
      <c r="Y47" s="506">
        <v>0</v>
      </c>
      <c r="Z47" s="506">
        <v>0</v>
      </c>
      <c r="AA47" s="506">
        <v>0</v>
      </c>
      <c r="AB47" s="506">
        <v>0</v>
      </c>
      <c r="AC47" s="506">
        <v>0</v>
      </c>
      <c r="AD47" s="506">
        <v>0</v>
      </c>
      <c r="AE47" s="506">
        <v>0</v>
      </c>
      <c r="AF47" s="506">
        <v>0</v>
      </c>
      <c r="AG47" s="506">
        <v>0</v>
      </c>
      <c r="AH47" s="506">
        <v>0</v>
      </c>
      <c r="AI47" s="506">
        <v>0</v>
      </c>
      <c r="AJ47" s="506">
        <v>0</v>
      </c>
      <c r="AK47" s="506">
        <v>0</v>
      </c>
      <c r="AL47" s="506">
        <v>0</v>
      </c>
      <c r="AM47" s="506">
        <v>0</v>
      </c>
      <c r="AN47" s="506">
        <v>0</v>
      </c>
      <c r="AO47" s="506">
        <v>0</v>
      </c>
      <c r="AP47" s="506">
        <v>0</v>
      </c>
      <c r="AQ47" s="506">
        <v>0</v>
      </c>
      <c r="AR47" s="506">
        <v>0</v>
      </c>
      <c r="AS47" s="506">
        <v>0</v>
      </c>
      <c r="AT47" s="506">
        <v>0</v>
      </c>
      <c r="AU47" s="506">
        <v>0</v>
      </c>
      <c r="AV47" s="506">
        <v>0</v>
      </c>
      <c r="AW47" s="506">
        <v>0</v>
      </c>
      <c r="AX47" s="506">
        <v>0</v>
      </c>
      <c r="AY47" s="506">
        <v>0</v>
      </c>
      <c r="AZ47" s="506">
        <v>0</v>
      </c>
      <c r="BA47" s="506">
        <v>0</v>
      </c>
      <c r="BB47" s="506">
        <v>0</v>
      </c>
      <c r="BC47" s="506">
        <v>0</v>
      </c>
      <c r="BD47" s="506">
        <v>0</v>
      </c>
      <c r="BE47" s="506">
        <v>0</v>
      </c>
      <c r="BF47" s="506">
        <v>0</v>
      </c>
      <c r="BG47" s="506">
        <v>0</v>
      </c>
      <c r="BH47" s="506">
        <v>0</v>
      </c>
      <c r="BI47" s="506">
        <v>0</v>
      </c>
      <c r="BS47" s="1"/>
      <c r="BT47" s="268"/>
      <c r="BU47" s="268"/>
      <c r="BV47" s="268"/>
      <c r="BW47" s="269"/>
      <c r="BX47" s="269"/>
      <c r="BY47" s="269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</row>
    <row r="48" spans="1:108" ht="15" customHeight="1" x14ac:dyDescent="0.3">
      <c r="A48" s="501" t="s">
        <v>506</v>
      </c>
      <c r="B48" s="502" t="s">
        <v>588</v>
      </c>
      <c r="C48" s="503" t="s">
        <v>503</v>
      </c>
      <c r="D48" s="504">
        <f t="array" ref="D48">SUM($G$18:$BI$18*$G48:$BI48+$G$19:$BI$19*$G48:$BI48)</f>
        <v>36</v>
      </c>
      <c r="E48" s="505"/>
      <c r="F48" s="506">
        <v>28</v>
      </c>
      <c r="G48" s="506">
        <v>0</v>
      </c>
      <c r="H48" s="506">
        <v>0</v>
      </c>
      <c r="I48" s="506">
        <v>18</v>
      </c>
      <c r="J48" s="506">
        <v>0</v>
      </c>
      <c r="K48" s="506">
        <v>0</v>
      </c>
      <c r="L48" s="506">
        <v>0</v>
      </c>
      <c r="M48" s="506">
        <v>0</v>
      </c>
      <c r="N48" s="506">
        <v>0</v>
      </c>
      <c r="O48" s="506">
        <v>0</v>
      </c>
      <c r="P48" s="506">
        <v>0</v>
      </c>
      <c r="Q48" s="506">
        <v>0</v>
      </c>
      <c r="R48" s="506">
        <v>0</v>
      </c>
      <c r="S48" s="506">
        <v>0</v>
      </c>
      <c r="T48" s="506">
        <v>0</v>
      </c>
      <c r="U48" s="506">
        <v>0</v>
      </c>
      <c r="V48" s="506">
        <v>0</v>
      </c>
      <c r="W48" s="506">
        <v>0</v>
      </c>
      <c r="X48" s="506">
        <v>0</v>
      </c>
      <c r="Y48" s="506">
        <v>0</v>
      </c>
      <c r="Z48" s="506">
        <v>0</v>
      </c>
      <c r="AA48" s="506">
        <v>0</v>
      </c>
      <c r="AB48" s="506">
        <v>0</v>
      </c>
      <c r="AC48" s="506">
        <v>0</v>
      </c>
      <c r="AD48" s="506">
        <v>0</v>
      </c>
      <c r="AE48" s="506">
        <v>0</v>
      </c>
      <c r="AF48" s="506">
        <v>0</v>
      </c>
      <c r="AG48" s="506">
        <v>0</v>
      </c>
      <c r="AH48" s="506">
        <v>0</v>
      </c>
      <c r="AI48" s="506">
        <v>0</v>
      </c>
      <c r="AJ48" s="506">
        <v>0</v>
      </c>
      <c r="AK48" s="506">
        <v>0</v>
      </c>
      <c r="AL48" s="506">
        <v>0</v>
      </c>
      <c r="AM48" s="506">
        <v>0</v>
      </c>
      <c r="AN48" s="506">
        <v>0</v>
      </c>
      <c r="AO48" s="506">
        <v>0</v>
      </c>
      <c r="AP48" s="506">
        <v>0</v>
      </c>
      <c r="AQ48" s="506">
        <v>0</v>
      </c>
      <c r="AR48" s="506">
        <v>0</v>
      </c>
      <c r="AS48" s="506">
        <v>0</v>
      </c>
      <c r="AT48" s="506">
        <v>0</v>
      </c>
      <c r="AU48" s="506">
        <v>0</v>
      </c>
      <c r="AV48" s="506">
        <v>0</v>
      </c>
      <c r="AW48" s="506">
        <v>0</v>
      </c>
      <c r="AX48" s="506">
        <v>0</v>
      </c>
      <c r="AY48" s="506">
        <v>0</v>
      </c>
      <c r="AZ48" s="506">
        <v>0</v>
      </c>
      <c r="BA48" s="506">
        <v>0</v>
      </c>
      <c r="BB48" s="506">
        <v>0</v>
      </c>
      <c r="BC48" s="506">
        <v>0</v>
      </c>
      <c r="BD48" s="506">
        <v>0</v>
      </c>
      <c r="BE48" s="506">
        <v>0</v>
      </c>
      <c r="BF48" s="506">
        <v>0</v>
      </c>
      <c r="BG48" s="506">
        <v>0</v>
      </c>
      <c r="BH48" s="506">
        <v>0</v>
      </c>
      <c r="BI48" s="506">
        <v>0</v>
      </c>
      <c r="BS48" s="1"/>
      <c r="BT48" s="268"/>
      <c r="BU48" s="268"/>
      <c r="BV48" s="268"/>
      <c r="BW48" s="269"/>
      <c r="BX48" s="269"/>
      <c r="BY48" s="269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</row>
    <row r="49" spans="1:108" ht="15" customHeight="1" x14ac:dyDescent="0.3">
      <c r="A49" s="501" t="s">
        <v>505</v>
      </c>
      <c r="B49" s="502" t="s">
        <v>589</v>
      </c>
      <c r="C49" s="503" t="s">
        <v>503</v>
      </c>
      <c r="D49" s="504">
        <f t="array" ref="D49">SUM($G$18:$BI$18*$G49:$BI49+$G$19:$BI$19*$G49:$BI49)</f>
        <v>36</v>
      </c>
      <c r="E49" s="505"/>
      <c r="F49" s="506">
        <v>29</v>
      </c>
      <c r="G49" s="506">
        <v>0</v>
      </c>
      <c r="H49" s="506">
        <v>0</v>
      </c>
      <c r="I49" s="506">
        <v>18</v>
      </c>
      <c r="J49" s="506">
        <v>0</v>
      </c>
      <c r="K49" s="506">
        <v>0</v>
      </c>
      <c r="L49" s="506">
        <v>0</v>
      </c>
      <c r="M49" s="506">
        <v>0</v>
      </c>
      <c r="N49" s="506">
        <v>0</v>
      </c>
      <c r="O49" s="506">
        <v>0</v>
      </c>
      <c r="P49" s="506">
        <v>0</v>
      </c>
      <c r="Q49" s="506">
        <v>0</v>
      </c>
      <c r="R49" s="506">
        <v>0</v>
      </c>
      <c r="S49" s="506">
        <v>0</v>
      </c>
      <c r="T49" s="506">
        <v>0</v>
      </c>
      <c r="U49" s="506">
        <v>0</v>
      </c>
      <c r="V49" s="506">
        <v>0</v>
      </c>
      <c r="W49" s="506">
        <v>0</v>
      </c>
      <c r="X49" s="506">
        <v>0</v>
      </c>
      <c r="Y49" s="506">
        <v>0</v>
      </c>
      <c r="Z49" s="506">
        <v>0</v>
      </c>
      <c r="AA49" s="506">
        <v>0</v>
      </c>
      <c r="AB49" s="506">
        <v>0</v>
      </c>
      <c r="AC49" s="506">
        <v>0</v>
      </c>
      <c r="AD49" s="506">
        <v>0</v>
      </c>
      <c r="AE49" s="506">
        <v>0</v>
      </c>
      <c r="AF49" s="506">
        <v>0</v>
      </c>
      <c r="AG49" s="506">
        <v>0</v>
      </c>
      <c r="AH49" s="506">
        <v>0</v>
      </c>
      <c r="AI49" s="506">
        <v>0</v>
      </c>
      <c r="AJ49" s="506">
        <v>0</v>
      </c>
      <c r="AK49" s="506">
        <v>0</v>
      </c>
      <c r="AL49" s="506">
        <v>0</v>
      </c>
      <c r="AM49" s="506">
        <v>0</v>
      </c>
      <c r="AN49" s="506">
        <v>0</v>
      </c>
      <c r="AO49" s="506">
        <v>0</v>
      </c>
      <c r="AP49" s="506">
        <v>0</v>
      </c>
      <c r="AQ49" s="506">
        <v>0</v>
      </c>
      <c r="AR49" s="506">
        <v>0</v>
      </c>
      <c r="AS49" s="506">
        <v>0</v>
      </c>
      <c r="AT49" s="506">
        <v>0</v>
      </c>
      <c r="AU49" s="506">
        <v>0</v>
      </c>
      <c r="AV49" s="506">
        <v>0</v>
      </c>
      <c r="AW49" s="506">
        <v>0</v>
      </c>
      <c r="AX49" s="506">
        <v>0</v>
      </c>
      <c r="AY49" s="506">
        <v>0</v>
      </c>
      <c r="AZ49" s="506">
        <v>0</v>
      </c>
      <c r="BA49" s="506">
        <v>0</v>
      </c>
      <c r="BB49" s="506">
        <v>0</v>
      </c>
      <c r="BC49" s="506">
        <v>0</v>
      </c>
      <c r="BD49" s="506">
        <v>0</v>
      </c>
      <c r="BE49" s="506">
        <v>0</v>
      </c>
      <c r="BF49" s="506">
        <v>0</v>
      </c>
      <c r="BG49" s="506">
        <v>0</v>
      </c>
      <c r="BH49" s="506">
        <v>0</v>
      </c>
      <c r="BI49" s="506">
        <v>0</v>
      </c>
      <c r="BS49" s="1"/>
      <c r="BT49" s="268"/>
      <c r="BU49" s="268"/>
      <c r="BV49" s="268"/>
      <c r="BW49" s="269"/>
      <c r="BX49" s="269"/>
      <c r="BY49" s="269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</row>
    <row r="50" spans="1:108" ht="15" customHeight="1" x14ac:dyDescent="0.3">
      <c r="A50" s="501" t="s">
        <v>504</v>
      </c>
      <c r="B50" s="502" t="s">
        <v>590</v>
      </c>
      <c r="C50" s="503" t="s">
        <v>503</v>
      </c>
      <c r="D50" s="504">
        <f t="array" ref="D50">SUM($G$18:$BI$18*$G50:$BI50+$G$19:$BI$19*$G50:$BI50)</f>
        <v>36</v>
      </c>
      <c r="E50" s="505"/>
      <c r="F50" s="506">
        <v>30</v>
      </c>
      <c r="G50" s="506">
        <v>0</v>
      </c>
      <c r="H50" s="506">
        <v>0</v>
      </c>
      <c r="I50" s="506">
        <v>18</v>
      </c>
      <c r="J50" s="506">
        <v>0</v>
      </c>
      <c r="K50" s="506">
        <v>0</v>
      </c>
      <c r="L50" s="506">
        <v>0</v>
      </c>
      <c r="M50" s="506">
        <v>0</v>
      </c>
      <c r="N50" s="506">
        <v>0</v>
      </c>
      <c r="O50" s="506">
        <v>0</v>
      </c>
      <c r="P50" s="506">
        <v>0</v>
      </c>
      <c r="Q50" s="506">
        <v>0</v>
      </c>
      <c r="R50" s="506">
        <v>0</v>
      </c>
      <c r="S50" s="506">
        <v>0</v>
      </c>
      <c r="T50" s="506">
        <v>0</v>
      </c>
      <c r="U50" s="506">
        <v>0</v>
      </c>
      <c r="V50" s="506">
        <v>0</v>
      </c>
      <c r="W50" s="506">
        <v>0</v>
      </c>
      <c r="X50" s="506">
        <v>0</v>
      </c>
      <c r="Y50" s="506">
        <v>0</v>
      </c>
      <c r="Z50" s="506">
        <v>0</v>
      </c>
      <c r="AA50" s="506">
        <v>0</v>
      </c>
      <c r="AB50" s="506">
        <v>0</v>
      </c>
      <c r="AC50" s="506">
        <v>0</v>
      </c>
      <c r="AD50" s="506">
        <v>0</v>
      </c>
      <c r="AE50" s="506">
        <v>0</v>
      </c>
      <c r="AF50" s="506">
        <v>0</v>
      </c>
      <c r="AG50" s="506">
        <v>0</v>
      </c>
      <c r="AH50" s="506">
        <v>0</v>
      </c>
      <c r="AI50" s="506">
        <v>0</v>
      </c>
      <c r="AJ50" s="506">
        <v>0</v>
      </c>
      <c r="AK50" s="506">
        <v>0</v>
      </c>
      <c r="AL50" s="506">
        <v>0</v>
      </c>
      <c r="AM50" s="506">
        <v>0</v>
      </c>
      <c r="AN50" s="506">
        <v>0</v>
      </c>
      <c r="AO50" s="506">
        <v>0</v>
      </c>
      <c r="AP50" s="506">
        <v>0</v>
      </c>
      <c r="AQ50" s="506">
        <v>0</v>
      </c>
      <c r="AR50" s="506">
        <v>0</v>
      </c>
      <c r="AS50" s="506">
        <v>0</v>
      </c>
      <c r="AT50" s="506">
        <v>0</v>
      </c>
      <c r="AU50" s="506">
        <v>0</v>
      </c>
      <c r="AV50" s="506">
        <v>0</v>
      </c>
      <c r="AW50" s="506">
        <v>0</v>
      </c>
      <c r="AX50" s="506">
        <v>0</v>
      </c>
      <c r="AY50" s="506">
        <v>0</v>
      </c>
      <c r="AZ50" s="506">
        <v>0</v>
      </c>
      <c r="BA50" s="506">
        <v>0</v>
      </c>
      <c r="BB50" s="506">
        <v>0</v>
      </c>
      <c r="BC50" s="506">
        <v>0</v>
      </c>
      <c r="BD50" s="506">
        <v>0</v>
      </c>
      <c r="BE50" s="506">
        <v>0</v>
      </c>
      <c r="BF50" s="506">
        <v>0</v>
      </c>
      <c r="BG50" s="506">
        <v>0</v>
      </c>
      <c r="BH50" s="506">
        <v>0</v>
      </c>
      <c r="BI50" s="506">
        <v>0</v>
      </c>
      <c r="BS50" s="1"/>
      <c r="BT50" s="268"/>
      <c r="BU50" s="268"/>
      <c r="BV50" s="268"/>
      <c r="BW50" s="269"/>
      <c r="BX50" s="269"/>
      <c r="BY50" s="269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</row>
    <row r="51" spans="1:108" ht="15" customHeight="1" x14ac:dyDescent="0.3">
      <c r="A51" s="501" t="s">
        <v>502</v>
      </c>
      <c r="B51" s="502" t="s">
        <v>591</v>
      </c>
      <c r="C51" s="503" t="s">
        <v>184</v>
      </c>
      <c r="D51" s="504">
        <f t="array" ref="D51">SUM($G$18:$BI$18*$G51:$BI51+$G$19:$BI$19*$G51:$BI51)</f>
        <v>36</v>
      </c>
      <c r="E51" s="505"/>
      <c r="F51" s="506">
        <v>31</v>
      </c>
      <c r="G51" s="506">
        <v>0</v>
      </c>
      <c r="H51" s="506">
        <v>0</v>
      </c>
      <c r="I51" s="506">
        <v>18</v>
      </c>
      <c r="J51" s="506">
        <v>0</v>
      </c>
      <c r="K51" s="506">
        <v>0</v>
      </c>
      <c r="L51" s="506">
        <v>0</v>
      </c>
      <c r="M51" s="506">
        <v>0</v>
      </c>
      <c r="N51" s="506">
        <v>0</v>
      </c>
      <c r="O51" s="506">
        <v>0</v>
      </c>
      <c r="P51" s="506">
        <v>0</v>
      </c>
      <c r="Q51" s="506">
        <v>0</v>
      </c>
      <c r="R51" s="506">
        <v>0</v>
      </c>
      <c r="S51" s="506">
        <v>0</v>
      </c>
      <c r="T51" s="506">
        <v>0</v>
      </c>
      <c r="U51" s="506">
        <v>0</v>
      </c>
      <c r="V51" s="506">
        <v>0</v>
      </c>
      <c r="W51" s="506">
        <v>0</v>
      </c>
      <c r="X51" s="506">
        <v>0</v>
      </c>
      <c r="Y51" s="506">
        <v>0</v>
      </c>
      <c r="Z51" s="506">
        <v>0</v>
      </c>
      <c r="AA51" s="506">
        <v>0</v>
      </c>
      <c r="AB51" s="506">
        <v>0</v>
      </c>
      <c r="AC51" s="506">
        <v>0</v>
      </c>
      <c r="AD51" s="506">
        <v>0</v>
      </c>
      <c r="AE51" s="506">
        <v>0</v>
      </c>
      <c r="AF51" s="506">
        <v>0</v>
      </c>
      <c r="AG51" s="506">
        <v>0</v>
      </c>
      <c r="AH51" s="506">
        <v>0</v>
      </c>
      <c r="AI51" s="506">
        <v>0</v>
      </c>
      <c r="AJ51" s="506">
        <v>0</v>
      </c>
      <c r="AK51" s="506">
        <v>0</v>
      </c>
      <c r="AL51" s="506">
        <v>0</v>
      </c>
      <c r="AM51" s="506">
        <v>0</v>
      </c>
      <c r="AN51" s="506">
        <v>0</v>
      </c>
      <c r="AO51" s="506">
        <v>0</v>
      </c>
      <c r="AP51" s="506">
        <v>0</v>
      </c>
      <c r="AQ51" s="506">
        <v>0</v>
      </c>
      <c r="AR51" s="506">
        <v>0</v>
      </c>
      <c r="AS51" s="506">
        <v>0</v>
      </c>
      <c r="AT51" s="506">
        <v>0</v>
      </c>
      <c r="AU51" s="506">
        <v>0</v>
      </c>
      <c r="AV51" s="506">
        <v>0</v>
      </c>
      <c r="AW51" s="506">
        <v>0</v>
      </c>
      <c r="AX51" s="506">
        <v>0</v>
      </c>
      <c r="AY51" s="506">
        <v>0</v>
      </c>
      <c r="AZ51" s="506">
        <v>0</v>
      </c>
      <c r="BA51" s="506">
        <v>0</v>
      </c>
      <c r="BB51" s="506">
        <v>0</v>
      </c>
      <c r="BC51" s="506">
        <v>0</v>
      </c>
      <c r="BD51" s="506">
        <v>0</v>
      </c>
      <c r="BE51" s="506">
        <v>0</v>
      </c>
      <c r="BF51" s="506">
        <v>0</v>
      </c>
      <c r="BG51" s="506">
        <v>0</v>
      </c>
      <c r="BH51" s="506">
        <v>0</v>
      </c>
      <c r="BI51" s="506">
        <v>0</v>
      </c>
      <c r="BS51" s="1"/>
      <c r="BT51" s="268"/>
      <c r="BU51" s="268"/>
      <c r="BV51" s="268"/>
      <c r="BW51" s="269"/>
      <c r="BX51" s="269"/>
      <c r="BY51" s="269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</row>
    <row r="52" spans="1:108" ht="15" customHeight="1" x14ac:dyDescent="0.3">
      <c r="A52" s="501" t="s">
        <v>501</v>
      </c>
      <c r="B52" s="502" t="s">
        <v>592</v>
      </c>
      <c r="C52" s="503" t="s">
        <v>184</v>
      </c>
      <c r="D52" s="504">
        <f t="array" ref="D52">SUM($G$18:$BI$18*$G52:$BI52+$G$19:$BI$19*$G52:$BI52)</f>
        <v>40</v>
      </c>
      <c r="E52" s="505"/>
      <c r="F52" s="506">
        <v>32</v>
      </c>
      <c r="G52" s="506">
        <v>0</v>
      </c>
      <c r="H52" s="506">
        <v>0</v>
      </c>
      <c r="I52" s="506">
        <v>20</v>
      </c>
      <c r="J52" s="506">
        <v>0</v>
      </c>
      <c r="K52" s="506">
        <v>0</v>
      </c>
      <c r="L52" s="506">
        <v>0</v>
      </c>
      <c r="M52" s="506">
        <v>0</v>
      </c>
      <c r="N52" s="506">
        <v>0</v>
      </c>
      <c r="O52" s="506">
        <v>0</v>
      </c>
      <c r="P52" s="506">
        <v>0</v>
      </c>
      <c r="Q52" s="506">
        <v>0</v>
      </c>
      <c r="R52" s="506">
        <v>0</v>
      </c>
      <c r="S52" s="506">
        <v>0</v>
      </c>
      <c r="T52" s="506">
        <v>0</v>
      </c>
      <c r="U52" s="506">
        <v>0</v>
      </c>
      <c r="V52" s="506">
        <v>0</v>
      </c>
      <c r="W52" s="506">
        <v>0</v>
      </c>
      <c r="X52" s="506">
        <v>0</v>
      </c>
      <c r="Y52" s="506">
        <v>0</v>
      </c>
      <c r="Z52" s="506">
        <v>0</v>
      </c>
      <c r="AA52" s="506">
        <v>0</v>
      </c>
      <c r="AB52" s="506">
        <v>0</v>
      </c>
      <c r="AC52" s="506">
        <v>0</v>
      </c>
      <c r="AD52" s="506">
        <v>0</v>
      </c>
      <c r="AE52" s="506">
        <v>0</v>
      </c>
      <c r="AF52" s="506">
        <v>0</v>
      </c>
      <c r="AG52" s="506">
        <v>0</v>
      </c>
      <c r="AH52" s="506">
        <v>0</v>
      </c>
      <c r="AI52" s="506">
        <v>0</v>
      </c>
      <c r="AJ52" s="506">
        <v>0</v>
      </c>
      <c r="AK52" s="506">
        <v>0</v>
      </c>
      <c r="AL52" s="506">
        <v>0</v>
      </c>
      <c r="AM52" s="506">
        <v>0</v>
      </c>
      <c r="AN52" s="506">
        <v>0</v>
      </c>
      <c r="AO52" s="506">
        <v>0</v>
      </c>
      <c r="AP52" s="506">
        <v>0</v>
      </c>
      <c r="AQ52" s="506">
        <v>0</v>
      </c>
      <c r="AR52" s="506">
        <v>0</v>
      </c>
      <c r="AS52" s="506">
        <v>0</v>
      </c>
      <c r="AT52" s="506">
        <v>0</v>
      </c>
      <c r="AU52" s="506">
        <v>0</v>
      </c>
      <c r="AV52" s="506">
        <v>0</v>
      </c>
      <c r="AW52" s="506">
        <v>0</v>
      </c>
      <c r="AX52" s="506">
        <v>0</v>
      </c>
      <c r="AY52" s="506">
        <v>0</v>
      </c>
      <c r="AZ52" s="506">
        <v>0</v>
      </c>
      <c r="BA52" s="506">
        <v>0</v>
      </c>
      <c r="BB52" s="506">
        <v>0</v>
      </c>
      <c r="BC52" s="506">
        <v>0</v>
      </c>
      <c r="BD52" s="506">
        <v>0</v>
      </c>
      <c r="BE52" s="506">
        <v>0</v>
      </c>
      <c r="BF52" s="506">
        <v>0</v>
      </c>
      <c r="BG52" s="506">
        <v>0</v>
      </c>
      <c r="BH52" s="506">
        <v>0</v>
      </c>
      <c r="BI52" s="506">
        <v>0</v>
      </c>
      <c r="BS52" s="1"/>
      <c r="BT52" s="268"/>
      <c r="BU52" s="268"/>
      <c r="BV52" s="268"/>
      <c r="BW52" s="269"/>
      <c r="BX52" s="269"/>
      <c r="BY52" s="269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</row>
    <row r="53" spans="1:108" ht="15" customHeight="1" x14ac:dyDescent="0.3">
      <c r="A53" s="501" t="s">
        <v>500</v>
      </c>
      <c r="B53" s="502" t="s">
        <v>593</v>
      </c>
      <c r="C53" s="503" t="s">
        <v>184</v>
      </c>
      <c r="D53" s="504">
        <f t="array" ref="D53">SUM($G$18:$BI$18*$G53:$BI53+$G$19:$BI$19*$G53:$BI53)</f>
        <v>40</v>
      </c>
      <c r="E53" s="505"/>
      <c r="F53" s="506">
        <v>33</v>
      </c>
      <c r="G53" s="506">
        <v>0</v>
      </c>
      <c r="H53" s="506">
        <v>0</v>
      </c>
      <c r="I53" s="506">
        <v>20</v>
      </c>
      <c r="J53" s="506">
        <v>0</v>
      </c>
      <c r="K53" s="506">
        <v>0</v>
      </c>
      <c r="L53" s="506">
        <v>0</v>
      </c>
      <c r="M53" s="506">
        <v>0</v>
      </c>
      <c r="N53" s="506">
        <v>0</v>
      </c>
      <c r="O53" s="506">
        <v>0</v>
      </c>
      <c r="P53" s="506">
        <v>0</v>
      </c>
      <c r="Q53" s="506">
        <v>0</v>
      </c>
      <c r="R53" s="506">
        <v>0</v>
      </c>
      <c r="S53" s="506">
        <v>0</v>
      </c>
      <c r="T53" s="506">
        <v>0</v>
      </c>
      <c r="U53" s="506">
        <v>0</v>
      </c>
      <c r="V53" s="506">
        <v>0</v>
      </c>
      <c r="W53" s="506">
        <v>0</v>
      </c>
      <c r="X53" s="506">
        <v>0</v>
      </c>
      <c r="Y53" s="506">
        <v>0</v>
      </c>
      <c r="Z53" s="506">
        <v>0</v>
      </c>
      <c r="AA53" s="506">
        <v>0</v>
      </c>
      <c r="AB53" s="506">
        <v>0</v>
      </c>
      <c r="AC53" s="506">
        <v>0</v>
      </c>
      <c r="AD53" s="506">
        <v>0</v>
      </c>
      <c r="AE53" s="506">
        <v>0</v>
      </c>
      <c r="AF53" s="506">
        <v>0</v>
      </c>
      <c r="AG53" s="506">
        <v>0</v>
      </c>
      <c r="AH53" s="506">
        <v>0</v>
      </c>
      <c r="AI53" s="506">
        <v>0</v>
      </c>
      <c r="AJ53" s="506">
        <v>0</v>
      </c>
      <c r="AK53" s="506">
        <v>0</v>
      </c>
      <c r="AL53" s="506">
        <v>0</v>
      </c>
      <c r="AM53" s="506">
        <v>0</v>
      </c>
      <c r="AN53" s="506">
        <v>0</v>
      </c>
      <c r="AO53" s="506">
        <v>0</v>
      </c>
      <c r="AP53" s="506">
        <v>0</v>
      </c>
      <c r="AQ53" s="506">
        <v>0</v>
      </c>
      <c r="AR53" s="506">
        <v>0</v>
      </c>
      <c r="AS53" s="506">
        <v>0</v>
      </c>
      <c r="AT53" s="506">
        <v>0</v>
      </c>
      <c r="AU53" s="506">
        <v>0</v>
      </c>
      <c r="AV53" s="506">
        <v>0</v>
      </c>
      <c r="AW53" s="506">
        <v>0</v>
      </c>
      <c r="AX53" s="506">
        <v>0</v>
      </c>
      <c r="AY53" s="506">
        <v>0</v>
      </c>
      <c r="AZ53" s="506">
        <v>0</v>
      </c>
      <c r="BA53" s="506">
        <v>0</v>
      </c>
      <c r="BB53" s="506">
        <v>0</v>
      </c>
      <c r="BC53" s="506">
        <v>0</v>
      </c>
      <c r="BD53" s="506">
        <v>0</v>
      </c>
      <c r="BE53" s="506">
        <v>0</v>
      </c>
      <c r="BF53" s="506">
        <v>0</v>
      </c>
      <c r="BG53" s="506">
        <v>0</v>
      </c>
      <c r="BH53" s="506">
        <v>0</v>
      </c>
      <c r="BI53" s="506">
        <v>0</v>
      </c>
      <c r="BS53" s="1"/>
      <c r="BT53" s="268"/>
      <c r="BU53" s="268"/>
      <c r="BV53" s="268"/>
      <c r="BW53" s="269"/>
      <c r="BX53" s="269"/>
      <c r="BY53" s="269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</row>
    <row r="54" spans="1:108" ht="15" customHeight="1" x14ac:dyDescent="0.3">
      <c r="A54" s="501" t="s">
        <v>499</v>
      </c>
      <c r="B54" s="502" t="s">
        <v>594</v>
      </c>
      <c r="C54" s="503" t="s">
        <v>184</v>
      </c>
      <c r="D54" s="504">
        <f t="array" ref="D54">SUM($G$18:$BI$18*$G54:$BI54+$G$19:$BI$19*$G54:$BI54)</f>
        <v>40</v>
      </c>
      <c r="E54" s="505"/>
      <c r="F54" s="506">
        <v>34</v>
      </c>
      <c r="G54" s="506">
        <v>0</v>
      </c>
      <c r="H54" s="506">
        <v>0</v>
      </c>
      <c r="I54" s="506">
        <v>20</v>
      </c>
      <c r="J54" s="506">
        <v>0</v>
      </c>
      <c r="K54" s="506">
        <v>0</v>
      </c>
      <c r="L54" s="506">
        <v>0</v>
      </c>
      <c r="M54" s="506">
        <v>0</v>
      </c>
      <c r="N54" s="506">
        <v>0</v>
      </c>
      <c r="O54" s="506">
        <v>0</v>
      </c>
      <c r="P54" s="506">
        <v>0</v>
      </c>
      <c r="Q54" s="506">
        <v>0</v>
      </c>
      <c r="R54" s="506">
        <v>0</v>
      </c>
      <c r="S54" s="506">
        <v>0</v>
      </c>
      <c r="T54" s="506">
        <v>0</v>
      </c>
      <c r="U54" s="506">
        <v>0</v>
      </c>
      <c r="V54" s="506">
        <v>0</v>
      </c>
      <c r="W54" s="506">
        <v>0</v>
      </c>
      <c r="X54" s="506">
        <v>0</v>
      </c>
      <c r="Y54" s="506">
        <v>0</v>
      </c>
      <c r="Z54" s="506">
        <v>0</v>
      </c>
      <c r="AA54" s="506">
        <v>0</v>
      </c>
      <c r="AB54" s="506">
        <v>0</v>
      </c>
      <c r="AC54" s="506">
        <v>0</v>
      </c>
      <c r="AD54" s="506">
        <v>0</v>
      </c>
      <c r="AE54" s="506">
        <v>0</v>
      </c>
      <c r="AF54" s="506">
        <v>0</v>
      </c>
      <c r="AG54" s="506">
        <v>0</v>
      </c>
      <c r="AH54" s="506">
        <v>0</v>
      </c>
      <c r="AI54" s="506">
        <v>0</v>
      </c>
      <c r="AJ54" s="506">
        <v>0</v>
      </c>
      <c r="AK54" s="506">
        <v>0</v>
      </c>
      <c r="AL54" s="506">
        <v>0</v>
      </c>
      <c r="AM54" s="506">
        <v>0</v>
      </c>
      <c r="AN54" s="506">
        <v>0</v>
      </c>
      <c r="AO54" s="506">
        <v>0</v>
      </c>
      <c r="AP54" s="506">
        <v>0</v>
      </c>
      <c r="AQ54" s="506">
        <v>0</v>
      </c>
      <c r="AR54" s="506">
        <v>0</v>
      </c>
      <c r="AS54" s="506">
        <v>0</v>
      </c>
      <c r="AT54" s="506">
        <v>0</v>
      </c>
      <c r="AU54" s="506">
        <v>0</v>
      </c>
      <c r="AV54" s="506">
        <v>0</v>
      </c>
      <c r="AW54" s="506">
        <v>0</v>
      </c>
      <c r="AX54" s="506">
        <v>0</v>
      </c>
      <c r="AY54" s="506">
        <v>0</v>
      </c>
      <c r="AZ54" s="506">
        <v>0</v>
      </c>
      <c r="BA54" s="506">
        <v>0</v>
      </c>
      <c r="BB54" s="506">
        <v>0</v>
      </c>
      <c r="BC54" s="506">
        <v>0</v>
      </c>
      <c r="BD54" s="506">
        <v>0</v>
      </c>
      <c r="BE54" s="506">
        <v>0</v>
      </c>
      <c r="BF54" s="506">
        <v>0</v>
      </c>
      <c r="BG54" s="506">
        <v>0</v>
      </c>
      <c r="BH54" s="506">
        <v>0</v>
      </c>
      <c r="BI54" s="506">
        <v>0</v>
      </c>
      <c r="BS54" s="1"/>
      <c r="BT54" s="268"/>
      <c r="BU54" s="268"/>
      <c r="BV54" s="268"/>
      <c r="BW54" s="269"/>
      <c r="BX54" s="269"/>
      <c r="BY54" s="269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</row>
    <row r="55" spans="1:108" ht="15" customHeight="1" x14ac:dyDescent="0.3">
      <c r="A55" s="501" t="s">
        <v>498</v>
      </c>
      <c r="B55" s="502" t="s">
        <v>595</v>
      </c>
      <c r="C55" s="503" t="s">
        <v>184</v>
      </c>
      <c r="D55" s="504">
        <f t="array" ref="D55">SUM($G$18:$BI$18*$G55:$BI55+$G$19:$BI$19*$G55:$BI55)</f>
        <v>40</v>
      </c>
      <c r="E55" s="505"/>
      <c r="F55" s="506">
        <v>35</v>
      </c>
      <c r="G55" s="506">
        <v>0</v>
      </c>
      <c r="H55" s="506">
        <v>0</v>
      </c>
      <c r="I55" s="506">
        <v>20</v>
      </c>
      <c r="J55" s="506">
        <v>0</v>
      </c>
      <c r="K55" s="506">
        <v>0</v>
      </c>
      <c r="L55" s="506">
        <v>0</v>
      </c>
      <c r="M55" s="506">
        <v>0</v>
      </c>
      <c r="N55" s="506">
        <v>0</v>
      </c>
      <c r="O55" s="506">
        <v>0</v>
      </c>
      <c r="P55" s="506">
        <v>0</v>
      </c>
      <c r="Q55" s="506">
        <v>0</v>
      </c>
      <c r="R55" s="506">
        <v>0</v>
      </c>
      <c r="S55" s="506">
        <v>0</v>
      </c>
      <c r="T55" s="506">
        <v>0</v>
      </c>
      <c r="U55" s="506">
        <v>0</v>
      </c>
      <c r="V55" s="506">
        <v>0</v>
      </c>
      <c r="W55" s="506">
        <v>0</v>
      </c>
      <c r="X55" s="506">
        <v>0</v>
      </c>
      <c r="Y55" s="506">
        <v>0</v>
      </c>
      <c r="Z55" s="506">
        <v>0</v>
      </c>
      <c r="AA55" s="506">
        <v>0</v>
      </c>
      <c r="AB55" s="506">
        <v>0</v>
      </c>
      <c r="AC55" s="506">
        <v>0</v>
      </c>
      <c r="AD55" s="506">
        <v>0</v>
      </c>
      <c r="AE55" s="506">
        <v>0</v>
      </c>
      <c r="AF55" s="506">
        <v>0</v>
      </c>
      <c r="AG55" s="506">
        <v>0</v>
      </c>
      <c r="AH55" s="506">
        <v>0</v>
      </c>
      <c r="AI55" s="506">
        <v>0</v>
      </c>
      <c r="AJ55" s="506">
        <v>0</v>
      </c>
      <c r="AK55" s="506">
        <v>0</v>
      </c>
      <c r="AL55" s="506">
        <v>0</v>
      </c>
      <c r="AM55" s="506">
        <v>0</v>
      </c>
      <c r="AN55" s="506">
        <v>0</v>
      </c>
      <c r="AO55" s="506">
        <v>0</v>
      </c>
      <c r="AP55" s="506">
        <v>0</v>
      </c>
      <c r="AQ55" s="506">
        <v>0</v>
      </c>
      <c r="AR55" s="506">
        <v>0</v>
      </c>
      <c r="AS55" s="506">
        <v>0</v>
      </c>
      <c r="AT55" s="506">
        <v>0</v>
      </c>
      <c r="AU55" s="506">
        <v>0</v>
      </c>
      <c r="AV55" s="506">
        <v>0</v>
      </c>
      <c r="AW55" s="506">
        <v>0</v>
      </c>
      <c r="AX55" s="506">
        <v>0</v>
      </c>
      <c r="AY55" s="506">
        <v>0</v>
      </c>
      <c r="AZ55" s="506">
        <v>0</v>
      </c>
      <c r="BA55" s="506">
        <v>0</v>
      </c>
      <c r="BB55" s="506">
        <v>0</v>
      </c>
      <c r="BC55" s="506">
        <v>0</v>
      </c>
      <c r="BD55" s="506">
        <v>0</v>
      </c>
      <c r="BE55" s="506">
        <v>0</v>
      </c>
      <c r="BF55" s="506">
        <v>0</v>
      </c>
      <c r="BG55" s="506">
        <v>0</v>
      </c>
      <c r="BH55" s="506">
        <v>0</v>
      </c>
      <c r="BI55" s="506">
        <v>0</v>
      </c>
      <c r="BS55" s="1"/>
      <c r="BT55" s="268"/>
      <c r="BU55" s="268"/>
      <c r="BV55" s="268"/>
      <c r="BW55" s="269"/>
      <c r="BX55" s="269"/>
      <c r="BY55" s="269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</row>
    <row r="56" spans="1:108" ht="15" customHeight="1" x14ac:dyDescent="0.3">
      <c r="A56" s="501" t="s">
        <v>497</v>
      </c>
      <c r="B56" s="502" t="s">
        <v>596</v>
      </c>
      <c r="C56" s="503" t="s">
        <v>184</v>
      </c>
      <c r="D56" s="504">
        <f t="array" ref="D56">SUM($G$18:$BI$18*$G56:$BI56+$G$19:$BI$19*$G56:$BI56)</f>
        <v>44</v>
      </c>
      <c r="E56" s="505"/>
      <c r="F56" s="506">
        <v>36</v>
      </c>
      <c r="G56" s="506">
        <v>0</v>
      </c>
      <c r="H56" s="506">
        <v>0</v>
      </c>
      <c r="I56" s="506">
        <v>22</v>
      </c>
      <c r="J56" s="506">
        <v>0</v>
      </c>
      <c r="K56" s="506">
        <v>0</v>
      </c>
      <c r="L56" s="506">
        <v>0</v>
      </c>
      <c r="M56" s="506">
        <v>0</v>
      </c>
      <c r="N56" s="506">
        <v>0</v>
      </c>
      <c r="O56" s="506">
        <v>0</v>
      </c>
      <c r="P56" s="506">
        <v>0</v>
      </c>
      <c r="Q56" s="506">
        <v>0</v>
      </c>
      <c r="R56" s="506">
        <v>0</v>
      </c>
      <c r="S56" s="506">
        <v>0</v>
      </c>
      <c r="T56" s="506">
        <v>0</v>
      </c>
      <c r="U56" s="506">
        <v>0</v>
      </c>
      <c r="V56" s="506">
        <v>0</v>
      </c>
      <c r="W56" s="506">
        <v>0</v>
      </c>
      <c r="X56" s="506">
        <v>0</v>
      </c>
      <c r="Y56" s="506">
        <v>0</v>
      </c>
      <c r="Z56" s="506">
        <v>0</v>
      </c>
      <c r="AA56" s="506">
        <v>0</v>
      </c>
      <c r="AB56" s="506">
        <v>0</v>
      </c>
      <c r="AC56" s="506">
        <v>0</v>
      </c>
      <c r="AD56" s="506">
        <v>0</v>
      </c>
      <c r="AE56" s="506">
        <v>0</v>
      </c>
      <c r="AF56" s="506">
        <v>0</v>
      </c>
      <c r="AG56" s="506">
        <v>0</v>
      </c>
      <c r="AH56" s="506">
        <v>0</v>
      </c>
      <c r="AI56" s="506">
        <v>0</v>
      </c>
      <c r="AJ56" s="506">
        <v>0</v>
      </c>
      <c r="AK56" s="506">
        <v>0</v>
      </c>
      <c r="AL56" s="506">
        <v>0</v>
      </c>
      <c r="AM56" s="506">
        <v>0</v>
      </c>
      <c r="AN56" s="506">
        <v>0</v>
      </c>
      <c r="AO56" s="506">
        <v>0</v>
      </c>
      <c r="AP56" s="506">
        <v>0</v>
      </c>
      <c r="AQ56" s="506">
        <v>0</v>
      </c>
      <c r="AR56" s="506">
        <v>0</v>
      </c>
      <c r="AS56" s="506">
        <v>0</v>
      </c>
      <c r="AT56" s="506">
        <v>0</v>
      </c>
      <c r="AU56" s="506">
        <v>0</v>
      </c>
      <c r="AV56" s="506">
        <v>0</v>
      </c>
      <c r="AW56" s="506">
        <v>0</v>
      </c>
      <c r="AX56" s="506">
        <v>0</v>
      </c>
      <c r="AY56" s="506">
        <v>0</v>
      </c>
      <c r="AZ56" s="506">
        <v>0</v>
      </c>
      <c r="BA56" s="506">
        <v>0</v>
      </c>
      <c r="BB56" s="506">
        <v>0</v>
      </c>
      <c r="BC56" s="506">
        <v>0</v>
      </c>
      <c r="BD56" s="506">
        <v>0</v>
      </c>
      <c r="BE56" s="506">
        <v>0</v>
      </c>
      <c r="BF56" s="506">
        <v>0</v>
      </c>
      <c r="BG56" s="506">
        <v>0</v>
      </c>
      <c r="BH56" s="506">
        <v>0</v>
      </c>
      <c r="BI56" s="506">
        <v>0</v>
      </c>
      <c r="BS56" s="1"/>
      <c r="BT56" s="268"/>
      <c r="BU56" s="268"/>
      <c r="BV56" s="268"/>
      <c r="BW56" s="269"/>
      <c r="BX56" s="269"/>
      <c r="BY56" s="269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</row>
    <row r="57" spans="1:108" ht="15" customHeight="1" x14ac:dyDescent="0.3">
      <c r="A57" s="501" t="s">
        <v>496</v>
      </c>
      <c r="B57" s="502" t="s">
        <v>597</v>
      </c>
      <c r="C57" s="503" t="s">
        <v>294</v>
      </c>
      <c r="D57" s="504">
        <f t="array" ref="D57">SUM($G$18:$BI$18*$G57:$BI57+$G$19:$BI$19*$G57:$BI57)</f>
        <v>20</v>
      </c>
      <c r="E57" s="505"/>
      <c r="F57" s="506">
        <v>37</v>
      </c>
      <c r="G57" s="506">
        <v>0</v>
      </c>
      <c r="H57" s="506">
        <v>0</v>
      </c>
      <c r="I57" s="506">
        <v>10</v>
      </c>
      <c r="J57" s="506">
        <v>0</v>
      </c>
      <c r="K57" s="506">
        <v>0</v>
      </c>
      <c r="L57" s="506">
        <v>0</v>
      </c>
      <c r="M57" s="506">
        <v>0</v>
      </c>
      <c r="N57" s="506">
        <v>0</v>
      </c>
      <c r="O57" s="506">
        <v>0</v>
      </c>
      <c r="P57" s="506">
        <v>0</v>
      </c>
      <c r="Q57" s="506">
        <v>0</v>
      </c>
      <c r="R57" s="506">
        <v>0</v>
      </c>
      <c r="S57" s="506">
        <v>0</v>
      </c>
      <c r="T57" s="506">
        <v>0</v>
      </c>
      <c r="U57" s="506">
        <v>0</v>
      </c>
      <c r="V57" s="506">
        <v>0</v>
      </c>
      <c r="W57" s="506">
        <v>0</v>
      </c>
      <c r="X57" s="506">
        <v>0</v>
      </c>
      <c r="Y57" s="506">
        <v>0</v>
      </c>
      <c r="Z57" s="506">
        <v>0</v>
      </c>
      <c r="AA57" s="506">
        <v>0</v>
      </c>
      <c r="AB57" s="506">
        <v>0</v>
      </c>
      <c r="AC57" s="506">
        <v>0</v>
      </c>
      <c r="AD57" s="506">
        <v>0</v>
      </c>
      <c r="AE57" s="506">
        <v>0</v>
      </c>
      <c r="AF57" s="506">
        <v>0</v>
      </c>
      <c r="AG57" s="506">
        <v>0</v>
      </c>
      <c r="AH57" s="506">
        <v>0</v>
      </c>
      <c r="AI57" s="506">
        <v>0</v>
      </c>
      <c r="AJ57" s="506">
        <v>0</v>
      </c>
      <c r="AK57" s="506">
        <v>0</v>
      </c>
      <c r="AL57" s="506">
        <v>0</v>
      </c>
      <c r="AM57" s="506">
        <v>0</v>
      </c>
      <c r="AN57" s="506">
        <v>0</v>
      </c>
      <c r="AO57" s="506">
        <v>0</v>
      </c>
      <c r="AP57" s="506">
        <v>0</v>
      </c>
      <c r="AQ57" s="506">
        <v>0</v>
      </c>
      <c r="AR57" s="506">
        <v>0</v>
      </c>
      <c r="AS57" s="506">
        <v>0</v>
      </c>
      <c r="AT57" s="506">
        <v>0</v>
      </c>
      <c r="AU57" s="506">
        <v>0</v>
      </c>
      <c r="AV57" s="506">
        <v>0</v>
      </c>
      <c r="AW57" s="506">
        <v>0</v>
      </c>
      <c r="AX57" s="506">
        <v>0</v>
      </c>
      <c r="AY57" s="506">
        <v>0</v>
      </c>
      <c r="AZ57" s="506">
        <v>0</v>
      </c>
      <c r="BA57" s="506">
        <v>0</v>
      </c>
      <c r="BB57" s="506">
        <v>0</v>
      </c>
      <c r="BC57" s="506">
        <v>0</v>
      </c>
      <c r="BD57" s="506">
        <v>0</v>
      </c>
      <c r="BE57" s="506">
        <v>0</v>
      </c>
      <c r="BF57" s="506">
        <v>0</v>
      </c>
      <c r="BG57" s="506">
        <v>0</v>
      </c>
      <c r="BH57" s="506">
        <v>0</v>
      </c>
      <c r="BI57" s="506">
        <v>0</v>
      </c>
      <c r="BS57" s="1"/>
      <c r="BT57" s="268"/>
      <c r="BU57" s="268"/>
      <c r="BV57" s="268"/>
      <c r="BW57" s="269"/>
      <c r="BX57" s="269"/>
      <c r="BY57" s="269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</row>
    <row r="58" spans="1:108" ht="15" customHeight="1" x14ac:dyDescent="0.3">
      <c r="A58" s="501" t="s">
        <v>495</v>
      </c>
      <c r="B58" s="502" t="s">
        <v>598</v>
      </c>
      <c r="C58" s="503" t="s">
        <v>294</v>
      </c>
      <c r="D58" s="504">
        <f t="array" ref="D58">SUM($G$18:$BI$18*$G58:$BI58+$G$19:$BI$19*$G58:$BI58)</f>
        <v>24</v>
      </c>
      <c r="E58" s="505"/>
      <c r="F58" s="506">
        <v>38</v>
      </c>
      <c r="G58" s="506">
        <v>0</v>
      </c>
      <c r="H58" s="506">
        <v>0</v>
      </c>
      <c r="I58" s="506">
        <v>12</v>
      </c>
      <c r="J58" s="506">
        <v>0</v>
      </c>
      <c r="K58" s="506">
        <v>0</v>
      </c>
      <c r="L58" s="506">
        <v>0</v>
      </c>
      <c r="M58" s="506">
        <v>0</v>
      </c>
      <c r="N58" s="506">
        <v>0</v>
      </c>
      <c r="O58" s="506">
        <v>0</v>
      </c>
      <c r="P58" s="506">
        <v>0</v>
      </c>
      <c r="Q58" s="506">
        <v>0</v>
      </c>
      <c r="R58" s="506">
        <v>0</v>
      </c>
      <c r="S58" s="506">
        <v>0</v>
      </c>
      <c r="T58" s="506">
        <v>0</v>
      </c>
      <c r="U58" s="506">
        <v>0</v>
      </c>
      <c r="V58" s="506">
        <v>0</v>
      </c>
      <c r="W58" s="506">
        <v>0</v>
      </c>
      <c r="X58" s="506">
        <v>0</v>
      </c>
      <c r="Y58" s="506">
        <v>0</v>
      </c>
      <c r="Z58" s="506">
        <v>0</v>
      </c>
      <c r="AA58" s="506">
        <v>0</v>
      </c>
      <c r="AB58" s="506">
        <v>0</v>
      </c>
      <c r="AC58" s="506">
        <v>0</v>
      </c>
      <c r="AD58" s="506">
        <v>0</v>
      </c>
      <c r="AE58" s="506">
        <v>0</v>
      </c>
      <c r="AF58" s="506">
        <v>0</v>
      </c>
      <c r="AG58" s="506">
        <v>0</v>
      </c>
      <c r="AH58" s="506">
        <v>0</v>
      </c>
      <c r="AI58" s="506">
        <v>0</v>
      </c>
      <c r="AJ58" s="506">
        <v>0</v>
      </c>
      <c r="AK58" s="506">
        <v>0</v>
      </c>
      <c r="AL58" s="506">
        <v>0</v>
      </c>
      <c r="AM58" s="506">
        <v>0</v>
      </c>
      <c r="AN58" s="506">
        <v>0</v>
      </c>
      <c r="AO58" s="506">
        <v>0</v>
      </c>
      <c r="AP58" s="506">
        <v>0</v>
      </c>
      <c r="AQ58" s="506">
        <v>0</v>
      </c>
      <c r="AR58" s="506">
        <v>0</v>
      </c>
      <c r="AS58" s="506">
        <v>0</v>
      </c>
      <c r="AT58" s="506">
        <v>0</v>
      </c>
      <c r="AU58" s="506">
        <v>0</v>
      </c>
      <c r="AV58" s="506">
        <v>0</v>
      </c>
      <c r="AW58" s="506">
        <v>0</v>
      </c>
      <c r="AX58" s="506">
        <v>0</v>
      </c>
      <c r="AY58" s="506">
        <v>0</v>
      </c>
      <c r="AZ58" s="506">
        <v>0</v>
      </c>
      <c r="BA58" s="506">
        <v>0</v>
      </c>
      <c r="BB58" s="506">
        <v>0</v>
      </c>
      <c r="BC58" s="506">
        <v>0</v>
      </c>
      <c r="BD58" s="506">
        <v>0</v>
      </c>
      <c r="BE58" s="506">
        <v>0</v>
      </c>
      <c r="BF58" s="506">
        <v>0</v>
      </c>
      <c r="BG58" s="506">
        <v>0</v>
      </c>
      <c r="BH58" s="506">
        <v>0</v>
      </c>
      <c r="BI58" s="506">
        <v>0</v>
      </c>
      <c r="BS58" s="1"/>
      <c r="BT58" s="268"/>
      <c r="BU58" s="268"/>
      <c r="BV58" s="268"/>
      <c r="BW58" s="269"/>
      <c r="BX58" s="269"/>
      <c r="BY58" s="269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</row>
    <row r="59" spans="1:108" ht="15" customHeight="1" x14ac:dyDescent="0.3">
      <c r="A59" s="501" t="s">
        <v>494</v>
      </c>
      <c r="B59" s="502" t="s">
        <v>599</v>
      </c>
      <c r="C59" s="503" t="s">
        <v>294</v>
      </c>
      <c r="D59" s="504">
        <f t="array" ref="D59">SUM($G$18:$BI$18*$G59:$BI59+$G$19:$BI$19*$G59:$BI59)</f>
        <v>28</v>
      </c>
      <c r="E59" s="505"/>
      <c r="F59" s="506">
        <v>39</v>
      </c>
      <c r="G59" s="506">
        <v>0</v>
      </c>
      <c r="H59" s="506">
        <v>0</v>
      </c>
      <c r="I59" s="506">
        <v>14</v>
      </c>
      <c r="J59" s="506">
        <v>0</v>
      </c>
      <c r="K59" s="506">
        <v>0</v>
      </c>
      <c r="L59" s="506">
        <v>0</v>
      </c>
      <c r="M59" s="506">
        <v>0</v>
      </c>
      <c r="N59" s="506">
        <v>0</v>
      </c>
      <c r="O59" s="506">
        <v>0</v>
      </c>
      <c r="P59" s="506">
        <v>0</v>
      </c>
      <c r="Q59" s="506">
        <v>0</v>
      </c>
      <c r="R59" s="506">
        <v>0</v>
      </c>
      <c r="S59" s="506">
        <v>0</v>
      </c>
      <c r="T59" s="506">
        <v>0</v>
      </c>
      <c r="U59" s="506">
        <v>0</v>
      </c>
      <c r="V59" s="506">
        <v>0</v>
      </c>
      <c r="W59" s="506">
        <v>0</v>
      </c>
      <c r="X59" s="506">
        <v>0</v>
      </c>
      <c r="Y59" s="506">
        <v>0</v>
      </c>
      <c r="Z59" s="506">
        <v>0</v>
      </c>
      <c r="AA59" s="506">
        <v>0</v>
      </c>
      <c r="AB59" s="506">
        <v>0</v>
      </c>
      <c r="AC59" s="506">
        <v>0</v>
      </c>
      <c r="AD59" s="506">
        <v>0</v>
      </c>
      <c r="AE59" s="506">
        <v>0</v>
      </c>
      <c r="AF59" s="506">
        <v>0</v>
      </c>
      <c r="AG59" s="506">
        <v>0</v>
      </c>
      <c r="AH59" s="506">
        <v>0</v>
      </c>
      <c r="AI59" s="506">
        <v>0</v>
      </c>
      <c r="AJ59" s="506">
        <v>0</v>
      </c>
      <c r="AK59" s="506">
        <v>0</v>
      </c>
      <c r="AL59" s="506">
        <v>0</v>
      </c>
      <c r="AM59" s="506">
        <v>0</v>
      </c>
      <c r="AN59" s="506">
        <v>0</v>
      </c>
      <c r="AO59" s="506">
        <v>0</v>
      </c>
      <c r="AP59" s="506">
        <v>0</v>
      </c>
      <c r="AQ59" s="506">
        <v>0</v>
      </c>
      <c r="AR59" s="506">
        <v>0</v>
      </c>
      <c r="AS59" s="506">
        <v>0</v>
      </c>
      <c r="AT59" s="506">
        <v>0</v>
      </c>
      <c r="AU59" s="506">
        <v>0</v>
      </c>
      <c r="AV59" s="506">
        <v>0</v>
      </c>
      <c r="AW59" s="506">
        <v>0</v>
      </c>
      <c r="AX59" s="506">
        <v>0</v>
      </c>
      <c r="AY59" s="506">
        <v>0</v>
      </c>
      <c r="AZ59" s="506">
        <v>0</v>
      </c>
      <c r="BA59" s="506">
        <v>0</v>
      </c>
      <c r="BB59" s="506">
        <v>0</v>
      </c>
      <c r="BC59" s="506">
        <v>0</v>
      </c>
      <c r="BD59" s="506">
        <v>0</v>
      </c>
      <c r="BE59" s="506">
        <v>0</v>
      </c>
      <c r="BF59" s="506">
        <v>0</v>
      </c>
      <c r="BG59" s="506">
        <v>0</v>
      </c>
      <c r="BH59" s="506">
        <v>0</v>
      </c>
      <c r="BI59" s="506">
        <v>0</v>
      </c>
      <c r="BS59" s="1"/>
      <c r="BT59" s="268"/>
      <c r="BU59" s="268"/>
      <c r="BV59" s="268"/>
      <c r="BW59" s="269"/>
      <c r="BX59" s="269"/>
      <c r="BY59" s="269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</row>
    <row r="60" spans="1:108" ht="15" customHeight="1" x14ac:dyDescent="0.3">
      <c r="A60" s="501" t="s">
        <v>493</v>
      </c>
      <c r="B60" s="502" t="s">
        <v>600</v>
      </c>
      <c r="C60" s="503" t="s">
        <v>294</v>
      </c>
      <c r="D60" s="504">
        <f t="array" ref="D60">SUM($G$18:$BI$18*$G60:$BI60+$G$19:$BI$19*$G60:$BI60)</f>
        <v>32</v>
      </c>
      <c r="E60" s="505"/>
      <c r="F60" s="506">
        <v>40</v>
      </c>
      <c r="G60" s="506">
        <v>0</v>
      </c>
      <c r="H60" s="506">
        <v>0</v>
      </c>
      <c r="I60" s="506">
        <v>16</v>
      </c>
      <c r="J60" s="506">
        <v>0</v>
      </c>
      <c r="K60" s="506">
        <v>0</v>
      </c>
      <c r="L60" s="506">
        <v>0</v>
      </c>
      <c r="M60" s="506">
        <v>0</v>
      </c>
      <c r="N60" s="506">
        <v>0</v>
      </c>
      <c r="O60" s="506">
        <v>0</v>
      </c>
      <c r="P60" s="506">
        <v>0</v>
      </c>
      <c r="Q60" s="506">
        <v>0</v>
      </c>
      <c r="R60" s="506">
        <v>0</v>
      </c>
      <c r="S60" s="506">
        <v>0</v>
      </c>
      <c r="T60" s="506">
        <v>0</v>
      </c>
      <c r="U60" s="506">
        <v>0</v>
      </c>
      <c r="V60" s="506">
        <v>0</v>
      </c>
      <c r="W60" s="506">
        <v>0</v>
      </c>
      <c r="X60" s="506">
        <v>0</v>
      </c>
      <c r="Y60" s="506">
        <v>0</v>
      </c>
      <c r="Z60" s="506">
        <v>0</v>
      </c>
      <c r="AA60" s="506">
        <v>0</v>
      </c>
      <c r="AB60" s="506">
        <v>0</v>
      </c>
      <c r="AC60" s="506">
        <v>0</v>
      </c>
      <c r="AD60" s="506">
        <v>0</v>
      </c>
      <c r="AE60" s="506">
        <v>0</v>
      </c>
      <c r="AF60" s="506">
        <v>0</v>
      </c>
      <c r="AG60" s="506">
        <v>0</v>
      </c>
      <c r="AH60" s="506">
        <v>0</v>
      </c>
      <c r="AI60" s="506">
        <v>0</v>
      </c>
      <c r="AJ60" s="506">
        <v>0</v>
      </c>
      <c r="AK60" s="506">
        <v>0</v>
      </c>
      <c r="AL60" s="506">
        <v>0</v>
      </c>
      <c r="AM60" s="506">
        <v>0</v>
      </c>
      <c r="AN60" s="506">
        <v>0</v>
      </c>
      <c r="AO60" s="506">
        <v>0</v>
      </c>
      <c r="AP60" s="506">
        <v>0</v>
      </c>
      <c r="AQ60" s="506">
        <v>0</v>
      </c>
      <c r="AR60" s="506">
        <v>0</v>
      </c>
      <c r="AS60" s="506">
        <v>0</v>
      </c>
      <c r="AT60" s="506">
        <v>0</v>
      </c>
      <c r="AU60" s="506">
        <v>0</v>
      </c>
      <c r="AV60" s="506">
        <v>0</v>
      </c>
      <c r="AW60" s="506">
        <v>0</v>
      </c>
      <c r="AX60" s="506">
        <v>0</v>
      </c>
      <c r="AY60" s="506">
        <v>0</v>
      </c>
      <c r="AZ60" s="506">
        <v>0</v>
      </c>
      <c r="BA60" s="506">
        <v>0</v>
      </c>
      <c r="BB60" s="506">
        <v>0</v>
      </c>
      <c r="BC60" s="506">
        <v>0</v>
      </c>
      <c r="BD60" s="506">
        <v>0</v>
      </c>
      <c r="BE60" s="506">
        <v>0</v>
      </c>
      <c r="BF60" s="506">
        <v>0</v>
      </c>
      <c r="BG60" s="506">
        <v>0</v>
      </c>
      <c r="BH60" s="506">
        <v>0</v>
      </c>
      <c r="BI60" s="506">
        <v>0</v>
      </c>
      <c r="BS60" s="1"/>
      <c r="BT60" s="268"/>
      <c r="BU60" s="268"/>
      <c r="BV60" s="268"/>
      <c r="BW60" s="269"/>
      <c r="BX60" s="269"/>
      <c r="BY60" s="269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</row>
    <row r="61" spans="1:108" ht="15" customHeight="1" x14ac:dyDescent="0.3">
      <c r="A61" s="501" t="s">
        <v>492</v>
      </c>
      <c r="B61" s="502" t="s">
        <v>601</v>
      </c>
      <c r="C61" s="503" t="s">
        <v>294</v>
      </c>
      <c r="D61" s="504">
        <f t="array" ref="D61">SUM($G$18:$BI$18*$G61:$BI61+$G$19:$BI$19*$G61:$BI61)</f>
        <v>36</v>
      </c>
      <c r="E61" s="505"/>
      <c r="F61" s="506">
        <v>41</v>
      </c>
      <c r="G61" s="506">
        <v>0</v>
      </c>
      <c r="H61" s="506">
        <v>0</v>
      </c>
      <c r="I61" s="506">
        <v>18</v>
      </c>
      <c r="J61" s="506">
        <v>0</v>
      </c>
      <c r="K61" s="506">
        <v>0</v>
      </c>
      <c r="L61" s="506">
        <v>0</v>
      </c>
      <c r="M61" s="506">
        <v>0</v>
      </c>
      <c r="N61" s="506">
        <v>0</v>
      </c>
      <c r="O61" s="506">
        <v>0</v>
      </c>
      <c r="P61" s="506">
        <v>0</v>
      </c>
      <c r="Q61" s="506">
        <v>0</v>
      </c>
      <c r="R61" s="506">
        <v>0</v>
      </c>
      <c r="S61" s="506">
        <v>0</v>
      </c>
      <c r="T61" s="506">
        <v>0</v>
      </c>
      <c r="U61" s="506">
        <v>0</v>
      </c>
      <c r="V61" s="506">
        <v>0</v>
      </c>
      <c r="W61" s="506">
        <v>0</v>
      </c>
      <c r="X61" s="506">
        <v>0</v>
      </c>
      <c r="Y61" s="506">
        <v>0</v>
      </c>
      <c r="Z61" s="506">
        <v>0</v>
      </c>
      <c r="AA61" s="506">
        <v>0</v>
      </c>
      <c r="AB61" s="506">
        <v>0</v>
      </c>
      <c r="AC61" s="506">
        <v>0</v>
      </c>
      <c r="AD61" s="506">
        <v>0</v>
      </c>
      <c r="AE61" s="506">
        <v>0</v>
      </c>
      <c r="AF61" s="506">
        <v>0</v>
      </c>
      <c r="AG61" s="506">
        <v>0</v>
      </c>
      <c r="AH61" s="506">
        <v>0</v>
      </c>
      <c r="AI61" s="506">
        <v>0</v>
      </c>
      <c r="AJ61" s="506">
        <v>0</v>
      </c>
      <c r="AK61" s="506">
        <v>0</v>
      </c>
      <c r="AL61" s="506">
        <v>0</v>
      </c>
      <c r="AM61" s="506">
        <v>0</v>
      </c>
      <c r="AN61" s="506">
        <v>0</v>
      </c>
      <c r="AO61" s="506">
        <v>0</v>
      </c>
      <c r="AP61" s="506">
        <v>0</v>
      </c>
      <c r="AQ61" s="506">
        <v>0</v>
      </c>
      <c r="AR61" s="506">
        <v>0</v>
      </c>
      <c r="AS61" s="506">
        <v>0</v>
      </c>
      <c r="AT61" s="506">
        <v>0</v>
      </c>
      <c r="AU61" s="506">
        <v>0</v>
      </c>
      <c r="AV61" s="506">
        <v>0</v>
      </c>
      <c r="AW61" s="506">
        <v>0</v>
      </c>
      <c r="AX61" s="506">
        <v>0</v>
      </c>
      <c r="AY61" s="506">
        <v>0</v>
      </c>
      <c r="AZ61" s="506">
        <v>0</v>
      </c>
      <c r="BA61" s="506">
        <v>0</v>
      </c>
      <c r="BB61" s="506">
        <v>0</v>
      </c>
      <c r="BC61" s="506">
        <v>0</v>
      </c>
      <c r="BD61" s="506">
        <v>0</v>
      </c>
      <c r="BE61" s="506">
        <v>0</v>
      </c>
      <c r="BF61" s="506">
        <v>0</v>
      </c>
      <c r="BG61" s="506">
        <v>0</v>
      </c>
      <c r="BH61" s="506">
        <v>0</v>
      </c>
      <c r="BI61" s="506">
        <v>0</v>
      </c>
      <c r="BS61" s="1"/>
      <c r="BT61" s="268"/>
      <c r="BU61" s="268"/>
      <c r="BV61" s="268"/>
      <c r="BW61" s="269"/>
      <c r="BX61" s="269"/>
      <c r="BY61" s="269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</row>
    <row r="62" spans="1:108" ht="15" customHeight="1" x14ac:dyDescent="0.3">
      <c r="A62" s="501" t="s">
        <v>491</v>
      </c>
      <c r="B62" s="502" t="s">
        <v>602</v>
      </c>
      <c r="C62" s="503" t="s">
        <v>294</v>
      </c>
      <c r="D62" s="504">
        <f t="array" ref="D62">SUM($G$18:$BI$18*$G62:$BI62+$G$19:$BI$19*$G62:$BI62)</f>
        <v>36</v>
      </c>
      <c r="E62" s="505"/>
      <c r="F62" s="506">
        <v>42</v>
      </c>
      <c r="G62" s="506">
        <v>0</v>
      </c>
      <c r="H62" s="506">
        <v>0</v>
      </c>
      <c r="I62" s="506">
        <v>18</v>
      </c>
      <c r="J62" s="506">
        <v>0</v>
      </c>
      <c r="K62" s="506">
        <v>0</v>
      </c>
      <c r="L62" s="506">
        <v>0</v>
      </c>
      <c r="M62" s="506">
        <v>0</v>
      </c>
      <c r="N62" s="506">
        <v>0</v>
      </c>
      <c r="O62" s="506">
        <v>0</v>
      </c>
      <c r="P62" s="506">
        <v>0</v>
      </c>
      <c r="Q62" s="506">
        <v>0</v>
      </c>
      <c r="R62" s="506">
        <v>0</v>
      </c>
      <c r="S62" s="506">
        <v>0</v>
      </c>
      <c r="T62" s="506">
        <v>0</v>
      </c>
      <c r="U62" s="506">
        <v>0</v>
      </c>
      <c r="V62" s="506">
        <v>0</v>
      </c>
      <c r="W62" s="506">
        <v>0</v>
      </c>
      <c r="X62" s="506">
        <v>0</v>
      </c>
      <c r="Y62" s="506">
        <v>0</v>
      </c>
      <c r="Z62" s="506">
        <v>0</v>
      </c>
      <c r="AA62" s="506">
        <v>0</v>
      </c>
      <c r="AB62" s="506">
        <v>0</v>
      </c>
      <c r="AC62" s="506">
        <v>0</v>
      </c>
      <c r="AD62" s="506">
        <v>0</v>
      </c>
      <c r="AE62" s="506">
        <v>0</v>
      </c>
      <c r="AF62" s="506">
        <v>0</v>
      </c>
      <c r="AG62" s="506">
        <v>0</v>
      </c>
      <c r="AH62" s="506">
        <v>0</v>
      </c>
      <c r="AI62" s="506">
        <v>0</v>
      </c>
      <c r="AJ62" s="506">
        <v>0</v>
      </c>
      <c r="AK62" s="506">
        <v>0</v>
      </c>
      <c r="AL62" s="506">
        <v>0</v>
      </c>
      <c r="AM62" s="506">
        <v>0</v>
      </c>
      <c r="AN62" s="506">
        <v>0</v>
      </c>
      <c r="AO62" s="506">
        <v>0</v>
      </c>
      <c r="AP62" s="506">
        <v>0</v>
      </c>
      <c r="AQ62" s="506">
        <v>0</v>
      </c>
      <c r="AR62" s="506">
        <v>0</v>
      </c>
      <c r="AS62" s="506">
        <v>0</v>
      </c>
      <c r="AT62" s="506">
        <v>0</v>
      </c>
      <c r="AU62" s="506">
        <v>0</v>
      </c>
      <c r="AV62" s="506">
        <v>0</v>
      </c>
      <c r="AW62" s="506">
        <v>0</v>
      </c>
      <c r="AX62" s="506">
        <v>0</v>
      </c>
      <c r="AY62" s="506">
        <v>0</v>
      </c>
      <c r="AZ62" s="506">
        <v>0</v>
      </c>
      <c r="BA62" s="506">
        <v>0</v>
      </c>
      <c r="BB62" s="506">
        <v>0</v>
      </c>
      <c r="BC62" s="506">
        <v>0</v>
      </c>
      <c r="BD62" s="506">
        <v>0</v>
      </c>
      <c r="BE62" s="506">
        <v>0</v>
      </c>
      <c r="BF62" s="506">
        <v>0</v>
      </c>
      <c r="BG62" s="506">
        <v>0</v>
      </c>
      <c r="BH62" s="506">
        <v>0</v>
      </c>
      <c r="BI62" s="506">
        <v>0</v>
      </c>
      <c r="BS62" s="1"/>
      <c r="BT62" s="268"/>
      <c r="BU62" s="268"/>
      <c r="BV62" s="268"/>
      <c r="BW62" s="269"/>
      <c r="BX62" s="269"/>
      <c r="BY62" s="269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</row>
    <row r="63" spans="1:108" ht="15" customHeight="1" x14ac:dyDescent="0.3">
      <c r="A63" s="501" t="s">
        <v>490</v>
      </c>
      <c r="B63" s="502" t="s">
        <v>603</v>
      </c>
      <c r="C63" s="503" t="s">
        <v>182</v>
      </c>
      <c r="D63" s="504">
        <f t="array" ref="D63">SUM($G$18:$BI$18*$G63:$BI63+$G$19:$BI$19*$G63:$BI63)</f>
        <v>24</v>
      </c>
      <c r="E63" s="505"/>
      <c r="F63" s="506">
        <v>43</v>
      </c>
      <c r="G63" s="506">
        <v>0</v>
      </c>
      <c r="H63" s="506">
        <v>0</v>
      </c>
      <c r="I63" s="506">
        <v>12</v>
      </c>
      <c r="J63" s="506">
        <v>0</v>
      </c>
      <c r="K63" s="506">
        <v>0</v>
      </c>
      <c r="L63" s="506">
        <v>0</v>
      </c>
      <c r="M63" s="506">
        <v>0</v>
      </c>
      <c r="N63" s="506">
        <v>0</v>
      </c>
      <c r="O63" s="506">
        <v>0</v>
      </c>
      <c r="P63" s="506">
        <v>0</v>
      </c>
      <c r="Q63" s="506">
        <v>0</v>
      </c>
      <c r="R63" s="506">
        <v>0</v>
      </c>
      <c r="S63" s="506">
        <v>0</v>
      </c>
      <c r="T63" s="506">
        <v>0</v>
      </c>
      <c r="U63" s="506">
        <v>0</v>
      </c>
      <c r="V63" s="506">
        <v>0</v>
      </c>
      <c r="W63" s="506">
        <v>0</v>
      </c>
      <c r="X63" s="506">
        <v>0</v>
      </c>
      <c r="Y63" s="506">
        <v>0</v>
      </c>
      <c r="Z63" s="506">
        <v>0</v>
      </c>
      <c r="AA63" s="506">
        <v>0</v>
      </c>
      <c r="AB63" s="506">
        <v>0</v>
      </c>
      <c r="AC63" s="506">
        <v>0</v>
      </c>
      <c r="AD63" s="506">
        <v>0</v>
      </c>
      <c r="AE63" s="506">
        <v>0</v>
      </c>
      <c r="AF63" s="506">
        <v>0</v>
      </c>
      <c r="AG63" s="506">
        <v>0</v>
      </c>
      <c r="AH63" s="506">
        <v>0</v>
      </c>
      <c r="AI63" s="506">
        <v>0</v>
      </c>
      <c r="AJ63" s="506">
        <v>0</v>
      </c>
      <c r="AK63" s="506">
        <v>0</v>
      </c>
      <c r="AL63" s="506">
        <v>0</v>
      </c>
      <c r="AM63" s="506">
        <v>0</v>
      </c>
      <c r="AN63" s="506">
        <v>0</v>
      </c>
      <c r="AO63" s="506">
        <v>0</v>
      </c>
      <c r="AP63" s="506">
        <v>0</v>
      </c>
      <c r="AQ63" s="506">
        <v>0</v>
      </c>
      <c r="AR63" s="506">
        <v>0</v>
      </c>
      <c r="AS63" s="506">
        <v>0</v>
      </c>
      <c r="AT63" s="506">
        <v>0</v>
      </c>
      <c r="AU63" s="506">
        <v>0</v>
      </c>
      <c r="AV63" s="506">
        <v>0</v>
      </c>
      <c r="AW63" s="506">
        <v>0</v>
      </c>
      <c r="AX63" s="506">
        <v>0</v>
      </c>
      <c r="AY63" s="506">
        <v>0</v>
      </c>
      <c r="AZ63" s="506">
        <v>0</v>
      </c>
      <c r="BA63" s="506">
        <v>0</v>
      </c>
      <c r="BB63" s="506">
        <v>0</v>
      </c>
      <c r="BC63" s="506">
        <v>0</v>
      </c>
      <c r="BD63" s="506">
        <v>0</v>
      </c>
      <c r="BE63" s="506">
        <v>0</v>
      </c>
      <c r="BF63" s="506">
        <v>0</v>
      </c>
      <c r="BG63" s="506">
        <v>0</v>
      </c>
      <c r="BH63" s="506">
        <v>0</v>
      </c>
      <c r="BI63" s="506">
        <v>0</v>
      </c>
      <c r="BS63" s="1"/>
      <c r="BT63" s="268"/>
      <c r="BU63" s="268"/>
      <c r="BV63" s="268"/>
      <c r="BW63" s="269"/>
      <c r="BX63" s="269"/>
      <c r="BY63" s="269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</row>
    <row r="64" spans="1:108" ht="15" customHeight="1" x14ac:dyDescent="0.3">
      <c r="A64" s="501" t="s">
        <v>489</v>
      </c>
      <c r="B64" s="502" t="s">
        <v>604</v>
      </c>
      <c r="C64" s="503" t="s">
        <v>182</v>
      </c>
      <c r="D64" s="504">
        <f t="array" ref="D64">SUM($G$18:$BI$18*$G64:$BI64+$G$19:$BI$19*$G64:$BI64)</f>
        <v>28</v>
      </c>
      <c r="E64" s="505"/>
      <c r="F64" s="506">
        <v>44</v>
      </c>
      <c r="G64" s="506">
        <v>0</v>
      </c>
      <c r="H64" s="506">
        <v>0</v>
      </c>
      <c r="I64" s="506">
        <v>14</v>
      </c>
      <c r="J64" s="506">
        <v>0</v>
      </c>
      <c r="K64" s="506">
        <v>0</v>
      </c>
      <c r="L64" s="506">
        <v>0</v>
      </c>
      <c r="M64" s="506">
        <v>0</v>
      </c>
      <c r="N64" s="506">
        <v>0</v>
      </c>
      <c r="O64" s="506">
        <v>0</v>
      </c>
      <c r="P64" s="506">
        <v>0</v>
      </c>
      <c r="Q64" s="506">
        <v>0</v>
      </c>
      <c r="R64" s="506">
        <v>0</v>
      </c>
      <c r="S64" s="506">
        <v>0</v>
      </c>
      <c r="T64" s="506">
        <v>0</v>
      </c>
      <c r="U64" s="506">
        <v>0</v>
      </c>
      <c r="V64" s="506">
        <v>0</v>
      </c>
      <c r="W64" s="506">
        <v>0</v>
      </c>
      <c r="X64" s="506">
        <v>0</v>
      </c>
      <c r="Y64" s="506">
        <v>0</v>
      </c>
      <c r="Z64" s="506">
        <v>0</v>
      </c>
      <c r="AA64" s="506">
        <v>0</v>
      </c>
      <c r="AB64" s="506">
        <v>0</v>
      </c>
      <c r="AC64" s="506">
        <v>0</v>
      </c>
      <c r="AD64" s="506">
        <v>0</v>
      </c>
      <c r="AE64" s="506">
        <v>0</v>
      </c>
      <c r="AF64" s="506">
        <v>0</v>
      </c>
      <c r="AG64" s="506">
        <v>0</v>
      </c>
      <c r="AH64" s="506">
        <v>0</v>
      </c>
      <c r="AI64" s="506">
        <v>0</v>
      </c>
      <c r="AJ64" s="506">
        <v>0</v>
      </c>
      <c r="AK64" s="506">
        <v>0</v>
      </c>
      <c r="AL64" s="506">
        <v>0</v>
      </c>
      <c r="AM64" s="506">
        <v>0</v>
      </c>
      <c r="AN64" s="506">
        <v>0</v>
      </c>
      <c r="AO64" s="506">
        <v>0</v>
      </c>
      <c r="AP64" s="506">
        <v>0</v>
      </c>
      <c r="AQ64" s="506">
        <v>0</v>
      </c>
      <c r="AR64" s="506">
        <v>0</v>
      </c>
      <c r="AS64" s="506">
        <v>0</v>
      </c>
      <c r="AT64" s="506">
        <v>0</v>
      </c>
      <c r="AU64" s="506">
        <v>0</v>
      </c>
      <c r="AV64" s="506">
        <v>0</v>
      </c>
      <c r="AW64" s="506">
        <v>0</v>
      </c>
      <c r="AX64" s="506">
        <v>0</v>
      </c>
      <c r="AY64" s="506">
        <v>0</v>
      </c>
      <c r="AZ64" s="506">
        <v>0</v>
      </c>
      <c r="BA64" s="506">
        <v>0</v>
      </c>
      <c r="BB64" s="506">
        <v>0</v>
      </c>
      <c r="BC64" s="506">
        <v>0</v>
      </c>
      <c r="BD64" s="506">
        <v>0</v>
      </c>
      <c r="BE64" s="506">
        <v>0</v>
      </c>
      <c r="BF64" s="506">
        <v>0</v>
      </c>
      <c r="BG64" s="506">
        <v>0</v>
      </c>
      <c r="BH64" s="506">
        <v>0</v>
      </c>
      <c r="BI64" s="506">
        <v>0</v>
      </c>
      <c r="BS64" s="1"/>
      <c r="BT64" s="268"/>
      <c r="BU64" s="268"/>
      <c r="BV64" s="268"/>
      <c r="BW64" s="269"/>
      <c r="BX64" s="269"/>
      <c r="BY64" s="269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</row>
    <row r="65" spans="1:108" ht="15" customHeight="1" x14ac:dyDescent="0.3">
      <c r="A65" s="501" t="s">
        <v>488</v>
      </c>
      <c r="B65" s="502" t="s">
        <v>605</v>
      </c>
      <c r="C65" s="503" t="s">
        <v>182</v>
      </c>
      <c r="D65" s="504">
        <f t="array" ref="D65">SUM($G$18:$BI$18*$G65:$BI65+$G$19:$BI$19*$G65:$BI65)</f>
        <v>32</v>
      </c>
      <c r="E65" s="505"/>
      <c r="F65" s="506">
        <v>45</v>
      </c>
      <c r="G65" s="506">
        <v>0</v>
      </c>
      <c r="H65" s="506">
        <v>0</v>
      </c>
      <c r="I65" s="506">
        <v>16</v>
      </c>
      <c r="J65" s="506">
        <v>0</v>
      </c>
      <c r="K65" s="506">
        <v>0</v>
      </c>
      <c r="L65" s="506">
        <v>0</v>
      </c>
      <c r="M65" s="506">
        <v>0</v>
      </c>
      <c r="N65" s="506">
        <v>0</v>
      </c>
      <c r="O65" s="506">
        <v>0</v>
      </c>
      <c r="P65" s="506">
        <v>0</v>
      </c>
      <c r="Q65" s="506">
        <v>0</v>
      </c>
      <c r="R65" s="506">
        <v>0</v>
      </c>
      <c r="S65" s="506">
        <v>0</v>
      </c>
      <c r="T65" s="506">
        <v>0</v>
      </c>
      <c r="U65" s="506">
        <v>0</v>
      </c>
      <c r="V65" s="506">
        <v>0</v>
      </c>
      <c r="W65" s="506">
        <v>0</v>
      </c>
      <c r="X65" s="506">
        <v>0</v>
      </c>
      <c r="Y65" s="506">
        <v>0</v>
      </c>
      <c r="Z65" s="506">
        <v>0</v>
      </c>
      <c r="AA65" s="506">
        <v>0</v>
      </c>
      <c r="AB65" s="506">
        <v>0</v>
      </c>
      <c r="AC65" s="506">
        <v>0</v>
      </c>
      <c r="AD65" s="506">
        <v>0</v>
      </c>
      <c r="AE65" s="506">
        <v>0</v>
      </c>
      <c r="AF65" s="506">
        <v>0</v>
      </c>
      <c r="AG65" s="506">
        <v>0</v>
      </c>
      <c r="AH65" s="506">
        <v>0</v>
      </c>
      <c r="AI65" s="506">
        <v>0</v>
      </c>
      <c r="AJ65" s="506">
        <v>0</v>
      </c>
      <c r="AK65" s="506">
        <v>0</v>
      </c>
      <c r="AL65" s="506">
        <v>0</v>
      </c>
      <c r="AM65" s="506">
        <v>0</v>
      </c>
      <c r="AN65" s="506">
        <v>0</v>
      </c>
      <c r="AO65" s="506">
        <v>0</v>
      </c>
      <c r="AP65" s="506">
        <v>0</v>
      </c>
      <c r="AQ65" s="506">
        <v>0</v>
      </c>
      <c r="AR65" s="506">
        <v>0</v>
      </c>
      <c r="AS65" s="506">
        <v>0</v>
      </c>
      <c r="AT65" s="506">
        <v>0</v>
      </c>
      <c r="AU65" s="506">
        <v>0</v>
      </c>
      <c r="AV65" s="506">
        <v>0</v>
      </c>
      <c r="AW65" s="506">
        <v>0</v>
      </c>
      <c r="AX65" s="506">
        <v>0</v>
      </c>
      <c r="AY65" s="506">
        <v>0</v>
      </c>
      <c r="AZ65" s="506">
        <v>0</v>
      </c>
      <c r="BA65" s="506">
        <v>0</v>
      </c>
      <c r="BB65" s="506">
        <v>0</v>
      </c>
      <c r="BC65" s="506">
        <v>0</v>
      </c>
      <c r="BD65" s="506">
        <v>0</v>
      </c>
      <c r="BE65" s="506">
        <v>0</v>
      </c>
      <c r="BF65" s="506">
        <v>0</v>
      </c>
      <c r="BG65" s="506">
        <v>0</v>
      </c>
      <c r="BH65" s="506">
        <v>0</v>
      </c>
      <c r="BI65" s="506">
        <v>0</v>
      </c>
      <c r="BS65" s="1"/>
      <c r="BT65" s="268"/>
      <c r="BU65" s="268"/>
      <c r="BV65" s="268"/>
      <c r="BW65" s="269"/>
      <c r="BX65" s="269"/>
      <c r="BY65" s="269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</row>
    <row r="66" spans="1:108" ht="15" customHeight="1" x14ac:dyDescent="0.3">
      <c r="A66" s="501" t="s">
        <v>487</v>
      </c>
      <c r="B66" s="502" t="s">
        <v>606</v>
      </c>
      <c r="C66" s="503" t="s">
        <v>182</v>
      </c>
      <c r="D66" s="504">
        <f t="array" ref="D66">SUM($G$18:$BI$18*$G66:$BI66+$G$19:$BI$19*$G66:$BI66)</f>
        <v>32</v>
      </c>
      <c r="E66" s="505"/>
      <c r="F66" s="506">
        <v>46</v>
      </c>
      <c r="G66" s="506">
        <v>0</v>
      </c>
      <c r="H66" s="506">
        <v>0</v>
      </c>
      <c r="I66" s="506">
        <v>16</v>
      </c>
      <c r="J66" s="506">
        <v>0</v>
      </c>
      <c r="K66" s="506">
        <v>0</v>
      </c>
      <c r="L66" s="506">
        <v>0</v>
      </c>
      <c r="M66" s="506">
        <v>0</v>
      </c>
      <c r="N66" s="506">
        <v>0</v>
      </c>
      <c r="O66" s="506">
        <v>0</v>
      </c>
      <c r="P66" s="506">
        <v>0</v>
      </c>
      <c r="Q66" s="506">
        <v>0</v>
      </c>
      <c r="R66" s="506">
        <v>0</v>
      </c>
      <c r="S66" s="506">
        <v>0</v>
      </c>
      <c r="T66" s="506">
        <v>0</v>
      </c>
      <c r="U66" s="506">
        <v>0</v>
      </c>
      <c r="V66" s="506">
        <v>0</v>
      </c>
      <c r="W66" s="506">
        <v>0</v>
      </c>
      <c r="X66" s="506">
        <v>0</v>
      </c>
      <c r="Y66" s="506">
        <v>0</v>
      </c>
      <c r="Z66" s="506">
        <v>0</v>
      </c>
      <c r="AA66" s="506">
        <v>0</v>
      </c>
      <c r="AB66" s="506">
        <v>0</v>
      </c>
      <c r="AC66" s="506">
        <v>0</v>
      </c>
      <c r="AD66" s="506">
        <v>0</v>
      </c>
      <c r="AE66" s="506">
        <v>0</v>
      </c>
      <c r="AF66" s="506">
        <v>0</v>
      </c>
      <c r="AG66" s="506">
        <v>0</v>
      </c>
      <c r="AH66" s="506">
        <v>0</v>
      </c>
      <c r="AI66" s="506">
        <v>0</v>
      </c>
      <c r="AJ66" s="506">
        <v>0</v>
      </c>
      <c r="AK66" s="506">
        <v>0</v>
      </c>
      <c r="AL66" s="506">
        <v>0</v>
      </c>
      <c r="AM66" s="506">
        <v>0</v>
      </c>
      <c r="AN66" s="506">
        <v>0</v>
      </c>
      <c r="AO66" s="506">
        <v>0</v>
      </c>
      <c r="AP66" s="506">
        <v>0</v>
      </c>
      <c r="AQ66" s="506">
        <v>0</v>
      </c>
      <c r="AR66" s="506">
        <v>0</v>
      </c>
      <c r="AS66" s="506">
        <v>0</v>
      </c>
      <c r="AT66" s="506">
        <v>0</v>
      </c>
      <c r="AU66" s="506">
        <v>0</v>
      </c>
      <c r="AV66" s="506">
        <v>0</v>
      </c>
      <c r="AW66" s="506">
        <v>0</v>
      </c>
      <c r="AX66" s="506">
        <v>0</v>
      </c>
      <c r="AY66" s="506">
        <v>0</v>
      </c>
      <c r="AZ66" s="506">
        <v>0</v>
      </c>
      <c r="BA66" s="506">
        <v>0</v>
      </c>
      <c r="BB66" s="506">
        <v>0</v>
      </c>
      <c r="BC66" s="506">
        <v>0</v>
      </c>
      <c r="BD66" s="506">
        <v>0</v>
      </c>
      <c r="BE66" s="506">
        <v>0</v>
      </c>
      <c r="BF66" s="506">
        <v>0</v>
      </c>
      <c r="BG66" s="506">
        <v>0</v>
      </c>
      <c r="BH66" s="506">
        <v>0</v>
      </c>
      <c r="BI66" s="506">
        <v>0</v>
      </c>
      <c r="BS66" s="1"/>
      <c r="BT66" s="268"/>
      <c r="BU66" s="268"/>
      <c r="BV66" s="268"/>
      <c r="BW66" s="269"/>
      <c r="BX66" s="269"/>
      <c r="BY66" s="269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</row>
    <row r="67" spans="1:108" ht="15" customHeight="1" x14ac:dyDescent="0.3">
      <c r="A67" s="501" t="s">
        <v>486</v>
      </c>
      <c r="B67" s="502" t="s">
        <v>607</v>
      </c>
      <c r="C67" s="503" t="s">
        <v>182</v>
      </c>
      <c r="D67" s="504">
        <f t="array" ref="D67">SUM($G$18:$BI$18*$G67:$BI67+$G$19:$BI$19*$G67:$BI67)</f>
        <v>32</v>
      </c>
      <c r="E67" s="505"/>
      <c r="F67" s="506">
        <v>47</v>
      </c>
      <c r="G67" s="506">
        <v>0</v>
      </c>
      <c r="H67" s="506">
        <v>0</v>
      </c>
      <c r="I67" s="506">
        <v>16</v>
      </c>
      <c r="J67" s="506">
        <v>0</v>
      </c>
      <c r="K67" s="506">
        <v>0</v>
      </c>
      <c r="L67" s="506">
        <v>0</v>
      </c>
      <c r="M67" s="506">
        <v>0</v>
      </c>
      <c r="N67" s="506">
        <v>0</v>
      </c>
      <c r="O67" s="506">
        <v>0</v>
      </c>
      <c r="P67" s="506">
        <v>0</v>
      </c>
      <c r="Q67" s="506">
        <v>0</v>
      </c>
      <c r="R67" s="506">
        <v>0</v>
      </c>
      <c r="S67" s="506">
        <v>0</v>
      </c>
      <c r="T67" s="506">
        <v>0</v>
      </c>
      <c r="U67" s="506">
        <v>0</v>
      </c>
      <c r="V67" s="506">
        <v>0</v>
      </c>
      <c r="W67" s="506">
        <v>0</v>
      </c>
      <c r="X67" s="506">
        <v>0</v>
      </c>
      <c r="Y67" s="506">
        <v>0</v>
      </c>
      <c r="Z67" s="506">
        <v>0</v>
      </c>
      <c r="AA67" s="506">
        <v>0</v>
      </c>
      <c r="AB67" s="506">
        <v>0</v>
      </c>
      <c r="AC67" s="506">
        <v>0</v>
      </c>
      <c r="AD67" s="506">
        <v>0</v>
      </c>
      <c r="AE67" s="506">
        <v>0</v>
      </c>
      <c r="AF67" s="506">
        <v>0</v>
      </c>
      <c r="AG67" s="506">
        <v>0</v>
      </c>
      <c r="AH67" s="506">
        <v>0</v>
      </c>
      <c r="AI67" s="506">
        <v>0</v>
      </c>
      <c r="AJ67" s="506">
        <v>0</v>
      </c>
      <c r="AK67" s="506">
        <v>0</v>
      </c>
      <c r="AL67" s="506">
        <v>0</v>
      </c>
      <c r="AM67" s="506">
        <v>0</v>
      </c>
      <c r="AN67" s="506">
        <v>0</v>
      </c>
      <c r="AO67" s="506">
        <v>0</v>
      </c>
      <c r="AP67" s="506">
        <v>0</v>
      </c>
      <c r="AQ67" s="506">
        <v>0</v>
      </c>
      <c r="AR67" s="506">
        <v>0</v>
      </c>
      <c r="AS67" s="506">
        <v>0</v>
      </c>
      <c r="AT67" s="506">
        <v>0</v>
      </c>
      <c r="AU67" s="506">
        <v>0</v>
      </c>
      <c r="AV67" s="506">
        <v>0</v>
      </c>
      <c r="AW67" s="506">
        <v>0</v>
      </c>
      <c r="AX67" s="506">
        <v>0</v>
      </c>
      <c r="AY67" s="506">
        <v>0</v>
      </c>
      <c r="AZ67" s="506">
        <v>0</v>
      </c>
      <c r="BA67" s="506">
        <v>0</v>
      </c>
      <c r="BB67" s="506">
        <v>0</v>
      </c>
      <c r="BC67" s="506">
        <v>0</v>
      </c>
      <c r="BD67" s="506">
        <v>0</v>
      </c>
      <c r="BE67" s="506">
        <v>0</v>
      </c>
      <c r="BF67" s="506">
        <v>0</v>
      </c>
      <c r="BG67" s="506">
        <v>0</v>
      </c>
      <c r="BH67" s="506">
        <v>0</v>
      </c>
      <c r="BI67" s="506">
        <v>0</v>
      </c>
      <c r="BS67" s="1"/>
      <c r="BT67" s="268"/>
      <c r="BU67" s="268"/>
      <c r="BV67" s="268"/>
      <c r="BW67" s="269"/>
      <c r="BX67" s="269"/>
      <c r="BY67" s="269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</row>
    <row r="68" spans="1:108" ht="15" customHeight="1" x14ac:dyDescent="0.3">
      <c r="A68" s="501" t="s">
        <v>485</v>
      </c>
      <c r="B68" s="502" t="s">
        <v>608</v>
      </c>
      <c r="C68" s="503" t="s">
        <v>484</v>
      </c>
      <c r="D68" s="504">
        <f t="array" ref="D68">SUM($G$18:$BI$18*$G68:$BI68+$G$19:$BI$19*$G68:$BI68)</f>
        <v>20</v>
      </c>
      <c r="E68" s="505"/>
      <c r="F68" s="506">
        <v>48</v>
      </c>
      <c r="G68" s="506">
        <v>0</v>
      </c>
      <c r="H68" s="506">
        <v>0</v>
      </c>
      <c r="I68" s="506">
        <v>0</v>
      </c>
      <c r="J68" s="506">
        <v>0</v>
      </c>
      <c r="K68" s="506">
        <v>0</v>
      </c>
      <c r="L68" s="506">
        <v>0</v>
      </c>
      <c r="M68" s="506">
        <v>0</v>
      </c>
      <c r="N68" s="506">
        <v>0</v>
      </c>
      <c r="O68" s="506">
        <v>0</v>
      </c>
      <c r="P68" s="506">
        <v>0</v>
      </c>
      <c r="Q68" s="506">
        <v>0</v>
      </c>
      <c r="R68" s="506">
        <v>0</v>
      </c>
      <c r="S68" s="506">
        <v>0</v>
      </c>
      <c r="T68" s="506">
        <v>0</v>
      </c>
      <c r="U68" s="506">
        <v>0</v>
      </c>
      <c r="V68" s="506">
        <v>0</v>
      </c>
      <c r="W68" s="506">
        <v>0</v>
      </c>
      <c r="X68" s="506">
        <v>0</v>
      </c>
      <c r="Y68" s="506">
        <v>0</v>
      </c>
      <c r="Z68" s="506">
        <v>0</v>
      </c>
      <c r="AA68" s="506">
        <v>0</v>
      </c>
      <c r="AB68" s="506">
        <v>0</v>
      </c>
      <c r="AC68" s="506">
        <v>0</v>
      </c>
      <c r="AD68" s="506">
        <v>0</v>
      </c>
      <c r="AE68" s="506">
        <v>0</v>
      </c>
      <c r="AF68" s="506">
        <v>0</v>
      </c>
      <c r="AG68" s="506">
        <v>0</v>
      </c>
      <c r="AH68" s="506">
        <v>0</v>
      </c>
      <c r="AI68" s="506">
        <v>0</v>
      </c>
      <c r="AJ68" s="506">
        <v>0</v>
      </c>
      <c r="AK68" s="506">
        <v>0</v>
      </c>
      <c r="AL68" s="506">
        <v>0</v>
      </c>
      <c r="AM68" s="506">
        <v>0</v>
      </c>
      <c r="AN68" s="506">
        <v>0</v>
      </c>
      <c r="AO68" s="506">
        <v>4</v>
      </c>
      <c r="AP68" s="506">
        <v>0</v>
      </c>
      <c r="AQ68" s="506">
        <v>0</v>
      </c>
      <c r="AR68" s="506">
        <v>0</v>
      </c>
      <c r="AS68" s="506">
        <v>0</v>
      </c>
      <c r="AT68" s="506">
        <v>0</v>
      </c>
      <c r="AU68" s="506">
        <v>0</v>
      </c>
      <c r="AV68" s="506">
        <v>0</v>
      </c>
      <c r="AW68" s="506">
        <v>0</v>
      </c>
      <c r="AX68" s="506">
        <v>0</v>
      </c>
      <c r="AY68" s="506">
        <v>0</v>
      </c>
      <c r="AZ68" s="506">
        <v>0</v>
      </c>
      <c r="BA68" s="506">
        <v>0</v>
      </c>
      <c r="BB68" s="506">
        <v>0</v>
      </c>
      <c r="BC68" s="506">
        <v>0</v>
      </c>
      <c r="BD68" s="506">
        <v>0</v>
      </c>
      <c r="BE68" s="506">
        <v>0</v>
      </c>
      <c r="BF68" s="506">
        <v>0</v>
      </c>
      <c r="BG68" s="506">
        <v>0</v>
      </c>
      <c r="BH68" s="506">
        <v>0</v>
      </c>
      <c r="BI68" s="506">
        <v>0</v>
      </c>
      <c r="BS68" s="1"/>
      <c r="BT68" s="268"/>
      <c r="BU68" s="268"/>
      <c r="BV68" s="268"/>
      <c r="BW68" s="269"/>
      <c r="BX68" s="269"/>
      <c r="BY68" s="269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</row>
    <row r="69" spans="1:108" ht="15" customHeight="1" x14ac:dyDescent="0.3">
      <c r="A69" s="501" t="s">
        <v>483</v>
      </c>
      <c r="B69" s="502" t="s">
        <v>609</v>
      </c>
      <c r="C69" s="503" t="s">
        <v>482</v>
      </c>
      <c r="D69" s="504">
        <f t="array" ref="D69">SUM($G$18:$BI$18*$G69:$BI69+$G$19:$BI$19*$G69:$BI69)</f>
        <v>20</v>
      </c>
      <c r="E69" s="505"/>
      <c r="F69" s="506">
        <v>49</v>
      </c>
      <c r="G69" s="506">
        <v>0</v>
      </c>
      <c r="H69" s="506">
        <v>0</v>
      </c>
      <c r="I69" s="506">
        <v>0</v>
      </c>
      <c r="J69" s="506">
        <v>0</v>
      </c>
      <c r="K69" s="506">
        <v>0</v>
      </c>
      <c r="L69" s="506">
        <v>0</v>
      </c>
      <c r="M69" s="506">
        <v>0</v>
      </c>
      <c r="N69" s="506">
        <v>0</v>
      </c>
      <c r="O69" s="506">
        <v>0</v>
      </c>
      <c r="P69" s="506">
        <v>6</v>
      </c>
      <c r="Q69" s="506">
        <v>0</v>
      </c>
      <c r="R69" s="506">
        <v>0</v>
      </c>
      <c r="S69" s="506">
        <v>0</v>
      </c>
      <c r="T69" s="506">
        <v>0</v>
      </c>
      <c r="U69" s="506">
        <v>0</v>
      </c>
      <c r="V69" s="506">
        <v>0</v>
      </c>
      <c r="W69" s="506">
        <v>0</v>
      </c>
      <c r="X69" s="506">
        <v>0</v>
      </c>
      <c r="Y69" s="506">
        <v>0</v>
      </c>
      <c r="Z69" s="506">
        <v>0</v>
      </c>
      <c r="AA69" s="506">
        <v>0</v>
      </c>
      <c r="AB69" s="506">
        <v>0</v>
      </c>
      <c r="AC69" s="506">
        <v>0</v>
      </c>
      <c r="AD69" s="506">
        <v>0</v>
      </c>
      <c r="AE69" s="506">
        <v>0</v>
      </c>
      <c r="AF69" s="506">
        <v>0</v>
      </c>
      <c r="AG69" s="506">
        <v>0</v>
      </c>
      <c r="AH69" s="506">
        <v>0</v>
      </c>
      <c r="AI69" s="506">
        <v>0</v>
      </c>
      <c r="AJ69" s="506">
        <v>0</v>
      </c>
      <c r="AK69" s="506">
        <v>0</v>
      </c>
      <c r="AL69" s="506">
        <v>0</v>
      </c>
      <c r="AM69" s="506">
        <v>0</v>
      </c>
      <c r="AN69" s="506">
        <v>0</v>
      </c>
      <c r="AO69" s="506">
        <v>0</v>
      </c>
      <c r="AP69" s="506">
        <v>0</v>
      </c>
      <c r="AQ69" s="506">
        <v>2</v>
      </c>
      <c r="AR69" s="506">
        <v>0</v>
      </c>
      <c r="AS69" s="506">
        <v>0</v>
      </c>
      <c r="AT69" s="506">
        <v>0</v>
      </c>
      <c r="AU69" s="506">
        <v>0</v>
      </c>
      <c r="AV69" s="506">
        <v>0</v>
      </c>
      <c r="AW69" s="506">
        <v>0</v>
      </c>
      <c r="AX69" s="506">
        <v>0</v>
      </c>
      <c r="AY69" s="506">
        <v>0</v>
      </c>
      <c r="AZ69" s="506">
        <v>0</v>
      </c>
      <c r="BA69" s="506">
        <v>0</v>
      </c>
      <c r="BB69" s="506">
        <v>0</v>
      </c>
      <c r="BC69" s="506">
        <v>0</v>
      </c>
      <c r="BD69" s="506">
        <v>0</v>
      </c>
      <c r="BE69" s="506">
        <v>0</v>
      </c>
      <c r="BF69" s="506">
        <v>0</v>
      </c>
      <c r="BG69" s="506">
        <v>0</v>
      </c>
      <c r="BH69" s="506">
        <v>0</v>
      </c>
      <c r="BI69" s="506">
        <v>0</v>
      </c>
      <c r="BS69" s="1"/>
      <c r="BT69" s="268"/>
      <c r="BU69" s="268"/>
      <c r="BV69" s="268"/>
      <c r="BW69" s="269"/>
      <c r="BX69" s="269"/>
      <c r="BY69" s="269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</row>
    <row r="70" spans="1:108" ht="15" customHeight="1" x14ac:dyDescent="0.3">
      <c r="A70" s="501" t="s">
        <v>481</v>
      </c>
      <c r="B70" s="502" t="s">
        <v>610</v>
      </c>
      <c r="C70" s="503" t="s">
        <v>152</v>
      </c>
      <c r="D70" s="504">
        <f t="array" ref="D70">SUM($G$18:$BI$18*$G70:$BI70+$G$19:$BI$19*$G70:$BI70)</f>
        <v>4</v>
      </c>
      <c r="E70" s="505"/>
      <c r="F70" s="506">
        <v>50</v>
      </c>
      <c r="G70" s="506">
        <v>0</v>
      </c>
      <c r="H70" s="506">
        <v>0</v>
      </c>
      <c r="I70" s="506">
        <v>0</v>
      </c>
      <c r="J70" s="506">
        <v>0</v>
      </c>
      <c r="K70" s="506">
        <v>0</v>
      </c>
      <c r="L70" s="506">
        <v>0</v>
      </c>
      <c r="M70" s="506">
        <v>0</v>
      </c>
      <c r="N70" s="506">
        <v>0</v>
      </c>
      <c r="O70" s="506">
        <v>0</v>
      </c>
      <c r="P70" s="506">
        <v>0</v>
      </c>
      <c r="Q70" s="506">
        <v>0</v>
      </c>
      <c r="R70" s="506">
        <v>0</v>
      </c>
      <c r="S70" s="506">
        <v>0</v>
      </c>
      <c r="T70" s="506">
        <v>0</v>
      </c>
      <c r="U70" s="506">
        <v>0</v>
      </c>
      <c r="V70" s="506">
        <v>0</v>
      </c>
      <c r="W70" s="506">
        <v>0</v>
      </c>
      <c r="X70" s="506">
        <v>0</v>
      </c>
      <c r="Y70" s="506">
        <v>0</v>
      </c>
      <c r="Z70" s="506">
        <v>0</v>
      </c>
      <c r="AA70" s="506">
        <v>1</v>
      </c>
      <c r="AB70" s="506">
        <v>0</v>
      </c>
      <c r="AC70" s="506">
        <v>0</v>
      </c>
      <c r="AD70" s="506">
        <v>0</v>
      </c>
      <c r="AE70" s="506">
        <v>0</v>
      </c>
      <c r="AF70" s="506">
        <v>0</v>
      </c>
      <c r="AG70" s="506">
        <v>0</v>
      </c>
      <c r="AH70" s="506">
        <v>0</v>
      </c>
      <c r="AI70" s="506">
        <v>0</v>
      </c>
      <c r="AJ70" s="506">
        <v>0</v>
      </c>
      <c r="AK70" s="506">
        <v>0</v>
      </c>
      <c r="AL70" s="506">
        <v>0</v>
      </c>
      <c r="AM70" s="506">
        <v>0</v>
      </c>
      <c r="AN70" s="506">
        <v>0</v>
      </c>
      <c r="AO70" s="506">
        <v>0</v>
      </c>
      <c r="AP70" s="506">
        <v>0</v>
      </c>
      <c r="AQ70" s="506">
        <v>0</v>
      </c>
      <c r="AR70" s="506">
        <v>0</v>
      </c>
      <c r="AS70" s="506">
        <v>0</v>
      </c>
      <c r="AT70" s="506">
        <v>0</v>
      </c>
      <c r="AU70" s="506">
        <v>0</v>
      </c>
      <c r="AV70" s="506">
        <v>0</v>
      </c>
      <c r="AW70" s="506">
        <v>0</v>
      </c>
      <c r="AX70" s="506">
        <v>0</v>
      </c>
      <c r="AY70" s="506">
        <v>0</v>
      </c>
      <c r="AZ70" s="506">
        <v>0</v>
      </c>
      <c r="BA70" s="506">
        <v>0</v>
      </c>
      <c r="BB70" s="506">
        <v>0</v>
      </c>
      <c r="BC70" s="506">
        <v>0</v>
      </c>
      <c r="BD70" s="506">
        <v>0</v>
      </c>
      <c r="BE70" s="506">
        <v>0</v>
      </c>
      <c r="BF70" s="506">
        <v>0</v>
      </c>
      <c r="BG70" s="506">
        <v>0</v>
      </c>
      <c r="BH70" s="506">
        <v>0</v>
      </c>
      <c r="BI70" s="506">
        <v>0</v>
      </c>
      <c r="BS70" s="1"/>
      <c r="BT70" s="268"/>
      <c r="BU70" s="268"/>
      <c r="BV70" s="268"/>
      <c r="BW70" s="269"/>
      <c r="BX70" s="269"/>
      <c r="BY70" s="269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</row>
    <row r="71" spans="1:108" ht="15" customHeight="1" x14ac:dyDescent="0.3">
      <c r="A71" s="501" t="s">
        <v>480</v>
      </c>
      <c r="B71" s="502" t="s">
        <v>611</v>
      </c>
      <c r="C71" s="503" t="s">
        <v>479</v>
      </c>
      <c r="D71" s="504">
        <f t="array" ref="D71">SUM($G$18:$BI$18*$G71:$BI71+$G$19:$BI$19*$G71:$BI71)</f>
        <v>9</v>
      </c>
      <c r="E71" s="505"/>
      <c r="F71" s="506">
        <v>51</v>
      </c>
      <c r="G71" s="506">
        <v>0</v>
      </c>
      <c r="H71" s="506">
        <v>0</v>
      </c>
      <c r="I71" s="506">
        <v>3</v>
      </c>
      <c r="J71" s="506">
        <v>0</v>
      </c>
      <c r="K71" s="506">
        <v>0</v>
      </c>
      <c r="L71" s="506">
        <v>0</v>
      </c>
      <c r="M71" s="506">
        <v>0</v>
      </c>
      <c r="N71" s="506">
        <v>0</v>
      </c>
      <c r="O71" s="506">
        <v>0</v>
      </c>
      <c r="P71" s="506">
        <v>0</v>
      </c>
      <c r="Q71" s="506">
        <v>0</v>
      </c>
      <c r="R71" s="506">
        <v>0</v>
      </c>
      <c r="S71" s="506">
        <v>0</v>
      </c>
      <c r="T71" s="506">
        <v>0</v>
      </c>
      <c r="U71" s="506">
        <v>0</v>
      </c>
      <c r="V71" s="506">
        <v>0</v>
      </c>
      <c r="W71" s="506">
        <v>0</v>
      </c>
      <c r="X71" s="506">
        <v>0</v>
      </c>
      <c r="Y71" s="506">
        <v>0</v>
      </c>
      <c r="Z71" s="506">
        <v>0</v>
      </c>
      <c r="AA71" s="506">
        <v>0</v>
      </c>
      <c r="AB71" s="506">
        <v>0</v>
      </c>
      <c r="AC71" s="506">
        <v>1</v>
      </c>
      <c r="AD71" s="506">
        <v>0</v>
      </c>
      <c r="AE71" s="506">
        <v>0</v>
      </c>
      <c r="AF71" s="506">
        <v>0</v>
      </c>
      <c r="AG71" s="506">
        <v>0</v>
      </c>
      <c r="AH71" s="506">
        <v>0</v>
      </c>
      <c r="AI71" s="506">
        <v>0</v>
      </c>
      <c r="AJ71" s="506">
        <v>0</v>
      </c>
      <c r="AK71" s="506">
        <v>0</v>
      </c>
      <c r="AL71" s="506">
        <v>0</v>
      </c>
      <c r="AM71" s="506">
        <v>0</v>
      </c>
      <c r="AN71" s="506">
        <v>0</v>
      </c>
      <c r="AO71" s="506">
        <v>0</v>
      </c>
      <c r="AP71" s="506">
        <v>0</v>
      </c>
      <c r="AQ71" s="506">
        <v>0</v>
      </c>
      <c r="AR71" s="506">
        <v>0</v>
      </c>
      <c r="AS71" s="506">
        <v>0</v>
      </c>
      <c r="AT71" s="506">
        <v>0</v>
      </c>
      <c r="AU71" s="506">
        <v>0</v>
      </c>
      <c r="AV71" s="506">
        <v>0</v>
      </c>
      <c r="AW71" s="506">
        <v>0</v>
      </c>
      <c r="AX71" s="506">
        <v>0</v>
      </c>
      <c r="AY71" s="506">
        <v>0</v>
      </c>
      <c r="AZ71" s="506">
        <v>0</v>
      </c>
      <c r="BA71" s="506">
        <v>0</v>
      </c>
      <c r="BB71" s="506">
        <v>0</v>
      </c>
      <c r="BC71" s="506">
        <v>0</v>
      </c>
      <c r="BD71" s="506">
        <v>0</v>
      </c>
      <c r="BE71" s="506">
        <v>0</v>
      </c>
      <c r="BF71" s="506">
        <v>0</v>
      </c>
      <c r="BG71" s="506">
        <v>0</v>
      </c>
      <c r="BH71" s="506">
        <v>0</v>
      </c>
      <c r="BI71" s="506">
        <v>0</v>
      </c>
      <c r="BS71" s="1"/>
      <c r="BT71" s="268"/>
      <c r="BU71" s="268"/>
      <c r="BV71" s="268"/>
      <c r="BW71" s="269"/>
      <c r="BX71" s="269"/>
      <c r="BY71" s="269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</row>
    <row r="72" spans="1:108" ht="15" customHeight="1" x14ac:dyDescent="0.3">
      <c r="A72" s="501" t="s">
        <v>478</v>
      </c>
      <c r="B72" s="502" t="s">
        <v>612</v>
      </c>
      <c r="C72" s="503" t="s">
        <v>318</v>
      </c>
      <c r="D72" s="504">
        <f t="array" ref="D72">SUM($G$18:$BI$18*$G72:$BI72+$G$19:$BI$19*$G72:$BI72)</f>
        <v>13</v>
      </c>
      <c r="E72" s="505"/>
      <c r="F72" s="506">
        <v>52</v>
      </c>
      <c r="G72" s="506">
        <v>0</v>
      </c>
      <c r="H72" s="506">
        <v>0</v>
      </c>
      <c r="I72" s="506">
        <v>5</v>
      </c>
      <c r="J72" s="506">
        <v>0</v>
      </c>
      <c r="K72" s="506">
        <v>0</v>
      </c>
      <c r="L72" s="506">
        <v>0</v>
      </c>
      <c r="M72" s="506">
        <v>0</v>
      </c>
      <c r="N72" s="506">
        <v>0</v>
      </c>
      <c r="O72" s="506">
        <v>0</v>
      </c>
      <c r="P72" s="506">
        <v>0</v>
      </c>
      <c r="Q72" s="506">
        <v>0</v>
      </c>
      <c r="R72" s="506">
        <v>0</v>
      </c>
      <c r="S72" s="506">
        <v>0</v>
      </c>
      <c r="T72" s="506">
        <v>0</v>
      </c>
      <c r="U72" s="506">
        <v>0</v>
      </c>
      <c r="V72" s="506">
        <v>0</v>
      </c>
      <c r="W72" s="506">
        <v>0</v>
      </c>
      <c r="X72" s="506">
        <v>0</v>
      </c>
      <c r="Y72" s="506">
        <v>0</v>
      </c>
      <c r="Z72" s="506">
        <v>0</v>
      </c>
      <c r="AA72" s="506">
        <v>0</v>
      </c>
      <c r="AB72" s="506">
        <v>0</v>
      </c>
      <c r="AC72" s="506">
        <v>1</v>
      </c>
      <c r="AD72" s="506">
        <v>0</v>
      </c>
      <c r="AE72" s="506">
        <v>0</v>
      </c>
      <c r="AF72" s="506">
        <v>0</v>
      </c>
      <c r="AG72" s="506">
        <v>0</v>
      </c>
      <c r="AH72" s="506">
        <v>0</v>
      </c>
      <c r="AI72" s="506">
        <v>0</v>
      </c>
      <c r="AJ72" s="506">
        <v>0</v>
      </c>
      <c r="AK72" s="506">
        <v>0</v>
      </c>
      <c r="AL72" s="506">
        <v>0</v>
      </c>
      <c r="AM72" s="506">
        <v>0</v>
      </c>
      <c r="AN72" s="506">
        <v>0</v>
      </c>
      <c r="AO72" s="506">
        <v>0</v>
      </c>
      <c r="AP72" s="506">
        <v>0</v>
      </c>
      <c r="AQ72" s="506">
        <v>0</v>
      </c>
      <c r="AR72" s="506">
        <v>0</v>
      </c>
      <c r="AS72" s="506">
        <v>0</v>
      </c>
      <c r="AT72" s="506">
        <v>0</v>
      </c>
      <c r="AU72" s="506">
        <v>0</v>
      </c>
      <c r="AV72" s="506">
        <v>0</v>
      </c>
      <c r="AW72" s="506">
        <v>0</v>
      </c>
      <c r="AX72" s="506">
        <v>0</v>
      </c>
      <c r="AY72" s="506">
        <v>0</v>
      </c>
      <c r="AZ72" s="506">
        <v>0</v>
      </c>
      <c r="BA72" s="506">
        <v>0</v>
      </c>
      <c r="BB72" s="506">
        <v>0</v>
      </c>
      <c r="BC72" s="506">
        <v>0</v>
      </c>
      <c r="BD72" s="506">
        <v>0</v>
      </c>
      <c r="BE72" s="506">
        <v>0</v>
      </c>
      <c r="BF72" s="506">
        <v>0</v>
      </c>
      <c r="BG72" s="506">
        <v>0</v>
      </c>
      <c r="BH72" s="506">
        <v>0</v>
      </c>
      <c r="BI72" s="506">
        <v>0</v>
      </c>
      <c r="BS72" s="1"/>
      <c r="BT72" s="268"/>
      <c r="BU72" s="268"/>
      <c r="BV72" s="268"/>
      <c r="BW72" s="269"/>
      <c r="BX72" s="269"/>
      <c r="BY72" s="269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</row>
    <row r="73" spans="1:108" ht="15" customHeight="1" x14ac:dyDescent="0.3">
      <c r="A73" s="501" t="s">
        <v>477</v>
      </c>
      <c r="B73" s="502" t="s">
        <v>613</v>
      </c>
      <c r="C73" s="503" t="s">
        <v>318</v>
      </c>
      <c r="D73" s="504">
        <f t="array" ref="D73">SUM($G$18:$BI$18*$G73:$BI73+$G$19:$BI$19*$G73:$BI73)</f>
        <v>17</v>
      </c>
      <c r="E73" s="505"/>
      <c r="F73" s="506">
        <v>53</v>
      </c>
      <c r="G73" s="506">
        <v>0</v>
      </c>
      <c r="H73" s="506">
        <v>0</v>
      </c>
      <c r="I73" s="506">
        <v>7</v>
      </c>
      <c r="J73" s="506">
        <v>0</v>
      </c>
      <c r="K73" s="506">
        <v>0</v>
      </c>
      <c r="L73" s="506">
        <v>0</v>
      </c>
      <c r="M73" s="506">
        <v>0</v>
      </c>
      <c r="N73" s="506">
        <v>0</v>
      </c>
      <c r="O73" s="506">
        <v>0</v>
      </c>
      <c r="P73" s="506">
        <v>0</v>
      </c>
      <c r="Q73" s="506">
        <v>0</v>
      </c>
      <c r="R73" s="506">
        <v>0</v>
      </c>
      <c r="S73" s="506">
        <v>0</v>
      </c>
      <c r="T73" s="506">
        <v>0</v>
      </c>
      <c r="U73" s="506">
        <v>0</v>
      </c>
      <c r="V73" s="506">
        <v>0</v>
      </c>
      <c r="W73" s="506">
        <v>0</v>
      </c>
      <c r="X73" s="506">
        <v>0</v>
      </c>
      <c r="Y73" s="506">
        <v>0</v>
      </c>
      <c r="Z73" s="506">
        <v>0</v>
      </c>
      <c r="AA73" s="506">
        <v>0</v>
      </c>
      <c r="AB73" s="506">
        <v>0</v>
      </c>
      <c r="AC73" s="506">
        <v>1</v>
      </c>
      <c r="AD73" s="506">
        <v>0</v>
      </c>
      <c r="AE73" s="506">
        <v>0</v>
      </c>
      <c r="AF73" s="506">
        <v>0</v>
      </c>
      <c r="AG73" s="506">
        <v>0</v>
      </c>
      <c r="AH73" s="506">
        <v>0</v>
      </c>
      <c r="AI73" s="506">
        <v>0</v>
      </c>
      <c r="AJ73" s="506">
        <v>0</v>
      </c>
      <c r="AK73" s="506">
        <v>0</v>
      </c>
      <c r="AL73" s="506">
        <v>0</v>
      </c>
      <c r="AM73" s="506">
        <v>0</v>
      </c>
      <c r="AN73" s="506">
        <v>0</v>
      </c>
      <c r="AO73" s="506">
        <v>0</v>
      </c>
      <c r="AP73" s="506">
        <v>0</v>
      </c>
      <c r="AQ73" s="506">
        <v>0</v>
      </c>
      <c r="AR73" s="506">
        <v>0</v>
      </c>
      <c r="AS73" s="506">
        <v>0</v>
      </c>
      <c r="AT73" s="506">
        <v>0</v>
      </c>
      <c r="AU73" s="506">
        <v>0</v>
      </c>
      <c r="AV73" s="506">
        <v>0</v>
      </c>
      <c r="AW73" s="506">
        <v>0</v>
      </c>
      <c r="AX73" s="506">
        <v>0</v>
      </c>
      <c r="AY73" s="506">
        <v>0</v>
      </c>
      <c r="AZ73" s="506">
        <v>0</v>
      </c>
      <c r="BA73" s="506">
        <v>0</v>
      </c>
      <c r="BB73" s="506">
        <v>0</v>
      </c>
      <c r="BC73" s="506">
        <v>0</v>
      </c>
      <c r="BD73" s="506">
        <v>0</v>
      </c>
      <c r="BE73" s="506">
        <v>0</v>
      </c>
      <c r="BF73" s="506">
        <v>0</v>
      </c>
      <c r="BG73" s="506">
        <v>0</v>
      </c>
      <c r="BH73" s="506">
        <v>0</v>
      </c>
      <c r="BI73" s="506">
        <v>0</v>
      </c>
      <c r="BS73" s="1"/>
      <c r="BT73" s="268"/>
      <c r="BU73" s="268"/>
      <c r="BV73" s="268"/>
      <c r="BW73" s="269"/>
      <c r="BX73" s="269"/>
      <c r="BY73" s="269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</row>
    <row r="74" spans="1:108" ht="15" customHeight="1" x14ac:dyDescent="0.3">
      <c r="A74" s="501" t="s">
        <v>476</v>
      </c>
      <c r="B74" s="502" t="s">
        <v>614</v>
      </c>
      <c r="C74" s="503" t="s">
        <v>318</v>
      </c>
      <c r="D74" s="504">
        <f t="array" ref="D74">SUM($G$18:$BI$18*$G74:$BI74+$G$19:$BI$19*$G74:$BI74)</f>
        <v>21</v>
      </c>
      <c r="E74" s="505"/>
      <c r="F74" s="506">
        <v>54</v>
      </c>
      <c r="G74" s="506">
        <v>0</v>
      </c>
      <c r="H74" s="506">
        <v>0</v>
      </c>
      <c r="I74" s="506">
        <v>9</v>
      </c>
      <c r="J74" s="506">
        <v>0</v>
      </c>
      <c r="K74" s="506">
        <v>0</v>
      </c>
      <c r="L74" s="506">
        <v>0</v>
      </c>
      <c r="M74" s="506">
        <v>0</v>
      </c>
      <c r="N74" s="506">
        <v>0</v>
      </c>
      <c r="O74" s="506">
        <v>0</v>
      </c>
      <c r="P74" s="506">
        <v>0</v>
      </c>
      <c r="Q74" s="506">
        <v>0</v>
      </c>
      <c r="R74" s="506">
        <v>0</v>
      </c>
      <c r="S74" s="506">
        <v>0</v>
      </c>
      <c r="T74" s="506">
        <v>0</v>
      </c>
      <c r="U74" s="506">
        <v>0</v>
      </c>
      <c r="V74" s="506">
        <v>0</v>
      </c>
      <c r="W74" s="506">
        <v>0</v>
      </c>
      <c r="X74" s="506">
        <v>0</v>
      </c>
      <c r="Y74" s="506">
        <v>0</v>
      </c>
      <c r="Z74" s="506">
        <v>0</v>
      </c>
      <c r="AA74" s="506">
        <v>0</v>
      </c>
      <c r="AB74" s="506">
        <v>0</v>
      </c>
      <c r="AC74" s="506">
        <v>1</v>
      </c>
      <c r="AD74" s="506">
        <v>0</v>
      </c>
      <c r="AE74" s="506">
        <v>0</v>
      </c>
      <c r="AF74" s="506">
        <v>0</v>
      </c>
      <c r="AG74" s="506">
        <v>0</v>
      </c>
      <c r="AH74" s="506">
        <v>0</v>
      </c>
      <c r="AI74" s="506">
        <v>0</v>
      </c>
      <c r="AJ74" s="506">
        <v>0</v>
      </c>
      <c r="AK74" s="506">
        <v>0</v>
      </c>
      <c r="AL74" s="506">
        <v>0</v>
      </c>
      <c r="AM74" s="506">
        <v>0</v>
      </c>
      <c r="AN74" s="506">
        <v>0</v>
      </c>
      <c r="AO74" s="506">
        <v>0</v>
      </c>
      <c r="AP74" s="506">
        <v>0</v>
      </c>
      <c r="AQ74" s="506">
        <v>0</v>
      </c>
      <c r="AR74" s="506">
        <v>0</v>
      </c>
      <c r="AS74" s="506">
        <v>0</v>
      </c>
      <c r="AT74" s="506">
        <v>0</v>
      </c>
      <c r="AU74" s="506">
        <v>0</v>
      </c>
      <c r="AV74" s="506">
        <v>0</v>
      </c>
      <c r="AW74" s="506">
        <v>0</v>
      </c>
      <c r="AX74" s="506">
        <v>0</v>
      </c>
      <c r="AY74" s="506">
        <v>0</v>
      </c>
      <c r="AZ74" s="506">
        <v>0</v>
      </c>
      <c r="BA74" s="506">
        <v>0</v>
      </c>
      <c r="BB74" s="506">
        <v>0</v>
      </c>
      <c r="BC74" s="506">
        <v>0</v>
      </c>
      <c r="BD74" s="506">
        <v>0</v>
      </c>
      <c r="BE74" s="506">
        <v>0</v>
      </c>
      <c r="BF74" s="506">
        <v>0</v>
      </c>
      <c r="BG74" s="506">
        <v>0</v>
      </c>
      <c r="BH74" s="506">
        <v>0</v>
      </c>
      <c r="BI74" s="506">
        <v>0</v>
      </c>
      <c r="BS74" s="1"/>
      <c r="BT74" s="268"/>
      <c r="BU74" s="268"/>
      <c r="BV74" s="268"/>
      <c r="BW74" s="269"/>
      <c r="BX74" s="269"/>
      <c r="BY74" s="269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</row>
    <row r="75" spans="1:108" ht="15" customHeight="1" x14ac:dyDescent="0.3">
      <c r="A75" s="501" t="s">
        <v>475</v>
      </c>
      <c r="B75" s="502" t="s">
        <v>615</v>
      </c>
      <c r="C75" s="503" t="s">
        <v>318</v>
      </c>
      <c r="D75" s="504">
        <f t="array" ref="D75">SUM($G$18:$BI$18*$G75:$BI75+$G$19:$BI$19*$G75:$BI75)</f>
        <v>25</v>
      </c>
      <c r="E75" s="505"/>
      <c r="F75" s="506">
        <v>55</v>
      </c>
      <c r="G75" s="506">
        <v>0</v>
      </c>
      <c r="H75" s="506">
        <v>0</v>
      </c>
      <c r="I75" s="506">
        <v>11</v>
      </c>
      <c r="J75" s="506">
        <v>0</v>
      </c>
      <c r="K75" s="506">
        <v>0</v>
      </c>
      <c r="L75" s="506">
        <v>0</v>
      </c>
      <c r="M75" s="506">
        <v>0</v>
      </c>
      <c r="N75" s="506">
        <v>0</v>
      </c>
      <c r="O75" s="506">
        <v>0</v>
      </c>
      <c r="P75" s="506">
        <v>0</v>
      </c>
      <c r="Q75" s="506">
        <v>0</v>
      </c>
      <c r="R75" s="506">
        <v>0</v>
      </c>
      <c r="S75" s="506">
        <v>0</v>
      </c>
      <c r="T75" s="506">
        <v>0</v>
      </c>
      <c r="U75" s="506">
        <v>0</v>
      </c>
      <c r="V75" s="506">
        <v>0</v>
      </c>
      <c r="W75" s="506">
        <v>0</v>
      </c>
      <c r="X75" s="506">
        <v>0</v>
      </c>
      <c r="Y75" s="506">
        <v>0</v>
      </c>
      <c r="Z75" s="506">
        <v>0</v>
      </c>
      <c r="AA75" s="506">
        <v>0</v>
      </c>
      <c r="AB75" s="506">
        <v>0</v>
      </c>
      <c r="AC75" s="506">
        <v>1</v>
      </c>
      <c r="AD75" s="506">
        <v>0</v>
      </c>
      <c r="AE75" s="506">
        <v>0</v>
      </c>
      <c r="AF75" s="506">
        <v>0</v>
      </c>
      <c r="AG75" s="506">
        <v>0</v>
      </c>
      <c r="AH75" s="506">
        <v>0</v>
      </c>
      <c r="AI75" s="506">
        <v>0</v>
      </c>
      <c r="AJ75" s="506">
        <v>0</v>
      </c>
      <c r="AK75" s="506">
        <v>0</v>
      </c>
      <c r="AL75" s="506">
        <v>0</v>
      </c>
      <c r="AM75" s="506">
        <v>0</v>
      </c>
      <c r="AN75" s="506">
        <v>0</v>
      </c>
      <c r="AO75" s="506">
        <v>0</v>
      </c>
      <c r="AP75" s="506">
        <v>0</v>
      </c>
      <c r="AQ75" s="506">
        <v>0</v>
      </c>
      <c r="AR75" s="506">
        <v>0</v>
      </c>
      <c r="AS75" s="506">
        <v>0</v>
      </c>
      <c r="AT75" s="506">
        <v>0</v>
      </c>
      <c r="AU75" s="506">
        <v>0</v>
      </c>
      <c r="AV75" s="506">
        <v>0</v>
      </c>
      <c r="AW75" s="506">
        <v>0</v>
      </c>
      <c r="AX75" s="506">
        <v>0</v>
      </c>
      <c r="AY75" s="506">
        <v>0</v>
      </c>
      <c r="AZ75" s="506">
        <v>0</v>
      </c>
      <c r="BA75" s="506">
        <v>0</v>
      </c>
      <c r="BB75" s="506">
        <v>0</v>
      </c>
      <c r="BC75" s="506">
        <v>0</v>
      </c>
      <c r="BD75" s="506">
        <v>0</v>
      </c>
      <c r="BE75" s="506">
        <v>0</v>
      </c>
      <c r="BF75" s="506">
        <v>0</v>
      </c>
      <c r="BG75" s="506">
        <v>0</v>
      </c>
      <c r="BH75" s="506">
        <v>0</v>
      </c>
      <c r="BI75" s="506">
        <v>0</v>
      </c>
      <c r="BS75" s="1"/>
      <c r="BT75" s="268"/>
      <c r="BU75" s="268"/>
      <c r="BV75" s="268"/>
      <c r="BW75" s="269"/>
      <c r="BX75" s="269"/>
      <c r="BY75" s="269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</row>
    <row r="76" spans="1:108" ht="15" customHeight="1" x14ac:dyDescent="0.3">
      <c r="A76" s="501" t="s">
        <v>474</v>
      </c>
      <c r="B76" s="502" t="s">
        <v>616</v>
      </c>
      <c r="C76" s="503" t="s">
        <v>318</v>
      </c>
      <c r="D76" s="504">
        <f t="array" ref="D76">SUM($G$18:$BI$18*$G76:$BI76+$G$19:$BI$19*$G76:$BI76)</f>
        <v>29</v>
      </c>
      <c r="E76" s="505"/>
      <c r="F76" s="506">
        <v>56</v>
      </c>
      <c r="G76" s="506">
        <v>0</v>
      </c>
      <c r="H76" s="506">
        <v>0</v>
      </c>
      <c r="I76" s="506">
        <v>13</v>
      </c>
      <c r="J76" s="506">
        <v>0</v>
      </c>
      <c r="K76" s="506">
        <v>0</v>
      </c>
      <c r="L76" s="506">
        <v>0</v>
      </c>
      <c r="M76" s="506">
        <v>0</v>
      </c>
      <c r="N76" s="506">
        <v>0</v>
      </c>
      <c r="O76" s="506">
        <v>0</v>
      </c>
      <c r="P76" s="506">
        <v>0</v>
      </c>
      <c r="Q76" s="506">
        <v>0</v>
      </c>
      <c r="R76" s="506">
        <v>0</v>
      </c>
      <c r="S76" s="506">
        <v>0</v>
      </c>
      <c r="T76" s="506">
        <v>0</v>
      </c>
      <c r="U76" s="506">
        <v>0</v>
      </c>
      <c r="V76" s="506">
        <v>0</v>
      </c>
      <c r="W76" s="506">
        <v>0</v>
      </c>
      <c r="X76" s="506">
        <v>0</v>
      </c>
      <c r="Y76" s="506">
        <v>0</v>
      </c>
      <c r="Z76" s="506">
        <v>0</v>
      </c>
      <c r="AA76" s="506">
        <v>0</v>
      </c>
      <c r="AB76" s="506">
        <v>0</v>
      </c>
      <c r="AC76" s="506">
        <v>1</v>
      </c>
      <c r="AD76" s="506">
        <v>0</v>
      </c>
      <c r="AE76" s="506">
        <v>0</v>
      </c>
      <c r="AF76" s="506">
        <v>0</v>
      </c>
      <c r="AG76" s="506">
        <v>0</v>
      </c>
      <c r="AH76" s="506">
        <v>0</v>
      </c>
      <c r="AI76" s="506">
        <v>0</v>
      </c>
      <c r="AJ76" s="506">
        <v>0</v>
      </c>
      <c r="AK76" s="506">
        <v>0</v>
      </c>
      <c r="AL76" s="506">
        <v>0</v>
      </c>
      <c r="AM76" s="506">
        <v>0</v>
      </c>
      <c r="AN76" s="506">
        <v>0</v>
      </c>
      <c r="AO76" s="506">
        <v>0</v>
      </c>
      <c r="AP76" s="506">
        <v>0</v>
      </c>
      <c r="AQ76" s="506">
        <v>0</v>
      </c>
      <c r="AR76" s="506">
        <v>0</v>
      </c>
      <c r="AS76" s="506">
        <v>0</v>
      </c>
      <c r="AT76" s="506">
        <v>0</v>
      </c>
      <c r="AU76" s="506">
        <v>0</v>
      </c>
      <c r="AV76" s="506">
        <v>0</v>
      </c>
      <c r="AW76" s="506">
        <v>0</v>
      </c>
      <c r="AX76" s="506">
        <v>0</v>
      </c>
      <c r="AY76" s="506">
        <v>0</v>
      </c>
      <c r="AZ76" s="506">
        <v>0</v>
      </c>
      <c r="BA76" s="506">
        <v>0</v>
      </c>
      <c r="BB76" s="506">
        <v>0</v>
      </c>
      <c r="BC76" s="506">
        <v>0</v>
      </c>
      <c r="BD76" s="506">
        <v>0</v>
      </c>
      <c r="BE76" s="506">
        <v>0</v>
      </c>
      <c r="BF76" s="506">
        <v>0</v>
      </c>
      <c r="BG76" s="506">
        <v>0</v>
      </c>
      <c r="BH76" s="506">
        <v>0</v>
      </c>
      <c r="BI76" s="506">
        <v>0</v>
      </c>
      <c r="BS76" s="1"/>
      <c r="BT76" s="268"/>
      <c r="BU76" s="268"/>
      <c r="BV76" s="268"/>
      <c r="BW76" s="269"/>
      <c r="BX76" s="269"/>
      <c r="BY76" s="269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</row>
    <row r="77" spans="1:108" ht="15" customHeight="1" x14ac:dyDescent="0.3">
      <c r="A77" s="501" t="s">
        <v>473</v>
      </c>
      <c r="B77" s="502" t="s">
        <v>617</v>
      </c>
      <c r="C77" s="503" t="s">
        <v>318</v>
      </c>
      <c r="D77" s="504">
        <f t="array" ref="D77">SUM($G$18:$BI$18*$G77:$BI77+$G$19:$BI$19*$G77:$BI77)</f>
        <v>33</v>
      </c>
      <c r="E77" s="505"/>
      <c r="F77" s="506">
        <v>57</v>
      </c>
      <c r="G77" s="506">
        <v>0</v>
      </c>
      <c r="H77" s="506">
        <v>0</v>
      </c>
      <c r="I77" s="506">
        <v>15</v>
      </c>
      <c r="J77" s="506">
        <v>0</v>
      </c>
      <c r="K77" s="506">
        <v>0</v>
      </c>
      <c r="L77" s="506">
        <v>0</v>
      </c>
      <c r="M77" s="506">
        <v>0</v>
      </c>
      <c r="N77" s="506">
        <v>0</v>
      </c>
      <c r="O77" s="506">
        <v>0</v>
      </c>
      <c r="P77" s="506">
        <v>0</v>
      </c>
      <c r="Q77" s="506">
        <v>0</v>
      </c>
      <c r="R77" s="506">
        <v>0</v>
      </c>
      <c r="S77" s="506">
        <v>0</v>
      </c>
      <c r="T77" s="506">
        <v>0</v>
      </c>
      <c r="U77" s="506">
        <v>0</v>
      </c>
      <c r="V77" s="506">
        <v>0</v>
      </c>
      <c r="W77" s="506">
        <v>0</v>
      </c>
      <c r="X77" s="506">
        <v>0</v>
      </c>
      <c r="Y77" s="506">
        <v>0</v>
      </c>
      <c r="Z77" s="506">
        <v>0</v>
      </c>
      <c r="AA77" s="506">
        <v>0</v>
      </c>
      <c r="AB77" s="506">
        <v>0</v>
      </c>
      <c r="AC77" s="506">
        <v>1</v>
      </c>
      <c r="AD77" s="506">
        <v>0</v>
      </c>
      <c r="AE77" s="506">
        <v>0</v>
      </c>
      <c r="AF77" s="506">
        <v>0</v>
      </c>
      <c r="AG77" s="506">
        <v>0</v>
      </c>
      <c r="AH77" s="506">
        <v>0</v>
      </c>
      <c r="AI77" s="506">
        <v>0</v>
      </c>
      <c r="AJ77" s="506">
        <v>0</v>
      </c>
      <c r="AK77" s="506">
        <v>0</v>
      </c>
      <c r="AL77" s="506">
        <v>0</v>
      </c>
      <c r="AM77" s="506">
        <v>0</v>
      </c>
      <c r="AN77" s="506">
        <v>0</v>
      </c>
      <c r="AO77" s="506">
        <v>0</v>
      </c>
      <c r="AP77" s="506">
        <v>0</v>
      </c>
      <c r="AQ77" s="506">
        <v>0</v>
      </c>
      <c r="AR77" s="506">
        <v>0</v>
      </c>
      <c r="AS77" s="506">
        <v>0</v>
      </c>
      <c r="AT77" s="506">
        <v>0</v>
      </c>
      <c r="AU77" s="506">
        <v>0</v>
      </c>
      <c r="AV77" s="506">
        <v>0</v>
      </c>
      <c r="AW77" s="506">
        <v>0</v>
      </c>
      <c r="AX77" s="506">
        <v>0</v>
      </c>
      <c r="AY77" s="506">
        <v>0</v>
      </c>
      <c r="AZ77" s="506">
        <v>0</v>
      </c>
      <c r="BA77" s="506">
        <v>0</v>
      </c>
      <c r="BB77" s="506">
        <v>0</v>
      </c>
      <c r="BC77" s="506">
        <v>0</v>
      </c>
      <c r="BD77" s="506">
        <v>0</v>
      </c>
      <c r="BE77" s="506">
        <v>0</v>
      </c>
      <c r="BF77" s="506">
        <v>0</v>
      </c>
      <c r="BG77" s="506">
        <v>0</v>
      </c>
      <c r="BH77" s="506">
        <v>0</v>
      </c>
      <c r="BI77" s="506">
        <v>0</v>
      </c>
      <c r="BS77" s="1"/>
      <c r="BT77" s="268"/>
      <c r="BU77" s="268"/>
      <c r="BV77" s="268"/>
      <c r="BW77" s="269"/>
      <c r="BX77" s="269"/>
      <c r="BY77" s="269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</row>
    <row r="78" spans="1:108" ht="15" customHeight="1" x14ac:dyDescent="0.3">
      <c r="A78" s="501" t="s">
        <v>472</v>
      </c>
      <c r="B78" s="502" t="s">
        <v>618</v>
      </c>
      <c r="C78" s="503" t="s">
        <v>318</v>
      </c>
      <c r="D78" s="504">
        <f t="array" ref="D78">SUM($G$18:$BI$18*$G78:$BI78+$G$19:$BI$19*$G78:$BI78)</f>
        <v>37</v>
      </c>
      <c r="E78" s="505"/>
      <c r="F78" s="506">
        <v>58</v>
      </c>
      <c r="G78" s="506">
        <v>0</v>
      </c>
      <c r="H78" s="506">
        <v>0</v>
      </c>
      <c r="I78" s="506">
        <v>17</v>
      </c>
      <c r="J78" s="506">
        <v>0</v>
      </c>
      <c r="K78" s="506">
        <v>0</v>
      </c>
      <c r="L78" s="506">
        <v>0</v>
      </c>
      <c r="M78" s="506">
        <v>0</v>
      </c>
      <c r="N78" s="506">
        <v>0</v>
      </c>
      <c r="O78" s="506">
        <v>0</v>
      </c>
      <c r="P78" s="506">
        <v>0</v>
      </c>
      <c r="Q78" s="506">
        <v>0</v>
      </c>
      <c r="R78" s="506">
        <v>0</v>
      </c>
      <c r="S78" s="506">
        <v>0</v>
      </c>
      <c r="T78" s="506">
        <v>0</v>
      </c>
      <c r="U78" s="506">
        <v>0</v>
      </c>
      <c r="V78" s="506">
        <v>0</v>
      </c>
      <c r="W78" s="506">
        <v>0</v>
      </c>
      <c r="X78" s="506">
        <v>0</v>
      </c>
      <c r="Y78" s="506">
        <v>0</v>
      </c>
      <c r="Z78" s="506">
        <v>0</v>
      </c>
      <c r="AA78" s="506">
        <v>0</v>
      </c>
      <c r="AB78" s="506">
        <v>0</v>
      </c>
      <c r="AC78" s="506">
        <v>1</v>
      </c>
      <c r="AD78" s="506">
        <v>0</v>
      </c>
      <c r="AE78" s="506">
        <v>0</v>
      </c>
      <c r="AF78" s="506">
        <v>0</v>
      </c>
      <c r="AG78" s="506">
        <v>0</v>
      </c>
      <c r="AH78" s="506">
        <v>0</v>
      </c>
      <c r="AI78" s="506">
        <v>0</v>
      </c>
      <c r="AJ78" s="506">
        <v>0</v>
      </c>
      <c r="AK78" s="506">
        <v>0</v>
      </c>
      <c r="AL78" s="506">
        <v>0</v>
      </c>
      <c r="AM78" s="506">
        <v>0</v>
      </c>
      <c r="AN78" s="506">
        <v>0</v>
      </c>
      <c r="AO78" s="506">
        <v>0</v>
      </c>
      <c r="AP78" s="506">
        <v>0</v>
      </c>
      <c r="AQ78" s="506">
        <v>0</v>
      </c>
      <c r="AR78" s="506">
        <v>0</v>
      </c>
      <c r="AS78" s="506">
        <v>0</v>
      </c>
      <c r="AT78" s="506">
        <v>0</v>
      </c>
      <c r="AU78" s="506">
        <v>0</v>
      </c>
      <c r="AV78" s="506">
        <v>0</v>
      </c>
      <c r="AW78" s="506">
        <v>0</v>
      </c>
      <c r="AX78" s="506">
        <v>0</v>
      </c>
      <c r="AY78" s="506">
        <v>0</v>
      </c>
      <c r="AZ78" s="506">
        <v>0</v>
      </c>
      <c r="BA78" s="506">
        <v>0</v>
      </c>
      <c r="BB78" s="506">
        <v>0</v>
      </c>
      <c r="BC78" s="506">
        <v>0</v>
      </c>
      <c r="BD78" s="506">
        <v>0</v>
      </c>
      <c r="BE78" s="506">
        <v>0</v>
      </c>
      <c r="BF78" s="506">
        <v>0</v>
      </c>
      <c r="BG78" s="506">
        <v>0</v>
      </c>
      <c r="BH78" s="506">
        <v>0</v>
      </c>
      <c r="BI78" s="506">
        <v>0</v>
      </c>
      <c r="BS78" s="1"/>
      <c r="BT78" s="268"/>
      <c r="BU78" s="268"/>
      <c r="BV78" s="268"/>
      <c r="BW78" s="269"/>
      <c r="BX78" s="269"/>
      <c r="BY78" s="269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</row>
    <row r="79" spans="1:108" ht="15" customHeight="1" x14ac:dyDescent="0.3">
      <c r="A79" s="501" t="s">
        <v>471</v>
      </c>
      <c r="B79" s="502" t="s">
        <v>619</v>
      </c>
      <c r="C79" s="503" t="s">
        <v>318</v>
      </c>
      <c r="D79" s="504">
        <f t="array" ref="D79">SUM($G$18:$BI$18*$G79:$BI79+$G$19:$BI$19*$G79:$BI79)</f>
        <v>41</v>
      </c>
      <c r="E79" s="505"/>
      <c r="F79" s="506">
        <v>59</v>
      </c>
      <c r="G79" s="506">
        <v>0</v>
      </c>
      <c r="H79" s="506">
        <v>0</v>
      </c>
      <c r="I79" s="506">
        <v>19</v>
      </c>
      <c r="J79" s="506">
        <v>0</v>
      </c>
      <c r="K79" s="506">
        <v>0</v>
      </c>
      <c r="L79" s="506">
        <v>0</v>
      </c>
      <c r="M79" s="506">
        <v>0</v>
      </c>
      <c r="N79" s="506">
        <v>0</v>
      </c>
      <c r="O79" s="506">
        <v>0</v>
      </c>
      <c r="P79" s="506">
        <v>0</v>
      </c>
      <c r="Q79" s="506">
        <v>0</v>
      </c>
      <c r="R79" s="506">
        <v>0</v>
      </c>
      <c r="S79" s="506">
        <v>0</v>
      </c>
      <c r="T79" s="506">
        <v>0</v>
      </c>
      <c r="U79" s="506">
        <v>0</v>
      </c>
      <c r="V79" s="506">
        <v>0</v>
      </c>
      <c r="W79" s="506">
        <v>0</v>
      </c>
      <c r="X79" s="506">
        <v>0</v>
      </c>
      <c r="Y79" s="506">
        <v>0</v>
      </c>
      <c r="Z79" s="506">
        <v>0</v>
      </c>
      <c r="AA79" s="506">
        <v>0</v>
      </c>
      <c r="AB79" s="506">
        <v>0</v>
      </c>
      <c r="AC79" s="506">
        <v>1</v>
      </c>
      <c r="AD79" s="506">
        <v>0</v>
      </c>
      <c r="AE79" s="506">
        <v>0</v>
      </c>
      <c r="AF79" s="506">
        <v>0</v>
      </c>
      <c r="AG79" s="506">
        <v>0</v>
      </c>
      <c r="AH79" s="506">
        <v>0</v>
      </c>
      <c r="AI79" s="506">
        <v>0</v>
      </c>
      <c r="AJ79" s="506">
        <v>0</v>
      </c>
      <c r="AK79" s="506">
        <v>0</v>
      </c>
      <c r="AL79" s="506">
        <v>0</v>
      </c>
      <c r="AM79" s="506">
        <v>0</v>
      </c>
      <c r="AN79" s="506">
        <v>0</v>
      </c>
      <c r="AO79" s="506">
        <v>0</v>
      </c>
      <c r="AP79" s="506">
        <v>0</v>
      </c>
      <c r="AQ79" s="506">
        <v>0</v>
      </c>
      <c r="AR79" s="506">
        <v>0</v>
      </c>
      <c r="AS79" s="506">
        <v>0</v>
      </c>
      <c r="AT79" s="506">
        <v>0</v>
      </c>
      <c r="AU79" s="506">
        <v>0</v>
      </c>
      <c r="AV79" s="506">
        <v>0</v>
      </c>
      <c r="AW79" s="506">
        <v>0</v>
      </c>
      <c r="AX79" s="506">
        <v>0</v>
      </c>
      <c r="AY79" s="506">
        <v>0</v>
      </c>
      <c r="AZ79" s="506">
        <v>0</v>
      </c>
      <c r="BA79" s="506">
        <v>0</v>
      </c>
      <c r="BB79" s="506">
        <v>0</v>
      </c>
      <c r="BC79" s="506">
        <v>0</v>
      </c>
      <c r="BD79" s="506">
        <v>0</v>
      </c>
      <c r="BE79" s="506">
        <v>0</v>
      </c>
      <c r="BF79" s="506">
        <v>0</v>
      </c>
      <c r="BG79" s="506">
        <v>0</v>
      </c>
      <c r="BH79" s="506">
        <v>0</v>
      </c>
      <c r="BI79" s="506">
        <v>0</v>
      </c>
      <c r="BS79" s="1"/>
      <c r="BT79" s="268"/>
      <c r="BU79" s="268"/>
      <c r="BV79" s="268"/>
      <c r="BW79" s="269"/>
      <c r="BX79" s="269"/>
      <c r="BY79" s="269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</row>
    <row r="80" spans="1:108" ht="15" customHeight="1" x14ac:dyDescent="0.3">
      <c r="A80" s="501" t="s">
        <v>470</v>
      </c>
      <c r="B80" s="502" t="s">
        <v>620</v>
      </c>
      <c r="C80" s="503" t="s">
        <v>318</v>
      </c>
      <c r="D80" s="504">
        <f t="array" ref="D80">SUM($G$18:$BI$18*$G80:$BI80+$G$19:$BI$19*$G80:$BI80)</f>
        <v>45</v>
      </c>
      <c r="E80" s="505"/>
      <c r="F80" s="506">
        <v>60</v>
      </c>
      <c r="G80" s="506">
        <v>0</v>
      </c>
      <c r="H80" s="506">
        <v>0</v>
      </c>
      <c r="I80" s="506">
        <v>21</v>
      </c>
      <c r="J80" s="506">
        <v>0</v>
      </c>
      <c r="K80" s="506">
        <v>0</v>
      </c>
      <c r="L80" s="506">
        <v>0</v>
      </c>
      <c r="M80" s="506">
        <v>0</v>
      </c>
      <c r="N80" s="506">
        <v>0</v>
      </c>
      <c r="O80" s="506">
        <v>0</v>
      </c>
      <c r="P80" s="506">
        <v>0</v>
      </c>
      <c r="Q80" s="506">
        <v>0</v>
      </c>
      <c r="R80" s="506">
        <v>0</v>
      </c>
      <c r="S80" s="506">
        <v>0</v>
      </c>
      <c r="T80" s="506">
        <v>0</v>
      </c>
      <c r="U80" s="506">
        <v>0</v>
      </c>
      <c r="V80" s="506">
        <v>0</v>
      </c>
      <c r="W80" s="506">
        <v>0</v>
      </c>
      <c r="X80" s="506">
        <v>0</v>
      </c>
      <c r="Y80" s="506">
        <v>0</v>
      </c>
      <c r="Z80" s="506">
        <v>0</v>
      </c>
      <c r="AA80" s="506">
        <v>0</v>
      </c>
      <c r="AB80" s="506">
        <v>0</v>
      </c>
      <c r="AC80" s="506">
        <v>1</v>
      </c>
      <c r="AD80" s="506">
        <v>0</v>
      </c>
      <c r="AE80" s="506">
        <v>0</v>
      </c>
      <c r="AF80" s="506">
        <v>0</v>
      </c>
      <c r="AG80" s="506">
        <v>0</v>
      </c>
      <c r="AH80" s="506">
        <v>0</v>
      </c>
      <c r="AI80" s="506">
        <v>0</v>
      </c>
      <c r="AJ80" s="506">
        <v>0</v>
      </c>
      <c r="AK80" s="506">
        <v>0</v>
      </c>
      <c r="AL80" s="506">
        <v>0</v>
      </c>
      <c r="AM80" s="506">
        <v>0</v>
      </c>
      <c r="AN80" s="506">
        <v>0</v>
      </c>
      <c r="AO80" s="506">
        <v>0</v>
      </c>
      <c r="AP80" s="506">
        <v>0</v>
      </c>
      <c r="AQ80" s="506">
        <v>0</v>
      </c>
      <c r="AR80" s="506">
        <v>0</v>
      </c>
      <c r="AS80" s="506">
        <v>0</v>
      </c>
      <c r="AT80" s="506">
        <v>0</v>
      </c>
      <c r="AU80" s="506">
        <v>0</v>
      </c>
      <c r="AV80" s="506">
        <v>0</v>
      </c>
      <c r="AW80" s="506">
        <v>0</v>
      </c>
      <c r="AX80" s="506">
        <v>0</v>
      </c>
      <c r="AY80" s="506">
        <v>0</v>
      </c>
      <c r="AZ80" s="506">
        <v>0</v>
      </c>
      <c r="BA80" s="506">
        <v>0</v>
      </c>
      <c r="BB80" s="506">
        <v>0</v>
      </c>
      <c r="BC80" s="506">
        <v>0</v>
      </c>
      <c r="BD80" s="506">
        <v>0</v>
      </c>
      <c r="BE80" s="506">
        <v>0</v>
      </c>
      <c r="BF80" s="506">
        <v>0</v>
      </c>
      <c r="BG80" s="506">
        <v>0</v>
      </c>
      <c r="BH80" s="506">
        <v>0</v>
      </c>
      <c r="BI80" s="506">
        <v>0</v>
      </c>
      <c r="BS80" s="1"/>
      <c r="BT80" s="268"/>
      <c r="BU80" s="268"/>
      <c r="BV80" s="268"/>
      <c r="BW80" s="269"/>
      <c r="BX80" s="269"/>
      <c r="BY80" s="269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</row>
    <row r="81" spans="1:108" ht="15" customHeight="1" x14ac:dyDescent="0.3">
      <c r="A81" s="501" t="s">
        <v>469</v>
      </c>
      <c r="B81" s="502" t="s">
        <v>621</v>
      </c>
      <c r="C81" s="503" t="s">
        <v>468</v>
      </c>
      <c r="D81" s="504">
        <f t="array" ref="D81">SUM($G$18:$BI$18*$G81:$BI81+$G$19:$BI$19*$G81:$BI81)</f>
        <v>14</v>
      </c>
      <c r="E81" s="505"/>
      <c r="F81" s="506">
        <v>61</v>
      </c>
      <c r="G81" s="506">
        <v>0</v>
      </c>
      <c r="H81" s="506">
        <v>0</v>
      </c>
      <c r="I81" s="506">
        <v>6</v>
      </c>
      <c r="J81" s="506">
        <v>0</v>
      </c>
      <c r="K81" s="506">
        <v>0</v>
      </c>
      <c r="L81" s="506">
        <v>0</v>
      </c>
      <c r="M81" s="506">
        <v>0</v>
      </c>
      <c r="N81" s="506">
        <v>0</v>
      </c>
      <c r="O81" s="506">
        <v>0</v>
      </c>
      <c r="P81" s="506">
        <v>0</v>
      </c>
      <c r="Q81" s="506">
        <v>0</v>
      </c>
      <c r="R81" s="506">
        <v>0</v>
      </c>
      <c r="S81" s="506">
        <v>0</v>
      </c>
      <c r="T81" s="506">
        <v>0</v>
      </c>
      <c r="U81" s="506">
        <v>0</v>
      </c>
      <c r="V81" s="506">
        <v>0</v>
      </c>
      <c r="W81" s="506">
        <v>0</v>
      </c>
      <c r="X81" s="506">
        <v>0</v>
      </c>
      <c r="Y81" s="506">
        <v>0</v>
      </c>
      <c r="Z81" s="506">
        <v>0</v>
      </c>
      <c r="AA81" s="506">
        <v>0</v>
      </c>
      <c r="AB81" s="506">
        <v>0</v>
      </c>
      <c r="AC81" s="506">
        <v>0</v>
      </c>
      <c r="AD81" s="506">
        <v>0</v>
      </c>
      <c r="AE81" s="506">
        <v>1</v>
      </c>
      <c r="AF81" s="506">
        <v>0</v>
      </c>
      <c r="AG81" s="506">
        <v>0</v>
      </c>
      <c r="AH81" s="506">
        <v>0</v>
      </c>
      <c r="AI81" s="506">
        <v>0</v>
      </c>
      <c r="AJ81" s="506">
        <v>0</v>
      </c>
      <c r="AK81" s="506">
        <v>0</v>
      </c>
      <c r="AL81" s="506">
        <v>0</v>
      </c>
      <c r="AM81" s="506">
        <v>0</v>
      </c>
      <c r="AN81" s="506">
        <v>0</v>
      </c>
      <c r="AO81" s="506">
        <v>0</v>
      </c>
      <c r="AP81" s="506">
        <v>0</v>
      </c>
      <c r="AQ81" s="506">
        <v>0</v>
      </c>
      <c r="AR81" s="506">
        <v>0</v>
      </c>
      <c r="AS81" s="506">
        <v>0</v>
      </c>
      <c r="AT81" s="506">
        <v>0</v>
      </c>
      <c r="AU81" s="506">
        <v>0</v>
      </c>
      <c r="AV81" s="506">
        <v>0</v>
      </c>
      <c r="AW81" s="506">
        <v>0</v>
      </c>
      <c r="AX81" s="506">
        <v>0</v>
      </c>
      <c r="AY81" s="506">
        <v>0</v>
      </c>
      <c r="AZ81" s="506">
        <v>0</v>
      </c>
      <c r="BA81" s="506">
        <v>0</v>
      </c>
      <c r="BB81" s="506">
        <v>0</v>
      </c>
      <c r="BC81" s="506">
        <v>0</v>
      </c>
      <c r="BD81" s="506">
        <v>0</v>
      </c>
      <c r="BE81" s="506">
        <v>0</v>
      </c>
      <c r="BF81" s="506">
        <v>0</v>
      </c>
      <c r="BG81" s="506">
        <v>0</v>
      </c>
      <c r="BH81" s="506">
        <v>0</v>
      </c>
      <c r="BI81" s="506">
        <v>0</v>
      </c>
      <c r="BS81" s="1"/>
      <c r="BT81" s="268"/>
      <c r="BU81" s="268"/>
      <c r="BV81" s="268"/>
      <c r="BW81" s="269"/>
      <c r="BX81" s="269"/>
      <c r="BY81" s="269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</row>
    <row r="82" spans="1:108" ht="15" customHeight="1" x14ac:dyDescent="0.3">
      <c r="A82" s="501" t="s">
        <v>467</v>
      </c>
      <c r="B82" s="502" t="s">
        <v>622</v>
      </c>
      <c r="C82" s="503" t="s">
        <v>179</v>
      </c>
      <c r="D82" s="504">
        <f t="array" ref="D82">SUM($G$18:$BI$18*$G82:$BI82+$G$19:$BI$19*$G82:$BI82)</f>
        <v>22</v>
      </c>
      <c r="E82" s="505"/>
      <c r="F82" s="506">
        <v>62</v>
      </c>
      <c r="G82" s="506">
        <v>0</v>
      </c>
      <c r="H82" s="506">
        <v>0</v>
      </c>
      <c r="I82" s="506">
        <v>10</v>
      </c>
      <c r="J82" s="506">
        <v>0</v>
      </c>
      <c r="K82" s="506">
        <v>0</v>
      </c>
      <c r="L82" s="506">
        <v>0</v>
      </c>
      <c r="M82" s="506">
        <v>0</v>
      </c>
      <c r="N82" s="506">
        <v>0</v>
      </c>
      <c r="O82" s="506">
        <v>0</v>
      </c>
      <c r="P82" s="506">
        <v>0</v>
      </c>
      <c r="Q82" s="506">
        <v>0</v>
      </c>
      <c r="R82" s="506">
        <v>0</v>
      </c>
      <c r="S82" s="506">
        <v>0</v>
      </c>
      <c r="T82" s="506">
        <v>0</v>
      </c>
      <c r="U82" s="506">
        <v>0</v>
      </c>
      <c r="V82" s="506">
        <v>0</v>
      </c>
      <c r="W82" s="506">
        <v>0</v>
      </c>
      <c r="X82" s="506">
        <v>0</v>
      </c>
      <c r="Y82" s="506">
        <v>0</v>
      </c>
      <c r="Z82" s="506">
        <v>0</v>
      </c>
      <c r="AA82" s="506">
        <v>0</v>
      </c>
      <c r="AB82" s="506">
        <v>0</v>
      </c>
      <c r="AC82" s="506">
        <v>0</v>
      </c>
      <c r="AD82" s="506">
        <v>0</v>
      </c>
      <c r="AE82" s="506">
        <v>1</v>
      </c>
      <c r="AF82" s="506">
        <v>0</v>
      </c>
      <c r="AG82" s="506">
        <v>0</v>
      </c>
      <c r="AH82" s="506">
        <v>0</v>
      </c>
      <c r="AI82" s="506">
        <v>0</v>
      </c>
      <c r="AJ82" s="506">
        <v>0</v>
      </c>
      <c r="AK82" s="506">
        <v>0</v>
      </c>
      <c r="AL82" s="506">
        <v>0</v>
      </c>
      <c r="AM82" s="506">
        <v>0</v>
      </c>
      <c r="AN82" s="506">
        <v>0</v>
      </c>
      <c r="AO82" s="506">
        <v>0</v>
      </c>
      <c r="AP82" s="506">
        <v>0</v>
      </c>
      <c r="AQ82" s="506">
        <v>0</v>
      </c>
      <c r="AR82" s="506">
        <v>0</v>
      </c>
      <c r="AS82" s="506">
        <v>0</v>
      </c>
      <c r="AT82" s="506">
        <v>0</v>
      </c>
      <c r="AU82" s="506">
        <v>0</v>
      </c>
      <c r="AV82" s="506">
        <v>0</v>
      </c>
      <c r="AW82" s="506">
        <v>0</v>
      </c>
      <c r="AX82" s="506">
        <v>0</v>
      </c>
      <c r="AY82" s="506">
        <v>0</v>
      </c>
      <c r="AZ82" s="506">
        <v>0</v>
      </c>
      <c r="BA82" s="506">
        <v>0</v>
      </c>
      <c r="BB82" s="506">
        <v>0</v>
      </c>
      <c r="BC82" s="506">
        <v>0</v>
      </c>
      <c r="BD82" s="506">
        <v>0</v>
      </c>
      <c r="BE82" s="506">
        <v>0</v>
      </c>
      <c r="BF82" s="506">
        <v>0</v>
      </c>
      <c r="BG82" s="506">
        <v>0</v>
      </c>
      <c r="BH82" s="506">
        <v>0</v>
      </c>
      <c r="BI82" s="506">
        <v>0</v>
      </c>
      <c r="BS82" s="1"/>
      <c r="BT82" s="268"/>
      <c r="BU82" s="268"/>
      <c r="BV82" s="268"/>
      <c r="BW82" s="269"/>
      <c r="BX82" s="269"/>
      <c r="BY82" s="269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</row>
    <row r="83" spans="1:108" s="92" customFormat="1" ht="15" customHeight="1" x14ac:dyDescent="0.3">
      <c r="A83" s="501" t="s">
        <v>466</v>
      </c>
      <c r="B83" s="502" t="s">
        <v>623</v>
      </c>
      <c r="C83" s="503" t="s">
        <v>179</v>
      </c>
      <c r="D83" s="504">
        <f t="array" ref="D83">SUM($G$18:$BI$18*$G83:$BI83+$G$19:$BI$19*$G83:$BI83)</f>
        <v>30</v>
      </c>
      <c r="E83" s="505"/>
      <c r="F83" s="506">
        <v>63</v>
      </c>
      <c r="G83" s="506">
        <v>0</v>
      </c>
      <c r="H83" s="506">
        <v>0</v>
      </c>
      <c r="I83" s="506">
        <v>14</v>
      </c>
      <c r="J83" s="506">
        <v>0</v>
      </c>
      <c r="K83" s="506">
        <v>0</v>
      </c>
      <c r="L83" s="506">
        <v>0</v>
      </c>
      <c r="M83" s="506">
        <v>0</v>
      </c>
      <c r="N83" s="506">
        <v>0</v>
      </c>
      <c r="O83" s="506">
        <v>0</v>
      </c>
      <c r="P83" s="506">
        <v>0</v>
      </c>
      <c r="Q83" s="506">
        <v>0</v>
      </c>
      <c r="R83" s="506">
        <v>0</v>
      </c>
      <c r="S83" s="506">
        <v>0</v>
      </c>
      <c r="T83" s="506">
        <v>0</v>
      </c>
      <c r="U83" s="506">
        <v>0</v>
      </c>
      <c r="V83" s="506">
        <v>0</v>
      </c>
      <c r="W83" s="506">
        <v>0</v>
      </c>
      <c r="X83" s="506">
        <v>0</v>
      </c>
      <c r="Y83" s="506">
        <v>0</v>
      </c>
      <c r="Z83" s="506">
        <v>0</v>
      </c>
      <c r="AA83" s="506">
        <v>0</v>
      </c>
      <c r="AB83" s="506">
        <v>0</v>
      </c>
      <c r="AC83" s="506">
        <v>0</v>
      </c>
      <c r="AD83" s="506">
        <v>0</v>
      </c>
      <c r="AE83" s="506">
        <v>1</v>
      </c>
      <c r="AF83" s="506">
        <v>0</v>
      </c>
      <c r="AG83" s="506">
        <v>0</v>
      </c>
      <c r="AH83" s="506">
        <v>0</v>
      </c>
      <c r="AI83" s="506">
        <v>0</v>
      </c>
      <c r="AJ83" s="506">
        <v>0</v>
      </c>
      <c r="AK83" s="506">
        <v>0</v>
      </c>
      <c r="AL83" s="506">
        <v>0</v>
      </c>
      <c r="AM83" s="506">
        <v>0</v>
      </c>
      <c r="AN83" s="506">
        <v>0</v>
      </c>
      <c r="AO83" s="506">
        <v>0</v>
      </c>
      <c r="AP83" s="506">
        <v>0</v>
      </c>
      <c r="AQ83" s="506">
        <v>0</v>
      </c>
      <c r="AR83" s="506">
        <v>0</v>
      </c>
      <c r="AS83" s="506">
        <v>0</v>
      </c>
      <c r="AT83" s="506">
        <v>0</v>
      </c>
      <c r="AU83" s="506">
        <v>0</v>
      </c>
      <c r="AV83" s="506">
        <v>0</v>
      </c>
      <c r="AW83" s="506">
        <v>0</v>
      </c>
      <c r="AX83" s="506">
        <v>0</v>
      </c>
      <c r="AY83" s="506">
        <v>0</v>
      </c>
      <c r="AZ83" s="506">
        <v>0</v>
      </c>
      <c r="BA83" s="506">
        <v>0</v>
      </c>
      <c r="BB83" s="506">
        <v>0</v>
      </c>
      <c r="BC83" s="506">
        <v>0</v>
      </c>
      <c r="BD83" s="506">
        <v>0</v>
      </c>
      <c r="BE83" s="506">
        <v>0</v>
      </c>
      <c r="BF83" s="506">
        <v>0</v>
      </c>
      <c r="BG83" s="506">
        <v>0</v>
      </c>
      <c r="BH83" s="506">
        <v>0</v>
      </c>
      <c r="BI83" s="506">
        <v>0</v>
      </c>
      <c r="BJ83" s="2"/>
      <c r="BK83" s="2"/>
      <c r="BL83" s="2"/>
      <c r="BM83" s="2"/>
      <c r="BN83" s="2"/>
      <c r="BO83" s="2"/>
      <c r="BP83" s="2"/>
      <c r="BQ83" s="2"/>
      <c r="BR83" s="2"/>
      <c r="BT83" s="268"/>
      <c r="BU83" s="268"/>
      <c r="BV83" s="268"/>
      <c r="BW83" s="269"/>
      <c r="BX83" s="269"/>
      <c r="BY83" s="269"/>
      <c r="BZ83" s="2"/>
    </row>
    <row r="84" spans="1:108" s="92" customFormat="1" ht="15" customHeight="1" x14ac:dyDescent="0.3">
      <c r="A84" s="501" t="s">
        <v>465</v>
      </c>
      <c r="B84" s="502" t="s">
        <v>624</v>
      </c>
      <c r="C84" s="503" t="s">
        <v>179</v>
      </c>
      <c r="D84" s="504">
        <f t="array" ref="D84">SUM($G$18:$BI$18*$G84:$BI84+$G$19:$BI$19*$G84:$BI84)</f>
        <v>38</v>
      </c>
      <c r="E84" s="505"/>
      <c r="F84" s="506">
        <v>64</v>
      </c>
      <c r="G84" s="506">
        <v>0</v>
      </c>
      <c r="H84" s="506">
        <v>0</v>
      </c>
      <c r="I84" s="506">
        <v>18</v>
      </c>
      <c r="J84" s="506">
        <v>0</v>
      </c>
      <c r="K84" s="506">
        <v>0</v>
      </c>
      <c r="L84" s="506">
        <v>0</v>
      </c>
      <c r="M84" s="506">
        <v>0</v>
      </c>
      <c r="N84" s="506">
        <v>0</v>
      </c>
      <c r="O84" s="506">
        <v>0</v>
      </c>
      <c r="P84" s="506">
        <v>0</v>
      </c>
      <c r="Q84" s="506">
        <v>0</v>
      </c>
      <c r="R84" s="506">
        <v>0</v>
      </c>
      <c r="S84" s="506">
        <v>0</v>
      </c>
      <c r="T84" s="506">
        <v>0</v>
      </c>
      <c r="U84" s="506">
        <v>0</v>
      </c>
      <c r="V84" s="506">
        <v>0</v>
      </c>
      <c r="W84" s="506">
        <v>0</v>
      </c>
      <c r="X84" s="506">
        <v>0</v>
      </c>
      <c r="Y84" s="506">
        <v>0</v>
      </c>
      <c r="Z84" s="506">
        <v>0</v>
      </c>
      <c r="AA84" s="506">
        <v>0</v>
      </c>
      <c r="AB84" s="506">
        <v>0</v>
      </c>
      <c r="AC84" s="506">
        <v>0</v>
      </c>
      <c r="AD84" s="506">
        <v>0</v>
      </c>
      <c r="AE84" s="506">
        <v>1</v>
      </c>
      <c r="AF84" s="506">
        <v>0</v>
      </c>
      <c r="AG84" s="506">
        <v>0</v>
      </c>
      <c r="AH84" s="506">
        <v>0</v>
      </c>
      <c r="AI84" s="506">
        <v>0</v>
      </c>
      <c r="AJ84" s="506">
        <v>0</v>
      </c>
      <c r="AK84" s="506">
        <v>0</v>
      </c>
      <c r="AL84" s="506">
        <v>0</v>
      </c>
      <c r="AM84" s="506">
        <v>0</v>
      </c>
      <c r="AN84" s="506">
        <v>0</v>
      </c>
      <c r="AO84" s="506">
        <v>0</v>
      </c>
      <c r="AP84" s="506">
        <v>0</v>
      </c>
      <c r="AQ84" s="506">
        <v>0</v>
      </c>
      <c r="AR84" s="506">
        <v>0</v>
      </c>
      <c r="AS84" s="506">
        <v>0</v>
      </c>
      <c r="AT84" s="506">
        <v>0</v>
      </c>
      <c r="AU84" s="506">
        <v>0</v>
      </c>
      <c r="AV84" s="506">
        <v>0</v>
      </c>
      <c r="AW84" s="506">
        <v>0</v>
      </c>
      <c r="AX84" s="506">
        <v>0</v>
      </c>
      <c r="AY84" s="506">
        <v>0</v>
      </c>
      <c r="AZ84" s="506">
        <v>0</v>
      </c>
      <c r="BA84" s="506">
        <v>0</v>
      </c>
      <c r="BB84" s="506">
        <v>0</v>
      </c>
      <c r="BC84" s="506">
        <v>0</v>
      </c>
      <c r="BD84" s="506">
        <v>0</v>
      </c>
      <c r="BE84" s="506">
        <v>0</v>
      </c>
      <c r="BF84" s="506">
        <v>0</v>
      </c>
      <c r="BG84" s="506">
        <v>0</v>
      </c>
      <c r="BH84" s="506">
        <v>0</v>
      </c>
      <c r="BI84" s="506">
        <v>0</v>
      </c>
      <c r="BJ84" s="2"/>
      <c r="BK84" s="2"/>
      <c r="BL84" s="2"/>
      <c r="BM84" s="2"/>
      <c r="BN84" s="2"/>
      <c r="BO84" s="2"/>
      <c r="BP84" s="2"/>
      <c r="BQ84" s="2"/>
      <c r="BR84" s="2"/>
      <c r="BT84" s="268"/>
      <c r="BU84" s="268"/>
      <c r="BV84" s="268"/>
      <c r="BW84" s="269"/>
      <c r="BX84" s="269"/>
      <c r="BY84" s="269"/>
      <c r="BZ84" s="2"/>
    </row>
    <row r="85" spans="1:108" s="92" customFormat="1" ht="15" customHeight="1" x14ac:dyDescent="0.3">
      <c r="A85" s="501" t="s">
        <v>464</v>
      </c>
      <c r="B85" s="502" t="s">
        <v>625</v>
      </c>
      <c r="C85" s="503" t="s">
        <v>179</v>
      </c>
      <c r="D85" s="504">
        <f t="array" ref="D85">SUM($G$18:$BI$18*$G85:$BI85+$G$19:$BI$19*$G85:$BI85)</f>
        <v>46</v>
      </c>
      <c r="E85" s="505"/>
      <c r="F85" s="506">
        <v>65</v>
      </c>
      <c r="G85" s="506">
        <v>0</v>
      </c>
      <c r="H85" s="506">
        <v>0</v>
      </c>
      <c r="I85" s="506">
        <v>22</v>
      </c>
      <c r="J85" s="506">
        <v>0</v>
      </c>
      <c r="K85" s="506">
        <v>0</v>
      </c>
      <c r="L85" s="506">
        <v>0</v>
      </c>
      <c r="M85" s="506">
        <v>0</v>
      </c>
      <c r="N85" s="506">
        <v>0</v>
      </c>
      <c r="O85" s="506">
        <v>0</v>
      </c>
      <c r="P85" s="506">
        <v>0</v>
      </c>
      <c r="Q85" s="506">
        <v>0</v>
      </c>
      <c r="R85" s="506">
        <v>0</v>
      </c>
      <c r="S85" s="506">
        <v>0</v>
      </c>
      <c r="T85" s="506">
        <v>0</v>
      </c>
      <c r="U85" s="506">
        <v>0</v>
      </c>
      <c r="V85" s="506">
        <v>0</v>
      </c>
      <c r="W85" s="506">
        <v>0</v>
      </c>
      <c r="X85" s="506">
        <v>0</v>
      </c>
      <c r="Y85" s="506">
        <v>0</v>
      </c>
      <c r="Z85" s="506">
        <v>0</v>
      </c>
      <c r="AA85" s="506">
        <v>0</v>
      </c>
      <c r="AB85" s="506">
        <v>0</v>
      </c>
      <c r="AC85" s="506">
        <v>0</v>
      </c>
      <c r="AD85" s="506">
        <v>0</v>
      </c>
      <c r="AE85" s="506">
        <v>1</v>
      </c>
      <c r="AF85" s="506">
        <v>0</v>
      </c>
      <c r="AG85" s="506">
        <v>0</v>
      </c>
      <c r="AH85" s="506">
        <v>0</v>
      </c>
      <c r="AI85" s="506">
        <v>0</v>
      </c>
      <c r="AJ85" s="506">
        <v>0</v>
      </c>
      <c r="AK85" s="506">
        <v>0</v>
      </c>
      <c r="AL85" s="506">
        <v>0</v>
      </c>
      <c r="AM85" s="506">
        <v>0</v>
      </c>
      <c r="AN85" s="506">
        <v>0</v>
      </c>
      <c r="AO85" s="506">
        <v>0</v>
      </c>
      <c r="AP85" s="506">
        <v>0</v>
      </c>
      <c r="AQ85" s="506">
        <v>0</v>
      </c>
      <c r="AR85" s="506">
        <v>0</v>
      </c>
      <c r="AS85" s="506">
        <v>0</v>
      </c>
      <c r="AT85" s="506">
        <v>0</v>
      </c>
      <c r="AU85" s="506">
        <v>0</v>
      </c>
      <c r="AV85" s="506">
        <v>0</v>
      </c>
      <c r="AW85" s="506">
        <v>0</v>
      </c>
      <c r="AX85" s="506">
        <v>0</v>
      </c>
      <c r="AY85" s="506">
        <v>0</v>
      </c>
      <c r="AZ85" s="506">
        <v>0</v>
      </c>
      <c r="BA85" s="506">
        <v>0</v>
      </c>
      <c r="BB85" s="506">
        <v>0</v>
      </c>
      <c r="BC85" s="506">
        <v>0</v>
      </c>
      <c r="BD85" s="506">
        <v>0</v>
      </c>
      <c r="BE85" s="506">
        <v>0</v>
      </c>
      <c r="BF85" s="506">
        <v>0</v>
      </c>
      <c r="BG85" s="506">
        <v>0</v>
      </c>
      <c r="BH85" s="506">
        <v>0</v>
      </c>
      <c r="BI85" s="506">
        <v>0</v>
      </c>
      <c r="BJ85" s="2"/>
      <c r="BK85" s="2"/>
      <c r="BL85" s="2"/>
      <c r="BM85" s="2"/>
      <c r="BN85" s="2"/>
      <c r="BO85" s="2"/>
      <c r="BP85" s="2"/>
      <c r="BQ85" s="2"/>
      <c r="BR85" s="2"/>
      <c r="BT85" s="268"/>
      <c r="BU85" s="268"/>
      <c r="BV85" s="268"/>
      <c r="BW85" s="269"/>
      <c r="BX85" s="269"/>
      <c r="BY85" s="269"/>
      <c r="BZ85" s="2"/>
    </row>
    <row r="86" spans="1:108" s="92" customFormat="1" ht="15" customHeight="1" x14ac:dyDescent="0.3">
      <c r="A86" s="501" t="s">
        <v>463</v>
      </c>
      <c r="B86" s="502" t="s">
        <v>626</v>
      </c>
      <c r="C86" s="503" t="s">
        <v>179</v>
      </c>
      <c r="D86" s="504">
        <f t="array" ref="D86">SUM($G$18:$BI$18*$G86:$BI86+$G$19:$BI$19*$G86:$BI86)</f>
        <v>54</v>
      </c>
      <c r="E86" s="505"/>
      <c r="F86" s="506">
        <v>66</v>
      </c>
      <c r="G86" s="506">
        <v>0</v>
      </c>
      <c r="H86" s="506">
        <v>0</v>
      </c>
      <c r="I86" s="506">
        <v>26</v>
      </c>
      <c r="J86" s="506">
        <v>0</v>
      </c>
      <c r="K86" s="506">
        <v>0</v>
      </c>
      <c r="L86" s="506">
        <v>0</v>
      </c>
      <c r="M86" s="506">
        <v>0</v>
      </c>
      <c r="N86" s="506">
        <v>0</v>
      </c>
      <c r="O86" s="506">
        <v>0</v>
      </c>
      <c r="P86" s="506">
        <v>0</v>
      </c>
      <c r="Q86" s="506">
        <v>0</v>
      </c>
      <c r="R86" s="506">
        <v>0</v>
      </c>
      <c r="S86" s="506">
        <v>0</v>
      </c>
      <c r="T86" s="506">
        <v>0</v>
      </c>
      <c r="U86" s="506">
        <v>0</v>
      </c>
      <c r="V86" s="506">
        <v>0</v>
      </c>
      <c r="W86" s="506">
        <v>0</v>
      </c>
      <c r="X86" s="506">
        <v>0</v>
      </c>
      <c r="Y86" s="506">
        <v>0</v>
      </c>
      <c r="Z86" s="506">
        <v>0</v>
      </c>
      <c r="AA86" s="506">
        <v>0</v>
      </c>
      <c r="AB86" s="506">
        <v>0</v>
      </c>
      <c r="AC86" s="506">
        <v>0</v>
      </c>
      <c r="AD86" s="506">
        <v>0</v>
      </c>
      <c r="AE86" s="506">
        <v>1</v>
      </c>
      <c r="AF86" s="506">
        <v>0</v>
      </c>
      <c r="AG86" s="506">
        <v>0</v>
      </c>
      <c r="AH86" s="506">
        <v>0</v>
      </c>
      <c r="AI86" s="506">
        <v>0</v>
      </c>
      <c r="AJ86" s="506">
        <v>0</v>
      </c>
      <c r="AK86" s="506">
        <v>0</v>
      </c>
      <c r="AL86" s="506">
        <v>0</v>
      </c>
      <c r="AM86" s="506">
        <v>0</v>
      </c>
      <c r="AN86" s="506">
        <v>0</v>
      </c>
      <c r="AO86" s="506">
        <v>0</v>
      </c>
      <c r="AP86" s="506">
        <v>0</v>
      </c>
      <c r="AQ86" s="506">
        <v>0</v>
      </c>
      <c r="AR86" s="506">
        <v>0</v>
      </c>
      <c r="AS86" s="506">
        <v>0</v>
      </c>
      <c r="AT86" s="506">
        <v>0</v>
      </c>
      <c r="AU86" s="506">
        <v>0</v>
      </c>
      <c r="AV86" s="506">
        <v>0</v>
      </c>
      <c r="AW86" s="506">
        <v>0</v>
      </c>
      <c r="AX86" s="506">
        <v>0</v>
      </c>
      <c r="AY86" s="506">
        <v>0</v>
      </c>
      <c r="AZ86" s="506">
        <v>0</v>
      </c>
      <c r="BA86" s="506">
        <v>0</v>
      </c>
      <c r="BB86" s="506">
        <v>0</v>
      </c>
      <c r="BC86" s="506">
        <v>0</v>
      </c>
      <c r="BD86" s="506">
        <v>0</v>
      </c>
      <c r="BE86" s="506">
        <v>0</v>
      </c>
      <c r="BF86" s="506">
        <v>0</v>
      </c>
      <c r="BG86" s="506">
        <v>0</v>
      </c>
      <c r="BH86" s="506">
        <v>0</v>
      </c>
      <c r="BI86" s="506">
        <v>0</v>
      </c>
      <c r="BJ86" s="2"/>
      <c r="BK86" s="2"/>
      <c r="BL86" s="2"/>
      <c r="BM86" s="2"/>
      <c r="BN86" s="2"/>
      <c r="BO86" s="2"/>
      <c r="BP86" s="2"/>
      <c r="BQ86" s="2"/>
      <c r="BR86" s="2"/>
      <c r="BT86" s="268"/>
      <c r="BU86" s="268"/>
      <c r="BV86" s="268"/>
      <c r="BW86" s="269"/>
      <c r="BX86" s="269"/>
      <c r="BY86" s="269"/>
      <c r="BZ86" s="2"/>
    </row>
    <row r="87" spans="1:108" s="92" customFormat="1" ht="15" customHeight="1" x14ac:dyDescent="0.3">
      <c r="A87" s="501" t="s">
        <v>23</v>
      </c>
      <c r="B87" s="502" t="s">
        <v>48</v>
      </c>
      <c r="C87" s="503" t="s">
        <v>462</v>
      </c>
      <c r="D87" s="504">
        <f t="array" ref="D87">SUM($G$18:$BI$18*$G87:$BI87+$G$19:$BI$19*$G87:$BI87)</f>
        <v>24</v>
      </c>
      <c r="E87" s="505"/>
      <c r="F87" s="506">
        <v>67</v>
      </c>
      <c r="G87" s="506">
        <v>0</v>
      </c>
      <c r="H87" s="506">
        <v>0</v>
      </c>
      <c r="I87" s="506">
        <v>0</v>
      </c>
      <c r="J87" s="506">
        <v>0</v>
      </c>
      <c r="K87" s="506">
        <v>0</v>
      </c>
      <c r="L87" s="506">
        <v>0</v>
      </c>
      <c r="M87" s="506">
        <v>0</v>
      </c>
      <c r="N87" s="506">
        <v>0</v>
      </c>
      <c r="O87" s="506">
        <v>0</v>
      </c>
      <c r="P87" s="506">
        <v>5</v>
      </c>
      <c r="Q87" s="506">
        <v>1</v>
      </c>
      <c r="R87" s="506">
        <v>0</v>
      </c>
      <c r="S87" s="506">
        <v>0</v>
      </c>
      <c r="T87" s="506">
        <v>0</v>
      </c>
      <c r="U87" s="506">
        <v>0</v>
      </c>
      <c r="V87" s="506">
        <v>0</v>
      </c>
      <c r="W87" s="506">
        <v>0</v>
      </c>
      <c r="X87" s="506">
        <v>0</v>
      </c>
      <c r="Y87" s="506">
        <v>0</v>
      </c>
      <c r="Z87" s="506">
        <v>0</v>
      </c>
      <c r="AA87" s="506">
        <v>0</v>
      </c>
      <c r="AB87" s="506">
        <v>0</v>
      </c>
      <c r="AC87" s="506">
        <v>0</v>
      </c>
      <c r="AD87" s="506">
        <v>0</v>
      </c>
      <c r="AE87" s="506">
        <v>0</v>
      </c>
      <c r="AF87" s="506">
        <v>0</v>
      </c>
      <c r="AG87" s="506">
        <v>0</v>
      </c>
      <c r="AH87" s="506">
        <v>0</v>
      </c>
      <c r="AI87" s="506">
        <v>0</v>
      </c>
      <c r="AJ87" s="506">
        <v>0</v>
      </c>
      <c r="AK87" s="506">
        <v>0</v>
      </c>
      <c r="AL87" s="506">
        <v>0</v>
      </c>
      <c r="AM87" s="506">
        <v>0</v>
      </c>
      <c r="AN87" s="506">
        <v>0</v>
      </c>
      <c r="AO87" s="506">
        <v>0</v>
      </c>
      <c r="AP87" s="506">
        <v>1</v>
      </c>
      <c r="AQ87" s="506">
        <v>0</v>
      </c>
      <c r="AR87" s="506">
        <v>0</v>
      </c>
      <c r="AS87" s="506">
        <v>0</v>
      </c>
      <c r="AT87" s="506">
        <v>0</v>
      </c>
      <c r="AU87" s="506">
        <v>0</v>
      </c>
      <c r="AV87" s="506">
        <v>0</v>
      </c>
      <c r="AW87" s="506">
        <v>0</v>
      </c>
      <c r="AX87" s="506">
        <v>2</v>
      </c>
      <c r="AY87" s="506">
        <v>0</v>
      </c>
      <c r="AZ87" s="506">
        <v>0</v>
      </c>
      <c r="BA87" s="506">
        <v>0</v>
      </c>
      <c r="BB87" s="506">
        <v>0</v>
      </c>
      <c r="BC87" s="506">
        <v>0</v>
      </c>
      <c r="BD87" s="506">
        <v>0</v>
      </c>
      <c r="BE87" s="506">
        <v>0</v>
      </c>
      <c r="BF87" s="506">
        <v>0</v>
      </c>
      <c r="BG87" s="506">
        <v>0</v>
      </c>
      <c r="BH87" s="506">
        <v>0</v>
      </c>
      <c r="BI87" s="506">
        <v>0</v>
      </c>
      <c r="BJ87" s="2"/>
      <c r="BK87" s="2"/>
      <c r="BL87" s="2"/>
      <c r="BM87" s="2"/>
      <c r="BN87" s="2"/>
      <c r="BO87" s="2"/>
      <c r="BP87" s="2"/>
      <c r="BQ87" s="2"/>
      <c r="BR87" s="2"/>
      <c r="BT87" s="268"/>
      <c r="BU87" s="268"/>
      <c r="BV87" s="268"/>
      <c r="BW87" s="269"/>
      <c r="BX87" s="269"/>
      <c r="BY87" s="269"/>
      <c r="BZ87" s="2"/>
    </row>
    <row r="88" spans="1:108" s="92" customFormat="1" ht="15" customHeight="1" x14ac:dyDescent="0.3">
      <c r="A88" s="501" t="s">
        <v>461</v>
      </c>
      <c r="B88" s="502" t="s">
        <v>627</v>
      </c>
      <c r="C88" s="503" t="s">
        <v>267</v>
      </c>
      <c r="D88" s="504">
        <f t="array" ref="D88">SUM($G$18:$BI$18*$G88:$BI88+$G$19:$BI$19*$G88:$BI88)</f>
        <v>28</v>
      </c>
      <c r="E88" s="505"/>
      <c r="F88" s="506">
        <v>68</v>
      </c>
      <c r="G88" s="506">
        <v>0</v>
      </c>
      <c r="H88" s="506">
        <v>0</v>
      </c>
      <c r="I88" s="506">
        <v>0</v>
      </c>
      <c r="J88" s="506">
        <v>0</v>
      </c>
      <c r="K88" s="506">
        <v>0</v>
      </c>
      <c r="L88" s="506">
        <v>0</v>
      </c>
      <c r="M88" s="506">
        <v>0</v>
      </c>
      <c r="N88" s="506">
        <v>0</v>
      </c>
      <c r="O88" s="506">
        <v>0</v>
      </c>
      <c r="P88" s="506">
        <v>4</v>
      </c>
      <c r="Q88" s="506">
        <v>2</v>
      </c>
      <c r="R88" s="506">
        <v>0</v>
      </c>
      <c r="S88" s="506">
        <v>0</v>
      </c>
      <c r="T88" s="506">
        <v>0</v>
      </c>
      <c r="U88" s="506">
        <v>0</v>
      </c>
      <c r="V88" s="506">
        <v>0</v>
      </c>
      <c r="W88" s="506">
        <v>0</v>
      </c>
      <c r="X88" s="506">
        <v>0</v>
      </c>
      <c r="Y88" s="506">
        <v>0</v>
      </c>
      <c r="Z88" s="506">
        <v>0</v>
      </c>
      <c r="AA88" s="506">
        <v>0</v>
      </c>
      <c r="AB88" s="506">
        <v>0</v>
      </c>
      <c r="AC88" s="506">
        <v>0</v>
      </c>
      <c r="AD88" s="506">
        <v>0</v>
      </c>
      <c r="AE88" s="506">
        <v>0</v>
      </c>
      <c r="AF88" s="506">
        <v>0</v>
      </c>
      <c r="AG88" s="506">
        <v>0</v>
      </c>
      <c r="AH88" s="506">
        <v>0</v>
      </c>
      <c r="AI88" s="506">
        <v>0</v>
      </c>
      <c r="AJ88" s="506">
        <v>0</v>
      </c>
      <c r="AK88" s="506">
        <v>0</v>
      </c>
      <c r="AL88" s="506">
        <v>0</v>
      </c>
      <c r="AM88" s="506">
        <v>0</v>
      </c>
      <c r="AN88" s="506">
        <v>0</v>
      </c>
      <c r="AO88" s="506">
        <v>0</v>
      </c>
      <c r="AP88" s="506">
        <v>2</v>
      </c>
      <c r="AQ88" s="506">
        <v>0</v>
      </c>
      <c r="AR88" s="506">
        <v>0</v>
      </c>
      <c r="AS88" s="506">
        <v>0</v>
      </c>
      <c r="AT88" s="506">
        <v>0</v>
      </c>
      <c r="AU88" s="506">
        <v>0</v>
      </c>
      <c r="AV88" s="506">
        <v>0</v>
      </c>
      <c r="AW88" s="506">
        <v>0</v>
      </c>
      <c r="AX88" s="506">
        <v>0</v>
      </c>
      <c r="AY88" s="506">
        <v>2</v>
      </c>
      <c r="AZ88" s="506">
        <v>0</v>
      </c>
      <c r="BA88" s="506">
        <v>0</v>
      </c>
      <c r="BB88" s="506">
        <v>0</v>
      </c>
      <c r="BC88" s="506">
        <v>0</v>
      </c>
      <c r="BD88" s="506">
        <v>0</v>
      </c>
      <c r="BE88" s="506">
        <v>0</v>
      </c>
      <c r="BF88" s="506">
        <v>0</v>
      </c>
      <c r="BG88" s="506">
        <v>0</v>
      </c>
      <c r="BH88" s="506">
        <v>0</v>
      </c>
      <c r="BI88" s="506">
        <v>0</v>
      </c>
      <c r="BJ88" s="2"/>
      <c r="BK88" s="2"/>
      <c r="BL88" s="2"/>
      <c r="BM88" s="2"/>
      <c r="BN88" s="2"/>
      <c r="BO88" s="2"/>
      <c r="BP88" s="2"/>
      <c r="BQ88" s="2"/>
      <c r="BR88" s="2"/>
      <c r="BT88" s="268"/>
      <c r="BU88" s="268"/>
      <c r="BV88" s="268"/>
      <c r="BW88" s="269"/>
      <c r="BX88" s="269"/>
      <c r="BY88" s="269"/>
      <c r="BZ88" s="2"/>
    </row>
    <row r="89" spans="1:108" ht="15" customHeight="1" x14ac:dyDescent="0.3">
      <c r="A89" s="501" t="s">
        <v>460</v>
      </c>
      <c r="B89" s="502" t="s">
        <v>628</v>
      </c>
      <c r="C89" s="503" t="s">
        <v>459</v>
      </c>
      <c r="D89" s="504">
        <f t="array" ref="D89">SUM($G$18:$BI$18*$G89:$BI89+$G$19:$BI$19*$G89:$BI89)</f>
        <v>18</v>
      </c>
      <c r="E89" s="505"/>
      <c r="F89" s="506">
        <v>69</v>
      </c>
      <c r="G89" s="506">
        <v>0</v>
      </c>
      <c r="H89" s="506">
        <v>4</v>
      </c>
      <c r="I89" s="506">
        <v>0</v>
      </c>
      <c r="J89" s="506">
        <v>0</v>
      </c>
      <c r="K89" s="506">
        <v>0</v>
      </c>
      <c r="L89" s="506">
        <v>0</v>
      </c>
      <c r="M89" s="506">
        <v>0</v>
      </c>
      <c r="N89" s="506">
        <v>0</v>
      </c>
      <c r="O89" s="506">
        <v>0</v>
      </c>
      <c r="P89" s="506">
        <v>0</v>
      </c>
      <c r="Q89" s="506">
        <v>0</v>
      </c>
      <c r="R89" s="506">
        <v>0</v>
      </c>
      <c r="S89" s="506">
        <v>0</v>
      </c>
      <c r="T89" s="506">
        <v>0</v>
      </c>
      <c r="U89" s="506">
        <v>0</v>
      </c>
      <c r="V89" s="506">
        <v>0</v>
      </c>
      <c r="W89" s="506">
        <v>0</v>
      </c>
      <c r="X89" s="506">
        <v>0</v>
      </c>
      <c r="Y89" s="506">
        <v>0</v>
      </c>
      <c r="Z89" s="506">
        <v>0</v>
      </c>
      <c r="AA89" s="506">
        <v>0</v>
      </c>
      <c r="AB89" s="506">
        <v>0</v>
      </c>
      <c r="AC89" s="506">
        <v>0</v>
      </c>
      <c r="AD89" s="506">
        <v>0</v>
      </c>
      <c r="AE89" s="506">
        <v>0</v>
      </c>
      <c r="AF89" s="506">
        <v>0</v>
      </c>
      <c r="AG89" s="506">
        <v>0</v>
      </c>
      <c r="AH89" s="506">
        <v>0</v>
      </c>
      <c r="AI89" s="506">
        <v>0</v>
      </c>
      <c r="AJ89" s="506">
        <v>0</v>
      </c>
      <c r="AK89" s="506">
        <v>0</v>
      </c>
      <c r="AL89" s="506">
        <v>0</v>
      </c>
      <c r="AM89" s="506">
        <v>0</v>
      </c>
      <c r="AN89" s="506">
        <v>2</v>
      </c>
      <c r="AO89" s="506">
        <v>0</v>
      </c>
      <c r="AP89" s="506">
        <v>0</v>
      </c>
      <c r="AQ89" s="506">
        <v>0</v>
      </c>
      <c r="AR89" s="506">
        <v>0</v>
      </c>
      <c r="AS89" s="506">
        <v>0</v>
      </c>
      <c r="AT89" s="506">
        <v>0</v>
      </c>
      <c r="AU89" s="506">
        <v>0</v>
      </c>
      <c r="AV89" s="506">
        <v>0</v>
      </c>
      <c r="AW89" s="506">
        <v>0</v>
      </c>
      <c r="AX89" s="506">
        <v>0</v>
      </c>
      <c r="AY89" s="506">
        <v>0</v>
      </c>
      <c r="AZ89" s="506">
        <v>0</v>
      </c>
      <c r="BA89" s="506">
        <v>0</v>
      </c>
      <c r="BB89" s="506">
        <v>0</v>
      </c>
      <c r="BC89" s="506">
        <v>0</v>
      </c>
      <c r="BD89" s="506">
        <v>0</v>
      </c>
      <c r="BE89" s="506">
        <v>0</v>
      </c>
      <c r="BF89" s="506">
        <v>0</v>
      </c>
      <c r="BG89" s="506">
        <v>0</v>
      </c>
      <c r="BH89" s="506">
        <v>0</v>
      </c>
      <c r="BI89" s="506">
        <v>0</v>
      </c>
      <c r="BS89" s="1"/>
      <c r="BT89" s="268"/>
      <c r="BU89" s="268"/>
      <c r="BV89" s="268"/>
      <c r="BW89" s="269"/>
      <c r="BX89" s="269"/>
      <c r="BY89" s="269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</row>
    <row r="90" spans="1:108" ht="15" customHeight="1" x14ac:dyDescent="0.3">
      <c r="A90" s="501" t="s">
        <v>458</v>
      </c>
      <c r="B90" s="502" t="s">
        <v>629</v>
      </c>
      <c r="C90" s="503" t="s">
        <v>457</v>
      </c>
      <c r="D90" s="504">
        <f t="array" ref="D90">SUM($G$18:$BI$18*$G90:$BI90+$G$19:$BI$19*$G90:$BI90)</f>
        <v>8</v>
      </c>
      <c r="E90" s="505"/>
      <c r="F90" s="506">
        <v>70</v>
      </c>
      <c r="G90" s="506">
        <v>0</v>
      </c>
      <c r="H90" s="506">
        <v>0</v>
      </c>
      <c r="I90" s="506">
        <v>4</v>
      </c>
      <c r="J90" s="506">
        <v>0</v>
      </c>
      <c r="K90" s="506">
        <v>0</v>
      </c>
      <c r="L90" s="506">
        <v>0</v>
      </c>
      <c r="M90" s="506">
        <v>0</v>
      </c>
      <c r="N90" s="506">
        <v>0</v>
      </c>
      <c r="O90" s="506">
        <v>0</v>
      </c>
      <c r="P90" s="506">
        <v>0</v>
      </c>
      <c r="Q90" s="506">
        <v>0</v>
      </c>
      <c r="R90" s="506">
        <v>0</v>
      </c>
      <c r="S90" s="506">
        <v>0</v>
      </c>
      <c r="T90" s="506">
        <v>0</v>
      </c>
      <c r="U90" s="506">
        <v>0</v>
      </c>
      <c r="V90" s="506">
        <v>0</v>
      </c>
      <c r="W90" s="506">
        <v>0</v>
      </c>
      <c r="X90" s="506">
        <v>0</v>
      </c>
      <c r="Y90" s="506">
        <v>0</v>
      </c>
      <c r="Z90" s="506">
        <v>0</v>
      </c>
      <c r="AA90" s="506">
        <v>0</v>
      </c>
      <c r="AB90" s="506">
        <v>0</v>
      </c>
      <c r="AC90" s="506">
        <v>0</v>
      </c>
      <c r="AD90" s="506">
        <v>0</v>
      </c>
      <c r="AE90" s="506">
        <v>0</v>
      </c>
      <c r="AF90" s="506">
        <v>0</v>
      </c>
      <c r="AG90" s="506">
        <v>0</v>
      </c>
      <c r="AH90" s="506">
        <v>0</v>
      </c>
      <c r="AI90" s="506">
        <v>0</v>
      </c>
      <c r="AJ90" s="506">
        <v>0</v>
      </c>
      <c r="AK90" s="506">
        <v>0</v>
      </c>
      <c r="AL90" s="506">
        <v>0</v>
      </c>
      <c r="AM90" s="506">
        <v>0</v>
      </c>
      <c r="AN90" s="506">
        <v>0</v>
      </c>
      <c r="AO90" s="506">
        <v>0</v>
      </c>
      <c r="AP90" s="506">
        <v>0</v>
      </c>
      <c r="AQ90" s="506">
        <v>0</v>
      </c>
      <c r="AR90" s="506">
        <v>0</v>
      </c>
      <c r="AS90" s="506">
        <v>0</v>
      </c>
      <c r="AT90" s="506">
        <v>0</v>
      </c>
      <c r="AU90" s="506">
        <v>0</v>
      </c>
      <c r="AV90" s="506">
        <v>0</v>
      </c>
      <c r="AW90" s="506">
        <v>0</v>
      </c>
      <c r="AX90" s="506">
        <v>0</v>
      </c>
      <c r="AY90" s="506">
        <v>0</v>
      </c>
      <c r="AZ90" s="506">
        <v>0</v>
      </c>
      <c r="BA90" s="506">
        <v>0</v>
      </c>
      <c r="BB90" s="506">
        <v>0</v>
      </c>
      <c r="BC90" s="506">
        <v>0</v>
      </c>
      <c r="BD90" s="506">
        <v>0</v>
      </c>
      <c r="BE90" s="506">
        <v>0</v>
      </c>
      <c r="BF90" s="506">
        <v>0</v>
      </c>
      <c r="BG90" s="506">
        <v>0</v>
      </c>
      <c r="BH90" s="506">
        <v>0</v>
      </c>
      <c r="BI90" s="506">
        <v>0</v>
      </c>
      <c r="BS90" s="1"/>
      <c r="BT90" s="268"/>
      <c r="BU90" s="268"/>
      <c r="BV90" s="268"/>
      <c r="BW90" s="269"/>
      <c r="BX90" s="269"/>
      <c r="BY90" s="269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</row>
    <row r="91" spans="1:108" ht="15" customHeight="1" x14ac:dyDescent="0.3">
      <c r="A91" s="501" t="s">
        <v>456</v>
      </c>
      <c r="B91" s="502" t="s">
        <v>630</v>
      </c>
      <c r="C91" s="503" t="s">
        <v>183</v>
      </c>
      <c r="D91" s="504">
        <f t="array" ref="D91">SUM($G$18:$BI$18*$G91:$BI91+$G$19:$BI$19*$G91:$BI91)</f>
        <v>12</v>
      </c>
      <c r="E91" s="505"/>
      <c r="F91" s="506">
        <v>71</v>
      </c>
      <c r="G91" s="506">
        <v>0</v>
      </c>
      <c r="H91" s="506">
        <v>0</v>
      </c>
      <c r="I91" s="506">
        <v>6</v>
      </c>
      <c r="J91" s="506">
        <v>0</v>
      </c>
      <c r="K91" s="506">
        <v>0</v>
      </c>
      <c r="L91" s="506">
        <v>0</v>
      </c>
      <c r="M91" s="506">
        <v>0</v>
      </c>
      <c r="N91" s="506">
        <v>0</v>
      </c>
      <c r="O91" s="506">
        <v>0</v>
      </c>
      <c r="P91" s="506">
        <v>0</v>
      </c>
      <c r="Q91" s="506">
        <v>0</v>
      </c>
      <c r="R91" s="506">
        <v>0</v>
      </c>
      <c r="S91" s="506">
        <v>0</v>
      </c>
      <c r="T91" s="506">
        <v>0</v>
      </c>
      <c r="U91" s="506">
        <v>0</v>
      </c>
      <c r="V91" s="506">
        <v>0</v>
      </c>
      <c r="W91" s="506">
        <v>0</v>
      </c>
      <c r="X91" s="506">
        <v>0</v>
      </c>
      <c r="Y91" s="506">
        <v>0</v>
      </c>
      <c r="Z91" s="506">
        <v>0</v>
      </c>
      <c r="AA91" s="506">
        <v>0</v>
      </c>
      <c r="AB91" s="506">
        <v>0</v>
      </c>
      <c r="AC91" s="506">
        <v>0</v>
      </c>
      <c r="AD91" s="506">
        <v>0</v>
      </c>
      <c r="AE91" s="506">
        <v>0</v>
      </c>
      <c r="AF91" s="506">
        <v>0</v>
      </c>
      <c r="AG91" s="506">
        <v>0</v>
      </c>
      <c r="AH91" s="506">
        <v>0</v>
      </c>
      <c r="AI91" s="506">
        <v>0</v>
      </c>
      <c r="AJ91" s="506">
        <v>0</v>
      </c>
      <c r="AK91" s="506">
        <v>0</v>
      </c>
      <c r="AL91" s="506">
        <v>0</v>
      </c>
      <c r="AM91" s="506">
        <v>0</v>
      </c>
      <c r="AN91" s="506">
        <v>0</v>
      </c>
      <c r="AO91" s="506">
        <v>0</v>
      </c>
      <c r="AP91" s="506">
        <v>0</v>
      </c>
      <c r="AQ91" s="506">
        <v>0</v>
      </c>
      <c r="AR91" s="506">
        <v>0</v>
      </c>
      <c r="AS91" s="506">
        <v>0</v>
      </c>
      <c r="AT91" s="506">
        <v>0</v>
      </c>
      <c r="AU91" s="506">
        <v>0</v>
      </c>
      <c r="AV91" s="506">
        <v>0</v>
      </c>
      <c r="AW91" s="506">
        <v>0</v>
      </c>
      <c r="AX91" s="506">
        <v>0</v>
      </c>
      <c r="AY91" s="506">
        <v>0</v>
      </c>
      <c r="AZ91" s="506">
        <v>0</v>
      </c>
      <c r="BA91" s="506">
        <v>0</v>
      </c>
      <c r="BB91" s="506">
        <v>0</v>
      </c>
      <c r="BC91" s="506">
        <v>0</v>
      </c>
      <c r="BD91" s="506">
        <v>0</v>
      </c>
      <c r="BE91" s="506">
        <v>0</v>
      </c>
      <c r="BF91" s="506">
        <v>0</v>
      </c>
      <c r="BG91" s="506">
        <v>0</v>
      </c>
      <c r="BH91" s="506">
        <v>0</v>
      </c>
      <c r="BI91" s="506">
        <v>0</v>
      </c>
      <c r="BS91" s="1"/>
      <c r="BT91" s="268"/>
      <c r="BU91" s="268"/>
      <c r="BV91" s="268"/>
      <c r="BW91" s="269"/>
      <c r="BX91" s="269"/>
      <c r="BY91" s="269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</row>
    <row r="92" spans="1:108" ht="15" customHeight="1" x14ac:dyDescent="0.3">
      <c r="A92" s="501" t="s">
        <v>455</v>
      </c>
      <c r="B92" s="502" t="s">
        <v>631</v>
      </c>
      <c r="C92" s="503" t="s">
        <v>183</v>
      </c>
      <c r="D92" s="504">
        <f t="array" ref="D92">SUM($G$18:$BI$18*$G92:$BI92+$G$19:$BI$19*$G92:$BI92)</f>
        <v>16</v>
      </c>
      <c r="E92" s="505"/>
      <c r="F92" s="506">
        <v>72</v>
      </c>
      <c r="G92" s="506">
        <v>0</v>
      </c>
      <c r="H92" s="506">
        <v>0</v>
      </c>
      <c r="I92" s="506">
        <v>8</v>
      </c>
      <c r="J92" s="506">
        <v>0</v>
      </c>
      <c r="K92" s="506">
        <v>0</v>
      </c>
      <c r="L92" s="506">
        <v>0</v>
      </c>
      <c r="M92" s="506">
        <v>0</v>
      </c>
      <c r="N92" s="506">
        <v>0</v>
      </c>
      <c r="O92" s="506">
        <v>0</v>
      </c>
      <c r="P92" s="506">
        <v>0</v>
      </c>
      <c r="Q92" s="506">
        <v>0</v>
      </c>
      <c r="R92" s="506">
        <v>0</v>
      </c>
      <c r="S92" s="506">
        <v>0</v>
      </c>
      <c r="T92" s="506">
        <v>0</v>
      </c>
      <c r="U92" s="506">
        <v>0</v>
      </c>
      <c r="V92" s="506">
        <v>0</v>
      </c>
      <c r="W92" s="506">
        <v>0</v>
      </c>
      <c r="X92" s="506">
        <v>0</v>
      </c>
      <c r="Y92" s="506">
        <v>0</v>
      </c>
      <c r="Z92" s="506">
        <v>0</v>
      </c>
      <c r="AA92" s="506">
        <v>0</v>
      </c>
      <c r="AB92" s="506">
        <v>0</v>
      </c>
      <c r="AC92" s="506">
        <v>0</v>
      </c>
      <c r="AD92" s="506">
        <v>0</v>
      </c>
      <c r="AE92" s="506">
        <v>0</v>
      </c>
      <c r="AF92" s="506">
        <v>0</v>
      </c>
      <c r="AG92" s="506">
        <v>0</v>
      </c>
      <c r="AH92" s="506">
        <v>0</v>
      </c>
      <c r="AI92" s="506">
        <v>0</v>
      </c>
      <c r="AJ92" s="506">
        <v>0</v>
      </c>
      <c r="AK92" s="506">
        <v>0</v>
      </c>
      <c r="AL92" s="506">
        <v>0</v>
      </c>
      <c r="AM92" s="506">
        <v>0</v>
      </c>
      <c r="AN92" s="506">
        <v>0</v>
      </c>
      <c r="AO92" s="506">
        <v>0</v>
      </c>
      <c r="AP92" s="506">
        <v>0</v>
      </c>
      <c r="AQ92" s="506">
        <v>0</v>
      </c>
      <c r="AR92" s="506">
        <v>0</v>
      </c>
      <c r="AS92" s="506">
        <v>0</v>
      </c>
      <c r="AT92" s="506">
        <v>0</v>
      </c>
      <c r="AU92" s="506">
        <v>0</v>
      </c>
      <c r="AV92" s="506">
        <v>0</v>
      </c>
      <c r="AW92" s="506">
        <v>0</v>
      </c>
      <c r="AX92" s="506">
        <v>0</v>
      </c>
      <c r="AY92" s="506">
        <v>0</v>
      </c>
      <c r="AZ92" s="506">
        <v>0</v>
      </c>
      <c r="BA92" s="506">
        <v>0</v>
      </c>
      <c r="BB92" s="506">
        <v>0</v>
      </c>
      <c r="BC92" s="506">
        <v>0</v>
      </c>
      <c r="BD92" s="506">
        <v>0</v>
      </c>
      <c r="BE92" s="506">
        <v>0</v>
      </c>
      <c r="BF92" s="506">
        <v>0</v>
      </c>
      <c r="BG92" s="506">
        <v>0</v>
      </c>
      <c r="BH92" s="506">
        <v>0</v>
      </c>
      <c r="BI92" s="506">
        <v>0</v>
      </c>
      <c r="BS92" s="1"/>
      <c r="BT92" s="268"/>
      <c r="BU92" s="268"/>
      <c r="BV92" s="268"/>
      <c r="BW92" s="269"/>
      <c r="BX92" s="269"/>
      <c r="BY92" s="269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</row>
    <row r="93" spans="1:108" ht="15" customHeight="1" x14ac:dyDescent="0.3">
      <c r="A93" s="501" t="s">
        <v>454</v>
      </c>
      <c r="B93" s="502" t="s">
        <v>632</v>
      </c>
      <c r="C93" s="503" t="s">
        <v>183</v>
      </c>
      <c r="D93" s="504">
        <f t="array" ref="D93">SUM($G$18:$BI$18*$G93:$BI93+$G$19:$BI$19*$G93:$BI93)</f>
        <v>20</v>
      </c>
      <c r="E93" s="505"/>
      <c r="F93" s="506">
        <v>73</v>
      </c>
      <c r="G93" s="506">
        <v>0</v>
      </c>
      <c r="H93" s="506">
        <v>0</v>
      </c>
      <c r="I93" s="506">
        <v>10</v>
      </c>
      <c r="J93" s="506">
        <v>0</v>
      </c>
      <c r="K93" s="506">
        <v>0</v>
      </c>
      <c r="L93" s="506">
        <v>0</v>
      </c>
      <c r="M93" s="506">
        <v>0</v>
      </c>
      <c r="N93" s="506">
        <v>0</v>
      </c>
      <c r="O93" s="506">
        <v>0</v>
      </c>
      <c r="P93" s="506">
        <v>0</v>
      </c>
      <c r="Q93" s="506">
        <v>0</v>
      </c>
      <c r="R93" s="506">
        <v>0</v>
      </c>
      <c r="S93" s="506">
        <v>0</v>
      </c>
      <c r="T93" s="506">
        <v>0</v>
      </c>
      <c r="U93" s="506">
        <v>0</v>
      </c>
      <c r="V93" s="506">
        <v>0</v>
      </c>
      <c r="W93" s="506">
        <v>0</v>
      </c>
      <c r="X93" s="506">
        <v>0</v>
      </c>
      <c r="Y93" s="506">
        <v>0</v>
      </c>
      <c r="Z93" s="506">
        <v>0</v>
      </c>
      <c r="AA93" s="506">
        <v>0</v>
      </c>
      <c r="AB93" s="506">
        <v>0</v>
      </c>
      <c r="AC93" s="506">
        <v>0</v>
      </c>
      <c r="AD93" s="506">
        <v>0</v>
      </c>
      <c r="AE93" s="506">
        <v>0</v>
      </c>
      <c r="AF93" s="506">
        <v>0</v>
      </c>
      <c r="AG93" s="506">
        <v>0</v>
      </c>
      <c r="AH93" s="506">
        <v>0</v>
      </c>
      <c r="AI93" s="506">
        <v>0</v>
      </c>
      <c r="AJ93" s="506">
        <v>0</v>
      </c>
      <c r="AK93" s="506">
        <v>0</v>
      </c>
      <c r="AL93" s="506">
        <v>0</v>
      </c>
      <c r="AM93" s="506">
        <v>0</v>
      </c>
      <c r="AN93" s="506">
        <v>0</v>
      </c>
      <c r="AO93" s="506">
        <v>0</v>
      </c>
      <c r="AP93" s="506">
        <v>0</v>
      </c>
      <c r="AQ93" s="506">
        <v>0</v>
      </c>
      <c r="AR93" s="506">
        <v>0</v>
      </c>
      <c r="AS93" s="506">
        <v>0</v>
      </c>
      <c r="AT93" s="506">
        <v>0</v>
      </c>
      <c r="AU93" s="506">
        <v>0</v>
      </c>
      <c r="AV93" s="506">
        <v>0</v>
      </c>
      <c r="AW93" s="506">
        <v>0</v>
      </c>
      <c r="AX93" s="506">
        <v>0</v>
      </c>
      <c r="AY93" s="506">
        <v>0</v>
      </c>
      <c r="AZ93" s="506">
        <v>0</v>
      </c>
      <c r="BA93" s="506">
        <v>0</v>
      </c>
      <c r="BB93" s="506">
        <v>0</v>
      </c>
      <c r="BC93" s="506">
        <v>0</v>
      </c>
      <c r="BD93" s="506">
        <v>0</v>
      </c>
      <c r="BE93" s="506">
        <v>0</v>
      </c>
      <c r="BF93" s="506">
        <v>0</v>
      </c>
      <c r="BG93" s="506">
        <v>0</v>
      </c>
      <c r="BH93" s="506">
        <v>0</v>
      </c>
      <c r="BI93" s="506">
        <v>0</v>
      </c>
      <c r="BS93" s="1"/>
      <c r="BT93" s="268"/>
      <c r="BU93" s="268"/>
      <c r="BV93" s="268"/>
      <c r="BW93" s="269"/>
      <c r="BX93" s="269"/>
      <c r="BY93" s="269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</row>
    <row r="94" spans="1:108" ht="15" customHeight="1" x14ac:dyDescent="0.3">
      <c r="A94" s="501" t="s">
        <v>453</v>
      </c>
      <c r="B94" s="502" t="s">
        <v>633</v>
      </c>
      <c r="C94" s="503" t="s">
        <v>177</v>
      </c>
      <c r="D94" s="504">
        <f t="array" ref="D94">SUM($G$18:$BI$18*$G94:$BI94+$G$19:$BI$19*$G94:$BI94)</f>
        <v>20</v>
      </c>
      <c r="E94" s="505"/>
      <c r="F94" s="506">
        <v>74</v>
      </c>
      <c r="G94" s="506">
        <v>0</v>
      </c>
      <c r="H94" s="506">
        <v>0</v>
      </c>
      <c r="I94" s="506">
        <v>9</v>
      </c>
      <c r="J94" s="506">
        <v>0</v>
      </c>
      <c r="K94" s="506">
        <v>0</v>
      </c>
      <c r="L94" s="506">
        <v>0</v>
      </c>
      <c r="M94" s="506">
        <v>0</v>
      </c>
      <c r="N94" s="506">
        <v>0</v>
      </c>
      <c r="O94" s="506">
        <v>0</v>
      </c>
      <c r="P94" s="506">
        <v>0</v>
      </c>
      <c r="Q94" s="506">
        <v>0</v>
      </c>
      <c r="R94" s="506">
        <v>0</v>
      </c>
      <c r="S94" s="506">
        <v>0</v>
      </c>
      <c r="T94" s="506">
        <v>0</v>
      </c>
      <c r="U94" s="506">
        <v>0</v>
      </c>
      <c r="V94" s="506">
        <v>0</v>
      </c>
      <c r="W94" s="506">
        <v>0</v>
      </c>
      <c r="X94" s="506">
        <v>1</v>
      </c>
      <c r="Y94" s="506">
        <v>0</v>
      </c>
      <c r="Z94" s="506">
        <v>0</v>
      </c>
      <c r="AA94" s="506">
        <v>0</v>
      </c>
      <c r="AB94" s="506">
        <v>0</v>
      </c>
      <c r="AC94" s="506">
        <v>0</v>
      </c>
      <c r="AD94" s="506">
        <v>0</v>
      </c>
      <c r="AE94" s="506">
        <v>0</v>
      </c>
      <c r="AF94" s="506">
        <v>0</v>
      </c>
      <c r="AG94" s="506">
        <v>0</v>
      </c>
      <c r="AH94" s="506">
        <v>0</v>
      </c>
      <c r="AI94" s="506">
        <v>0</v>
      </c>
      <c r="AJ94" s="506">
        <v>0</v>
      </c>
      <c r="AK94" s="506">
        <v>0</v>
      </c>
      <c r="AL94" s="506">
        <v>0</v>
      </c>
      <c r="AM94" s="506">
        <v>0</v>
      </c>
      <c r="AN94" s="506">
        <v>0</v>
      </c>
      <c r="AO94" s="506">
        <v>0</v>
      </c>
      <c r="AP94" s="506">
        <v>0</v>
      </c>
      <c r="AQ94" s="506">
        <v>0</v>
      </c>
      <c r="AR94" s="506">
        <v>0</v>
      </c>
      <c r="AS94" s="506">
        <v>0</v>
      </c>
      <c r="AT94" s="506">
        <v>0</v>
      </c>
      <c r="AU94" s="506">
        <v>0</v>
      </c>
      <c r="AV94" s="506">
        <v>0</v>
      </c>
      <c r="AW94" s="506">
        <v>0</v>
      </c>
      <c r="AX94" s="506">
        <v>0</v>
      </c>
      <c r="AY94" s="506">
        <v>0</v>
      </c>
      <c r="AZ94" s="506">
        <v>0</v>
      </c>
      <c r="BA94" s="506">
        <v>0</v>
      </c>
      <c r="BB94" s="506">
        <v>0</v>
      </c>
      <c r="BC94" s="506">
        <v>0</v>
      </c>
      <c r="BD94" s="506">
        <v>0</v>
      </c>
      <c r="BE94" s="506">
        <v>0</v>
      </c>
      <c r="BF94" s="506">
        <v>0</v>
      </c>
      <c r="BG94" s="506">
        <v>0</v>
      </c>
      <c r="BH94" s="506">
        <v>0</v>
      </c>
      <c r="BI94" s="506">
        <v>0</v>
      </c>
      <c r="BS94" s="1"/>
      <c r="BT94" s="268"/>
      <c r="BU94" s="268"/>
      <c r="BV94" s="268"/>
      <c r="BW94" s="269"/>
      <c r="BX94" s="269"/>
      <c r="BY94" s="269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</row>
    <row r="95" spans="1:108" ht="15" customHeight="1" x14ac:dyDescent="0.3">
      <c r="A95" s="501" t="s">
        <v>452</v>
      </c>
      <c r="B95" s="502" t="s">
        <v>634</v>
      </c>
      <c r="C95" s="503" t="s">
        <v>177</v>
      </c>
      <c r="D95" s="504">
        <f t="array" ref="D95">SUM($G$18:$BI$18*$G95:$BI95+$G$19:$BI$19*$G95:$BI95)</f>
        <v>32</v>
      </c>
      <c r="E95" s="505"/>
      <c r="F95" s="506">
        <v>75</v>
      </c>
      <c r="G95" s="506">
        <v>0</v>
      </c>
      <c r="H95" s="506">
        <v>0</v>
      </c>
      <c r="I95" s="506">
        <v>15</v>
      </c>
      <c r="J95" s="506">
        <v>0</v>
      </c>
      <c r="K95" s="506">
        <v>0</v>
      </c>
      <c r="L95" s="506">
        <v>0</v>
      </c>
      <c r="M95" s="506">
        <v>0</v>
      </c>
      <c r="N95" s="506">
        <v>0</v>
      </c>
      <c r="O95" s="506">
        <v>0</v>
      </c>
      <c r="P95" s="506">
        <v>0</v>
      </c>
      <c r="Q95" s="506">
        <v>0</v>
      </c>
      <c r="R95" s="506">
        <v>0</v>
      </c>
      <c r="S95" s="506">
        <v>0</v>
      </c>
      <c r="T95" s="506">
        <v>0</v>
      </c>
      <c r="U95" s="506">
        <v>0</v>
      </c>
      <c r="V95" s="506">
        <v>0</v>
      </c>
      <c r="W95" s="506">
        <v>0</v>
      </c>
      <c r="X95" s="506">
        <v>1</v>
      </c>
      <c r="Y95" s="506">
        <v>0</v>
      </c>
      <c r="Z95" s="506">
        <v>0</v>
      </c>
      <c r="AA95" s="506">
        <v>0</v>
      </c>
      <c r="AB95" s="506">
        <v>0</v>
      </c>
      <c r="AC95" s="506">
        <v>0</v>
      </c>
      <c r="AD95" s="506">
        <v>0</v>
      </c>
      <c r="AE95" s="506">
        <v>0</v>
      </c>
      <c r="AF95" s="506">
        <v>0</v>
      </c>
      <c r="AG95" s="506">
        <v>0</v>
      </c>
      <c r="AH95" s="506">
        <v>0</v>
      </c>
      <c r="AI95" s="506">
        <v>0</v>
      </c>
      <c r="AJ95" s="506">
        <v>0</v>
      </c>
      <c r="AK95" s="506">
        <v>0</v>
      </c>
      <c r="AL95" s="506">
        <v>0</v>
      </c>
      <c r="AM95" s="506">
        <v>0</v>
      </c>
      <c r="AN95" s="506">
        <v>0</v>
      </c>
      <c r="AO95" s="506">
        <v>0</v>
      </c>
      <c r="AP95" s="506">
        <v>0</v>
      </c>
      <c r="AQ95" s="506">
        <v>0</v>
      </c>
      <c r="AR95" s="506">
        <v>0</v>
      </c>
      <c r="AS95" s="506">
        <v>0</v>
      </c>
      <c r="AT95" s="506">
        <v>0</v>
      </c>
      <c r="AU95" s="506">
        <v>0</v>
      </c>
      <c r="AV95" s="506">
        <v>0</v>
      </c>
      <c r="AW95" s="506">
        <v>0</v>
      </c>
      <c r="AX95" s="506">
        <v>0</v>
      </c>
      <c r="AY95" s="506">
        <v>0</v>
      </c>
      <c r="AZ95" s="506">
        <v>0</v>
      </c>
      <c r="BA95" s="506">
        <v>0</v>
      </c>
      <c r="BB95" s="506">
        <v>0</v>
      </c>
      <c r="BC95" s="506">
        <v>0</v>
      </c>
      <c r="BD95" s="506">
        <v>0</v>
      </c>
      <c r="BE95" s="506">
        <v>0</v>
      </c>
      <c r="BF95" s="506">
        <v>0</v>
      </c>
      <c r="BG95" s="506">
        <v>0</v>
      </c>
      <c r="BH95" s="506">
        <v>0</v>
      </c>
      <c r="BI95" s="506">
        <v>0</v>
      </c>
      <c r="BS95" s="1"/>
      <c r="BT95" s="268"/>
      <c r="BU95" s="268"/>
      <c r="BV95" s="268"/>
      <c r="BW95" s="269"/>
      <c r="BX95" s="269"/>
      <c r="BY95" s="269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</row>
    <row r="96" spans="1:108" ht="15" customHeight="1" x14ac:dyDescent="0.3">
      <c r="A96" s="501" t="s">
        <v>451</v>
      </c>
      <c r="B96" s="502" t="s">
        <v>635</v>
      </c>
      <c r="C96" s="503" t="s">
        <v>177</v>
      </c>
      <c r="D96" s="504">
        <f t="array" ref="D96">SUM($G$18:$BI$18*$G96:$BI96+$G$19:$BI$19*$G96:$BI96)</f>
        <v>44</v>
      </c>
      <c r="E96" s="505"/>
      <c r="F96" s="506">
        <v>76</v>
      </c>
      <c r="G96" s="506">
        <v>0</v>
      </c>
      <c r="H96" s="506">
        <v>0</v>
      </c>
      <c r="I96" s="506">
        <v>21</v>
      </c>
      <c r="J96" s="506">
        <v>0</v>
      </c>
      <c r="K96" s="506">
        <v>0</v>
      </c>
      <c r="L96" s="506">
        <v>0</v>
      </c>
      <c r="M96" s="506">
        <v>0</v>
      </c>
      <c r="N96" s="506">
        <v>0</v>
      </c>
      <c r="O96" s="506">
        <v>0</v>
      </c>
      <c r="P96" s="506">
        <v>0</v>
      </c>
      <c r="Q96" s="506">
        <v>0</v>
      </c>
      <c r="R96" s="506">
        <v>0</v>
      </c>
      <c r="S96" s="506">
        <v>0</v>
      </c>
      <c r="T96" s="506">
        <v>0</v>
      </c>
      <c r="U96" s="506">
        <v>0</v>
      </c>
      <c r="V96" s="506">
        <v>0</v>
      </c>
      <c r="W96" s="506">
        <v>0</v>
      </c>
      <c r="X96" s="506">
        <v>1</v>
      </c>
      <c r="Y96" s="506">
        <v>0</v>
      </c>
      <c r="Z96" s="506">
        <v>0</v>
      </c>
      <c r="AA96" s="506">
        <v>0</v>
      </c>
      <c r="AB96" s="506">
        <v>0</v>
      </c>
      <c r="AC96" s="506">
        <v>0</v>
      </c>
      <c r="AD96" s="506">
        <v>0</v>
      </c>
      <c r="AE96" s="506">
        <v>0</v>
      </c>
      <c r="AF96" s="506">
        <v>0</v>
      </c>
      <c r="AG96" s="506">
        <v>0</v>
      </c>
      <c r="AH96" s="506">
        <v>0</v>
      </c>
      <c r="AI96" s="506">
        <v>0</v>
      </c>
      <c r="AJ96" s="506">
        <v>0</v>
      </c>
      <c r="AK96" s="506">
        <v>0</v>
      </c>
      <c r="AL96" s="506">
        <v>0</v>
      </c>
      <c r="AM96" s="506">
        <v>0</v>
      </c>
      <c r="AN96" s="506">
        <v>0</v>
      </c>
      <c r="AO96" s="506">
        <v>0</v>
      </c>
      <c r="AP96" s="506">
        <v>0</v>
      </c>
      <c r="AQ96" s="506">
        <v>0</v>
      </c>
      <c r="AR96" s="506">
        <v>0</v>
      </c>
      <c r="AS96" s="506">
        <v>0</v>
      </c>
      <c r="AT96" s="506">
        <v>0</v>
      </c>
      <c r="AU96" s="506">
        <v>0</v>
      </c>
      <c r="AV96" s="506">
        <v>0</v>
      </c>
      <c r="AW96" s="506">
        <v>0</v>
      </c>
      <c r="AX96" s="506">
        <v>0</v>
      </c>
      <c r="AY96" s="506">
        <v>0</v>
      </c>
      <c r="AZ96" s="506">
        <v>0</v>
      </c>
      <c r="BA96" s="506">
        <v>0</v>
      </c>
      <c r="BB96" s="506">
        <v>0</v>
      </c>
      <c r="BC96" s="506">
        <v>0</v>
      </c>
      <c r="BD96" s="506">
        <v>0</v>
      </c>
      <c r="BE96" s="506">
        <v>0</v>
      </c>
      <c r="BF96" s="506">
        <v>0</v>
      </c>
      <c r="BG96" s="506">
        <v>0</v>
      </c>
      <c r="BH96" s="506">
        <v>0</v>
      </c>
      <c r="BI96" s="506">
        <v>0</v>
      </c>
      <c r="BS96" s="1"/>
      <c r="BT96" s="268"/>
      <c r="BU96" s="268"/>
      <c r="BV96" s="268"/>
      <c r="BW96" s="269"/>
      <c r="BX96" s="269"/>
      <c r="BY96" s="269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</row>
    <row r="97" spans="1:108" ht="15" customHeight="1" x14ac:dyDescent="0.3">
      <c r="A97" s="501" t="s">
        <v>450</v>
      </c>
      <c r="B97" s="502" t="s">
        <v>636</v>
      </c>
      <c r="C97" s="503" t="s">
        <v>177</v>
      </c>
      <c r="D97" s="504">
        <f t="array" ref="D97">SUM($G$18:$BI$18*$G97:$BI97+$G$19:$BI$19*$G97:$BI97)</f>
        <v>56</v>
      </c>
      <c r="E97" s="505"/>
      <c r="F97" s="506">
        <v>77</v>
      </c>
      <c r="G97" s="506">
        <v>0</v>
      </c>
      <c r="H97" s="506">
        <v>0</v>
      </c>
      <c r="I97" s="506">
        <v>27</v>
      </c>
      <c r="J97" s="506">
        <v>0</v>
      </c>
      <c r="K97" s="506">
        <v>0</v>
      </c>
      <c r="L97" s="506">
        <v>0</v>
      </c>
      <c r="M97" s="506">
        <v>0</v>
      </c>
      <c r="N97" s="506">
        <v>0</v>
      </c>
      <c r="O97" s="506">
        <v>0</v>
      </c>
      <c r="P97" s="506">
        <v>0</v>
      </c>
      <c r="Q97" s="506">
        <v>0</v>
      </c>
      <c r="R97" s="506">
        <v>0</v>
      </c>
      <c r="S97" s="506">
        <v>0</v>
      </c>
      <c r="T97" s="506">
        <v>0</v>
      </c>
      <c r="U97" s="506">
        <v>0</v>
      </c>
      <c r="V97" s="506">
        <v>0</v>
      </c>
      <c r="W97" s="506">
        <v>0</v>
      </c>
      <c r="X97" s="506">
        <v>1</v>
      </c>
      <c r="Y97" s="506">
        <v>0</v>
      </c>
      <c r="Z97" s="506">
        <v>0</v>
      </c>
      <c r="AA97" s="506">
        <v>0</v>
      </c>
      <c r="AB97" s="506">
        <v>0</v>
      </c>
      <c r="AC97" s="506">
        <v>0</v>
      </c>
      <c r="AD97" s="506">
        <v>0</v>
      </c>
      <c r="AE97" s="506">
        <v>0</v>
      </c>
      <c r="AF97" s="506">
        <v>0</v>
      </c>
      <c r="AG97" s="506">
        <v>0</v>
      </c>
      <c r="AH97" s="506">
        <v>0</v>
      </c>
      <c r="AI97" s="506">
        <v>0</v>
      </c>
      <c r="AJ97" s="506">
        <v>0</v>
      </c>
      <c r="AK97" s="506">
        <v>0</v>
      </c>
      <c r="AL97" s="506">
        <v>0</v>
      </c>
      <c r="AM97" s="506">
        <v>0</v>
      </c>
      <c r="AN97" s="506">
        <v>0</v>
      </c>
      <c r="AO97" s="506">
        <v>0</v>
      </c>
      <c r="AP97" s="506">
        <v>0</v>
      </c>
      <c r="AQ97" s="506">
        <v>0</v>
      </c>
      <c r="AR97" s="506">
        <v>0</v>
      </c>
      <c r="AS97" s="506">
        <v>0</v>
      </c>
      <c r="AT97" s="506">
        <v>0</v>
      </c>
      <c r="AU97" s="506">
        <v>0</v>
      </c>
      <c r="AV97" s="506">
        <v>0</v>
      </c>
      <c r="AW97" s="506">
        <v>0</v>
      </c>
      <c r="AX97" s="506">
        <v>0</v>
      </c>
      <c r="AY97" s="506">
        <v>0</v>
      </c>
      <c r="AZ97" s="506">
        <v>0</v>
      </c>
      <c r="BA97" s="506">
        <v>0</v>
      </c>
      <c r="BB97" s="506">
        <v>0</v>
      </c>
      <c r="BC97" s="506">
        <v>0</v>
      </c>
      <c r="BD97" s="506">
        <v>0</v>
      </c>
      <c r="BE97" s="506">
        <v>0</v>
      </c>
      <c r="BF97" s="506">
        <v>0</v>
      </c>
      <c r="BG97" s="506">
        <v>0</v>
      </c>
      <c r="BH97" s="506">
        <v>0</v>
      </c>
      <c r="BI97" s="506">
        <v>0</v>
      </c>
      <c r="BS97" s="1"/>
      <c r="BT97" s="268"/>
      <c r="BU97" s="268"/>
      <c r="BV97" s="268"/>
      <c r="BW97" s="269"/>
      <c r="BX97" s="269"/>
      <c r="BY97" s="269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</row>
    <row r="98" spans="1:108" ht="15" customHeight="1" x14ac:dyDescent="0.3">
      <c r="A98" s="501" t="s">
        <v>449</v>
      </c>
      <c r="B98" s="502" t="s">
        <v>637</v>
      </c>
      <c r="C98" s="503" t="s">
        <v>364</v>
      </c>
      <c r="D98" s="504">
        <f t="array" ref="D98">SUM($G$18:$BI$18*$G98:$BI98+$G$19:$BI$19*$G98:$BI98)</f>
        <v>23</v>
      </c>
      <c r="E98" s="505"/>
      <c r="F98" s="506">
        <v>78</v>
      </c>
      <c r="G98" s="506">
        <v>0</v>
      </c>
      <c r="H98" s="506">
        <v>0</v>
      </c>
      <c r="I98" s="506">
        <v>10</v>
      </c>
      <c r="J98" s="506">
        <v>0</v>
      </c>
      <c r="K98" s="506">
        <v>0</v>
      </c>
      <c r="L98" s="506">
        <v>0</v>
      </c>
      <c r="M98" s="506">
        <v>0</v>
      </c>
      <c r="N98" s="506">
        <v>0</v>
      </c>
      <c r="O98" s="506">
        <v>0</v>
      </c>
      <c r="P98" s="506">
        <v>0</v>
      </c>
      <c r="Q98" s="506">
        <v>0</v>
      </c>
      <c r="R98" s="506">
        <v>0</v>
      </c>
      <c r="S98" s="506">
        <v>0</v>
      </c>
      <c r="T98" s="506">
        <v>0</v>
      </c>
      <c r="U98" s="506">
        <v>0</v>
      </c>
      <c r="V98" s="506">
        <v>0</v>
      </c>
      <c r="W98" s="506">
        <v>1</v>
      </c>
      <c r="X98" s="506">
        <v>0</v>
      </c>
      <c r="Y98" s="506">
        <v>0</v>
      </c>
      <c r="Z98" s="506">
        <v>0</v>
      </c>
      <c r="AA98" s="506">
        <v>0</v>
      </c>
      <c r="AB98" s="506">
        <v>0</v>
      </c>
      <c r="AC98" s="506">
        <v>0</v>
      </c>
      <c r="AD98" s="506">
        <v>0</v>
      </c>
      <c r="AE98" s="506">
        <v>0</v>
      </c>
      <c r="AF98" s="506">
        <v>0</v>
      </c>
      <c r="AG98" s="506">
        <v>0</v>
      </c>
      <c r="AH98" s="506">
        <v>0</v>
      </c>
      <c r="AI98" s="506">
        <v>0</v>
      </c>
      <c r="AJ98" s="506">
        <v>0</v>
      </c>
      <c r="AK98" s="506">
        <v>0</v>
      </c>
      <c r="AL98" s="506">
        <v>0</v>
      </c>
      <c r="AM98" s="506">
        <v>0</v>
      </c>
      <c r="AN98" s="506">
        <v>0</v>
      </c>
      <c r="AO98" s="506">
        <v>0</v>
      </c>
      <c r="AP98" s="506">
        <v>0</v>
      </c>
      <c r="AQ98" s="506">
        <v>0</v>
      </c>
      <c r="AR98" s="506">
        <v>0</v>
      </c>
      <c r="AS98" s="506">
        <v>0</v>
      </c>
      <c r="AT98" s="506">
        <v>0</v>
      </c>
      <c r="AU98" s="506">
        <v>0</v>
      </c>
      <c r="AV98" s="506">
        <v>0</v>
      </c>
      <c r="AW98" s="506">
        <v>0</v>
      </c>
      <c r="AX98" s="506">
        <v>0</v>
      </c>
      <c r="AY98" s="506">
        <v>0</v>
      </c>
      <c r="AZ98" s="506">
        <v>0</v>
      </c>
      <c r="BA98" s="506">
        <v>0</v>
      </c>
      <c r="BB98" s="506">
        <v>0</v>
      </c>
      <c r="BC98" s="506">
        <v>0</v>
      </c>
      <c r="BD98" s="506">
        <v>0</v>
      </c>
      <c r="BE98" s="506">
        <v>0</v>
      </c>
      <c r="BF98" s="506">
        <v>0</v>
      </c>
      <c r="BG98" s="506">
        <v>0</v>
      </c>
      <c r="BH98" s="506">
        <v>0</v>
      </c>
      <c r="BI98" s="506">
        <v>0</v>
      </c>
      <c r="BS98" s="1"/>
      <c r="BT98" s="268"/>
      <c r="BU98" s="268"/>
      <c r="BV98" s="268"/>
      <c r="BW98" s="269"/>
      <c r="BX98" s="269"/>
      <c r="BY98" s="269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</row>
    <row r="99" spans="1:108" ht="15" customHeight="1" x14ac:dyDescent="0.3">
      <c r="A99" s="501" t="s">
        <v>448</v>
      </c>
      <c r="B99" s="502" t="s">
        <v>638</v>
      </c>
      <c r="C99" s="503" t="s">
        <v>178</v>
      </c>
      <c r="D99" s="504">
        <f t="array" ref="D99">SUM($G$18:$BI$18*$G99:$BI99+$G$19:$BI$19*$G99:$BI99)</f>
        <v>23</v>
      </c>
      <c r="E99" s="505"/>
      <c r="F99" s="506">
        <v>79</v>
      </c>
      <c r="G99" s="506">
        <v>0</v>
      </c>
      <c r="H99" s="506">
        <v>0</v>
      </c>
      <c r="I99" s="506">
        <v>10</v>
      </c>
      <c r="J99" s="506">
        <v>0</v>
      </c>
      <c r="K99" s="506">
        <v>0</v>
      </c>
      <c r="L99" s="506">
        <v>0</v>
      </c>
      <c r="M99" s="506">
        <v>0</v>
      </c>
      <c r="N99" s="506">
        <v>0</v>
      </c>
      <c r="O99" s="506">
        <v>0</v>
      </c>
      <c r="P99" s="506">
        <v>0</v>
      </c>
      <c r="Q99" s="506">
        <v>0</v>
      </c>
      <c r="R99" s="506">
        <v>0</v>
      </c>
      <c r="S99" s="506">
        <v>0</v>
      </c>
      <c r="T99" s="506">
        <v>0</v>
      </c>
      <c r="U99" s="506">
        <v>0</v>
      </c>
      <c r="V99" s="506">
        <v>0</v>
      </c>
      <c r="W99" s="506">
        <v>1</v>
      </c>
      <c r="X99" s="506">
        <v>0</v>
      </c>
      <c r="Y99" s="506">
        <v>0</v>
      </c>
      <c r="Z99" s="506">
        <v>0</v>
      </c>
      <c r="AA99" s="506">
        <v>0</v>
      </c>
      <c r="AB99" s="506">
        <v>0</v>
      </c>
      <c r="AC99" s="506">
        <v>0</v>
      </c>
      <c r="AD99" s="506">
        <v>0</v>
      </c>
      <c r="AE99" s="506">
        <v>0</v>
      </c>
      <c r="AF99" s="506">
        <v>0</v>
      </c>
      <c r="AG99" s="506">
        <v>0</v>
      </c>
      <c r="AH99" s="506">
        <v>0</v>
      </c>
      <c r="AI99" s="506">
        <v>0</v>
      </c>
      <c r="AJ99" s="506">
        <v>0</v>
      </c>
      <c r="AK99" s="506">
        <v>0</v>
      </c>
      <c r="AL99" s="506">
        <v>0</v>
      </c>
      <c r="AM99" s="506">
        <v>0</v>
      </c>
      <c r="AN99" s="506">
        <v>0</v>
      </c>
      <c r="AO99" s="506">
        <v>0</v>
      </c>
      <c r="AP99" s="506">
        <v>0</v>
      </c>
      <c r="AQ99" s="506">
        <v>0</v>
      </c>
      <c r="AR99" s="506">
        <v>0</v>
      </c>
      <c r="AS99" s="506">
        <v>0</v>
      </c>
      <c r="AT99" s="506">
        <v>0</v>
      </c>
      <c r="AU99" s="506">
        <v>0</v>
      </c>
      <c r="AV99" s="506">
        <v>0</v>
      </c>
      <c r="AW99" s="506">
        <v>0</v>
      </c>
      <c r="AX99" s="506">
        <v>0</v>
      </c>
      <c r="AY99" s="506">
        <v>0</v>
      </c>
      <c r="AZ99" s="506">
        <v>0</v>
      </c>
      <c r="BA99" s="506">
        <v>0</v>
      </c>
      <c r="BB99" s="506">
        <v>0</v>
      </c>
      <c r="BC99" s="506">
        <v>0</v>
      </c>
      <c r="BD99" s="506">
        <v>0</v>
      </c>
      <c r="BE99" s="506">
        <v>0</v>
      </c>
      <c r="BF99" s="506">
        <v>0</v>
      </c>
      <c r="BG99" s="506">
        <v>0</v>
      </c>
      <c r="BH99" s="506">
        <v>0</v>
      </c>
      <c r="BI99" s="506">
        <v>0</v>
      </c>
      <c r="BS99" s="1"/>
      <c r="BT99" s="268"/>
      <c r="BU99" s="268"/>
      <c r="BV99" s="268"/>
      <c r="BW99" s="269"/>
      <c r="BX99" s="269"/>
      <c r="BY99" s="269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</row>
    <row r="100" spans="1:108" ht="15" customHeight="1" x14ac:dyDescent="0.3">
      <c r="A100" s="501" t="s">
        <v>447</v>
      </c>
      <c r="B100" s="502" t="s">
        <v>639</v>
      </c>
      <c r="C100" s="503" t="s">
        <v>178</v>
      </c>
      <c r="D100" s="504">
        <f t="array" ref="D100">SUM($G$18:$BI$18*$G100:$BI100+$G$19:$BI$19*$G100:$BI100)</f>
        <v>31</v>
      </c>
      <c r="E100" s="505"/>
      <c r="F100" s="506">
        <v>80</v>
      </c>
      <c r="G100" s="506">
        <v>0</v>
      </c>
      <c r="H100" s="506">
        <v>0</v>
      </c>
      <c r="I100" s="506">
        <v>14</v>
      </c>
      <c r="J100" s="506">
        <v>0</v>
      </c>
      <c r="K100" s="506">
        <v>0</v>
      </c>
      <c r="L100" s="506">
        <v>0</v>
      </c>
      <c r="M100" s="506">
        <v>0</v>
      </c>
      <c r="N100" s="506">
        <v>0</v>
      </c>
      <c r="O100" s="506">
        <v>0</v>
      </c>
      <c r="P100" s="506">
        <v>0</v>
      </c>
      <c r="Q100" s="506">
        <v>0</v>
      </c>
      <c r="R100" s="506">
        <v>0</v>
      </c>
      <c r="S100" s="506">
        <v>0</v>
      </c>
      <c r="T100" s="506">
        <v>0</v>
      </c>
      <c r="U100" s="506">
        <v>0</v>
      </c>
      <c r="V100" s="506">
        <v>0</v>
      </c>
      <c r="W100" s="506">
        <v>1</v>
      </c>
      <c r="X100" s="506">
        <v>0</v>
      </c>
      <c r="Y100" s="506">
        <v>0</v>
      </c>
      <c r="Z100" s="506">
        <v>0</v>
      </c>
      <c r="AA100" s="506">
        <v>0</v>
      </c>
      <c r="AB100" s="506">
        <v>0</v>
      </c>
      <c r="AC100" s="506">
        <v>0</v>
      </c>
      <c r="AD100" s="506">
        <v>0</v>
      </c>
      <c r="AE100" s="506">
        <v>0</v>
      </c>
      <c r="AF100" s="506">
        <v>0</v>
      </c>
      <c r="AG100" s="506">
        <v>0</v>
      </c>
      <c r="AH100" s="506">
        <v>0</v>
      </c>
      <c r="AI100" s="506">
        <v>0</v>
      </c>
      <c r="AJ100" s="506">
        <v>0</v>
      </c>
      <c r="AK100" s="506">
        <v>0</v>
      </c>
      <c r="AL100" s="506">
        <v>0</v>
      </c>
      <c r="AM100" s="506">
        <v>0</v>
      </c>
      <c r="AN100" s="506">
        <v>0</v>
      </c>
      <c r="AO100" s="506">
        <v>0</v>
      </c>
      <c r="AP100" s="506">
        <v>0</v>
      </c>
      <c r="AQ100" s="506">
        <v>0</v>
      </c>
      <c r="AR100" s="506">
        <v>0</v>
      </c>
      <c r="AS100" s="506">
        <v>0</v>
      </c>
      <c r="AT100" s="506">
        <v>0</v>
      </c>
      <c r="AU100" s="506">
        <v>0</v>
      </c>
      <c r="AV100" s="506">
        <v>0</v>
      </c>
      <c r="AW100" s="506">
        <v>0</v>
      </c>
      <c r="AX100" s="506">
        <v>0</v>
      </c>
      <c r="AY100" s="506">
        <v>0</v>
      </c>
      <c r="AZ100" s="506">
        <v>0</v>
      </c>
      <c r="BA100" s="506">
        <v>0</v>
      </c>
      <c r="BB100" s="506">
        <v>0</v>
      </c>
      <c r="BC100" s="506">
        <v>0</v>
      </c>
      <c r="BD100" s="506">
        <v>0</v>
      </c>
      <c r="BE100" s="506">
        <v>0</v>
      </c>
      <c r="BF100" s="506">
        <v>0</v>
      </c>
      <c r="BG100" s="506">
        <v>0</v>
      </c>
      <c r="BH100" s="506">
        <v>0</v>
      </c>
      <c r="BI100" s="506">
        <v>0</v>
      </c>
      <c r="BS100" s="1"/>
      <c r="BT100" s="268"/>
      <c r="BU100" s="268"/>
      <c r="BV100" s="268"/>
      <c r="BW100" s="269"/>
      <c r="BX100" s="269"/>
      <c r="BY100" s="269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</row>
    <row r="101" spans="1:108" ht="15" customHeight="1" x14ac:dyDescent="0.3">
      <c r="A101" s="501" t="s">
        <v>446</v>
      </c>
      <c r="B101" s="502" t="s">
        <v>640</v>
      </c>
      <c r="C101" s="503" t="s">
        <v>178</v>
      </c>
      <c r="D101" s="504">
        <f t="array" ref="D101">SUM($G$18:$BI$18*$G101:$BI101+$G$19:$BI$19*$G101:$BI101)</f>
        <v>39</v>
      </c>
      <c r="E101" s="505"/>
      <c r="F101" s="506">
        <v>81</v>
      </c>
      <c r="G101" s="506">
        <v>0</v>
      </c>
      <c r="H101" s="506">
        <v>0</v>
      </c>
      <c r="I101" s="506">
        <v>18</v>
      </c>
      <c r="J101" s="506">
        <v>0</v>
      </c>
      <c r="K101" s="506">
        <v>0</v>
      </c>
      <c r="L101" s="506">
        <v>0</v>
      </c>
      <c r="M101" s="506">
        <v>0</v>
      </c>
      <c r="N101" s="506">
        <v>0</v>
      </c>
      <c r="O101" s="506">
        <v>0</v>
      </c>
      <c r="P101" s="506">
        <v>0</v>
      </c>
      <c r="Q101" s="506">
        <v>0</v>
      </c>
      <c r="R101" s="506">
        <v>0</v>
      </c>
      <c r="S101" s="506">
        <v>0</v>
      </c>
      <c r="T101" s="506">
        <v>0</v>
      </c>
      <c r="U101" s="506">
        <v>0</v>
      </c>
      <c r="V101" s="506">
        <v>0</v>
      </c>
      <c r="W101" s="506">
        <v>1</v>
      </c>
      <c r="X101" s="506">
        <v>0</v>
      </c>
      <c r="Y101" s="506">
        <v>0</v>
      </c>
      <c r="Z101" s="506">
        <v>0</v>
      </c>
      <c r="AA101" s="506">
        <v>0</v>
      </c>
      <c r="AB101" s="506">
        <v>0</v>
      </c>
      <c r="AC101" s="506">
        <v>0</v>
      </c>
      <c r="AD101" s="506">
        <v>0</v>
      </c>
      <c r="AE101" s="506">
        <v>0</v>
      </c>
      <c r="AF101" s="506">
        <v>0</v>
      </c>
      <c r="AG101" s="506">
        <v>0</v>
      </c>
      <c r="AH101" s="506">
        <v>0</v>
      </c>
      <c r="AI101" s="506">
        <v>0</v>
      </c>
      <c r="AJ101" s="506">
        <v>0</v>
      </c>
      <c r="AK101" s="506">
        <v>0</v>
      </c>
      <c r="AL101" s="506">
        <v>0</v>
      </c>
      <c r="AM101" s="506">
        <v>0</v>
      </c>
      <c r="AN101" s="506">
        <v>0</v>
      </c>
      <c r="AO101" s="506">
        <v>0</v>
      </c>
      <c r="AP101" s="506">
        <v>0</v>
      </c>
      <c r="AQ101" s="506">
        <v>0</v>
      </c>
      <c r="AR101" s="506">
        <v>0</v>
      </c>
      <c r="AS101" s="506">
        <v>0</v>
      </c>
      <c r="AT101" s="506">
        <v>0</v>
      </c>
      <c r="AU101" s="506">
        <v>0</v>
      </c>
      <c r="AV101" s="506">
        <v>0</v>
      </c>
      <c r="AW101" s="506">
        <v>0</v>
      </c>
      <c r="AX101" s="506">
        <v>0</v>
      </c>
      <c r="AY101" s="506">
        <v>0</v>
      </c>
      <c r="AZ101" s="506">
        <v>0</v>
      </c>
      <c r="BA101" s="506">
        <v>0</v>
      </c>
      <c r="BB101" s="506">
        <v>0</v>
      </c>
      <c r="BC101" s="506">
        <v>0</v>
      </c>
      <c r="BD101" s="506">
        <v>0</v>
      </c>
      <c r="BE101" s="506">
        <v>0</v>
      </c>
      <c r="BF101" s="506">
        <v>0</v>
      </c>
      <c r="BG101" s="506">
        <v>0</v>
      </c>
      <c r="BH101" s="506">
        <v>0</v>
      </c>
      <c r="BI101" s="506">
        <v>0</v>
      </c>
      <c r="BS101" s="1"/>
      <c r="BT101" s="268"/>
      <c r="BU101" s="268"/>
      <c r="BV101" s="268"/>
      <c r="BW101" s="269"/>
      <c r="BX101" s="269"/>
      <c r="BY101" s="269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</row>
    <row r="102" spans="1:108" ht="15" customHeight="1" x14ac:dyDescent="0.3">
      <c r="A102" s="501" t="s">
        <v>445</v>
      </c>
      <c r="B102" s="502" t="s">
        <v>641</v>
      </c>
      <c r="C102" s="503" t="s">
        <v>171</v>
      </c>
      <c r="D102" s="504">
        <f t="array" ref="D102">SUM($G$18:$BI$18*$G102:$BI102+$G$19:$BI$19*$G102:$BI102)</f>
        <v>10</v>
      </c>
      <c r="E102" s="505"/>
      <c r="F102" s="506">
        <v>82</v>
      </c>
      <c r="G102" s="506">
        <v>0</v>
      </c>
      <c r="H102" s="506">
        <v>0</v>
      </c>
      <c r="I102" s="506">
        <v>3</v>
      </c>
      <c r="J102" s="506">
        <v>0</v>
      </c>
      <c r="K102" s="506">
        <v>0</v>
      </c>
      <c r="L102" s="506">
        <v>0</v>
      </c>
      <c r="M102" s="506">
        <v>0</v>
      </c>
      <c r="N102" s="506">
        <v>0</v>
      </c>
      <c r="O102" s="506">
        <v>0</v>
      </c>
      <c r="P102" s="506">
        <v>0</v>
      </c>
      <c r="Q102" s="506">
        <v>0</v>
      </c>
      <c r="R102" s="506">
        <v>0</v>
      </c>
      <c r="S102" s="506">
        <v>0</v>
      </c>
      <c r="T102" s="506">
        <v>0</v>
      </c>
      <c r="U102" s="506">
        <v>0</v>
      </c>
      <c r="V102" s="506">
        <v>1</v>
      </c>
      <c r="W102" s="506">
        <v>0</v>
      </c>
      <c r="X102" s="506">
        <v>0</v>
      </c>
      <c r="Y102" s="506">
        <v>0</v>
      </c>
      <c r="Z102" s="506">
        <v>0</v>
      </c>
      <c r="AA102" s="506">
        <v>0</v>
      </c>
      <c r="AB102" s="506">
        <v>0</v>
      </c>
      <c r="AC102" s="506">
        <v>0</v>
      </c>
      <c r="AD102" s="506">
        <v>0</v>
      </c>
      <c r="AE102" s="506">
        <v>0</v>
      </c>
      <c r="AF102" s="506">
        <v>0</v>
      </c>
      <c r="AG102" s="506">
        <v>0</v>
      </c>
      <c r="AH102" s="506">
        <v>0</v>
      </c>
      <c r="AI102" s="506">
        <v>0</v>
      </c>
      <c r="AJ102" s="506">
        <v>0</v>
      </c>
      <c r="AK102" s="506">
        <v>0</v>
      </c>
      <c r="AL102" s="506">
        <v>0</v>
      </c>
      <c r="AM102" s="506">
        <v>0</v>
      </c>
      <c r="AN102" s="506">
        <v>0</v>
      </c>
      <c r="AO102" s="506">
        <v>0</v>
      </c>
      <c r="AP102" s="506">
        <v>0</v>
      </c>
      <c r="AQ102" s="506">
        <v>0</v>
      </c>
      <c r="AR102" s="506">
        <v>0</v>
      </c>
      <c r="AS102" s="506">
        <v>0</v>
      </c>
      <c r="AT102" s="506">
        <v>0</v>
      </c>
      <c r="AU102" s="506">
        <v>0</v>
      </c>
      <c r="AV102" s="506">
        <v>0</v>
      </c>
      <c r="AW102" s="506">
        <v>0</v>
      </c>
      <c r="AX102" s="506">
        <v>0</v>
      </c>
      <c r="AY102" s="506">
        <v>0</v>
      </c>
      <c r="AZ102" s="506">
        <v>0</v>
      </c>
      <c r="BA102" s="506">
        <v>0</v>
      </c>
      <c r="BB102" s="506">
        <v>0</v>
      </c>
      <c r="BC102" s="506">
        <v>0</v>
      </c>
      <c r="BD102" s="506">
        <v>0</v>
      </c>
      <c r="BE102" s="506">
        <v>0</v>
      </c>
      <c r="BF102" s="506">
        <v>0</v>
      </c>
      <c r="BG102" s="506">
        <v>0</v>
      </c>
      <c r="BH102" s="506">
        <v>0</v>
      </c>
      <c r="BI102" s="506">
        <v>0</v>
      </c>
      <c r="BS102" s="1"/>
      <c r="BT102" s="268"/>
      <c r="BU102" s="268"/>
      <c r="BV102" s="268"/>
      <c r="BW102" s="269"/>
      <c r="BX102" s="269"/>
      <c r="BY102" s="269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</row>
    <row r="103" spans="1:108" ht="15" customHeight="1" x14ac:dyDescent="0.3">
      <c r="A103" s="501" t="s">
        <v>444</v>
      </c>
      <c r="B103" s="502" t="s">
        <v>642</v>
      </c>
      <c r="C103" s="503" t="s">
        <v>171</v>
      </c>
      <c r="D103" s="504">
        <f t="array" ref="D103">SUM($G$18:$BI$18*$G103:$BI103+$G$19:$BI$19*$G103:$BI103)</f>
        <v>14</v>
      </c>
      <c r="E103" s="505"/>
      <c r="F103" s="506">
        <v>83</v>
      </c>
      <c r="G103" s="506">
        <v>0</v>
      </c>
      <c r="H103" s="506">
        <v>0</v>
      </c>
      <c r="I103" s="506">
        <v>5</v>
      </c>
      <c r="J103" s="506">
        <v>0</v>
      </c>
      <c r="K103" s="506">
        <v>0</v>
      </c>
      <c r="L103" s="506">
        <v>0</v>
      </c>
      <c r="M103" s="506">
        <v>0</v>
      </c>
      <c r="N103" s="506">
        <v>0</v>
      </c>
      <c r="O103" s="506">
        <v>0</v>
      </c>
      <c r="P103" s="506">
        <v>0</v>
      </c>
      <c r="Q103" s="506">
        <v>0</v>
      </c>
      <c r="R103" s="506">
        <v>0</v>
      </c>
      <c r="S103" s="506">
        <v>0</v>
      </c>
      <c r="T103" s="506">
        <v>0</v>
      </c>
      <c r="U103" s="506">
        <v>0</v>
      </c>
      <c r="V103" s="506">
        <v>1</v>
      </c>
      <c r="W103" s="506">
        <v>0</v>
      </c>
      <c r="X103" s="506">
        <v>0</v>
      </c>
      <c r="Y103" s="506">
        <v>0</v>
      </c>
      <c r="Z103" s="506">
        <v>0</v>
      </c>
      <c r="AA103" s="506">
        <v>0</v>
      </c>
      <c r="AB103" s="506">
        <v>0</v>
      </c>
      <c r="AC103" s="506">
        <v>0</v>
      </c>
      <c r="AD103" s="506">
        <v>0</v>
      </c>
      <c r="AE103" s="506">
        <v>0</v>
      </c>
      <c r="AF103" s="506">
        <v>0</v>
      </c>
      <c r="AG103" s="506">
        <v>0</v>
      </c>
      <c r="AH103" s="506">
        <v>0</v>
      </c>
      <c r="AI103" s="506">
        <v>0</v>
      </c>
      <c r="AJ103" s="506">
        <v>0</v>
      </c>
      <c r="AK103" s="506">
        <v>0</v>
      </c>
      <c r="AL103" s="506">
        <v>0</v>
      </c>
      <c r="AM103" s="506">
        <v>0</v>
      </c>
      <c r="AN103" s="506">
        <v>0</v>
      </c>
      <c r="AO103" s="506">
        <v>0</v>
      </c>
      <c r="AP103" s="506">
        <v>0</v>
      </c>
      <c r="AQ103" s="506">
        <v>0</v>
      </c>
      <c r="AR103" s="506">
        <v>0</v>
      </c>
      <c r="AS103" s="506">
        <v>0</v>
      </c>
      <c r="AT103" s="506">
        <v>0</v>
      </c>
      <c r="AU103" s="506">
        <v>0</v>
      </c>
      <c r="AV103" s="506">
        <v>0</v>
      </c>
      <c r="AW103" s="506">
        <v>0</v>
      </c>
      <c r="AX103" s="506">
        <v>0</v>
      </c>
      <c r="AY103" s="506">
        <v>0</v>
      </c>
      <c r="AZ103" s="506">
        <v>0</v>
      </c>
      <c r="BA103" s="506">
        <v>0</v>
      </c>
      <c r="BB103" s="506">
        <v>0</v>
      </c>
      <c r="BC103" s="506">
        <v>0</v>
      </c>
      <c r="BD103" s="506">
        <v>0</v>
      </c>
      <c r="BE103" s="506">
        <v>0</v>
      </c>
      <c r="BF103" s="506">
        <v>0</v>
      </c>
      <c r="BG103" s="506">
        <v>0</v>
      </c>
      <c r="BH103" s="506">
        <v>0</v>
      </c>
      <c r="BI103" s="506">
        <v>0</v>
      </c>
      <c r="BS103" s="1"/>
      <c r="BT103" s="268"/>
      <c r="BU103" s="268"/>
      <c r="BV103" s="268"/>
      <c r="BW103" s="269"/>
      <c r="BX103" s="269"/>
      <c r="BY103" s="269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</row>
    <row r="104" spans="1:108" ht="15" customHeight="1" x14ac:dyDescent="0.3">
      <c r="A104" s="501" t="s">
        <v>443</v>
      </c>
      <c r="B104" s="502" t="s">
        <v>643</v>
      </c>
      <c r="C104" s="503" t="s">
        <v>171</v>
      </c>
      <c r="D104" s="504">
        <f t="array" ref="D104">SUM($G$18:$BI$18*$G104:$BI104+$G$19:$BI$19*$G104:$BI104)</f>
        <v>18</v>
      </c>
      <c r="E104" s="505"/>
      <c r="F104" s="506">
        <v>84</v>
      </c>
      <c r="G104" s="506">
        <v>0</v>
      </c>
      <c r="H104" s="506">
        <v>0</v>
      </c>
      <c r="I104" s="506">
        <v>7</v>
      </c>
      <c r="J104" s="506">
        <v>0</v>
      </c>
      <c r="K104" s="506">
        <v>0</v>
      </c>
      <c r="L104" s="506">
        <v>0</v>
      </c>
      <c r="M104" s="506">
        <v>0</v>
      </c>
      <c r="N104" s="506">
        <v>0</v>
      </c>
      <c r="O104" s="506">
        <v>0</v>
      </c>
      <c r="P104" s="506">
        <v>0</v>
      </c>
      <c r="Q104" s="506">
        <v>0</v>
      </c>
      <c r="R104" s="506">
        <v>0</v>
      </c>
      <c r="S104" s="506">
        <v>0</v>
      </c>
      <c r="T104" s="506">
        <v>0</v>
      </c>
      <c r="U104" s="506">
        <v>0</v>
      </c>
      <c r="V104" s="506">
        <v>1</v>
      </c>
      <c r="W104" s="506">
        <v>0</v>
      </c>
      <c r="X104" s="506">
        <v>0</v>
      </c>
      <c r="Y104" s="506">
        <v>0</v>
      </c>
      <c r="Z104" s="506">
        <v>0</v>
      </c>
      <c r="AA104" s="506">
        <v>0</v>
      </c>
      <c r="AB104" s="506">
        <v>0</v>
      </c>
      <c r="AC104" s="506">
        <v>0</v>
      </c>
      <c r="AD104" s="506">
        <v>0</v>
      </c>
      <c r="AE104" s="506">
        <v>0</v>
      </c>
      <c r="AF104" s="506">
        <v>0</v>
      </c>
      <c r="AG104" s="506">
        <v>0</v>
      </c>
      <c r="AH104" s="506">
        <v>0</v>
      </c>
      <c r="AI104" s="506">
        <v>0</v>
      </c>
      <c r="AJ104" s="506">
        <v>0</v>
      </c>
      <c r="AK104" s="506">
        <v>0</v>
      </c>
      <c r="AL104" s="506">
        <v>0</v>
      </c>
      <c r="AM104" s="506">
        <v>0</v>
      </c>
      <c r="AN104" s="506">
        <v>0</v>
      </c>
      <c r="AO104" s="506">
        <v>0</v>
      </c>
      <c r="AP104" s="506">
        <v>0</v>
      </c>
      <c r="AQ104" s="506">
        <v>0</v>
      </c>
      <c r="AR104" s="506">
        <v>0</v>
      </c>
      <c r="AS104" s="506">
        <v>0</v>
      </c>
      <c r="AT104" s="506">
        <v>0</v>
      </c>
      <c r="AU104" s="506">
        <v>0</v>
      </c>
      <c r="AV104" s="506">
        <v>0</v>
      </c>
      <c r="AW104" s="506">
        <v>0</v>
      </c>
      <c r="AX104" s="506">
        <v>0</v>
      </c>
      <c r="AY104" s="506">
        <v>0</v>
      </c>
      <c r="AZ104" s="506">
        <v>0</v>
      </c>
      <c r="BA104" s="506">
        <v>0</v>
      </c>
      <c r="BB104" s="506">
        <v>0</v>
      </c>
      <c r="BC104" s="506">
        <v>0</v>
      </c>
      <c r="BD104" s="506">
        <v>0</v>
      </c>
      <c r="BE104" s="506">
        <v>0</v>
      </c>
      <c r="BF104" s="506">
        <v>0</v>
      </c>
      <c r="BG104" s="506">
        <v>0</v>
      </c>
      <c r="BH104" s="506">
        <v>0</v>
      </c>
      <c r="BI104" s="506">
        <v>0</v>
      </c>
      <c r="BS104" s="1"/>
      <c r="BT104" s="268"/>
      <c r="BU104" s="268"/>
      <c r="BV104" s="268"/>
      <c r="BW104" s="269"/>
      <c r="BX104" s="269"/>
      <c r="BY104" s="269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</row>
    <row r="105" spans="1:108" ht="15" customHeight="1" x14ac:dyDescent="0.3">
      <c r="A105" s="501" t="s">
        <v>442</v>
      </c>
      <c r="B105" s="502" t="s">
        <v>644</v>
      </c>
      <c r="C105" s="503" t="s">
        <v>171</v>
      </c>
      <c r="D105" s="504">
        <f t="array" ref="D105">SUM($G$18:$BI$18*$G105:$BI105+$G$19:$BI$19*$G105:$BI105)</f>
        <v>22</v>
      </c>
      <c r="E105" s="505"/>
      <c r="F105" s="506">
        <v>85</v>
      </c>
      <c r="G105" s="506">
        <v>0</v>
      </c>
      <c r="H105" s="506">
        <v>0</v>
      </c>
      <c r="I105" s="506">
        <v>9</v>
      </c>
      <c r="J105" s="506">
        <v>0</v>
      </c>
      <c r="K105" s="506">
        <v>0</v>
      </c>
      <c r="L105" s="506">
        <v>0</v>
      </c>
      <c r="M105" s="506">
        <v>0</v>
      </c>
      <c r="N105" s="506">
        <v>0</v>
      </c>
      <c r="O105" s="506">
        <v>0</v>
      </c>
      <c r="P105" s="506">
        <v>0</v>
      </c>
      <c r="Q105" s="506">
        <v>0</v>
      </c>
      <c r="R105" s="506">
        <v>0</v>
      </c>
      <c r="S105" s="506">
        <v>0</v>
      </c>
      <c r="T105" s="506">
        <v>0</v>
      </c>
      <c r="U105" s="506">
        <v>0</v>
      </c>
      <c r="V105" s="506">
        <v>1</v>
      </c>
      <c r="W105" s="506">
        <v>0</v>
      </c>
      <c r="X105" s="506">
        <v>0</v>
      </c>
      <c r="Y105" s="506">
        <v>0</v>
      </c>
      <c r="Z105" s="506">
        <v>0</v>
      </c>
      <c r="AA105" s="506">
        <v>0</v>
      </c>
      <c r="AB105" s="506">
        <v>0</v>
      </c>
      <c r="AC105" s="506">
        <v>0</v>
      </c>
      <c r="AD105" s="506">
        <v>0</v>
      </c>
      <c r="AE105" s="506">
        <v>0</v>
      </c>
      <c r="AF105" s="506">
        <v>0</v>
      </c>
      <c r="AG105" s="506">
        <v>0</v>
      </c>
      <c r="AH105" s="506">
        <v>0</v>
      </c>
      <c r="AI105" s="506">
        <v>0</v>
      </c>
      <c r="AJ105" s="506">
        <v>0</v>
      </c>
      <c r="AK105" s="506">
        <v>0</v>
      </c>
      <c r="AL105" s="506">
        <v>0</v>
      </c>
      <c r="AM105" s="506">
        <v>0</v>
      </c>
      <c r="AN105" s="506">
        <v>0</v>
      </c>
      <c r="AO105" s="506">
        <v>0</v>
      </c>
      <c r="AP105" s="506">
        <v>0</v>
      </c>
      <c r="AQ105" s="506">
        <v>0</v>
      </c>
      <c r="AR105" s="506">
        <v>0</v>
      </c>
      <c r="AS105" s="506">
        <v>0</v>
      </c>
      <c r="AT105" s="506">
        <v>0</v>
      </c>
      <c r="AU105" s="506">
        <v>0</v>
      </c>
      <c r="AV105" s="506">
        <v>0</v>
      </c>
      <c r="AW105" s="506">
        <v>0</v>
      </c>
      <c r="AX105" s="506">
        <v>0</v>
      </c>
      <c r="AY105" s="506">
        <v>0</v>
      </c>
      <c r="AZ105" s="506">
        <v>0</v>
      </c>
      <c r="BA105" s="506">
        <v>0</v>
      </c>
      <c r="BB105" s="506">
        <v>0</v>
      </c>
      <c r="BC105" s="506">
        <v>0</v>
      </c>
      <c r="BD105" s="506">
        <v>0</v>
      </c>
      <c r="BE105" s="506">
        <v>0</v>
      </c>
      <c r="BF105" s="506">
        <v>0</v>
      </c>
      <c r="BG105" s="506">
        <v>0</v>
      </c>
      <c r="BH105" s="506">
        <v>0</v>
      </c>
      <c r="BI105" s="506">
        <v>0</v>
      </c>
      <c r="BS105" s="1"/>
      <c r="BT105" s="268"/>
      <c r="BU105" s="268"/>
      <c r="BV105" s="268"/>
      <c r="BW105" s="269"/>
      <c r="BX105" s="269"/>
      <c r="BY105" s="269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</row>
    <row r="106" spans="1:108" ht="15" customHeight="1" x14ac:dyDescent="0.3">
      <c r="A106" s="501" t="s">
        <v>441</v>
      </c>
      <c r="B106" s="502" t="s">
        <v>645</v>
      </c>
      <c r="C106" s="503" t="s">
        <v>171</v>
      </c>
      <c r="D106" s="504">
        <f t="array" ref="D106">SUM($G$18:$BI$18*$G106:$BI106+$G$19:$BI$19*$G106:$BI106)</f>
        <v>26</v>
      </c>
      <c r="E106" s="505"/>
      <c r="F106" s="506">
        <v>86</v>
      </c>
      <c r="G106" s="506">
        <v>0</v>
      </c>
      <c r="H106" s="506">
        <v>0</v>
      </c>
      <c r="I106" s="506">
        <v>11</v>
      </c>
      <c r="J106" s="506">
        <v>0</v>
      </c>
      <c r="K106" s="506">
        <v>0</v>
      </c>
      <c r="L106" s="506">
        <v>0</v>
      </c>
      <c r="M106" s="506">
        <v>0</v>
      </c>
      <c r="N106" s="506">
        <v>0</v>
      </c>
      <c r="O106" s="506">
        <v>0</v>
      </c>
      <c r="P106" s="506">
        <v>0</v>
      </c>
      <c r="Q106" s="506">
        <v>0</v>
      </c>
      <c r="R106" s="506">
        <v>0</v>
      </c>
      <c r="S106" s="506">
        <v>0</v>
      </c>
      <c r="T106" s="506">
        <v>0</v>
      </c>
      <c r="U106" s="506">
        <v>0</v>
      </c>
      <c r="V106" s="506">
        <v>1</v>
      </c>
      <c r="W106" s="506">
        <v>0</v>
      </c>
      <c r="X106" s="506">
        <v>0</v>
      </c>
      <c r="Y106" s="506">
        <v>0</v>
      </c>
      <c r="Z106" s="506">
        <v>0</v>
      </c>
      <c r="AA106" s="506">
        <v>0</v>
      </c>
      <c r="AB106" s="506">
        <v>0</v>
      </c>
      <c r="AC106" s="506">
        <v>0</v>
      </c>
      <c r="AD106" s="506">
        <v>0</v>
      </c>
      <c r="AE106" s="506">
        <v>0</v>
      </c>
      <c r="AF106" s="506">
        <v>0</v>
      </c>
      <c r="AG106" s="506">
        <v>0</v>
      </c>
      <c r="AH106" s="506">
        <v>0</v>
      </c>
      <c r="AI106" s="506">
        <v>0</v>
      </c>
      <c r="AJ106" s="506">
        <v>0</v>
      </c>
      <c r="AK106" s="506">
        <v>0</v>
      </c>
      <c r="AL106" s="506">
        <v>0</v>
      </c>
      <c r="AM106" s="506">
        <v>0</v>
      </c>
      <c r="AN106" s="506">
        <v>0</v>
      </c>
      <c r="AO106" s="506">
        <v>0</v>
      </c>
      <c r="AP106" s="506">
        <v>0</v>
      </c>
      <c r="AQ106" s="506">
        <v>0</v>
      </c>
      <c r="AR106" s="506">
        <v>0</v>
      </c>
      <c r="AS106" s="506">
        <v>0</v>
      </c>
      <c r="AT106" s="506">
        <v>0</v>
      </c>
      <c r="AU106" s="506">
        <v>0</v>
      </c>
      <c r="AV106" s="506">
        <v>0</v>
      </c>
      <c r="AW106" s="506">
        <v>0</v>
      </c>
      <c r="AX106" s="506">
        <v>0</v>
      </c>
      <c r="AY106" s="506">
        <v>0</v>
      </c>
      <c r="AZ106" s="506">
        <v>0</v>
      </c>
      <c r="BA106" s="506">
        <v>0</v>
      </c>
      <c r="BB106" s="506">
        <v>0</v>
      </c>
      <c r="BC106" s="506">
        <v>0</v>
      </c>
      <c r="BD106" s="506">
        <v>0</v>
      </c>
      <c r="BE106" s="506">
        <v>0</v>
      </c>
      <c r="BF106" s="506">
        <v>0</v>
      </c>
      <c r="BG106" s="506">
        <v>0</v>
      </c>
      <c r="BH106" s="506">
        <v>0</v>
      </c>
      <c r="BI106" s="506">
        <v>0</v>
      </c>
      <c r="BS106" s="1"/>
      <c r="BT106" s="268"/>
      <c r="BU106" s="268"/>
      <c r="BV106" s="268"/>
      <c r="BW106" s="269"/>
      <c r="BX106" s="269"/>
      <c r="BY106" s="269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</row>
    <row r="107" spans="1:108" s="85" customFormat="1" ht="15" customHeight="1" x14ac:dyDescent="0.3">
      <c r="A107" s="501" t="s">
        <v>440</v>
      </c>
      <c r="B107" s="502" t="s">
        <v>646</v>
      </c>
      <c r="C107" s="503" t="s">
        <v>171</v>
      </c>
      <c r="D107" s="504">
        <f t="array" ref="D107">SUM($G$18:$BI$18*$G107:$BI107+$G$19:$BI$19*$G107:$BI107)</f>
        <v>30</v>
      </c>
      <c r="E107" s="505"/>
      <c r="F107" s="506">
        <v>87</v>
      </c>
      <c r="G107" s="506">
        <v>0</v>
      </c>
      <c r="H107" s="506">
        <v>0</v>
      </c>
      <c r="I107" s="506">
        <v>13</v>
      </c>
      <c r="J107" s="506">
        <v>0</v>
      </c>
      <c r="K107" s="506">
        <v>0</v>
      </c>
      <c r="L107" s="506">
        <v>0</v>
      </c>
      <c r="M107" s="506">
        <v>0</v>
      </c>
      <c r="N107" s="506">
        <v>0</v>
      </c>
      <c r="O107" s="506">
        <v>0</v>
      </c>
      <c r="P107" s="506">
        <v>0</v>
      </c>
      <c r="Q107" s="506">
        <v>0</v>
      </c>
      <c r="R107" s="506">
        <v>0</v>
      </c>
      <c r="S107" s="506">
        <v>0</v>
      </c>
      <c r="T107" s="506">
        <v>0</v>
      </c>
      <c r="U107" s="506">
        <v>0</v>
      </c>
      <c r="V107" s="506">
        <v>1</v>
      </c>
      <c r="W107" s="506">
        <v>0</v>
      </c>
      <c r="X107" s="506">
        <v>0</v>
      </c>
      <c r="Y107" s="506">
        <v>0</v>
      </c>
      <c r="Z107" s="506">
        <v>0</v>
      </c>
      <c r="AA107" s="506">
        <v>0</v>
      </c>
      <c r="AB107" s="506">
        <v>0</v>
      </c>
      <c r="AC107" s="506">
        <v>0</v>
      </c>
      <c r="AD107" s="506">
        <v>0</v>
      </c>
      <c r="AE107" s="506">
        <v>0</v>
      </c>
      <c r="AF107" s="506">
        <v>0</v>
      </c>
      <c r="AG107" s="506">
        <v>0</v>
      </c>
      <c r="AH107" s="506">
        <v>0</v>
      </c>
      <c r="AI107" s="506">
        <v>0</v>
      </c>
      <c r="AJ107" s="506">
        <v>0</v>
      </c>
      <c r="AK107" s="506">
        <v>0</v>
      </c>
      <c r="AL107" s="506">
        <v>0</v>
      </c>
      <c r="AM107" s="506">
        <v>0</v>
      </c>
      <c r="AN107" s="506">
        <v>0</v>
      </c>
      <c r="AO107" s="506">
        <v>0</v>
      </c>
      <c r="AP107" s="506">
        <v>0</v>
      </c>
      <c r="AQ107" s="506">
        <v>0</v>
      </c>
      <c r="AR107" s="506">
        <v>0</v>
      </c>
      <c r="AS107" s="506">
        <v>0</v>
      </c>
      <c r="AT107" s="506">
        <v>0</v>
      </c>
      <c r="AU107" s="506">
        <v>0</v>
      </c>
      <c r="AV107" s="506">
        <v>0</v>
      </c>
      <c r="AW107" s="506">
        <v>0</v>
      </c>
      <c r="AX107" s="506">
        <v>0</v>
      </c>
      <c r="AY107" s="506">
        <v>0</v>
      </c>
      <c r="AZ107" s="506">
        <v>0</v>
      </c>
      <c r="BA107" s="506">
        <v>0</v>
      </c>
      <c r="BB107" s="506">
        <v>0</v>
      </c>
      <c r="BC107" s="506">
        <v>0</v>
      </c>
      <c r="BD107" s="506">
        <v>0</v>
      </c>
      <c r="BE107" s="506">
        <v>0</v>
      </c>
      <c r="BF107" s="506">
        <v>0</v>
      </c>
      <c r="BG107" s="506">
        <v>0</v>
      </c>
      <c r="BH107" s="506">
        <v>0</v>
      </c>
      <c r="BI107" s="506">
        <v>0</v>
      </c>
      <c r="BJ107" s="2"/>
      <c r="BK107" s="2"/>
      <c r="BL107" s="2"/>
      <c r="BM107" s="2"/>
      <c r="BN107" s="2"/>
      <c r="BO107" s="2"/>
      <c r="BP107" s="2"/>
      <c r="BQ107" s="2"/>
      <c r="BR107" s="2"/>
      <c r="BT107" s="268"/>
      <c r="BU107" s="268"/>
      <c r="BV107" s="268"/>
      <c r="BW107" s="269"/>
      <c r="BX107" s="269"/>
      <c r="BY107" s="269"/>
      <c r="BZ107" s="2"/>
    </row>
    <row r="108" spans="1:108" ht="15" customHeight="1" x14ac:dyDescent="0.3">
      <c r="A108" s="501" t="s">
        <v>439</v>
      </c>
      <c r="B108" s="502" t="s">
        <v>647</v>
      </c>
      <c r="C108" s="503" t="s">
        <v>171</v>
      </c>
      <c r="D108" s="504">
        <f t="array" ref="D108">SUM($G$18:$BI$18*$G108:$BI108+$G$19:$BI$19*$G108:$BI108)</f>
        <v>34</v>
      </c>
      <c r="E108" s="505"/>
      <c r="F108" s="506">
        <v>88</v>
      </c>
      <c r="G108" s="506">
        <v>0</v>
      </c>
      <c r="H108" s="506">
        <v>0</v>
      </c>
      <c r="I108" s="506">
        <v>15</v>
      </c>
      <c r="J108" s="506">
        <v>0</v>
      </c>
      <c r="K108" s="506">
        <v>0</v>
      </c>
      <c r="L108" s="506">
        <v>0</v>
      </c>
      <c r="M108" s="506">
        <v>0</v>
      </c>
      <c r="N108" s="506">
        <v>0</v>
      </c>
      <c r="O108" s="506">
        <v>0</v>
      </c>
      <c r="P108" s="506">
        <v>0</v>
      </c>
      <c r="Q108" s="506">
        <v>0</v>
      </c>
      <c r="R108" s="506">
        <v>0</v>
      </c>
      <c r="S108" s="506">
        <v>0</v>
      </c>
      <c r="T108" s="506">
        <v>0</v>
      </c>
      <c r="U108" s="506">
        <v>0</v>
      </c>
      <c r="V108" s="506">
        <v>1</v>
      </c>
      <c r="W108" s="506">
        <v>0</v>
      </c>
      <c r="X108" s="506">
        <v>0</v>
      </c>
      <c r="Y108" s="506">
        <v>0</v>
      </c>
      <c r="Z108" s="506">
        <v>0</v>
      </c>
      <c r="AA108" s="506">
        <v>0</v>
      </c>
      <c r="AB108" s="506">
        <v>0</v>
      </c>
      <c r="AC108" s="506">
        <v>0</v>
      </c>
      <c r="AD108" s="506">
        <v>0</v>
      </c>
      <c r="AE108" s="506">
        <v>0</v>
      </c>
      <c r="AF108" s="506">
        <v>0</v>
      </c>
      <c r="AG108" s="506">
        <v>0</v>
      </c>
      <c r="AH108" s="506">
        <v>0</v>
      </c>
      <c r="AI108" s="506">
        <v>0</v>
      </c>
      <c r="AJ108" s="506">
        <v>0</v>
      </c>
      <c r="AK108" s="506">
        <v>0</v>
      </c>
      <c r="AL108" s="506">
        <v>0</v>
      </c>
      <c r="AM108" s="506">
        <v>0</v>
      </c>
      <c r="AN108" s="506">
        <v>0</v>
      </c>
      <c r="AO108" s="506">
        <v>0</v>
      </c>
      <c r="AP108" s="506">
        <v>0</v>
      </c>
      <c r="AQ108" s="506">
        <v>0</v>
      </c>
      <c r="AR108" s="506">
        <v>0</v>
      </c>
      <c r="AS108" s="506">
        <v>0</v>
      </c>
      <c r="AT108" s="506">
        <v>0</v>
      </c>
      <c r="AU108" s="506">
        <v>0</v>
      </c>
      <c r="AV108" s="506">
        <v>0</v>
      </c>
      <c r="AW108" s="506">
        <v>0</v>
      </c>
      <c r="AX108" s="506">
        <v>0</v>
      </c>
      <c r="AY108" s="506">
        <v>0</v>
      </c>
      <c r="AZ108" s="506">
        <v>0</v>
      </c>
      <c r="BA108" s="506">
        <v>0</v>
      </c>
      <c r="BB108" s="506">
        <v>0</v>
      </c>
      <c r="BC108" s="506">
        <v>0</v>
      </c>
      <c r="BD108" s="506">
        <v>0</v>
      </c>
      <c r="BE108" s="506">
        <v>0</v>
      </c>
      <c r="BF108" s="506">
        <v>0</v>
      </c>
      <c r="BG108" s="506">
        <v>0</v>
      </c>
      <c r="BH108" s="506">
        <v>0</v>
      </c>
      <c r="BI108" s="506">
        <v>0</v>
      </c>
      <c r="BS108" s="1"/>
      <c r="BT108" s="268"/>
      <c r="BU108" s="268"/>
      <c r="BV108" s="268"/>
      <c r="BW108" s="269"/>
      <c r="BX108" s="269"/>
      <c r="BY108" s="269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</row>
    <row r="109" spans="1:108" ht="15" customHeight="1" x14ac:dyDescent="0.3">
      <c r="A109" s="501" t="s">
        <v>438</v>
      </c>
      <c r="B109" s="502" t="s">
        <v>648</v>
      </c>
      <c r="C109" s="503" t="s">
        <v>171</v>
      </c>
      <c r="D109" s="504">
        <f t="array" ref="D109">SUM($G$18:$BI$18*$G109:$BI109+$G$19:$BI$19*$G109:$BI109)</f>
        <v>38</v>
      </c>
      <c r="E109" s="505"/>
      <c r="F109" s="506">
        <v>89</v>
      </c>
      <c r="G109" s="506">
        <v>0</v>
      </c>
      <c r="H109" s="506">
        <v>0</v>
      </c>
      <c r="I109" s="506">
        <v>17</v>
      </c>
      <c r="J109" s="506">
        <v>0</v>
      </c>
      <c r="K109" s="506">
        <v>0</v>
      </c>
      <c r="L109" s="506">
        <v>0</v>
      </c>
      <c r="M109" s="506">
        <v>0</v>
      </c>
      <c r="N109" s="506">
        <v>0</v>
      </c>
      <c r="O109" s="506">
        <v>0</v>
      </c>
      <c r="P109" s="506">
        <v>0</v>
      </c>
      <c r="Q109" s="506">
        <v>0</v>
      </c>
      <c r="R109" s="506">
        <v>0</v>
      </c>
      <c r="S109" s="506">
        <v>0</v>
      </c>
      <c r="T109" s="506">
        <v>0</v>
      </c>
      <c r="U109" s="506">
        <v>0</v>
      </c>
      <c r="V109" s="506">
        <v>1</v>
      </c>
      <c r="W109" s="506">
        <v>0</v>
      </c>
      <c r="X109" s="506">
        <v>0</v>
      </c>
      <c r="Y109" s="506">
        <v>0</v>
      </c>
      <c r="Z109" s="506">
        <v>0</v>
      </c>
      <c r="AA109" s="506">
        <v>0</v>
      </c>
      <c r="AB109" s="506">
        <v>0</v>
      </c>
      <c r="AC109" s="506">
        <v>0</v>
      </c>
      <c r="AD109" s="506">
        <v>0</v>
      </c>
      <c r="AE109" s="506">
        <v>0</v>
      </c>
      <c r="AF109" s="506">
        <v>0</v>
      </c>
      <c r="AG109" s="506">
        <v>0</v>
      </c>
      <c r="AH109" s="506">
        <v>0</v>
      </c>
      <c r="AI109" s="506">
        <v>0</v>
      </c>
      <c r="AJ109" s="506">
        <v>0</v>
      </c>
      <c r="AK109" s="506">
        <v>0</v>
      </c>
      <c r="AL109" s="506">
        <v>0</v>
      </c>
      <c r="AM109" s="506">
        <v>0</v>
      </c>
      <c r="AN109" s="506">
        <v>0</v>
      </c>
      <c r="AO109" s="506">
        <v>0</v>
      </c>
      <c r="AP109" s="506">
        <v>0</v>
      </c>
      <c r="AQ109" s="506">
        <v>0</v>
      </c>
      <c r="AR109" s="506">
        <v>0</v>
      </c>
      <c r="AS109" s="506">
        <v>0</v>
      </c>
      <c r="AT109" s="506">
        <v>0</v>
      </c>
      <c r="AU109" s="506">
        <v>0</v>
      </c>
      <c r="AV109" s="506">
        <v>0</v>
      </c>
      <c r="AW109" s="506">
        <v>0</v>
      </c>
      <c r="AX109" s="506">
        <v>0</v>
      </c>
      <c r="AY109" s="506">
        <v>0</v>
      </c>
      <c r="AZ109" s="506">
        <v>0</v>
      </c>
      <c r="BA109" s="506">
        <v>0</v>
      </c>
      <c r="BB109" s="506">
        <v>0</v>
      </c>
      <c r="BC109" s="506">
        <v>0</v>
      </c>
      <c r="BD109" s="506">
        <v>0</v>
      </c>
      <c r="BE109" s="506">
        <v>0</v>
      </c>
      <c r="BF109" s="506">
        <v>0</v>
      </c>
      <c r="BG109" s="506">
        <v>0</v>
      </c>
      <c r="BH109" s="506">
        <v>0</v>
      </c>
      <c r="BI109" s="506">
        <v>0</v>
      </c>
      <c r="BS109" s="1"/>
      <c r="BT109" s="268"/>
      <c r="BU109" s="268"/>
      <c r="BV109" s="268"/>
      <c r="BW109" s="269"/>
      <c r="BX109" s="269"/>
      <c r="BY109" s="269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</row>
    <row r="110" spans="1:108" ht="15" customHeight="1" x14ac:dyDescent="0.3">
      <c r="A110" s="501" t="s">
        <v>437</v>
      </c>
      <c r="B110" s="502" t="s">
        <v>649</v>
      </c>
      <c r="C110" s="503" t="s">
        <v>171</v>
      </c>
      <c r="D110" s="504">
        <f t="array" ref="D110">SUM($G$18:$BI$18*$G110:$BI110+$G$19:$BI$19*$G110:$BI110)</f>
        <v>42</v>
      </c>
      <c r="E110" s="505"/>
      <c r="F110" s="506">
        <v>90</v>
      </c>
      <c r="G110" s="506">
        <v>0</v>
      </c>
      <c r="H110" s="506">
        <v>0</v>
      </c>
      <c r="I110" s="506">
        <v>19</v>
      </c>
      <c r="J110" s="506">
        <v>0</v>
      </c>
      <c r="K110" s="506">
        <v>0</v>
      </c>
      <c r="L110" s="506">
        <v>0</v>
      </c>
      <c r="M110" s="506">
        <v>0</v>
      </c>
      <c r="N110" s="506">
        <v>0</v>
      </c>
      <c r="O110" s="506">
        <v>0</v>
      </c>
      <c r="P110" s="506">
        <v>0</v>
      </c>
      <c r="Q110" s="506">
        <v>0</v>
      </c>
      <c r="R110" s="506">
        <v>0</v>
      </c>
      <c r="S110" s="506">
        <v>0</v>
      </c>
      <c r="T110" s="506">
        <v>0</v>
      </c>
      <c r="U110" s="506">
        <v>0</v>
      </c>
      <c r="V110" s="506">
        <v>1</v>
      </c>
      <c r="W110" s="506">
        <v>0</v>
      </c>
      <c r="X110" s="506">
        <v>0</v>
      </c>
      <c r="Y110" s="506">
        <v>0</v>
      </c>
      <c r="Z110" s="506">
        <v>0</v>
      </c>
      <c r="AA110" s="506">
        <v>0</v>
      </c>
      <c r="AB110" s="506">
        <v>0</v>
      </c>
      <c r="AC110" s="506">
        <v>0</v>
      </c>
      <c r="AD110" s="506">
        <v>0</v>
      </c>
      <c r="AE110" s="506">
        <v>0</v>
      </c>
      <c r="AF110" s="506">
        <v>0</v>
      </c>
      <c r="AG110" s="506">
        <v>0</v>
      </c>
      <c r="AH110" s="506">
        <v>0</v>
      </c>
      <c r="AI110" s="506">
        <v>0</v>
      </c>
      <c r="AJ110" s="506">
        <v>0</v>
      </c>
      <c r="AK110" s="506">
        <v>0</v>
      </c>
      <c r="AL110" s="506">
        <v>0</v>
      </c>
      <c r="AM110" s="506">
        <v>0</v>
      </c>
      <c r="AN110" s="506">
        <v>0</v>
      </c>
      <c r="AO110" s="506">
        <v>0</v>
      </c>
      <c r="AP110" s="506">
        <v>0</v>
      </c>
      <c r="AQ110" s="506">
        <v>0</v>
      </c>
      <c r="AR110" s="506">
        <v>0</v>
      </c>
      <c r="AS110" s="506">
        <v>0</v>
      </c>
      <c r="AT110" s="506">
        <v>0</v>
      </c>
      <c r="AU110" s="506">
        <v>0</v>
      </c>
      <c r="AV110" s="506">
        <v>0</v>
      </c>
      <c r="AW110" s="506">
        <v>0</v>
      </c>
      <c r="AX110" s="506">
        <v>0</v>
      </c>
      <c r="AY110" s="506">
        <v>0</v>
      </c>
      <c r="AZ110" s="506">
        <v>0</v>
      </c>
      <c r="BA110" s="506">
        <v>0</v>
      </c>
      <c r="BB110" s="506">
        <v>0</v>
      </c>
      <c r="BC110" s="506">
        <v>0</v>
      </c>
      <c r="BD110" s="506">
        <v>0</v>
      </c>
      <c r="BE110" s="506">
        <v>0</v>
      </c>
      <c r="BF110" s="506">
        <v>0</v>
      </c>
      <c r="BG110" s="506">
        <v>0</v>
      </c>
      <c r="BH110" s="506">
        <v>0</v>
      </c>
      <c r="BI110" s="506">
        <v>0</v>
      </c>
      <c r="BS110" s="1"/>
      <c r="BT110" s="268"/>
      <c r="BU110" s="268"/>
      <c r="BV110" s="268"/>
      <c r="BW110" s="269"/>
      <c r="BX110" s="269"/>
      <c r="BY110" s="269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</row>
    <row r="111" spans="1:108" ht="15" customHeight="1" x14ac:dyDescent="0.3">
      <c r="A111" s="501" t="s">
        <v>436</v>
      </c>
      <c r="B111" s="502" t="s">
        <v>650</v>
      </c>
      <c r="C111" s="503" t="s">
        <v>171</v>
      </c>
      <c r="D111" s="504">
        <f t="array" ref="D111">SUM($G$18:$BI$18*$G111:$BI111+$G$19:$BI$19*$G111:$BI111)</f>
        <v>26</v>
      </c>
      <c r="E111" s="505"/>
      <c r="F111" s="506">
        <v>91</v>
      </c>
      <c r="G111" s="506">
        <v>0</v>
      </c>
      <c r="H111" s="506">
        <v>0</v>
      </c>
      <c r="I111" s="506">
        <v>11</v>
      </c>
      <c r="J111" s="506">
        <v>0</v>
      </c>
      <c r="K111" s="506">
        <v>0</v>
      </c>
      <c r="L111" s="506">
        <v>0</v>
      </c>
      <c r="M111" s="506">
        <v>0</v>
      </c>
      <c r="N111" s="506">
        <v>0</v>
      </c>
      <c r="O111" s="506">
        <v>0</v>
      </c>
      <c r="P111" s="506">
        <v>0</v>
      </c>
      <c r="Q111" s="506">
        <v>0</v>
      </c>
      <c r="R111" s="506">
        <v>0</v>
      </c>
      <c r="S111" s="506">
        <v>0</v>
      </c>
      <c r="T111" s="506">
        <v>0</v>
      </c>
      <c r="U111" s="506">
        <v>0</v>
      </c>
      <c r="V111" s="506">
        <v>1</v>
      </c>
      <c r="W111" s="506">
        <v>0</v>
      </c>
      <c r="X111" s="506">
        <v>0</v>
      </c>
      <c r="Y111" s="506">
        <v>0</v>
      </c>
      <c r="Z111" s="506">
        <v>0</v>
      </c>
      <c r="AA111" s="506">
        <v>0</v>
      </c>
      <c r="AB111" s="506">
        <v>0</v>
      </c>
      <c r="AC111" s="506">
        <v>0</v>
      </c>
      <c r="AD111" s="506">
        <v>0</v>
      </c>
      <c r="AE111" s="506">
        <v>0</v>
      </c>
      <c r="AF111" s="506">
        <v>0</v>
      </c>
      <c r="AG111" s="506">
        <v>0</v>
      </c>
      <c r="AH111" s="506">
        <v>0</v>
      </c>
      <c r="AI111" s="506">
        <v>0</v>
      </c>
      <c r="AJ111" s="506">
        <v>0</v>
      </c>
      <c r="AK111" s="506">
        <v>0</v>
      </c>
      <c r="AL111" s="506">
        <v>0</v>
      </c>
      <c r="AM111" s="506">
        <v>0</v>
      </c>
      <c r="AN111" s="506">
        <v>0</v>
      </c>
      <c r="AO111" s="506">
        <v>0</v>
      </c>
      <c r="AP111" s="506">
        <v>0</v>
      </c>
      <c r="AQ111" s="506">
        <v>0</v>
      </c>
      <c r="AR111" s="506">
        <v>0</v>
      </c>
      <c r="AS111" s="506">
        <v>0</v>
      </c>
      <c r="AT111" s="506">
        <v>0</v>
      </c>
      <c r="AU111" s="506">
        <v>0</v>
      </c>
      <c r="AV111" s="506">
        <v>0</v>
      </c>
      <c r="AW111" s="506">
        <v>0</v>
      </c>
      <c r="AX111" s="506">
        <v>0</v>
      </c>
      <c r="AY111" s="506">
        <v>0</v>
      </c>
      <c r="AZ111" s="506">
        <v>0</v>
      </c>
      <c r="BA111" s="506">
        <v>0</v>
      </c>
      <c r="BB111" s="506">
        <v>0</v>
      </c>
      <c r="BC111" s="506">
        <v>0</v>
      </c>
      <c r="BD111" s="506">
        <v>0</v>
      </c>
      <c r="BE111" s="506">
        <v>0</v>
      </c>
      <c r="BF111" s="506">
        <v>0</v>
      </c>
      <c r="BG111" s="506">
        <v>0</v>
      </c>
      <c r="BH111" s="506">
        <v>0</v>
      </c>
      <c r="BI111" s="506">
        <v>0</v>
      </c>
      <c r="BS111" s="1"/>
      <c r="BT111" s="268"/>
      <c r="BU111" s="268"/>
      <c r="BV111" s="268"/>
      <c r="BW111" s="269"/>
      <c r="BX111" s="269"/>
      <c r="BY111" s="269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</row>
    <row r="112" spans="1:108" ht="15" customHeight="1" x14ac:dyDescent="0.3">
      <c r="A112" s="501" t="s">
        <v>435</v>
      </c>
      <c r="B112" s="502" t="s">
        <v>651</v>
      </c>
      <c r="C112" s="503" t="s">
        <v>380</v>
      </c>
      <c r="D112" s="504">
        <f t="array" ref="D112">SUM($G$18:$BI$18*$G112:$BI112+$G$19:$BI$19*$G112:$BI112)</f>
        <v>27</v>
      </c>
      <c r="E112" s="505"/>
      <c r="F112" s="506">
        <v>92</v>
      </c>
      <c r="G112" s="506">
        <v>0</v>
      </c>
      <c r="H112" s="506">
        <v>1</v>
      </c>
      <c r="I112" s="506">
        <v>10</v>
      </c>
      <c r="J112" s="506">
        <v>0</v>
      </c>
      <c r="K112" s="506">
        <v>0</v>
      </c>
      <c r="L112" s="506">
        <v>0</v>
      </c>
      <c r="M112" s="506">
        <v>0</v>
      </c>
      <c r="N112" s="506">
        <v>0</v>
      </c>
      <c r="O112" s="506">
        <v>0</v>
      </c>
      <c r="P112" s="506">
        <v>0</v>
      </c>
      <c r="Q112" s="506">
        <v>0</v>
      </c>
      <c r="R112" s="506">
        <v>0</v>
      </c>
      <c r="S112" s="506">
        <v>0</v>
      </c>
      <c r="T112" s="506">
        <v>0</v>
      </c>
      <c r="U112" s="506">
        <v>0</v>
      </c>
      <c r="V112" s="506">
        <v>0</v>
      </c>
      <c r="W112" s="506">
        <v>0</v>
      </c>
      <c r="X112" s="506">
        <v>0</v>
      </c>
      <c r="Y112" s="506">
        <v>0</v>
      </c>
      <c r="Z112" s="506">
        <v>0</v>
      </c>
      <c r="AA112" s="506">
        <v>0</v>
      </c>
      <c r="AB112" s="506">
        <v>0</v>
      </c>
      <c r="AC112" s="506">
        <v>0</v>
      </c>
      <c r="AD112" s="506">
        <v>0</v>
      </c>
      <c r="AE112" s="506">
        <v>0</v>
      </c>
      <c r="AF112" s="506">
        <v>0</v>
      </c>
      <c r="AG112" s="506">
        <v>0</v>
      </c>
      <c r="AH112" s="506">
        <v>0</v>
      </c>
      <c r="AI112" s="506">
        <v>0</v>
      </c>
      <c r="AJ112" s="506">
        <v>0</v>
      </c>
      <c r="AK112" s="506">
        <v>0</v>
      </c>
      <c r="AL112" s="506">
        <v>0</v>
      </c>
      <c r="AM112" s="506">
        <v>0</v>
      </c>
      <c r="AN112" s="506">
        <v>1</v>
      </c>
      <c r="AO112" s="506">
        <v>0</v>
      </c>
      <c r="AP112" s="506">
        <v>0</v>
      </c>
      <c r="AQ112" s="506">
        <v>0</v>
      </c>
      <c r="AR112" s="506">
        <v>0</v>
      </c>
      <c r="AS112" s="506">
        <v>0</v>
      </c>
      <c r="AT112" s="506">
        <v>0</v>
      </c>
      <c r="AU112" s="506">
        <v>0</v>
      </c>
      <c r="AV112" s="506">
        <v>0</v>
      </c>
      <c r="AW112" s="506">
        <v>0</v>
      </c>
      <c r="AX112" s="506">
        <v>0</v>
      </c>
      <c r="AY112" s="506">
        <v>0</v>
      </c>
      <c r="AZ112" s="506">
        <v>0</v>
      </c>
      <c r="BA112" s="506">
        <v>0</v>
      </c>
      <c r="BB112" s="506">
        <v>0</v>
      </c>
      <c r="BC112" s="506">
        <v>0</v>
      </c>
      <c r="BD112" s="506">
        <v>0</v>
      </c>
      <c r="BE112" s="506">
        <v>0</v>
      </c>
      <c r="BF112" s="506">
        <v>0</v>
      </c>
      <c r="BG112" s="506">
        <v>0</v>
      </c>
      <c r="BH112" s="506">
        <v>0</v>
      </c>
      <c r="BI112" s="506">
        <v>0</v>
      </c>
      <c r="BS112" s="1"/>
      <c r="BT112" s="268"/>
      <c r="BU112" s="268"/>
      <c r="BV112" s="268"/>
      <c r="BW112" s="269"/>
      <c r="BX112" s="269"/>
      <c r="BY112" s="269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</row>
    <row r="113" spans="1:108" ht="15" customHeight="1" x14ac:dyDescent="0.3">
      <c r="A113" s="501" t="s">
        <v>434</v>
      </c>
      <c r="B113" s="502" t="s">
        <v>652</v>
      </c>
      <c r="C113" s="503" t="s">
        <v>270</v>
      </c>
      <c r="D113" s="504">
        <f t="array" ref="D113">SUM($G$18:$BI$18*$G113:$BI113+$G$19:$BI$19*$G113:$BI113)</f>
        <v>29</v>
      </c>
      <c r="E113" s="505"/>
      <c r="F113" s="506">
        <v>93</v>
      </c>
      <c r="G113" s="506">
        <v>0</v>
      </c>
      <c r="H113" s="506">
        <v>0</v>
      </c>
      <c r="I113" s="506">
        <v>5</v>
      </c>
      <c r="J113" s="506">
        <v>0</v>
      </c>
      <c r="K113" s="506">
        <v>0</v>
      </c>
      <c r="L113" s="506">
        <v>0</v>
      </c>
      <c r="M113" s="506">
        <v>0</v>
      </c>
      <c r="N113" s="506">
        <v>0</v>
      </c>
      <c r="O113" s="506">
        <v>0</v>
      </c>
      <c r="P113" s="506">
        <v>5</v>
      </c>
      <c r="Q113" s="506">
        <v>1</v>
      </c>
      <c r="R113" s="506">
        <v>0</v>
      </c>
      <c r="S113" s="506">
        <v>0</v>
      </c>
      <c r="T113" s="506">
        <v>0</v>
      </c>
      <c r="U113" s="506">
        <v>0</v>
      </c>
      <c r="V113" s="506">
        <v>0</v>
      </c>
      <c r="W113" s="506">
        <v>0</v>
      </c>
      <c r="X113" s="506">
        <v>0</v>
      </c>
      <c r="Y113" s="506">
        <v>0</v>
      </c>
      <c r="Z113" s="506">
        <v>0</v>
      </c>
      <c r="AA113" s="506">
        <v>0</v>
      </c>
      <c r="AB113" s="506">
        <v>0</v>
      </c>
      <c r="AC113" s="506">
        <v>0</v>
      </c>
      <c r="AD113" s="506">
        <v>0</v>
      </c>
      <c r="AE113" s="506">
        <v>0</v>
      </c>
      <c r="AF113" s="506">
        <v>0</v>
      </c>
      <c r="AG113" s="506">
        <v>0</v>
      </c>
      <c r="AH113" s="506">
        <v>0</v>
      </c>
      <c r="AI113" s="506">
        <v>0</v>
      </c>
      <c r="AJ113" s="506">
        <v>0</v>
      </c>
      <c r="AK113" s="506">
        <v>0</v>
      </c>
      <c r="AL113" s="506">
        <v>0</v>
      </c>
      <c r="AM113" s="506">
        <v>0</v>
      </c>
      <c r="AN113" s="506">
        <v>0</v>
      </c>
      <c r="AO113" s="506">
        <v>0</v>
      </c>
      <c r="AP113" s="506">
        <v>0</v>
      </c>
      <c r="AQ113" s="506">
        <v>0</v>
      </c>
      <c r="AR113" s="506">
        <v>2</v>
      </c>
      <c r="AS113" s="506">
        <v>0</v>
      </c>
      <c r="AT113" s="506">
        <v>0</v>
      </c>
      <c r="AU113" s="506">
        <v>0</v>
      </c>
      <c r="AV113" s="506">
        <v>0</v>
      </c>
      <c r="AW113" s="506">
        <v>0</v>
      </c>
      <c r="AX113" s="506">
        <v>0</v>
      </c>
      <c r="AY113" s="506">
        <v>0</v>
      </c>
      <c r="AZ113" s="506">
        <v>0</v>
      </c>
      <c r="BA113" s="506">
        <v>0</v>
      </c>
      <c r="BB113" s="506">
        <v>0</v>
      </c>
      <c r="BC113" s="506">
        <v>0</v>
      </c>
      <c r="BD113" s="506">
        <v>0</v>
      </c>
      <c r="BE113" s="506">
        <v>0</v>
      </c>
      <c r="BF113" s="506">
        <v>0</v>
      </c>
      <c r="BG113" s="506">
        <v>0</v>
      </c>
      <c r="BH113" s="506">
        <v>0</v>
      </c>
      <c r="BI113" s="506">
        <v>0</v>
      </c>
      <c r="BS113" s="1"/>
      <c r="BT113" s="268"/>
      <c r="BU113" s="268"/>
      <c r="BV113" s="268"/>
      <c r="BW113" s="269"/>
      <c r="BX113" s="269"/>
      <c r="BY113" s="269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</row>
    <row r="114" spans="1:108" ht="15" customHeight="1" x14ac:dyDescent="0.3">
      <c r="A114" s="501" t="s">
        <v>433</v>
      </c>
      <c r="B114" s="502" t="s">
        <v>653</v>
      </c>
      <c r="C114" s="503" t="s">
        <v>270</v>
      </c>
      <c r="D114" s="504">
        <f t="array" ref="D114">SUM($G$18:$BI$18*$G114:$BI114+$G$19:$BI$19*$G114:$BI114)</f>
        <v>61</v>
      </c>
      <c r="E114" s="505"/>
      <c r="F114" s="506">
        <v>94</v>
      </c>
      <c r="G114" s="506">
        <v>0</v>
      </c>
      <c r="H114" s="506">
        <v>0</v>
      </c>
      <c r="I114" s="506">
        <v>21</v>
      </c>
      <c r="J114" s="506">
        <v>0</v>
      </c>
      <c r="K114" s="506">
        <v>0</v>
      </c>
      <c r="L114" s="506">
        <v>0</v>
      </c>
      <c r="M114" s="506">
        <v>0</v>
      </c>
      <c r="N114" s="506">
        <v>0</v>
      </c>
      <c r="O114" s="506">
        <v>0</v>
      </c>
      <c r="P114" s="506">
        <v>5</v>
      </c>
      <c r="Q114" s="506">
        <v>1</v>
      </c>
      <c r="R114" s="506">
        <v>0</v>
      </c>
      <c r="S114" s="506">
        <v>0</v>
      </c>
      <c r="T114" s="506">
        <v>0</v>
      </c>
      <c r="U114" s="506">
        <v>0</v>
      </c>
      <c r="V114" s="506">
        <v>0</v>
      </c>
      <c r="W114" s="506">
        <v>0</v>
      </c>
      <c r="X114" s="506">
        <v>0</v>
      </c>
      <c r="Y114" s="506">
        <v>0</v>
      </c>
      <c r="Z114" s="506">
        <v>0</v>
      </c>
      <c r="AA114" s="506">
        <v>0</v>
      </c>
      <c r="AB114" s="506">
        <v>0</v>
      </c>
      <c r="AC114" s="506">
        <v>0</v>
      </c>
      <c r="AD114" s="506">
        <v>0</v>
      </c>
      <c r="AE114" s="506">
        <v>0</v>
      </c>
      <c r="AF114" s="506">
        <v>0</v>
      </c>
      <c r="AG114" s="506">
        <v>0</v>
      </c>
      <c r="AH114" s="506">
        <v>0</v>
      </c>
      <c r="AI114" s="506">
        <v>0</v>
      </c>
      <c r="AJ114" s="506">
        <v>0</v>
      </c>
      <c r="AK114" s="506">
        <v>0</v>
      </c>
      <c r="AL114" s="506">
        <v>0</v>
      </c>
      <c r="AM114" s="506">
        <v>0</v>
      </c>
      <c r="AN114" s="506">
        <v>0</v>
      </c>
      <c r="AO114" s="506">
        <v>0</v>
      </c>
      <c r="AP114" s="506">
        <v>0</v>
      </c>
      <c r="AQ114" s="506">
        <v>0</v>
      </c>
      <c r="AR114" s="506">
        <v>2</v>
      </c>
      <c r="AS114" s="506">
        <v>0</v>
      </c>
      <c r="AT114" s="506">
        <v>0</v>
      </c>
      <c r="AU114" s="506">
        <v>0</v>
      </c>
      <c r="AV114" s="506">
        <v>0</v>
      </c>
      <c r="AW114" s="506">
        <v>0</v>
      </c>
      <c r="AX114" s="506">
        <v>0</v>
      </c>
      <c r="AY114" s="506">
        <v>0</v>
      </c>
      <c r="AZ114" s="506">
        <v>0</v>
      </c>
      <c r="BA114" s="506">
        <v>0</v>
      </c>
      <c r="BB114" s="506">
        <v>0</v>
      </c>
      <c r="BC114" s="506">
        <v>0</v>
      </c>
      <c r="BD114" s="506">
        <v>0</v>
      </c>
      <c r="BE114" s="506">
        <v>0</v>
      </c>
      <c r="BF114" s="506">
        <v>0</v>
      </c>
      <c r="BG114" s="506">
        <v>0</v>
      </c>
      <c r="BH114" s="506">
        <v>0</v>
      </c>
      <c r="BI114" s="506">
        <v>0</v>
      </c>
      <c r="BS114" s="1"/>
      <c r="BT114" s="268"/>
      <c r="BU114" s="268"/>
      <c r="BV114" s="268"/>
      <c r="BW114" s="269"/>
      <c r="BX114" s="269"/>
      <c r="BY114" s="269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</row>
    <row r="115" spans="1:108" ht="15" customHeight="1" x14ac:dyDescent="0.3">
      <c r="A115" s="501" t="s">
        <v>432</v>
      </c>
      <c r="B115" s="502" t="s">
        <v>654</v>
      </c>
      <c r="C115" s="503" t="s">
        <v>424</v>
      </c>
      <c r="D115" s="504">
        <f t="array" ref="D115">SUM($G$18:$BI$18*$G115:$BI115+$G$19:$BI$19*$G115:$BI115)</f>
        <v>25</v>
      </c>
      <c r="E115" s="505"/>
      <c r="F115" s="506">
        <v>95</v>
      </c>
      <c r="G115" s="506">
        <v>0</v>
      </c>
      <c r="H115" s="506">
        <v>0</v>
      </c>
      <c r="I115" s="506">
        <v>3</v>
      </c>
      <c r="J115" s="506">
        <v>0</v>
      </c>
      <c r="K115" s="506">
        <v>0</v>
      </c>
      <c r="L115" s="506">
        <v>0</v>
      </c>
      <c r="M115" s="506">
        <v>0</v>
      </c>
      <c r="N115" s="506">
        <v>0</v>
      </c>
      <c r="O115" s="506">
        <v>0</v>
      </c>
      <c r="P115" s="506">
        <v>5</v>
      </c>
      <c r="Q115" s="506">
        <v>1</v>
      </c>
      <c r="R115" s="506">
        <v>0</v>
      </c>
      <c r="S115" s="506">
        <v>0</v>
      </c>
      <c r="T115" s="506">
        <v>0</v>
      </c>
      <c r="U115" s="506">
        <v>0</v>
      </c>
      <c r="V115" s="506">
        <v>0</v>
      </c>
      <c r="W115" s="506">
        <v>0</v>
      </c>
      <c r="X115" s="506">
        <v>0</v>
      </c>
      <c r="Y115" s="506">
        <v>0</v>
      </c>
      <c r="Z115" s="506">
        <v>0</v>
      </c>
      <c r="AA115" s="506">
        <v>0</v>
      </c>
      <c r="AB115" s="506">
        <v>0</v>
      </c>
      <c r="AC115" s="506">
        <v>0</v>
      </c>
      <c r="AD115" s="506">
        <v>0</v>
      </c>
      <c r="AE115" s="506">
        <v>0</v>
      </c>
      <c r="AF115" s="506">
        <v>0</v>
      </c>
      <c r="AG115" s="506">
        <v>0</v>
      </c>
      <c r="AH115" s="506">
        <v>0</v>
      </c>
      <c r="AI115" s="506">
        <v>0</v>
      </c>
      <c r="AJ115" s="506">
        <v>0</v>
      </c>
      <c r="AK115" s="506">
        <v>0</v>
      </c>
      <c r="AL115" s="506">
        <v>0</v>
      </c>
      <c r="AM115" s="506">
        <v>0</v>
      </c>
      <c r="AN115" s="506">
        <v>0</v>
      </c>
      <c r="AO115" s="506">
        <v>0</v>
      </c>
      <c r="AP115" s="506">
        <v>0</v>
      </c>
      <c r="AQ115" s="506">
        <v>0</v>
      </c>
      <c r="AR115" s="506">
        <v>2</v>
      </c>
      <c r="AS115" s="506">
        <v>0</v>
      </c>
      <c r="AT115" s="506">
        <v>0</v>
      </c>
      <c r="AU115" s="506">
        <v>0</v>
      </c>
      <c r="AV115" s="506">
        <v>0</v>
      </c>
      <c r="AW115" s="506">
        <v>0</v>
      </c>
      <c r="AX115" s="506">
        <v>0</v>
      </c>
      <c r="AY115" s="506">
        <v>0</v>
      </c>
      <c r="AZ115" s="506">
        <v>0</v>
      </c>
      <c r="BA115" s="506">
        <v>0</v>
      </c>
      <c r="BB115" s="506">
        <v>0</v>
      </c>
      <c r="BC115" s="506">
        <v>0</v>
      </c>
      <c r="BD115" s="506">
        <v>0</v>
      </c>
      <c r="BE115" s="506">
        <v>0</v>
      </c>
      <c r="BF115" s="506">
        <v>0</v>
      </c>
      <c r="BG115" s="506">
        <v>0</v>
      </c>
      <c r="BH115" s="506">
        <v>0</v>
      </c>
      <c r="BI115" s="506">
        <v>0</v>
      </c>
      <c r="BS115" s="1"/>
      <c r="BT115" s="268"/>
      <c r="BU115" s="268"/>
      <c r="BV115" s="268"/>
      <c r="BW115" s="269"/>
      <c r="BX115" s="269"/>
      <c r="BY115" s="269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</row>
    <row r="116" spans="1:108" ht="15" customHeight="1" x14ac:dyDescent="0.3">
      <c r="A116" s="501" t="s">
        <v>431</v>
      </c>
      <c r="B116" s="502" t="s">
        <v>655</v>
      </c>
      <c r="C116" s="503" t="s">
        <v>424</v>
      </c>
      <c r="D116" s="504">
        <f t="array" ref="D116">SUM($G$18:$BI$18*$G116:$BI116+$G$19:$BI$19*$G116:$BI116)</f>
        <v>30</v>
      </c>
      <c r="E116" s="505"/>
      <c r="F116" s="506">
        <v>96</v>
      </c>
      <c r="G116" s="506">
        <v>0</v>
      </c>
      <c r="H116" s="506">
        <v>0</v>
      </c>
      <c r="I116" s="506">
        <v>6</v>
      </c>
      <c r="J116" s="506">
        <v>0</v>
      </c>
      <c r="K116" s="506">
        <v>0</v>
      </c>
      <c r="L116" s="506">
        <v>0</v>
      </c>
      <c r="M116" s="506">
        <v>0</v>
      </c>
      <c r="N116" s="506">
        <v>0</v>
      </c>
      <c r="O116" s="506">
        <v>0</v>
      </c>
      <c r="P116" s="506">
        <v>4</v>
      </c>
      <c r="Q116" s="506">
        <v>2</v>
      </c>
      <c r="R116" s="506">
        <v>0</v>
      </c>
      <c r="S116" s="506">
        <v>0</v>
      </c>
      <c r="T116" s="506">
        <v>0</v>
      </c>
      <c r="U116" s="506">
        <v>0</v>
      </c>
      <c r="V116" s="506">
        <v>0</v>
      </c>
      <c r="W116" s="506">
        <v>0</v>
      </c>
      <c r="X116" s="506">
        <v>0</v>
      </c>
      <c r="Y116" s="506">
        <v>0</v>
      </c>
      <c r="Z116" s="506">
        <v>0</v>
      </c>
      <c r="AA116" s="506">
        <v>0</v>
      </c>
      <c r="AB116" s="506">
        <v>0</v>
      </c>
      <c r="AC116" s="506">
        <v>0</v>
      </c>
      <c r="AD116" s="506">
        <v>0</v>
      </c>
      <c r="AE116" s="506">
        <v>0</v>
      </c>
      <c r="AF116" s="506">
        <v>0</v>
      </c>
      <c r="AG116" s="506">
        <v>0</v>
      </c>
      <c r="AH116" s="506">
        <v>0</v>
      </c>
      <c r="AI116" s="506">
        <v>0</v>
      </c>
      <c r="AJ116" s="506">
        <v>0</v>
      </c>
      <c r="AK116" s="506">
        <v>0</v>
      </c>
      <c r="AL116" s="506">
        <v>0</v>
      </c>
      <c r="AM116" s="506">
        <v>0</v>
      </c>
      <c r="AN116" s="506">
        <v>0</v>
      </c>
      <c r="AO116" s="506">
        <v>0</v>
      </c>
      <c r="AP116" s="506">
        <v>0</v>
      </c>
      <c r="AQ116" s="506">
        <v>0</v>
      </c>
      <c r="AR116" s="506">
        <v>0</v>
      </c>
      <c r="AS116" s="506">
        <v>2</v>
      </c>
      <c r="AT116" s="506">
        <v>0</v>
      </c>
      <c r="AU116" s="506">
        <v>0</v>
      </c>
      <c r="AV116" s="506">
        <v>0</v>
      </c>
      <c r="AW116" s="506">
        <v>0</v>
      </c>
      <c r="AX116" s="506">
        <v>0</v>
      </c>
      <c r="AY116" s="506">
        <v>0</v>
      </c>
      <c r="AZ116" s="506">
        <v>0</v>
      </c>
      <c r="BA116" s="506">
        <v>0</v>
      </c>
      <c r="BB116" s="506">
        <v>0</v>
      </c>
      <c r="BC116" s="506">
        <v>0</v>
      </c>
      <c r="BD116" s="506">
        <v>0</v>
      </c>
      <c r="BE116" s="506">
        <v>0</v>
      </c>
      <c r="BF116" s="506">
        <v>0</v>
      </c>
      <c r="BG116" s="506">
        <v>0</v>
      </c>
      <c r="BH116" s="506">
        <v>0</v>
      </c>
      <c r="BI116" s="506">
        <v>0</v>
      </c>
      <c r="BS116" s="1"/>
      <c r="BT116" s="268"/>
      <c r="BU116" s="268"/>
      <c r="BV116" s="268"/>
      <c r="BW116" s="269"/>
      <c r="BX116" s="269"/>
      <c r="BY116" s="269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</row>
    <row r="117" spans="1:108" ht="15" customHeight="1" x14ac:dyDescent="0.3">
      <c r="A117" s="501" t="s">
        <v>430</v>
      </c>
      <c r="B117" s="502" t="s">
        <v>656</v>
      </c>
      <c r="C117" s="503" t="s">
        <v>424</v>
      </c>
      <c r="D117" s="504">
        <f t="array" ref="D117">SUM($G$18:$BI$18*$G117:$BI117+$G$19:$BI$19*$G117:$BI117)</f>
        <v>30</v>
      </c>
      <c r="E117" s="505"/>
      <c r="F117" s="506">
        <v>97</v>
      </c>
      <c r="G117" s="506">
        <v>0</v>
      </c>
      <c r="H117" s="506">
        <v>0</v>
      </c>
      <c r="I117" s="506">
        <v>6</v>
      </c>
      <c r="J117" s="506">
        <v>0</v>
      </c>
      <c r="K117" s="506">
        <v>0</v>
      </c>
      <c r="L117" s="506">
        <v>0</v>
      </c>
      <c r="M117" s="506">
        <v>0</v>
      </c>
      <c r="N117" s="506">
        <v>0</v>
      </c>
      <c r="O117" s="506">
        <v>0</v>
      </c>
      <c r="P117" s="506">
        <v>4</v>
      </c>
      <c r="Q117" s="506">
        <v>2</v>
      </c>
      <c r="R117" s="506">
        <v>0</v>
      </c>
      <c r="S117" s="506">
        <v>0</v>
      </c>
      <c r="T117" s="506">
        <v>0</v>
      </c>
      <c r="U117" s="506">
        <v>0</v>
      </c>
      <c r="V117" s="506">
        <v>0</v>
      </c>
      <c r="W117" s="506">
        <v>0</v>
      </c>
      <c r="X117" s="506">
        <v>0</v>
      </c>
      <c r="Y117" s="506">
        <v>0</v>
      </c>
      <c r="Z117" s="506">
        <v>0</v>
      </c>
      <c r="AA117" s="506">
        <v>0</v>
      </c>
      <c r="AB117" s="506">
        <v>0</v>
      </c>
      <c r="AC117" s="506">
        <v>0</v>
      </c>
      <c r="AD117" s="506">
        <v>0</v>
      </c>
      <c r="AE117" s="506">
        <v>0</v>
      </c>
      <c r="AF117" s="506">
        <v>0</v>
      </c>
      <c r="AG117" s="506">
        <v>0</v>
      </c>
      <c r="AH117" s="506">
        <v>0</v>
      </c>
      <c r="AI117" s="506">
        <v>0</v>
      </c>
      <c r="AJ117" s="506">
        <v>0</v>
      </c>
      <c r="AK117" s="506">
        <v>0</v>
      </c>
      <c r="AL117" s="506">
        <v>0</v>
      </c>
      <c r="AM117" s="506">
        <v>0</v>
      </c>
      <c r="AN117" s="506">
        <v>0</v>
      </c>
      <c r="AO117" s="506">
        <v>0</v>
      </c>
      <c r="AP117" s="506">
        <v>0</v>
      </c>
      <c r="AQ117" s="506">
        <v>0</v>
      </c>
      <c r="AR117" s="506">
        <v>0</v>
      </c>
      <c r="AS117" s="506">
        <v>2</v>
      </c>
      <c r="AT117" s="506">
        <v>0</v>
      </c>
      <c r="AU117" s="506">
        <v>0</v>
      </c>
      <c r="AV117" s="506">
        <v>0</v>
      </c>
      <c r="AW117" s="506">
        <v>0</v>
      </c>
      <c r="AX117" s="506">
        <v>0</v>
      </c>
      <c r="AY117" s="506">
        <v>0</v>
      </c>
      <c r="AZ117" s="506">
        <v>0</v>
      </c>
      <c r="BA117" s="506">
        <v>0</v>
      </c>
      <c r="BB117" s="506">
        <v>0</v>
      </c>
      <c r="BC117" s="506">
        <v>0</v>
      </c>
      <c r="BD117" s="506">
        <v>0</v>
      </c>
      <c r="BE117" s="506">
        <v>0</v>
      </c>
      <c r="BF117" s="506">
        <v>0</v>
      </c>
      <c r="BG117" s="506">
        <v>0</v>
      </c>
      <c r="BH117" s="506">
        <v>0</v>
      </c>
      <c r="BI117" s="506">
        <v>0</v>
      </c>
      <c r="BS117" s="1"/>
      <c r="BT117" s="268"/>
      <c r="BU117" s="268"/>
      <c r="BV117" s="268"/>
      <c r="BW117" s="269"/>
      <c r="BX117" s="269"/>
      <c r="BY117" s="269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</row>
    <row r="118" spans="1:108" ht="15" customHeight="1" x14ac:dyDescent="0.3">
      <c r="A118" s="501" t="s">
        <v>429</v>
      </c>
      <c r="B118" s="502" t="s">
        <v>657</v>
      </c>
      <c r="C118" s="503" t="s">
        <v>424</v>
      </c>
      <c r="D118" s="504">
        <f t="array" ref="D118">SUM($G$18:$BI$18*$G118:$BI118+$G$19:$BI$19*$G118:$BI118)</f>
        <v>30</v>
      </c>
      <c r="E118" s="505"/>
      <c r="F118" s="506">
        <v>98</v>
      </c>
      <c r="G118" s="506">
        <v>0</v>
      </c>
      <c r="H118" s="506">
        <v>0</v>
      </c>
      <c r="I118" s="506">
        <v>6</v>
      </c>
      <c r="J118" s="506">
        <v>0</v>
      </c>
      <c r="K118" s="506">
        <v>0</v>
      </c>
      <c r="L118" s="506">
        <v>0</v>
      </c>
      <c r="M118" s="506">
        <v>0</v>
      </c>
      <c r="N118" s="506">
        <v>0</v>
      </c>
      <c r="O118" s="506">
        <v>0</v>
      </c>
      <c r="P118" s="506">
        <v>4</v>
      </c>
      <c r="Q118" s="506">
        <v>2</v>
      </c>
      <c r="R118" s="506">
        <v>0</v>
      </c>
      <c r="S118" s="506">
        <v>0</v>
      </c>
      <c r="T118" s="506">
        <v>0</v>
      </c>
      <c r="U118" s="506">
        <v>0</v>
      </c>
      <c r="V118" s="506">
        <v>0</v>
      </c>
      <c r="W118" s="506">
        <v>0</v>
      </c>
      <c r="X118" s="506">
        <v>0</v>
      </c>
      <c r="Y118" s="506">
        <v>0</v>
      </c>
      <c r="Z118" s="506">
        <v>0</v>
      </c>
      <c r="AA118" s="506">
        <v>0</v>
      </c>
      <c r="AB118" s="506">
        <v>0</v>
      </c>
      <c r="AC118" s="506">
        <v>0</v>
      </c>
      <c r="AD118" s="506">
        <v>0</v>
      </c>
      <c r="AE118" s="506">
        <v>0</v>
      </c>
      <c r="AF118" s="506">
        <v>0</v>
      </c>
      <c r="AG118" s="506">
        <v>0</v>
      </c>
      <c r="AH118" s="506">
        <v>0</v>
      </c>
      <c r="AI118" s="506">
        <v>0</v>
      </c>
      <c r="AJ118" s="506">
        <v>0</v>
      </c>
      <c r="AK118" s="506">
        <v>0</v>
      </c>
      <c r="AL118" s="506">
        <v>0</v>
      </c>
      <c r="AM118" s="506">
        <v>0</v>
      </c>
      <c r="AN118" s="506">
        <v>0</v>
      </c>
      <c r="AO118" s="506">
        <v>0</v>
      </c>
      <c r="AP118" s="506">
        <v>0</v>
      </c>
      <c r="AQ118" s="506">
        <v>0</v>
      </c>
      <c r="AR118" s="506">
        <v>0</v>
      </c>
      <c r="AS118" s="506">
        <v>2</v>
      </c>
      <c r="AT118" s="506">
        <v>0</v>
      </c>
      <c r="AU118" s="506">
        <v>0</v>
      </c>
      <c r="AV118" s="506">
        <v>0</v>
      </c>
      <c r="AW118" s="506">
        <v>0</v>
      </c>
      <c r="AX118" s="506">
        <v>0</v>
      </c>
      <c r="AY118" s="506">
        <v>0</v>
      </c>
      <c r="AZ118" s="506">
        <v>0</v>
      </c>
      <c r="BA118" s="506">
        <v>0</v>
      </c>
      <c r="BB118" s="506">
        <v>0</v>
      </c>
      <c r="BC118" s="506">
        <v>0</v>
      </c>
      <c r="BD118" s="506">
        <v>0</v>
      </c>
      <c r="BE118" s="506">
        <v>0</v>
      </c>
      <c r="BF118" s="506">
        <v>0</v>
      </c>
      <c r="BG118" s="506">
        <v>0</v>
      </c>
      <c r="BH118" s="506">
        <v>0</v>
      </c>
      <c r="BI118" s="506">
        <v>0</v>
      </c>
      <c r="BS118" s="1"/>
      <c r="BT118" s="268"/>
      <c r="BU118" s="268"/>
      <c r="BV118" s="268"/>
      <c r="BW118" s="269"/>
      <c r="BX118" s="269"/>
      <c r="BY118" s="269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</row>
    <row r="119" spans="1:108" ht="15" customHeight="1" x14ac:dyDescent="0.3">
      <c r="A119" s="501" t="s">
        <v>428</v>
      </c>
      <c r="B119" s="502" t="s">
        <v>658</v>
      </c>
      <c r="C119" s="503" t="s">
        <v>424</v>
      </c>
      <c r="D119" s="504">
        <f t="array" ref="D119">SUM($G$18:$BI$18*$G119:$BI119+$G$19:$BI$19*$G119:$BI119)</f>
        <v>35</v>
      </c>
      <c r="E119" s="505"/>
      <c r="F119" s="506">
        <v>99</v>
      </c>
      <c r="G119" s="506">
        <v>0</v>
      </c>
      <c r="H119" s="506">
        <v>0</v>
      </c>
      <c r="I119" s="506">
        <v>9</v>
      </c>
      <c r="J119" s="506">
        <v>0</v>
      </c>
      <c r="K119" s="506">
        <v>0</v>
      </c>
      <c r="L119" s="506">
        <v>0</v>
      </c>
      <c r="M119" s="506">
        <v>0</v>
      </c>
      <c r="N119" s="506">
        <v>0</v>
      </c>
      <c r="O119" s="506">
        <v>0</v>
      </c>
      <c r="P119" s="506">
        <v>3</v>
      </c>
      <c r="Q119" s="506">
        <v>3</v>
      </c>
      <c r="R119" s="506">
        <v>0</v>
      </c>
      <c r="S119" s="506">
        <v>0</v>
      </c>
      <c r="T119" s="506">
        <v>0</v>
      </c>
      <c r="U119" s="506">
        <v>0</v>
      </c>
      <c r="V119" s="506">
        <v>0</v>
      </c>
      <c r="W119" s="506">
        <v>0</v>
      </c>
      <c r="X119" s="506">
        <v>0</v>
      </c>
      <c r="Y119" s="506">
        <v>0</v>
      </c>
      <c r="Z119" s="506">
        <v>0</v>
      </c>
      <c r="AA119" s="506">
        <v>0</v>
      </c>
      <c r="AB119" s="506">
        <v>0</v>
      </c>
      <c r="AC119" s="506">
        <v>0</v>
      </c>
      <c r="AD119" s="506">
        <v>0</v>
      </c>
      <c r="AE119" s="506">
        <v>0</v>
      </c>
      <c r="AF119" s="506">
        <v>0</v>
      </c>
      <c r="AG119" s="506">
        <v>0</v>
      </c>
      <c r="AH119" s="506">
        <v>0</v>
      </c>
      <c r="AI119" s="506">
        <v>0</v>
      </c>
      <c r="AJ119" s="506">
        <v>0</v>
      </c>
      <c r="AK119" s="506">
        <v>0</v>
      </c>
      <c r="AL119" s="506">
        <v>0</v>
      </c>
      <c r="AM119" s="506">
        <v>0</v>
      </c>
      <c r="AN119" s="506">
        <v>0</v>
      </c>
      <c r="AO119" s="506">
        <v>0</v>
      </c>
      <c r="AP119" s="506">
        <v>0</v>
      </c>
      <c r="AQ119" s="506">
        <v>0</v>
      </c>
      <c r="AR119" s="506">
        <v>0</v>
      </c>
      <c r="AS119" s="506">
        <v>0</v>
      </c>
      <c r="AT119" s="506">
        <v>2</v>
      </c>
      <c r="AU119" s="506">
        <v>0</v>
      </c>
      <c r="AV119" s="506">
        <v>0</v>
      </c>
      <c r="AW119" s="506">
        <v>0</v>
      </c>
      <c r="AX119" s="506">
        <v>0</v>
      </c>
      <c r="AY119" s="506">
        <v>0</v>
      </c>
      <c r="AZ119" s="506">
        <v>0</v>
      </c>
      <c r="BA119" s="506">
        <v>0</v>
      </c>
      <c r="BB119" s="506">
        <v>0</v>
      </c>
      <c r="BC119" s="506">
        <v>0</v>
      </c>
      <c r="BD119" s="506">
        <v>0</v>
      </c>
      <c r="BE119" s="506">
        <v>0</v>
      </c>
      <c r="BF119" s="506">
        <v>0</v>
      </c>
      <c r="BG119" s="506">
        <v>0</v>
      </c>
      <c r="BH119" s="506">
        <v>0</v>
      </c>
      <c r="BI119" s="506">
        <v>0</v>
      </c>
      <c r="BS119" s="1"/>
      <c r="BT119" s="268"/>
      <c r="BU119" s="268"/>
      <c r="BV119" s="268"/>
      <c r="BW119" s="269"/>
      <c r="BX119" s="269"/>
      <c r="BY119" s="269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</row>
    <row r="120" spans="1:108" ht="15" customHeight="1" x14ac:dyDescent="0.3">
      <c r="A120" s="501" t="s">
        <v>427</v>
      </c>
      <c r="B120" s="502" t="s">
        <v>659</v>
      </c>
      <c r="C120" s="503" t="s">
        <v>424</v>
      </c>
      <c r="D120" s="504">
        <f t="array" ref="D120">SUM($G$18:$BI$18*$G120:$BI120+$G$19:$BI$19*$G120:$BI120)</f>
        <v>40</v>
      </c>
      <c r="E120" s="505"/>
      <c r="F120" s="506">
        <v>100</v>
      </c>
      <c r="G120" s="506">
        <v>0</v>
      </c>
      <c r="H120" s="506">
        <v>0</v>
      </c>
      <c r="I120" s="506">
        <v>12</v>
      </c>
      <c r="J120" s="506">
        <v>0</v>
      </c>
      <c r="K120" s="506">
        <v>0</v>
      </c>
      <c r="L120" s="506">
        <v>0</v>
      </c>
      <c r="M120" s="506">
        <v>0</v>
      </c>
      <c r="N120" s="506">
        <v>0</v>
      </c>
      <c r="O120" s="506">
        <v>0</v>
      </c>
      <c r="P120" s="506">
        <v>2</v>
      </c>
      <c r="Q120" s="506">
        <v>4</v>
      </c>
      <c r="R120" s="506">
        <v>0</v>
      </c>
      <c r="S120" s="506">
        <v>0</v>
      </c>
      <c r="T120" s="506">
        <v>0</v>
      </c>
      <c r="U120" s="506">
        <v>0</v>
      </c>
      <c r="V120" s="506">
        <v>0</v>
      </c>
      <c r="W120" s="506">
        <v>0</v>
      </c>
      <c r="X120" s="506">
        <v>0</v>
      </c>
      <c r="Y120" s="506">
        <v>0</v>
      </c>
      <c r="Z120" s="506">
        <v>0</v>
      </c>
      <c r="AA120" s="506">
        <v>0</v>
      </c>
      <c r="AB120" s="506">
        <v>0</v>
      </c>
      <c r="AC120" s="506">
        <v>0</v>
      </c>
      <c r="AD120" s="506">
        <v>0</v>
      </c>
      <c r="AE120" s="506">
        <v>0</v>
      </c>
      <c r="AF120" s="506">
        <v>0</v>
      </c>
      <c r="AG120" s="506">
        <v>0</v>
      </c>
      <c r="AH120" s="506">
        <v>0</v>
      </c>
      <c r="AI120" s="506">
        <v>0</v>
      </c>
      <c r="AJ120" s="506">
        <v>0</v>
      </c>
      <c r="AK120" s="506">
        <v>0</v>
      </c>
      <c r="AL120" s="506">
        <v>0</v>
      </c>
      <c r="AM120" s="506">
        <v>0</v>
      </c>
      <c r="AN120" s="506">
        <v>0</v>
      </c>
      <c r="AO120" s="506">
        <v>0</v>
      </c>
      <c r="AP120" s="506">
        <v>0</v>
      </c>
      <c r="AQ120" s="506">
        <v>0</v>
      </c>
      <c r="AR120" s="506">
        <v>0</v>
      </c>
      <c r="AS120" s="506">
        <v>0</v>
      </c>
      <c r="AT120" s="506">
        <v>0</v>
      </c>
      <c r="AU120" s="506">
        <v>2</v>
      </c>
      <c r="AV120" s="506">
        <v>0</v>
      </c>
      <c r="AW120" s="506">
        <v>0</v>
      </c>
      <c r="AX120" s="506">
        <v>0</v>
      </c>
      <c r="AY120" s="506">
        <v>0</v>
      </c>
      <c r="AZ120" s="506">
        <v>0</v>
      </c>
      <c r="BA120" s="506">
        <v>0</v>
      </c>
      <c r="BB120" s="506">
        <v>0</v>
      </c>
      <c r="BC120" s="506">
        <v>0</v>
      </c>
      <c r="BD120" s="506">
        <v>0</v>
      </c>
      <c r="BE120" s="506">
        <v>0</v>
      </c>
      <c r="BF120" s="506">
        <v>0</v>
      </c>
      <c r="BG120" s="506">
        <v>0</v>
      </c>
      <c r="BH120" s="506">
        <v>0</v>
      </c>
      <c r="BI120" s="506">
        <v>0</v>
      </c>
      <c r="BS120" s="1"/>
      <c r="BT120" s="268"/>
      <c r="BU120" s="268"/>
      <c r="BV120" s="268"/>
      <c r="BW120" s="269"/>
      <c r="BX120" s="269"/>
      <c r="BY120" s="269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</row>
    <row r="121" spans="1:108" ht="15" customHeight="1" x14ac:dyDescent="0.3">
      <c r="A121" s="501" t="s">
        <v>426</v>
      </c>
      <c r="B121" s="502" t="s">
        <v>660</v>
      </c>
      <c r="C121" s="503" t="s">
        <v>424</v>
      </c>
      <c r="D121" s="504">
        <f t="array" ref="D121">SUM($G$18:$BI$18*$G121:$BI121+$G$19:$BI$19*$G121:$BI121)</f>
        <v>50</v>
      </c>
      <c r="E121" s="505"/>
      <c r="F121" s="506">
        <v>101</v>
      </c>
      <c r="G121" s="506">
        <v>0</v>
      </c>
      <c r="H121" s="506">
        <v>0</v>
      </c>
      <c r="I121" s="506">
        <v>18</v>
      </c>
      <c r="J121" s="506">
        <v>0</v>
      </c>
      <c r="K121" s="506">
        <v>0</v>
      </c>
      <c r="L121" s="506">
        <v>0</v>
      </c>
      <c r="M121" s="506">
        <v>0</v>
      </c>
      <c r="N121" s="506">
        <v>0</v>
      </c>
      <c r="O121" s="506">
        <v>0</v>
      </c>
      <c r="P121" s="506">
        <v>0</v>
      </c>
      <c r="Q121" s="506">
        <v>6</v>
      </c>
      <c r="R121" s="506">
        <v>0</v>
      </c>
      <c r="S121" s="506">
        <v>0</v>
      </c>
      <c r="T121" s="506">
        <v>0</v>
      </c>
      <c r="U121" s="506">
        <v>0</v>
      </c>
      <c r="V121" s="506">
        <v>0</v>
      </c>
      <c r="W121" s="506">
        <v>0</v>
      </c>
      <c r="X121" s="506">
        <v>0</v>
      </c>
      <c r="Y121" s="506">
        <v>0</v>
      </c>
      <c r="Z121" s="506">
        <v>0</v>
      </c>
      <c r="AA121" s="506">
        <v>0</v>
      </c>
      <c r="AB121" s="506">
        <v>0</v>
      </c>
      <c r="AC121" s="506">
        <v>0</v>
      </c>
      <c r="AD121" s="506">
        <v>0</v>
      </c>
      <c r="AE121" s="506">
        <v>0</v>
      </c>
      <c r="AF121" s="506">
        <v>0</v>
      </c>
      <c r="AG121" s="506">
        <v>0</v>
      </c>
      <c r="AH121" s="506">
        <v>0</v>
      </c>
      <c r="AI121" s="506">
        <v>0</v>
      </c>
      <c r="AJ121" s="506">
        <v>0</v>
      </c>
      <c r="AK121" s="506">
        <v>0</v>
      </c>
      <c r="AL121" s="506">
        <v>0</v>
      </c>
      <c r="AM121" s="506">
        <v>0</v>
      </c>
      <c r="AN121" s="506">
        <v>0</v>
      </c>
      <c r="AO121" s="506">
        <v>0</v>
      </c>
      <c r="AP121" s="506">
        <v>0</v>
      </c>
      <c r="AQ121" s="506">
        <v>0</v>
      </c>
      <c r="AR121" s="506">
        <v>0</v>
      </c>
      <c r="AS121" s="506">
        <v>0</v>
      </c>
      <c r="AT121" s="506">
        <v>0</v>
      </c>
      <c r="AU121" s="506">
        <v>2</v>
      </c>
      <c r="AV121" s="506">
        <v>0</v>
      </c>
      <c r="AW121" s="506">
        <v>0</v>
      </c>
      <c r="AX121" s="506">
        <v>0</v>
      </c>
      <c r="AY121" s="506">
        <v>0</v>
      </c>
      <c r="AZ121" s="506">
        <v>0</v>
      </c>
      <c r="BA121" s="506">
        <v>0</v>
      </c>
      <c r="BB121" s="506">
        <v>0</v>
      </c>
      <c r="BC121" s="506">
        <v>0</v>
      </c>
      <c r="BD121" s="506">
        <v>0</v>
      </c>
      <c r="BE121" s="506">
        <v>0</v>
      </c>
      <c r="BF121" s="506">
        <v>0</v>
      </c>
      <c r="BG121" s="506">
        <v>0</v>
      </c>
      <c r="BH121" s="506">
        <v>0</v>
      </c>
      <c r="BI121" s="506">
        <v>0</v>
      </c>
      <c r="BS121" s="1"/>
      <c r="BT121" s="268"/>
      <c r="BU121" s="268"/>
      <c r="BV121" s="268"/>
      <c r="BW121" s="269"/>
      <c r="BX121" s="269"/>
      <c r="BY121" s="269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</row>
    <row r="122" spans="1:108" ht="15" customHeight="1" x14ac:dyDescent="0.3">
      <c r="A122" s="501" t="s">
        <v>425</v>
      </c>
      <c r="B122" s="502" t="s">
        <v>661</v>
      </c>
      <c r="C122" s="503" t="s">
        <v>424</v>
      </c>
      <c r="D122" s="504">
        <f t="array" ref="D122">SUM($G$18:$BI$18*$G122:$BI122+$G$19:$BI$19*$G122:$BI122)</f>
        <v>45</v>
      </c>
      <c r="E122" s="505"/>
      <c r="F122" s="506">
        <v>102</v>
      </c>
      <c r="G122" s="506">
        <v>0</v>
      </c>
      <c r="H122" s="506">
        <v>0</v>
      </c>
      <c r="I122" s="506">
        <v>15</v>
      </c>
      <c r="J122" s="506">
        <v>0</v>
      </c>
      <c r="K122" s="506">
        <v>0</v>
      </c>
      <c r="L122" s="506">
        <v>0</v>
      </c>
      <c r="M122" s="506">
        <v>0</v>
      </c>
      <c r="N122" s="506">
        <v>0</v>
      </c>
      <c r="O122" s="506">
        <v>0</v>
      </c>
      <c r="P122" s="506">
        <v>1</v>
      </c>
      <c r="Q122" s="506">
        <v>5</v>
      </c>
      <c r="R122" s="506">
        <v>0</v>
      </c>
      <c r="S122" s="506">
        <v>0</v>
      </c>
      <c r="T122" s="506">
        <v>0</v>
      </c>
      <c r="U122" s="506">
        <v>0</v>
      </c>
      <c r="V122" s="506">
        <v>0</v>
      </c>
      <c r="W122" s="506">
        <v>0</v>
      </c>
      <c r="X122" s="506">
        <v>0</v>
      </c>
      <c r="Y122" s="506">
        <v>0</v>
      </c>
      <c r="Z122" s="506">
        <v>0</v>
      </c>
      <c r="AA122" s="506">
        <v>0</v>
      </c>
      <c r="AB122" s="506">
        <v>0</v>
      </c>
      <c r="AC122" s="506">
        <v>0</v>
      </c>
      <c r="AD122" s="506">
        <v>0</v>
      </c>
      <c r="AE122" s="506">
        <v>0</v>
      </c>
      <c r="AF122" s="506">
        <v>0</v>
      </c>
      <c r="AG122" s="506">
        <v>0</v>
      </c>
      <c r="AH122" s="506">
        <v>0</v>
      </c>
      <c r="AI122" s="506">
        <v>0</v>
      </c>
      <c r="AJ122" s="506">
        <v>0</v>
      </c>
      <c r="AK122" s="506">
        <v>0</v>
      </c>
      <c r="AL122" s="506">
        <v>0</v>
      </c>
      <c r="AM122" s="506">
        <v>0</v>
      </c>
      <c r="AN122" s="506">
        <v>0</v>
      </c>
      <c r="AO122" s="506">
        <v>0</v>
      </c>
      <c r="AP122" s="506">
        <v>0</v>
      </c>
      <c r="AQ122" s="506">
        <v>0</v>
      </c>
      <c r="AR122" s="506">
        <v>0</v>
      </c>
      <c r="AS122" s="506">
        <v>0</v>
      </c>
      <c r="AT122" s="506">
        <v>0</v>
      </c>
      <c r="AU122" s="506">
        <v>2</v>
      </c>
      <c r="AV122" s="506">
        <v>0</v>
      </c>
      <c r="AW122" s="506">
        <v>0</v>
      </c>
      <c r="AX122" s="506">
        <v>0</v>
      </c>
      <c r="AY122" s="506">
        <v>0</v>
      </c>
      <c r="AZ122" s="506">
        <v>0</v>
      </c>
      <c r="BA122" s="506">
        <v>0</v>
      </c>
      <c r="BB122" s="506">
        <v>0</v>
      </c>
      <c r="BC122" s="506">
        <v>0</v>
      </c>
      <c r="BD122" s="506">
        <v>0</v>
      </c>
      <c r="BE122" s="506">
        <v>0</v>
      </c>
      <c r="BF122" s="506">
        <v>0</v>
      </c>
      <c r="BG122" s="506">
        <v>0</v>
      </c>
      <c r="BH122" s="506">
        <v>0</v>
      </c>
      <c r="BI122" s="506">
        <v>0</v>
      </c>
      <c r="BS122" s="1"/>
      <c r="BT122" s="268"/>
      <c r="BU122" s="268"/>
      <c r="BV122" s="268"/>
      <c r="BW122" s="269"/>
      <c r="BX122" s="269"/>
      <c r="BY122" s="269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</row>
    <row r="123" spans="1:108" ht="15" customHeight="1" x14ac:dyDescent="0.3">
      <c r="A123" s="501" t="s">
        <v>423</v>
      </c>
      <c r="B123" s="502" t="s">
        <v>662</v>
      </c>
      <c r="C123" s="503" t="s">
        <v>176</v>
      </c>
      <c r="D123" s="504">
        <f t="array" ref="D123">SUM($G$18:$BI$18*$G123:$BI123+$G$19:$BI$19*$G123:$BI123)</f>
        <v>18</v>
      </c>
      <c r="E123" s="505"/>
      <c r="F123" s="506">
        <v>103</v>
      </c>
      <c r="G123" s="506">
        <v>0</v>
      </c>
      <c r="H123" s="506">
        <v>0</v>
      </c>
      <c r="I123" s="506">
        <v>6</v>
      </c>
      <c r="J123" s="506">
        <v>0</v>
      </c>
      <c r="K123" s="506">
        <v>0</v>
      </c>
      <c r="L123" s="506">
        <v>0</v>
      </c>
      <c r="M123" s="506">
        <v>0</v>
      </c>
      <c r="N123" s="506">
        <v>1</v>
      </c>
      <c r="O123" s="506">
        <v>0</v>
      </c>
      <c r="P123" s="506">
        <v>0</v>
      </c>
      <c r="Q123" s="506">
        <v>0</v>
      </c>
      <c r="R123" s="506">
        <v>0</v>
      </c>
      <c r="S123" s="506">
        <v>0</v>
      </c>
      <c r="T123" s="506">
        <v>0</v>
      </c>
      <c r="U123" s="506">
        <v>0</v>
      </c>
      <c r="V123" s="506">
        <v>0</v>
      </c>
      <c r="W123" s="506">
        <v>0</v>
      </c>
      <c r="X123" s="506">
        <v>0</v>
      </c>
      <c r="Y123" s="506">
        <v>0</v>
      </c>
      <c r="Z123" s="506">
        <v>0</v>
      </c>
      <c r="AA123" s="506">
        <v>0</v>
      </c>
      <c r="AB123" s="506">
        <v>0</v>
      </c>
      <c r="AC123" s="506">
        <v>0</v>
      </c>
      <c r="AD123" s="506">
        <v>0</v>
      </c>
      <c r="AE123" s="506">
        <v>0</v>
      </c>
      <c r="AF123" s="506">
        <v>1</v>
      </c>
      <c r="AG123" s="506">
        <v>1</v>
      </c>
      <c r="AH123" s="506">
        <v>0</v>
      </c>
      <c r="AI123" s="506">
        <v>0</v>
      </c>
      <c r="AJ123" s="506">
        <v>0</v>
      </c>
      <c r="AK123" s="506">
        <v>0</v>
      </c>
      <c r="AL123" s="506">
        <v>0</v>
      </c>
      <c r="AM123" s="506">
        <v>0</v>
      </c>
      <c r="AN123" s="506">
        <v>0</v>
      </c>
      <c r="AO123" s="506">
        <v>0</v>
      </c>
      <c r="AP123" s="506">
        <v>0</v>
      </c>
      <c r="AQ123" s="506">
        <v>0</v>
      </c>
      <c r="AR123" s="506">
        <v>0</v>
      </c>
      <c r="AS123" s="506">
        <v>0</v>
      </c>
      <c r="AT123" s="506">
        <v>0</v>
      </c>
      <c r="AU123" s="506">
        <v>0</v>
      </c>
      <c r="AV123" s="506">
        <v>0</v>
      </c>
      <c r="AW123" s="506">
        <v>0</v>
      </c>
      <c r="AX123" s="506">
        <v>0</v>
      </c>
      <c r="AY123" s="506">
        <v>0</v>
      </c>
      <c r="AZ123" s="506">
        <v>0</v>
      </c>
      <c r="BA123" s="506">
        <v>0</v>
      </c>
      <c r="BB123" s="506">
        <v>0</v>
      </c>
      <c r="BC123" s="506">
        <v>0</v>
      </c>
      <c r="BD123" s="506">
        <v>0</v>
      </c>
      <c r="BE123" s="506">
        <v>0</v>
      </c>
      <c r="BF123" s="506">
        <v>0</v>
      </c>
      <c r="BG123" s="506">
        <v>0</v>
      </c>
      <c r="BH123" s="506">
        <v>0</v>
      </c>
      <c r="BI123" s="506">
        <v>0</v>
      </c>
      <c r="BS123" s="1"/>
      <c r="BT123" s="268"/>
      <c r="BU123" s="268"/>
      <c r="BV123" s="268"/>
      <c r="BW123" s="269"/>
      <c r="BX123" s="269"/>
      <c r="BY123" s="269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</row>
    <row r="124" spans="1:108" ht="15" customHeight="1" x14ac:dyDescent="0.3">
      <c r="A124" s="501" t="s">
        <v>422</v>
      </c>
      <c r="B124" s="502" t="s">
        <v>663</v>
      </c>
      <c r="C124" s="503" t="s">
        <v>176</v>
      </c>
      <c r="D124" s="504">
        <f t="array" ref="D124">SUM($G$18:$BI$18*$G124:$BI124+$G$19:$BI$19*$G124:$BI124)</f>
        <v>22</v>
      </c>
      <c r="E124" s="505"/>
      <c r="F124" s="506">
        <v>104</v>
      </c>
      <c r="G124" s="506">
        <v>0</v>
      </c>
      <c r="H124" s="506">
        <v>0</v>
      </c>
      <c r="I124" s="506">
        <v>8</v>
      </c>
      <c r="J124" s="506">
        <v>0</v>
      </c>
      <c r="K124" s="506">
        <v>0</v>
      </c>
      <c r="L124" s="506">
        <v>0</v>
      </c>
      <c r="M124" s="506">
        <v>0</v>
      </c>
      <c r="N124" s="506">
        <v>1</v>
      </c>
      <c r="O124" s="506">
        <v>0</v>
      </c>
      <c r="P124" s="506">
        <v>0</v>
      </c>
      <c r="Q124" s="506">
        <v>0</v>
      </c>
      <c r="R124" s="506">
        <v>0</v>
      </c>
      <c r="S124" s="506">
        <v>0</v>
      </c>
      <c r="T124" s="506">
        <v>0</v>
      </c>
      <c r="U124" s="506">
        <v>0</v>
      </c>
      <c r="V124" s="506">
        <v>0</v>
      </c>
      <c r="W124" s="506">
        <v>0</v>
      </c>
      <c r="X124" s="506">
        <v>0</v>
      </c>
      <c r="Y124" s="506">
        <v>0</v>
      </c>
      <c r="Z124" s="506">
        <v>0</v>
      </c>
      <c r="AA124" s="506">
        <v>0</v>
      </c>
      <c r="AB124" s="506">
        <v>0</v>
      </c>
      <c r="AC124" s="506">
        <v>0</v>
      </c>
      <c r="AD124" s="506">
        <v>0</v>
      </c>
      <c r="AE124" s="506">
        <v>0</v>
      </c>
      <c r="AF124" s="506">
        <v>1</v>
      </c>
      <c r="AG124" s="506">
        <v>1</v>
      </c>
      <c r="AH124" s="506">
        <v>0</v>
      </c>
      <c r="AI124" s="506">
        <v>0</v>
      </c>
      <c r="AJ124" s="506">
        <v>0</v>
      </c>
      <c r="AK124" s="506">
        <v>0</v>
      </c>
      <c r="AL124" s="506">
        <v>0</v>
      </c>
      <c r="AM124" s="506">
        <v>0</v>
      </c>
      <c r="AN124" s="506">
        <v>0</v>
      </c>
      <c r="AO124" s="506">
        <v>0</v>
      </c>
      <c r="AP124" s="506">
        <v>0</v>
      </c>
      <c r="AQ124" s="506">
        <v>0</v>
      </c>
      <c r="AR124" s="506">
        <v>0</v>
      </c>
      <c r="AS124" s="506">
        <v>0</v>
      </c>
      <c r="AT124" s="506">
        <v>0</v>
      </c>
      <c r="AU124" s="506">
        <v>0</v>
      </c>
      <c r="AV124" s="506">
        <v>0</v>
      </c>
      <c r="AW124" s="506">
        <v>0</v>
      </c>
      <c r="AX124" s="506">
        <v>0</v>
      </c>
      <c r="AY124" s="506">
        <v>0</v>
      </c>
      <c r="AZ124" s="506">
        <v>0</v>
      </c>
      <c r="BA124" s="506">
        <v>0</v>
      </c>
      <c r="BB124" s="506">
        <v>0</v>
      </c>
      <c r="BC124" s="506">
        <v>0</v>
      </c>
      <c r="BD124" s="506">
        <v>0</v>
      </c>
      <c r="BE124" s="506">
        <v>0</v>
      </c>
      <c r="BF124" s="506">
        <v>0</v>
      </c>
      <c r="BG124" s="506">
        <v>0</v>
      </c>
      <c r="BH124" s="506">
        <v>0</v>
      </c>
      <c r="BI124" s="506">
        <v>0</v>
      </c>
      <c r="BS124" s="1"/>
      <c r="BT124" s="268"/>
      <c r="BU124" s="268"/>
      <c r="BV124" s="268"/>
      <c r="BW124" s="269"/>
      <c r="BX124" s="269"/>
      <c r="BY124" s="269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</row>
    <row r="125" spans="1:108" ht="15" customHeight="1" x14ac:dyDescent="0.3">
      <c r="A125" s="501" t="s">
        <v>421</v>
      </c>
      <c r="B125" s="502" t="s">
        <v>664</v>
      </c>
      <c r="C125" s="503" t="s">
        <v>176</v>
      </c>
      <c r="D125" s="504">
        <f t="array" ref="D125">SUM($G$18:$BI$18*$G125:$BI125+$G$19:$BI$19*$G125:$BI125)</f>
        <v>26</v>
      </c>
      <c r="E125" s="505"/>
      <c r="F125" s="506">
        <v>105</v>
      </c>
      <c r="G125" s="506">
        <v>0</v>
      </c>
      <c r="H125" s="506">
        <v>0</v>
      </c>
      <c r="I125" s="506">
        <v>10</v>
      </c>
      <c r="J125" s="506">
        <v>0</v>
      </c>
      <c r="K125" s="506">
        <v>0</v>
      </c>
      <c r="L125" s="506">
        <v>0</v>
      </c>
      <c r="M125" s="506">
        <v>0</v>
      </c>
      <c r="N125" s="506">
        <v>1</v>
      </c>
      <c r="O125" s="506">
        <v>0</v>
      </c>
      <c r="P125" s="506">
        <v>0</v>
      </c>
      <c r="Q125" s="506">
        <v>0</v>
      </c>
      <c r="R125" s="506">
        <v>0</v>
      </c>
      <c r="S125" s="506">
        <v>0</v>
      </c>
      <c r="T125" s="506">
        <v>0</v>
      </c>
      <c r="U125" s="506">
        <v>0</v>
      </c>
      <c r="V125" s="506">
        <v>0</v>
      </c>
      <c r="W125" s="506">
        <v>0</v>
      </c>
      <c r="X125" s="506">
        <v>0</v>
      </c>
      <c r="Y125" s="506">
        <v>0</v>
      </c>
      <c r="Z125" s="506">
        <v>0</v>
      </c>
      <c r="AA125" s="506">
        <v>0</v>
      </c>
      <c r="AB125" s="506">
        <v>0</v>
      </c>
      <c r="AC125" s="506">
        <v>0</v>
      </c>
      <c r="AD125" s="506">
        <v>0</v>
      </c>
      <c r="AE125" s="506">
        <v>0</v>
      </c>
      <c r="AF125" s="506">
        <v>1</v>
      </c>
      <c r="AG125" s="506">
        <v>1</v>
      </c>
      <c r="AH125" s="506">
        <v>0</v>
      </c>
      <c r="AI125" s="506">
        <v>0</v>
      </c>
      <c r="AJ125" s="506">
        <v>0</v>
      </c>
      <c r="AK125" s="506">
        <v>0</v>
      </c>
      <c r="AL125" s="506">
        <v>0</v>
      </c>
      <c r="AM125" s="506">
        <v>0</v>
      </c>
      <c r="AN125" s="506">
        <v>0</v>
      </c>
      <c r="AO125" s="506">
        <v>0</v>
      </c>
      <c r="AP125" s="506">
        <v>0</v>
      </c>
      <c r="AQ125" s="506">
        <v>0</v>
      </c>
      <c r="AR125" s="506">
        <v>0</v>
      </c>
      <c r="AS125" s="506">
        <v>0</v>
      </c>
      <c r="AT125" s="506">
        <v>0</v>
      </c>
      <c r="AU125" s="506">
        <v>0</v>
      </c>
      <c r="AV125" s="506">
        <v>0</v>
      </c>
      <c r="AW125" s="506">
        <v>0</v>
      </c>
      <c r="AX125" s="506">
        <v>0</v>
      </c>
      <c r="AY125" s="506">
        <v>0</v>
      </c>
      <c r="AZ125" s="506">
        <v>0</v>
      </c>
      <c r="BA125" s="506">
        <v>0</v>
      </c>
      <c r="BB125" s="506">
        <v>0</v>
      </c>
      <c r="BC125" s="506">
        <v>0</v>
      </c>
      <c r="BD125" s="506">
        <v>0</v>
      </c>
      <c r="BE125" s="506">
        <v>0</v>
      </c>
      <c r="BF125" s="506">
        <v>0</v>
      </c>
      <c r="BG125" s="506">
        <v>0</v>
      </c>
      <c r="BH125" s="506">
        <v>0</v>
      </c>
      <c r="BI125" s="506">
        <v>0</v>
      </c>
      <c r="BS125" s="1"/>
      <c r="BT125" s="268"/>
      <c r="BU125" s="268"/>
      <c r="BV125" s="268"/>
      <c r="BW125" s="269"/>
      <c r="BX125" s="269"/>
      <c r="BY125" s="269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</row>
    <row r="126" spans="1:108" ht="15" customHeight="1" x14ac:dyDescent="0.3">
      <c r="A126" s="501" t="s">
        <v>420</v>
      </c>
      <c r="B126" s="502" t="s">
        <v>665</v>
      </c>
      <c r="C126" s="503" t="s">
        <v>176</v>
      </c>
      <c r="D126" s="504">
        <f t="array" ref="D126">SUM($G$18:$BI$18*$G126:$BI126+$G$19:$BI$19*$G126:$BI126)</f>
        <v>26</v>
      </c>
      <c r="E126" s="505"/>
      <c r="F126" s="506">
        <v>106</v>
      </c>
      <c r="G126" s="506">
        <v>0</v>
      </c>
      <c r="H126" s="506">
        <v>0</v>
      </c>
      <c r="I126" s="506">
        <v>10</v>
      </c>
      <c r="J126" s="506">
        <v>0</v>
      </c>
      <c r="K126" s="506">
        <v>0</v>
      </c>
      <c r="L126" s="506">
        <v>0</v>
      </c>
      <c r="M126" s="506">
        <v>0</v>
      </c>
      <c r="N126" s="506">
        <v>1</v>
      </c>
      <c r="O126" s="506">
        <v>0</v>
      </c>
      <c r="P126" s="506">
        <v>0</v>
      </c>
      <c r="Q126" s="506">
        <v>0</v>
      </c>
      <c r="R126" s="506">
        <v>0</v>
      </c>
      <c r="S126" s="506">
        <v>0</v>
      </c>
      <c r="T126" s="506">
        <v>0</v>
      </c>
      <c r="U126" s="506">
        <v>0</v>
      </c>
      <c r="V126" s="506">
        <v>0</v>
      </c>
      <c r="W126" s="506">
        <v>0</v>
      </c>
      <c r="X126" s="506">
        <v>0</v>
      </c>
      <c r="Y126" s="506">
        <v>0</v>
      </c>
      <c r="Z126" s="506">
        <v>0</v>
      </c>
      <c r="AA126" s="506">
        <v>0</v>
      </c>
      <c r="AB126" s="506">
        <v>0</v>
      </c>
      <c r="AC126" s="506">
        <v>0</v>
      </c>
      <c r="AD126" s="506">
        <v>0</v>
      </c>
      <c r="AE126" s="506">
        <v>0</v>
      </c>
      <c r="AF126" s="506">
        <v>1</v>
      </c>
      <c r="AG126" s="506">
        <v>1</v>
      </c>
      <c r="AH126" s="506">
        <v>0</v>
      </c>
      <c r="AI126" s="506">
        <v>0</v>
      </c>
      <c r="AJ126" s="506">
        <v>0</v>
      </c>
      <c r="AK126" s="506">
        <v>0</v>
      </c>
      <c r="AL126" s="506">
        <v>0</v>
      </c>
      <c r="AM126" s="506">
        <v>0</v>
      </c>
      <c r="AN126" s="506">
        <v>0</v>
      </c>
      <c r="AO126" s="506">
        <v>0</v>
      </c>
      <c r="AP126" s="506">
        <v>0</v>
      </c>
      <c r="AQ126" s="506">
        <v>0</v>
      </c>
      <c r="AR126" s="506">
        <v>0</v>
      </c>
      <c r="AS126" s="506">
        <v>0</v>
      </c>
      <c r="AT126" s="506">
        <v>0</v>
      </c>
      <c r="AU126" s="506">
        <v>0</v>
      </c>
      <c r="AV126" s="506">
        <v>0</v>
      </c>
      <c r="AW126" s="506">
        <v>0</v>
      </c>
      <c r="AX126" s="506">
        <v>0</v>
      </c>
      <c r="AY126" s="506">
        <v>0</v>
      </c>
      <c r="AZ126" s="506">
        <v>0</v>
      </c>
      <c r="BA126" s="506">
        <v>0</v>
      </c>
      <c r="BB126" s="506">
        <v>0</v>
      </c>
      <c r="BC126" s="506">
        <v>0</v>
      </c>
      <c r="BD126" s="506">
        <v>0</v>
      </c>
      <c r="BE126" s="506">
        <v>0</v>
      </c>
      <c r="BF126" s="506">
        <v>0</v>
      </c>
      <c r="BG126" s="506">
        <v>0</v>
      </c>
      <c r="BH126" s="506">
        <v>0</v>
      </c>
      <c r="BI126" s="506">
        <v>0</v>
      </c>
      <c r="BS126" s="1"/>
      <c r="BT126" s="268"/>
      <c r="BU126" s="268"/>
      <c r="BV126" s="268"/>
      <c r="BW126" s="269"/>
      <c r="BX126" s="269"/>
      <c r="BY126" s="269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</row>
    <row r="127" spans="1:108" ht="15" customHeight="1" x14ac:dyDescent="0.3">
      <c r="A127" s="501" t="s">
        <v>419</v>
      </c>
      <c r="B127" s="502" t="s">
        <v>666</v>
      </c>
      <c r="C127" s="503" t="s">
        <v>176</v>
      </c>
      <c r="D127" s="504">
        <f t="array" ref="D127">SUM($G$18:$BI$18*$G127:$BI127+$G$19:$BI$19*$G127:$BI127)</f>
        <v>30</v>
      </c>
      <c r="E127" s="505"/>
      <c r="F127" s="506">
        <v>107</v>
      </c>
      <c r="G127" s="506">
        <v>0</v>
      </c>
      <c r="H127" s="506">
        <v>0</v>
      </c>
      <c r="I127" s="506">
        <v>12</v>
      </c>
      <c r="J127" s="506">
        <v>0</v>
      </c>
      <c r="K127" s="506">
        <v>0</v>
      </c>
      <c r="L127" s="506">
        <v>0</v>
      </c>
      <c r="M127" s="506">
        <v>0</v>
      </c>
      <c r="N127" s="506">
        <v>1</v>
      </c>
      <c r="O127" s="506">
        <v>0</v>
      </c>
      <c r="P127" s="506">
        <v>0</v>
      </c>
      <c r="Q127" s="506">
        <v>0</v>
      </c>
      <c r="R127" s="506">
        <v>0</v>
      </c>
      <c r="S127" s="506">
        <v>0</v>
      </c>
      <c r="T127" s="506">
        <v>0</v>
      </c>
      <c r="U127" s="506">
        <v>0</v>
      </c>
      <c r="V127" s="506">
        <v>0</v>
      </c>
      <c r="W127" s="506">
        <v>0</v>
      </c>
      <c r="X127" s="506">
        <v>0</v>
      </c>
      <c r="Y127" s="506">
        <v>0</v>
      </c>
      <c r="Z127" s="506">
        <v>0</v>
      </c>
      <c r="AA127" s="506">
        <v>0</v>
      </c>
      <c r="AB127" s="506">
        <v>0</v>
      </c>
      <c r="AC127" s="506">
        <v>0</v>
      </c>
      <c r="AD127" s="506">
        <v>0</v>
      </c>
      <c r="AE127" s="506">
        <v>0</v>
      </c>
      <c r="AF127" s="506">
        <v>1</v>
      </c>
      <c r="AG127" s="506">
        <v>1</v>
      </c>
      <c r="AH127" s="506">
        <v>0</v>
      </c>
      <c r="AI127" s="506">
        <v>0</v>
      </c>
      <c r="AJ127" s="506">
        <v>0</v>
      </c>
      <c r="AK127" s="506">
        <v>0</v>
      </c>
      <c r="AL127" s="506">
        <v>0</v>
      </c>
      <c r="AM127" s="506">
        <v>0</v>
      </c>
      <c r="AN127" s="506">
        <v>0</v>
      </c>
      <c r="AO127" s="506">
        <v>0</v>
      </c>
      <c r="AP127" s="506">
        <v>0</v>
      </c>
      <c r="AQ127" s="506">
        <v>0</v>
      </c>
      <c r="AR127" s="506">
        <v>0</v>
      </c>
      <c r="AS127" s="506">
        <v>0</v>
      </c>
      <c r="AT127" s="506">
        <v>0</v>
      </c>
      <c r="AU127" s="506">
        <v>0</v>
      </c>
      <c r="AV127" s="506">
        <v>0</v>
      </c>
      <c r="AW127" s="506">
        <v>0</v>
      </c>
      <c r="AX127" s="506">
        <v>0</v>
      </c>
      <c r="AY127" s="506">
        <v>0</v>
      </c>
      <c r="AZ127" s="506">
        <v>0</v>
      </c>
      <c r="BA127" s="506">
        <v>0</v>
      </c>
      <c r="BB127" s="506">
        <v>0</v>
      </c>
      <c r="BC127" s="506">
        <v>0</v>
      </c>
      <c r="BD127" s="506">
        <v>0</v>
      </c>
      <c r="BE127" s="506">
        <v>0</v>
      </c>
      <c r="BF127" s="506">
        <v>0</v>
      </c>
      <c r="BG127" s="506">
        <v>0</v>
      </c>
      <c r="BH127" s="506">
        <v>0</v>
      </c>
      <c r="BI127" s="506">
        <v>0</v>
      </c>
      <c r="BS127" s="1"/>
      <c r="BT127" s="268"/>
      <c r="BU127" s="268"/>
      <c r="BV127" s="268"/>
      <c r="BW127" s="269"/>
      <c r="BX127" s="269"/>
      <c r="BY127" s="269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</row>
    <row r="128" spans="1:108" ht="15" customHeight="1" x14ac:dyDescent="0.3">
      <c r="A128" s="501" t="s">
        <v>418</v>
      </c>
      <c r="B128" s="502" t="s">
        <v>667</v>
      </c>
      <c r="C128" s="503" t="s">
        <v>176</v>
      </c>
      <c r="D128" s="504">
        <f t="array" ref="D128">SUM($G$18:$BI$18*$G128:$BI128+$G$19:$BI$19*$G128:$BI128)</f>
        <v>30</v>
      </c>
      <c r="E128" s="505"/>
      <c r="F128" s="506">
        <v>108</v>
      </c>
      <c r="G128" s="506">
        <v>0</v>
      </c>
      <c r="H128" s="506">
        <v>0</v>
      </c>
      <c r="I128" s="506">
        <v>12</v>
      </c>
      <c r="J128" s="506">
        <v>0</v>
      </c>
      <c r="K128" s="506">
        <v>0</v>
      </c>
      <c r="L128" s="506">
        <v>0</v>
      </c>
      <c r="M128" s="506">
        <v>0</v>
      </c>
      <c r="N128" s="506">
        <v>1</v>
      </c>
      <c r="O128" s="506">
        <v>0</v>
      </c>
      <c r="P128" s="506">
        <v>0</v>
      </c>
      <c r="Q128" s="506">
        <v>0</v>
      </c>
      <c r="R128" s="506">
        <v>0</v>
      </c>
      <c r="S128" s="506">
        <v>0</v>
      </c>
      <c r="T128" s="506">
        <v>0</v>
      </c>
      <c r="U128" s="506">
        <v>0</v>
      </c>
      <c r="V128" s="506">
        <v>0</v>
      </c>
      <c r="W128" s="506">
        <v>0</v>
      </c>
      <c r="X128" s="506">
        <v>0</v>
      </c>
      <c r="Y128" s="506">
        <v>0</v>
      </c>
      <c r="Z128" s="506">
        <v>0</v>
      </c>
      <c r="AA128" s="506">
        <v>0</v>
      </c>
      <c r="AB128" s="506">
        <v>0</v>
      </c>
      <c r="AC128" s="506">
        <v>0</v>
      </c>
      <c r="AD128" s="506">
        <v>0</v>
      </c>
      <c r="AE128" s="506">
        <v>0</v>
      </c>
      <c r="AF128" s="506">
        <v>1</v>
      </c>
      <c r="AG128" s="506">
        <v>1</v>
      </c>
      <c r="AH128" s="506">
        <v>0</v>
      </c>
      <c r="AI128" s="506">
        <v>0</v>
      </c>
      <c r="AJ128" s="506">
        <v>0</v>
      </c>
      <c r="AK128" s="506">
        <v>0</v>
      </c>
      <c r="AL128" s="506">
        <v>0</v>
      </c>
      <c r="AM128" s="506">
        <v>0</v>
      </c>
      <c r="AN128" s="506">
        <v>0</v>
      </c>
      <c r="AO128" s="506">
        <v>0</v>
      </c>
      <c r="AP128" s="506">
        <v>0</v>
      </c>
      <c r="AQ128" s="506">
        <v>0</v>
      </c>
      <c r="AR128" s="506">
        <v>0</v>
      </c>
      <c r="AS128" s="506">
        <v>0</v>
      </c>
      <c r="AT128" s="506">
        <v>0</v>
      </c>
      <c r="AU128" s="506">
        <v>0</v>
      </c>
      <c r="AV128" s="506">
        <v>0</v>
      </c>
      <c r="AW128" s="506">
        <v>0</v>
      </c>
      <c r="AX128" s="506">
        <v>0</v>
      </c>
      <c r="AY128" s="506">
        <v>0</v>
      </c>
      <c r="AZ128" s="506">
        <v>0</v>
      </c>
      <c r="BA128" s="506">
        <v>0</v>
      </c>
      <c r="BB128" s="506">
        <v>0</v>
      </c>
      <c r="BC128" s="506">
        <v>0</v>
      </c>
      <c r="BD128" s="506">
        <v>0</v>
      </c>
      <c r="BE128" s="506">
        <v>0</v>
      </c>
      <c r="BF128" s="506">
        <v>0</v>
      </c>
      <c r="BG128" s="506">
        <v>0</v>
      </c>
      <c r="BH128" s="506">
        <v>0</v>
      </c>
      <c r="BI128" s="506">
        <v>0</v>
      </c>
      <c r="BS128" s="1"/>
      <c r="BT128" s="268"/>
      <c r="BU128" s="268"/>
      <c r="BV128" s="268"/>
      <c r="BW128" s="269"/>
      <c r="BX128" s="269"/>
      <c r="BY128" s="269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</row>
    <row r="129" spans="1:108" ht="15" customHeight="1" x14ac:dyDescent="0.3">
      <c r="A129" s="501" t="s">
        <v>417</v>
      </c>
      <c r="B129" s="502" t="s">
        <v>668</v>
      </c>
      <c r="C129" s="503" t="s">
        <v>176</v>
      </c>
      <c r="D129" s="504">
        <f t="array" ref="D129">SUM($G$18:$BI$18*$G129:$BI129+$G$19:$BI$19*$G129:$BI129)</f>
        <v>34</v>
      </c>
      <c r="E129" s="505"/>
      <c r="F129" s="506">
        <v>109</v>
      </c>
      <c r="G129" s="506">
        <v>0</v>
      </c>
      <c r="H129" s="506">
        <v>0</v>
      </c>
      <c r="I129" s="506">
        <v>14</v>
      </c>
      <c r="J129" s="506">
        <v>0</v>
      </c>
      <c r="K129" s="506">
        <v>0</v>
      </c>
      <c r="L129" s="506">
        <v>0</v>
      </c>
      <c r="M129" s="506">
        <v>0</v>
      </c>
      <c r="N129" s="506">
        <v>1</v>
      </c>
      <c r="O129" s="506">
        <v>0</v>
      </c>
      <c r="P129" s="506">
        <v>0</v>
      </c>
      <c r="Q129" s="506">
        <v>0</v>
      </c>
      <c r="R129" s="506">
        <v>0</v>
      </c>
      <c r="S129" s="506">
        <v>0</v>
      </c>
      <c r="T129" s="506">
        <v>0</v>
      </c>
      <c r="U129" s="506">
        <v>0</v>
      </c>
      <c r="V129" s="506">
        <v>0</v>
      </c>
      <c r="W129" s="506">
        <v>0</v>
      </c>
      <c r="X129" s="506">
        <v>0</v>
      </c>
      <c r="Y129" s="506">
        <v>0</v>
      </c>
      <c r="Z129" s="506">
        <v>0</v>
      </c>
      <c r="AA129" s="506">
        <v>0</v>
      </c>
      <c r="AB129" s="506">
        <v>0</v>
      </c>
      <c r="AC129" s="506">
        <v>0</v>
      </c>
      <c r="AD129" s="506">
        <v>0</v>
      </c>
      <c r="AE129" s="506">
        <v>0</v>
      </c>
      <c r="AF129" s="506">
        <v>1</v>
      </c>
      <c r="AG129" s="506">
        <v>1</v>
      </c>
      <c r="AH129" s="506">
        <v>0</v>
      </c>
      <c r="AI129" s="506">
        <v>0</v>
      </c>
      <c r="AJ129" s="506">
        <v>0</v>
      </c>
      <c r="AK129" s="506">
        <v>0</v>
      </c>
      <c r="AL129" s="506">
        <v>0</v>
      </c>
      <c r="AM129" s="506">
        <v>0</v>
      </c>
      <c r="AN129" s="506">
        <v>0</v>
      </c>
      <c r="AO129" s="506">
        <v>0</v>
      </c>
      <c r="AP129" s="506">
        <v>0</v>
      </c>
      <c r="AQ129" s="506">
        <v>0</v>
      </c>
      <c r="AR129" s="506">
        <v>0</v>
      </c>
      <c r="AS129" s="506">
        <v>0</v>
      </c>
      <c r="AT129" s="506">
        <v>0</v>
      </c>
      <c r="AU129" s="506">
        <v>0</v>
      </c>
      <c r="AV129" s="506">
        <v>0</v>
      </c>
      <c r="AW129" s="506">
        <v>0</v>
      </c>
      <c r="AX129" s="506">
        <v>0</v>
      </c>
      <c r="AY129" s="506">
        <v>0</v>
      </c>
      <c r="AZ129" s="506">
        <v>0</v>
      </c>
      <c r="BA129" s="506">
        <v>0</v>
      </c>
      <c r="BB129" s="506">
        <v>0</v>
      </c>
      <c r="BC129" s="506">
        <v>0</v>
      </c>
      <c r="BD129" s="506">
        <v>0</v>
      </c>
      <c r="BE129" s="506">
        <v>0</v>
      </c>
      <c r="BF129" s="506">
        <v>0</v>
      </c>
      <c r="BG129" s="506">
        <v>0</v>
      </c>
      <c r="BH129" s="506">
        <v>0</v>
      </c>
      <c r="BI129" s="506">
        <v>0</v>
      </c>
      <c r="BS129" s="1"/>
      <c r="BT129" s="268"/>
      <c r="BU129" s="268"/>
      <c r="BV129" s="268"/>
      <c r="BW129" s="269"/>
      <c r="BX129" s="269"/>
      <c r="BY129" s="269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</row>
    <row r="130" spans="1:108" ht="15" customHeight="1" x14ac:dyDescent="0.3">
      <c r="A130" s="501" t="s">
        <v>416</v>
      </c>
      <c r="B130" s="502" t="s">
        <v>669</v>
      </c>
      <c r="C130" s="503" t="s">
        <v>176</v>
      </c>
      <c r="D130" s="504">
        <f t="array" ref="D130">SUM($G$18:$BI$18*$G130:$BI130+$G$19:$BI$19*$G130:$BI130)</f>
        <v>30</v>
      </c>
      <c r="E130" s="505"/>
      <c r="F130" s="506">
        <v>110</v>
      </c>
      <c r="G130" s="506">
        <v>0</v>
      </c>
      <c r="H130" s="506">
        <v>0</v>
      </c>
      <c r="I130" s="506">
        <v>12</v>
      </c>
      <c r="J130" s="506">
        <v>0</v>
      </c>
      <c r="K130" s="506">
        <v>0</v>
      </c>
      <c r="L130" s="506">
        <v>0</v>
      </c>
      <c r="M130" s="506">
        <v>0</v>
      </c>
      <c r="N130" s="506">
        <v>1</v>
      </c>
      <c r="O130" s="506">
        <v>0</v>
      </c>
      <c r="P130" s="506">
        <v>0</v>
      </c>
      <c r="Q130" s="506">
        <v>0</v>
      </c>
      <c r="R130" s="506">
        <v>0</v>
      </c>
      <c r="S130" s="506">
        <v>0</v>
      </c>
      <c r="T130" s="506">
        <v>0</v>
      </c>
      <c r="U130" s="506">
        <v>0</v>
      </c>
      <c r="V130" s="506">
        <v>0</v>
      </c>
      <c r="W130" s="506">
        <v>0</v>
      </c>
      <c r="X130" s="506">
        <v>0</v>
      </c>
      <c r="Y130" s="506">
        <v>0</v>
      </c>
      <c r="Z130" s="506">
        <v>0</v>
      </c>
      <c r="AA130" s="506">
        <v>0</v>
      </c>
      <c r="AB130" s="506">
        <v>0</v>
      </c>
      <c r="AC130" s="506">
        <v>0</v>
      </c>
      <c r="AD130" s="506">
        <v>0</v>
      </c>
      <c r="AE130" s="506">
        <v>0</v>
      </c>
      <c r="AF130" s="506">
        <v>1</v>
      </c>
      <c r="AG130" s="506">
        <v>1</v>
      </c>
      <c r="AH130" s="506">
        <v>0</v>
      </c>
      <c r="AI130" s="506">
        <v>0</v>
      </c>
      <c r="AJ130" s="506">
        <v>0</v>
      </c>
      <c r="AK130" s="506">
        <v>0</v>
      </c>
      <c r="AL130" s="506">
        <v>0</v>
      </c>
      <c r="AM130" s="506">
        <v>0</v>
      </c>
      <c r="AN130" s="506">
        <v>0</v>
      </c>
      <c r="AO130" s="506">
        <v>0</v>
      </c>
      <c r="AP130" s="506">
        <v>0</v>
      </c>
      <c r="AQ130" s="506">
        <v>0</v>
      </c>
      <c r="AR130" s="506">
        <v>0</v>
      </c>
      <c r="AS130" s="506">
        <v>0</v>
      </c>
      <c r="AT130" s="506">
        <v>0</v>
      </c>
      <c r="AU130" s="506">
        <v>0</v>
      </c>
      <c r="AV130" s="506">
        <v>0</v>
      </c>
      <c r="AW130" s="506">
        <v>0</v>
      </c>
      <c r="AX130" s="506">
        <v>0</v>
      </c>
      <c r="AY130" s="506">
        <v>0</v>
      </c>
      <c r="AZ130" s="506">
        <v>0</v>
      </c>
      <c r="BA130" s="506">
        <v>0</v>
      </c>
      <c r="BB130" s="506">
        <v>0</v>
      </c>
      <c r="BC130" s="506">
        <v>0</v>
      </c>
      <c r="BD130" s="506">
        <v>0</v>
      </c>
      <c r="BE130" s="506">
        <v>0</v>
      </c>
      <c r="BF130" s="506">
        <v>0</v>
      </c>
      <c r="BG130" s="506">
        <v>0</v>
      </c>
      <c r="BH130" s="506">
        <v>0</v>
      </c>
      <c r="BI130" s="506">
        <v>0</v>
      </c>
      <c r="BS130" s="1"/>
      <c r="BT130" s="268"/>
      <c r="BU130" s="268"/>
      <c r="BV130" s="268"/>
      <c r="BW130" s="269"/>
      <c r="BX130" s="269"/>
      <c r="BY130" s="269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</row>
    <row r="131" spans="1:108" ht="15" customHeight="1" x14ac:dyDescent="0.3">
      <c r="A131" s="501" t="s">
        <v>415</v>
      </c>
      <c r="B131" s="502" t="s">
        <v>670</v>
      </c>
      <c r="C131" s="503" t="s">
        <v>176</v>
      </c>
      <c r="D131" s="504">
        <f t="array" ref="D131">SUM($G$18:$BI$18*$G131:$BI131+$G$19:$BI$19*$G131:$BI131)</f>
        <v>50</v>
      </c>
      <c r="E131" s="505"/>
      <c r="F131" s="506">
        <v>111</v>
      </c>
      <c r="G131" s="506">
        <v>0</v>
      </c>
      <c r="H131" s="506">
        <v>0</v>
      </c>
      <c r="I131" s="506">
        <v>22</v>
      </c>
      <c r="J131" s="506">
        <v>0</v>
      </c>
      <c r="K131" s="506">
        <v>0</v>
      </c>
      <c r="L131" s="506">
        <v>0</v>
      </c>
      <c r="M131" s="506">
        <v>0</v>
      </c>
      <c r="N131" s="506">
        <v>1</v>
      </c>
      <c r="O131" s="506">
        <v>0</v>
      </c>
      <c r="P131" s="506">
        <v>0</v>
      </c>
      <c r="Q131" s="506">
        <v>0</v>
      </c>
      <c r="R131" s="506">
        <v>0</v>
      </c>
      <c r="S131" s="506">
        <v>0</v>
      </c>
      <c r="T131" s="506">
        <v>0</v>
      </c>
      <c r="U131" s="506">
        <v>0</v>
      </c>
      <c r="V131" s="506">
        <v>0</v>
      </c>
      <c r="W131" s="506">
        <v>0</v>
      </c>
      <c r="X131" s="506">
        <v>0</v>
      </c>
      <c r="Y131" s="506">
        <v>0</v>
      </c>
      <c r="Z131" s="506">
        <v>0</v>
      </c>
      <c r="AA131" s="506">
        <v>0</v>
      </c>
      <c r="AB131" s="506">
        <v>0</v>
      </c>
      <c r="AC131" s="506">
        <v>0</v>
      </c>
      <c r="AD131" s="506">
        <v>0</v>
      </c>
      <c r="AE131" s="506">
        <v>0</v>
      </c>
      <c r="AF131" s="506">
        <v>1</v>
      </c>
      <c r="AG131" s="506">
        <v>1</v>
      </c>
      <c r="AH131" s="506">
        <v>0</v>
      </c>
      <c r="AI131" s="506">
        <v>0</v>
      </c>
      <c r="AJ131" s="506">
        <v>0</v>
      </c>
      <c r="AK131" s="506">
        <v>0</v>
      </c>
      <c r="AL131" s="506">
        <v>0</v>
      </c>
      <c r="AM131" s="506">
        <v>0</v>
      </c>
      <c r="AN131" s="506">
        <v>0</v>
      </c>
      <c r="AO131" s="506">
        <v>0</v>
      </c>
      <c r="AP131" s="506">
        <v>0</v>
      </c>
      <c r="AQ131" s="506">
        <v>0</v>
      </c>
      <c r="AR131" s="506">
        <v>0</v>
      </c>
      <c r="AS131" s="506">
        <v>0</v>
      </c>
      <c r="AT131" s="506">
        <v>0</v>
      </c>
      <c r="AU131" s="506">
        <v>0</v>
      </c>
      <c r="AV131" s="506">
        <v>0</v>
      </c>
      <c r="AW131" s="506">
        <v>0</v>
      </c>
      <c r="AX131" s="506">
        <v>0</v>
      </c>
      <c r="AY131" s="506">
        <v>0</v>
      </c>
      <c r="AZ131" s="506">
        <v>0</v>
      </c>
      <c r="BA131" s="506">
        <v>0</v>
      </c>
      <c r="BB131" s="506">
        <v>0</v>
      </c>
      <c r="BC131" s="506">
        <v>0</v>
      </c>
      <c r="BD131" s="506">
        <v>0</v>
      </c>
      <c r="BE131" s="506">
        <v>0</v>
      </c>
      <c r="BF131" s="506">
        <v>0</v>
      </c>
      <c r="BG131" s="506">
        <v>0</v>
      </c>
      <c r="BH131" s="506">
        <v>0</v>
      </c>
      <c r="BI131" s="506">
        <v>0</v>
      </c>
      <c r="BS131" s="1"/>
      <c r="BT131" s="268"/>
      <c r="BU131" s="268"/>
      <c r="BV131" s="268"/>
      <c r="BW131" s="269"/>
      <c r="BX131" s="269"/>
      <c r="BY131" s="269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</row>
    <row r="132" spans="1:108" ht="15" customHeight="1" x14ac:dyDescent="0.3">
      <c r="A132" s="501" t="s">
        <v>414</v>
      </c>
      <c r="B132" s="502" t="s">
        <v>671</v>
      </c>
      <c r="C132" s="503" t="s">
        <v>296</v>
      </c>
      <c r="D132" s="504">
        <f t="array" ref="D132">SUM($G$18:$BI$18*$G132:$BI132+$G$19:$BI$19*$G132:$BI132)</f>
        <v>22</v>
      </c>
      <c r="E132" s="505"/>
      <c r="F132" s="506">
        <v>112</v>
      </c>
      <c r="G132" s="506">
        <v>0</v>
      </c>
      <c r="H132" s="506">
        <v>0</v>
      </c>
      <c r="I132" s="506">
        <v>8</v>
      </c>
      <c r="J132" s="506">
        <v>0</v>
      </c>
      <c r="K132" s="506">
        <v>0</v>
      </c>
      <c r="L132" s="506">
        <v>0</v>
      </c>
      <c r="M132" s="506">
        <v>0</v>
      </c>
      <c r="N132" s="506">
        <v>1</v>
      </c>
      <c r="O132" s="506">
        <v>0</v>
      </c>
      <c r="P132" s="506">
        <v>0</v>
      </c>
      <c r="Q132" s="506">
        <v>0</v>
      </c>
      <c r="R132" s="506">
        <v>0</v>
      </c>
      <c r="S132" s="506">
        <v>0</v>
      </c>
      <c r="T132" s="506">
        <v>0</v>
      </c>
      <c r="U132" s="506">
        <v>0</v>
      </c>
      <c r="V132" s="506">
        <v>0</v>
      </c>
      <c r="W132" s="506">
        <v>0</v>
      </c>
      <c r="X132" s="506">
        <v>0</v>
      </c>
      <c r="Y132" s="506">
        <v>0</v>
      </c>
      <c r="Z132" s="506">
        <v>0</v>
      </c>
      <c r="AA132" s="506">
        <v>0</v>
      </c>
      <c r="AB132" s="506">
        <v>0</v>
      </c>
      <c r="AC132" s="506">
        <v>0</v>
      </c>
      <c r="AD132" s="506">
        <v>0</v>
      </c>
      <c r="AE132" s="506">
        <v>0</v>
      </c>
      <c r="AF132" s="506">
        <v>1</v>
      </c>
      <c r="AG132" s="506">
        <v>1</v>
      </c>
      <c r="AH132" s="506">
        <v>0</v>
      </c>
      <c r="AI132" s="506">
        <v>0</v>
      </c>
      <c r="AJ132" s="506">
        <v>0</v>
      </c>
      <c r="AK132" s="506">
        <v>0</v>
      </c>
      <c r="AL132" s="506">
        <v>0</v>
      </c>
      <c r="AM132" s="506">
        <v>0</v>
      </c>
      <c r="AN132" s="506">
        <v>0</v>
      </c>
      <c r="AO132" s="506">
        <v>0</v>
      </c>
      <c r="AP132" s="506">
        <v>0</v>
      </c>
      <c r="AQ132" s="506">
        <v>0</v>
      </c>
      <c r="AR132" s="506">
        <v>0</v>
      </c>
      <c r="AS132" s="506">
        <v>0</v>
      </c>
      <c r="AT132" s="506">
        <v>0</v>
      </c>
      <c r="AU132" s="506">
        <v>0</v>
      </c>
      <c r="AV132" s="506">
        <v>0</v>
      </c>
      <c r="AW132" s="506">
        <v>0</v>
      </c>
      <c r="AX132" s="506">
        <v>0</v>
      </c>
      <c r="AY132" s="506">
        <v>0</v>
      </c>
      <c r="AZ132" s="506">
        <v>0</v>
      </c>
      <c r="BA132" s="506">
        <v>0</v>
      </c>
      <c r="BB132" s="506">
        <v>0</v>
      </c>
      <c r="BC132" s="506">
        <v>0</v>
      </c>
      <c r="BD132" s="506">
        <v>0</v>
      </c>
      <c r="BE132" s="506">
        <v>0</v>
      </c>
      <c r="BF132" s="506">
        <v>0</v>
      </c>
      <c r="BG132" s="506">
        <v>0</v>
      </c>
      <c r="BH132" s="506">
        <v>0</v>
      </c>
      <c r="BI132" s="506">
        <v>0</v>
      </c>
      <c r="BS132" s="1"/>
      <c r="BT132" s="268"/>
      <c r="BU132" s="268"/>
      <c r="BV132" s="268"/>
      <c r="BW132" s="269"/>
      <c r="BX132" s="269"/>
      <c r="BY132" s="269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</row>
    <row r="133" spans="1:108" ht="15" customHeight="1" x14ac:dyDescent="0.3">
      <c r="A133" s="501" t="s">
        <v>413</v>
      </c>
      <c r="B133" s="502" t="s">
        <v>672</v>
      </c>
      <c r="C133" s="503" t="s">
        <v>296</v>
      </c>
      <c r="D133" s="504">
        <f t="array" ref="D133">SUM($G$18:$BI$18*$G133:$BI133+$G$19:$BI$19*$G133:$BI133)</f>
        <v>26</v>
      </c>
      <c r="E133" s="505"/>
      <c r="F133" s="506">
        <v>113</v>
      </c>
      <c r="G133" s="506">
        <v>0</v>
      </c>
      <c r="H133" s="506">
        <v>0</v>
      </c>
      <c r="I133" s="506">
        <v>10</v>
      </c>
      <c r="J133" s="506">
        <v>0</v>
      </c>
      <c r="K133" s="506">
        <v>0</v>
      </c>
      <c r="L133" s="506">
        <v>0</v>
      </c>
      <c r="M133" s="506">
        <v>0</v>
      </c>
      <c r="N133" s="506">
        <v>1</v>
      </c>
      <c r="O133" s="506">
        <v>0</v>
      </c>
      <c r="P133" s="506">
        <v>0</v>
      </c>
      <c r="Q133" s="506">
        <v>0</v>
      </c>
      <c r="R133" s="506">
        <v>0</v>
      </c>
      <c r="S133" s="506">
        <v>0</v>
      </c>
      <c r="T133" s="506">
        <v>0</v>
      </c>
      <c r="U133" s="506">
        <v>0</v>
      </c>
      <c r="V133" s="506">
        <v>0</v>
      </c>
      <c r="W133" s="506">
        <v>0</v>
      </c>
      <c r="X133" s="506">
        <v>0</v>
      </c>
      <c r="Y133" s="506">
        <v>0</v>
      </c>
      <c r="Z133" s="506">
        <v>0</v>
      </c>
      <c r="AA133" s="506">
        <v>0</v>
      </c>
      <c r="AB133" s="506">
        <v>0</v>
      </c>
      <c r="AC133" s="506">
        <v>0</v>
      </c>
      <c r="AD133" s="506">
        <v>0</v>
      </c>
      <c r="AE133" s="506">
        <v>0</v>
      </c>
      <c r="AF133" s="506">
        <v>1</v>
      </c>
      <c r="AG133" s="506">
        <v>1</v>
      </c>
      <c r="AH133" s="506">
        <v>0</v>
      </c>
      <c r="AI133" s="506">
        <v>0</v>
      </c>
      <c r="AJ133" s="506">
        <v>0</v>
      </c>
      <c r="AK133" s="506">
        <v>0</v>
      </c>
      <c r="AL133" s="506">
        <v>0</v>
      </c>
      <c r="AM133" s="506">
        <v>0</v>
      </c>
      <c r="AN133" s="506">
        <v>0</v>
      </c>
      <c r="AO133" s="506">
        <v>0</v>
      </c>
      <c r="AP133" s="506">
        <v>0</v>
      </c>
      <c r="AQ133" s="506">
        <v>0</v>
      </c>
      <c r="AR133" s="506">
        <v>0</v>
      </c>
      <c r="AS133" s="506">
        <v>0</v>
      </c>
      <c r="AT133" s="506">
        <v>0</v>
      </c>
      <c r="AU133" s="506">
        <v>0</v>
      </c>
      <c r="AV133" s="506">
        <v>0</v>
      </c>
      <c r="AW133" s="506">
        <v>0</v>
      </c>
      <c r="AX133" s="506">
        <v>0</v>
      </c>
      <c r="AY133" s="506">
        <v>0</v>
      </c>
      <c r="AZ133" s="506">
        <v>0</v>
      </c>
      <c r="BA133" s="506">
        <v>0</v>
      </c>
      <c r="BB133" s="506">
        <v>0</v>
      </c>
      <c r="BC133" s="506">
        <v>0</v>
      </c>
      <c r="BD133" s="506">
        <v>0</v>
      </c>
      <c r="BE133" s="506">
        <v>0</v>
      </c>
      <c r="BF133" s="506">
        <v>0</v>
      </c>
      <c r="BG133" s="506">
        <v>0</v>
      </c>
      <c r="BH133" s="506">
        <v>0</v>
      </c>
      <c r="BI133" s="506">
        <v>0</v>
      </c>
      <c r="BS133" s="1"/>
      <c r="BT133" s="268"/>
      <c r="BU133" s="268"/>
      <c r="BV133" s="268"/>
      <c r="BW133" s="269"/>
      <c r="BX133" s="269"/>
      <c r="BY133" s="269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</row>
    <row r="134" spans="1:108" s="8" customFormat="1" ht="15" customHeight="1" x14ac:dyDescent="0.3">
      <c r="A134" s="501" t="s">
        <v>412</v>
      </c>
      <c r="B134" s="502" t="s">
        <v>673</v>
      </c>
      <c r="C134" s="503" t="s">
        <v>296</v>
      </c>
      <c r="D134" s="504">
        <f t="array" ref="D134">SUM($G$18:$BI$18*$G134:$BI134+$G$19:$BI$19*$G134:$BI134)</f>
        <v>30</v>
      </c>
      <c r="E134" s="505"/>
      <c r="F134" s="506">
        <v>114</v>
      </c>
      <c r="G134" s="506">
        <v>0</v>
      </c>
      <c r="H134" s="506">
        <v>0</v>
      </c>
      <c r="I134" s="506">
        <v>12</v>
      </c>
      <c r="J134" s="506">
        <v>0</v>
      </c>
      <c r="K134" s="506">
        <v>0</v>
      </c>
      <c r="L134" s="506">
        <v>0</v>
      </c>
      <c r="M134" s="506">
        <v>0</v>
      </c>
      <c r="N134" s="506">
        <v>1</v>
      </c>
      <c r="O134" s="506">
        <v>0</v>
      </c>
      <c r="P134" s="506">
        <v>0</v>
      </c>
      <c r="Q134" s="506">
        <v>0</v>
      </c>
      <c r="R134" s="506">
        <v>0</v>
      </c>
      <c r="S134" s="506">
        <v>0</v>
      </c>
      <c r="T134" s="506">
        <v>0</v>
      </c>
      <c r="U134" s="506">
        <v>0</v>
      </c>
      <c r="V134" s="506">
        <v>0</v>
      </c>
      <c r="W134" s="506">
        <v>0</v>
      </c>
      <c r="X134" s="506">
        <v>0</v>
      </c>
      <c r="Y134" s="506">
        <v>0</v>
      </c>
      <c r="Z134" s="506">
        <v>0</v>
      </c>
      <c r="AA134" s="506">
        <v>0</v>
      </c>
      <c r="AB134" s="506">
        <v>0</v>
      </c>
      <c r="AC134" s="506">
        <v>0</v>
      </c>
      <c r="AD134" s="506">
        <v>0</v>
      </c>
      <c r="AE134" s="506">
        <v>0</v>
      </c>
      <c r="AF134" s="506">
        <v>1</v>
      </c>
      <c r="AG134" s="506">
        <v>1</v>
      </c>
      <c r="AH134" s="506">
        <v>0</v>
      </c>
      <c r="AI134" s="506">
        <v>0</v>
      </c>
      <c r="AJ134" s="506">
        <v>0</v>
      </c>
      <c r="AK134" s="506">
        <v>0</v>
      </c>
      <c r="AL134" s="506">
        <v>0</v>
      </c>
      <c r="AM134" s="506">
        <v>0</v>
      </c>
      <c r="AN134" s="506">
        <v>0</v>
      </c>
      <c r="AO134" s="506">
        <v>0</v>
      </c>
      <c r="AP134" s="506">
        <v>0</v>
      </c>
      <c r="AQ134" s="506">
        <v>0</v>
      </c>
      <c r="AR134" s="506">
        <v>0</v>
      </c>
      <c r="AS134" s="506">
        <v>0</v>
      </c>
      <c r="AT134" s="506">
        <v>0</v>
      </c>
      <c r="AU134" s="506">
        <v>0</v>
      </c>
      <c r="AV134" s="506">
        <v>0</v>
      </c>
      <c r="AW134" s="506">
        <v>0</v>
      </c>
      <c r="AX134" s="506">
        <v>0</v>
      </c>
      <c r="AY134" s="506">
        <v>0</v>
      </c>
      <c r="AZ134" s="506">
        <v>0</v>
      </c>
      <c r="BA134" s="506">
        <v>0</v>
      </c>
      <c r="BB134" s="506">
        <v>0</v>
      </c>
      <c r="BC134" s="506">
        <v>0</v>
      </c>
      <c r="BD134" s="506">
        <v>0</v>
      </c>
      <c r="BE134" s="506">
        <v>0</v>
      </c>
      <c r="BF134" s="506">
        <v>0</v>
      </c>
      <c r="BG134" s="506">
        <v>0</v>
      </c>
      <c r="BH134" s="506">
        <v>0</v>
      </c>
      <c r="BI134" s="506">
        <v>0</v>
      </c>
      <c r="BJ134" s="2"/>
      <c r="BK134" s="2"/>
      <c r="BL134" s="2"/>
      <c r="BM134" s="2"/>
      <c r="BN134" s="2"/>
      <c r="BO134" s="2"/>
      <c r="BP134" s="2"/>
      <c r="BQ134" s="2"/>
      <c r="BR134" s="2"/>
      <c r="BT134" s="268"/>
      <c r="BU134" s="268"/>
      <c r="BV134" s="268"/>
      <c r="BW134" s="269"/>
      <c r="BX134" s="269"/>
      <c r="BY134" s="269"/>
      <c r="BZ134" s="2"/>
    </row>
    <row r="135" spans="1:108" s="8" customFormat="1" ht="15" customHeight="1" x14ac:dyDescent="0.3">
      <c r="A135" s="501" t="s">
        <v>411</v>
      </c>
      <c r="B135" s="502" t="s">
        <v>674</v>
      </c>
      <c r="C135" s="503" t="s">
        <v>296</v>
      </c>
      <c r="D135" s="504">
        <f t="array" ref="D135">SUM($G$18:$BI$18*$G135:$BI135+$G$19:$BI$19*$G135:$BI135)</f>
        <v>34</v>
      </c>
      <c r="E135" s="505"/>
      <c r="F135" s="506">
        <v>115</v>
      </c>
      <c r="G135" s="506">
        <v>0</v>
      </c>
      <c r="H135" s="506">
        <v>0</v>
      </c>
      <c r="I135" s="506">
        <v>14</v>
      </c>
      <c r="J135" s="506">
        <v>0</v>
      </c>
      <c r="K135" s="506">
        <v>0</v>
      </c>
      <c r="L135" s="506">
        <v>0</v>
      </c>
      <c r="M135" s="506">
        <v>0</v>
      </c>
      <c r="N135" s="506">
        <v>1</v>
      </c>
      <c r="O135" s="506">
        <v>0</v>
      </c>
      <c r="P135" s="506">
        <v>0</v>
      </c>
      <c r="Q135" s="506">
        <v>0</v>
      </c>
      <c r="R135" s="506">
        <v>0</v>
      </c>
      <c r="S135" s="506">
        <v>0</v>
      </c>
      <c r="T135" s="506">
        <v>0</v>
      </c>
      <c r="U135" s="506">
        <v>0</v>
      </c>
      <c r="V135" s="506">
        <v>0</v>
      </c>
      <c r="W135" s="506">
        <v>0</v>
      </c>
      <c r="X135" s="506">
        <v>0</v>
      </c>
      <c r="Y135" s="506">
        <v>0</v>
      </c>
      <c r="Z135" s="506">
        <v>0</v>
      </c>
      <c r="AA135" s="506">
        <v>0</v>
      </c>
      <c r="AB135" s="506">
        <v>0</v>
      </c>
      <c r="AC135" s="506">
        <v>0</v>
      </c>
      <c r="AD135" s="506">
        <v>0</v>
      </c>
      <c r="AE135" s="506">
        <v>0</v>
      </c>
      <c r="AF135" s="506">
        <v>1</v>
      </c>
      <c r="AG135" s="506">
        <v>1</v>
      </c>
      <c r="AH135" s="506">
        <v>0</v>
      </c>
      <c r="AI135" s="506">
        <v>0</v>
      </c>
      <c r="AJ135" s="506">
        <v>0</v>
      </c>
      <c r="AK135" s="506">
        <v>0</v>
      </c>
      <c r="AL135" s="506">
        <v>0</v>
      </c>
      <c r="AM135" s="506">
        <v>0</v>
      </c>
      <c r="AN135" s="506">
        <v>0</v>
      </c>
      <c r="AO135" s="506">
        <v>0</v>
      </c>
      <c r="AP135" s="506">
        <v>0</v>
      </c>
      <c r="AQ135" s="506">
        <v>0</v>
      </c>
      <c r="AR135" s="506">
        <v>0</v>
      </c>
      <c r="AS135" s="506">
        <v>0</v>
      </c>
      <c r="AT135" s="506">
        <v>0</v>
      </c>
      <c r="AU135" s="506">
        <v>0</v>
      </c>
      <c r="AV135" s="506">
        <v>0</v>
      </c>
      <c r="AW135" s="506">
        <v>0</v>
      </c>
      <c r="AX135" s="506">
        <v>0</v>
      </c>
      <c r="AY135" s="506">
        <v>0</v>
      </c>
      <c r="AZ135" s="506">
        <v>0</v>
      </c>
      <c r="BA135" s="506">
        <v>0</v>
      </c>
      <c r="BB135" s="506">
        <v>0</v>
      </c>
      <c r="BC135" s="506">
        <v>0</v>
      </c>
      <c r="BD135" s="506">
        <v>0</v>
      </c>
      <c r="BE135" s="506">
        <v>0</v>
      </c>
      <c r="BF135" s="506">
        <v>0</v>
      </c>
      <c r="BG135" s="506">
        <v>0</v>
      </c>
      <c r="BH135" s="506">
        <v>0</v>
      </c>
      <c r="BI135" s="506">
        <v>0</v>
      </c>
      <c r="BJ135" s="2"/>
      <c r="BK135" s="2"/>
      <c r="BL135" s="2"/>
      <c r="BM135" s="2"/>
      <c r="BN135" s="2"/>
      <c r="BO135" s="2"/>
      <c r="BP135" s="2"/>
      <c r="BQ135" s="2"/>
      <c r="BR135" s="2"/>
      <c r="BT135" s="268"/>
      <c r="BU135" s="268"/>
      <c r="BV135" s="268"/>
      <c r="BW135" s="269"/>
      <c r="BX135" s="269"/>
      <c r="BY135" s="269"/>
      <c r="BZ135" s="2"/>
    </row>
    <row r="136" spans="1:108" s="8" customFormat="1" ht="15" customHeight="1" x14ac:dyDescent="0.3">
      <c r="A136" s="501" t="s">
        <v>19</v>
      </c>
      <c r="B136" s="502" t="s">
        <v>675</v>
      </c>
      <c r="C136" s="503" t="s">
        <v>410</v>
      </c>
      <c r="D136" s="504">
        <f t="array" ref="D136">SUM($G$18:$BI$18*$G136:$BI136+$G$19:$BI$19*$G136:$BI136)</f>
        <v>23</v>
      </c>
      <c r="E136" s="505"/>
      <c r="F136" s="506">
        <v>116</v>
      </c>
      <c r="G136" s="506">
        <v>0</v>
      </c>
      <c r="H136" s="506">
        <v>0</v>
      </c>
      <c r="I136" s="506">
        <v>0</v>
      </c>
      <c r="J136" s="506">
        <v>0</v>
      </c>
      <c r="K136" s="506">
        <v>0</v>
      </c>
      <c r="L136" s="506">
        <v>0</v>
      </c>
      <c r="M136" s="506">
        <v>0</v>
      </c>
      <c r="N136" s="506">
        <v>0</v>
      </c>
      <c r="O136" s="506">
        <v>0</v>
      </c>
      <c r="P136" s="506">
        <v>5</v>
      </c>
      <c r="Q136" s="506">
        <v>1</v>
      </c>
      <c r="R136" s="506">
        <v>0</v>
      </c>
      <c r="S136" s="506">
        <v>0</v>
      </c>
      <c r="T136" s="506">
        <v>0</v>
      </c>
      <c r="U136" s="506">
        <v>0</v>
      </c>
      <c r="V136" s="506">
        <v>0</v>
      </c>
      <c r="W136" s="506">
        <v>0</v>
      </c>
      <c r="X136" s="506">
        <v>0</v>
      </c>
      <c r="Y136" s="506">
        <v>0</v>
      </c>
      <c r="Z136" s="506">
        <v>0</v>
      </c>
      <c r="AA136" s="506">
        <v>0</v>
      </c>
      <c r="AB136" s="506">
        <v>1</v>
      </c>
      <c r="AC136" s="506">
        <v>0</v>
      </c>
      <c r="AD136" s="506">
        <v>0</v>
      </c>
      <c r="AE136" s="506">
        <v>0</v>
      </c>
      <c r="AF136" s="506">
        <v>0</v>
      </c>
      <c r="AG136" s="506">
        <v>0</v>
      </c>
      <c r="AH136" s="506">
        <v>0</v>
      </c>
      <c r="AI136" s="506">
        <v>0</v>
      </c>
      <c r="AJ136" s="506">
        <v>0</v>
      </c>
      <c r="AK136" s="506">
        <v>0</v>
      </c>
      <c r="AL136" s="506">
        <v>0</v>
      </c>
      <c r="AM136" s="506">
        <v>0</v>
      </c>
      <c r="AN136" s="506">
        <v>0</v>
      </c>
      <c r="AO136" s="506">
        <v>0</v>
      </c>
      <c r="AP136" s="506">
        <v>0</v>
      </c>
      <c r="AQ136" s="506">
        <v>0</v>
      </c>
      <c r="AR136" s="506">
        <v>0</v>
      </c>
      <c r="AS136" s="506">
        <v>0</v>
      </c>
      <c r="AT136" s="506">
        <v>0</v>
      </c>
      <c r="AU136" s="506">
        <v>0</v>
      </c>
      <c r="AV136" s="506">
        <v>0</v>
      </c>
      <c r="AW136" s="506">
        <v>0</v>
      </c>
      <c r="AX136" s="506">
        <v>0</v>
      </c>
      <c r="AY136" s="506">
        <v>0</v>
      </c>
      <c r="AZ136" s="506">
        <v>2</v>
      </c>
      <c r="BA136" s="506">
        <v>0</v>
      </c>
      <c r="BB136" s="506">
        <v>0</v>
      </c>
      <c r="BC136" s="506">
        <v>0</v>
      </c>
      <c r="BD136" s="506">
        <v>0</v>
      </c>
      <c r="BE136" s="506">
        <v>0</v>
      </c>
      <c r="BF136" s="506">
        <v>0</v>
      </c>
      <c r="BG136" s="506">
        <v>0</v>
      </c>
      <c r="BH136" s="506">
        <v>0</v>
      </c>
      <c r="BI136" s="506">
        <v>0</v>
      </c>
      <c r="BJ136" s="2"/>
      <c r="BK136" s="2"/>
      <c r="BL136" s="2"/>
      <c r="BM136" s="2"/>
      <c r="BN136" s="2"/>
      <c r="BO136" s="2"/>
      <c r="BP136" s="2"/>
      <c r="BQ136" s="2"/>
      <c r="BR136" s="2"/>
      <c r="BT136" s="268"/>
      <c r="BU136" s="268"/>
      <c r="BV136" s="268"/>
      <c r="BW136" s="269"/>
      <c r="BX136" s="269"/>
      <c r="BY136" s="269"/>
      <c r="BZ136" s="2"/>
    </row>
    <row r="137" spans="1:108" s="8" customFormat="1" ht="15" customHeight="1" x14ac:dyDescent="0.3">
      <c r="A137" s="501" t="s">
        <v>409</v>
      </c>
      <c r="B137" s="502" t="s">
        <v>676</v>
      </c>
      <c r="C137" s="503" t="s">
        <v>174</v>
      </c>
      <c r="D137" s="504">
        <f t="array" ref="D137">SUM($G$18:$BI$18*$G137:$BI137+$G$19:$BI$19*$G137:$BI137)</f>
        <v>28</v>
      </c>
      <c r="E137" s="505"/>
      <c r="F137" s="506">
        <v>117</v>
      </c>
      <c r="G137" s="506">
        <v>0</v>
      </c>
      <c r="H137" s="506">
        <v>0</v>
      </c>
      <c r="I137" s="506">
        <v>3</v>
      </c>
      <c r="J137" s="506">
        <v>0</v>
      </c>
      <c r="K137" s="506">
        <v>0</v>
      </c>
      <c r="L137" s="506">
        <v>0</v>
      </c>
      <c r="M137" s="506">
        <v>0</v>
      </c>
      <c r="N137" s="506">
        <v>0</v>
      </c>
      <c r="O137" s="506">
        <v>0</v>
      </c>
      <c r="P137" s="506">
        <v>4</v>
      </c>
      <c r="Q137" s="506">
        <v>2</v>
      </c>
      <c r="R137" s="506">
        <v>0</v>
      </c>
      <c r="S137" s="506">
        <v>0</v>
      </c>
      <c r="T137" s="506">
        <v>0</v>
      </c>
      <c r="U137" s="506">
        <v>0</v>
      </c>
      <c r="V137" s="506">
        <v>0</v>
      </c>
      <c r="W137" s="506">
        <v>0</v>
      </c>
      <c r="X137" s="506">
        <v>0</v>
      </c>
      <c r="Y137" s="506">
        <v>0</v>
      </c>
      <c r="Z137" s="506">
        <v>0</v>
      </c>
      <c r="AA137" s="506">
        <v>0</v>
      </c>
      <c r="AB137" s="506">
        <v>1</v>
      </c>
      <c r="AC137" s="506">
        <v>0</v>
      </c>
      <c r="AD137" s="506">
        <v>0</v>
      </c>
      <c r="AE137" s="506">
        <v>0</v>
      </c>
      <c r="AF137" s="506">
        <v>0</v>
      </c>
      <c r="AG137" s="506">
        <v>0</v>
      </c>
      <c r="AH137" s="506">
        <v>0</v>
      </c>
      <c r="AI137" s="506">
        <v>0</v>
      </c>
      <c r="AJ137" s="506">
        <v>0</v>
      </c>
      <c r="AK137" s="506">
        <v>0</v>
      </c>
      <c r="AL137" s="506">
        <v>0</v>
      </c>
      <c r="AM137" s="506">
        <v>0</v>
      </c>
      <c r="AN137" s="506">
        <v>0</v>
      </c>
      <c r="AO137" s="506">
        <v>0</v>
      </c>
      <c r="AP137" s="506">
        <v>0</v>
      </c>
      <c r="AQ137" s="506">
        <v>0</v>
      </c>
      <c r="AR137" s="506">
        <v>0</v>
      </c>
      <c r="AS137" s="506">
        <v>0</v>
      </c>
      <c r="AT137" s="506">
        <v>0</v>
      </c>
      <c r="AU137" s="506">
        <v>0</v>
      </c>
      <c r="AV137" s="506">
        <v>0</v>
      </c>
      <c r="AW137" s="506">
        <v>0</v>
      </c>
      <c r="AX137" s="506">
        <v>0</v>
      </c>
      <c r="AY137" s="506">
        <v>0</v>
      </c>
      <c r="AZ137" s="506">
        <v>0</v>
      </c>
      <c r="BA137" s="506">
        <v>0</v>
      </c>
      <c r="BB137" s="506">
        <v>0</v>
      </c>
      <c r="BC137" s="506">
        <v>0</v>
      </c>
      <c r="BD137" s="506">
        <v>2</v>
      </c>
      <c r="BE137" s="506">
        <v>0</v>
      </c>
      <c r="BF137" s="506">
        <v>0</v>
      </c>
      <c r="BG137" s="506">
        <v>0</v>
      </c>
      <c r="BH137" s="506">
        <v>0</v>
      </c>
      <c r="BI137" s="506">
        <v>0</v>
      </c>
      <c r="BJ137" s="2"/>
      <c r="BK137" s="2"/>
      <c r="BL137" s="2"/>
      <c r="BM137" s="2"/>
      <c r="BN137" s="2"/>
      <c r="BO137" s="2"/>
      <c r="BP137" s="2"/>
      <c r="BQ137" s="2"/>
      <c r="BR137" s="2"/>
      <c r="BT137" s="268"/>
      <c r="BU137" s="268"/>
      <c r="BV137" s="268"/>
      <c r="BW137" s="269"/>
      <c r="BX137" s="269"/>
      <c r="BY137" s="269"/>
      <c r="BZ137" s="2"/>
    </row>
    <row r="138" spans="1:108" s="8" customFormat="1" ht="15" customHeight="1" x14ac:dyDescent="0.3">
      <c r="A138" s="501" t="s">
        <v>408</v>
      </c>
      <c r="B138" s="502" t="s">
        <v>677</v>
      </c>
      <c r="C138" s="503" t="s">
        <v>174</v>
      </c>
      <c r="D138" s="504">
        <f t="array" ref="D138">SUM($G$18:$BI$18*$G138:$BI138+$G$19:$BI$19*$G138:$BI138)</f>
        <v>28</v>
      </c>
      <c r="E138" s="505"/>
      <c r="F138" s="506">
        <v>118</v>
      </c>
      <c r="G138" s="506">
        <v>0</v>
      </c>
      <c r="H138" s="506">
        <v>0</v>
      </c>
      <c r="I138" s="506">
        <v>3</v>
      </c>
      <c r="J138" s="506">
        <v>0</v>
      </c>
      <c r="K138" s="506">
        <v>0</v>
      </c>
      <c r="L138" s="506">
        <v>0</v>
      </c>
      <c r="M138" s="506">
        <v>0</v>
      </c>
      <c r="N138" s="506">
        <v>0</v>
      </c>
      <c r="O138" s="506">
        <v>0</v>
      </c>
      <c r="P138" s="506">
        <v>4</v>
      </c>
      <c r="Q138" s="506">
        <v>2</v>
      </c>
      <c r="R138" s="506">
        <v>0</v>
      </c>
      <c r="S138" s="506">
        <v>0</v>
      </c>
      <c r="T138" s="506">
        <v>0</v>
      </c>
      <c r="U138" s="506">
        <v>0</v>
      </c>
      <c r="V138" s="506">
        <v>0</v>
      </c>
      <c r="W138" s="506">
        <v>0</v>
      </c>
      <c r="X138" s="506">
        <v>0</v>
      </c>
      <c r="Y138" s="506">
        <v>0</v>
      </c>
      <c r="Z138" s="506">
        <v>0</v>
      </c>
      <c r="AA138" s="506">
        <v>0</v>
      </c>
      <c r="AB138" s="506">
        <v>1</v>
      </c>
      <c r="AC138" s="506">
        <v>0</v>
      </c>
      <c r="AD138" s="506">
        <v>0</v>
      </c>
      <c r="AE138" s="506">
        <v>0</v>
      </c>
      <c r="AF138" s="506">
        <v>0</v>
      </c>
      <c r="AG138" s="506">
        <v>0</v>
      </c>
      <c r="AH138" s="506">
        <v>0</v>
      </c>
      <c r="AI138" s="506">
        <v>0</v>
      </c>
      <c r="AJ138" s="506">
        <v>0</v>
      </c>
      <c r="AK138" s="506">
        <v>0</v>
      </c>
      <c r="AL138" s="506">
        <v>0</v>
      </c>
      <c r="AM138" s="506">
        <v>0</v>
      </c>
      <c r="AN138" s="506">
        <v>0</v>
      </c>
      <c r="AO138" s="506">
        <v>0</v>
      </c>
      <c r="AP138" s="506">
        <v>0</v>
      </c>
      <c r="AQ138" s="506">
        <v>0</v>
      </c>
      <c r="AR138" s="506">
        <v>0</v>
      </c>
      <c r="AS138" s="506">
        <v>0</v>
      </c>
      <c r="AT138" s="506">
        <v>0</v>
      </c>
      <c r="AU138" s="506">
        <v>0</v>
      </c>
      <c r="AV138" s="506">
        <v>0</v>
      </c>
      <c r="AW138" s="506">
        <v>0</v>
      </c>
      <c r="AX138" s="506">
        <v>0</v>
      </c>
      <c r="AY138" s="506">
        <v>0</v>
      </c>
      <c r="AZ138" s="506">
        <v>0</v>
      </c>
      <c r="BA138" s="506">
        <v>0</v>
      </c>
      <c r="BB138" s="506">
        <v>0</v>
      </c>
      <c r="BC138" s="506">
        <v>0</v>
      </c>
      <c r="BD138" s="506">
        <v>2</v>
      </c>
      <c r="BE138" s="506">
        <v>0</v>
      </c>
      <c r="BF138" s="506">
        <v>0</v>
      </c>
      <c r="BG138" s="506">
        <v>0</v>
      </c>
      <c r="BH138" s="506">
        <v>0</v>
      </c>
      <c r="BI138" s="506">
        <v>0</v>
      </c>
      <c r="BJ138" s="2"/>
      <c r="BK138" s="2"/>
      <c r="BL138" s="2"/>
      <c r="BM138" s="2"/>
      <c r="BN138" s="2"/>
      <c r="BO138" s="2"/>
      <c r="BP138" s="2"/>
      <c r="BQ138" s="2"/>
      <c r="BR138" s="2"/>
      <c r="BT138" s="268"/>
      <c r="BU138" s="268"/>
      <c r="BV138" s="268"/>
      <c r="BW138" s="269"/>
      <c r="BX138" s="269"/>
      <c r="BY138" s="269"/>
      <c r="BZ138" s="2"/>
    </row>
    <row r="139" spans="1:108" s="8" customFormat="1" ht="15" customHeight="1" x14ac:dyDescent="0.3">
      <c r="A139" s="501" t="s">
        <v>407</v>
      </c>
      <c r="B139" s="502" t="s">
        <v>678</v>
      </c>
      <c r="C139" s="503" t="s">
        <v>174</v>
      </c>
      <c r="D139" s="504">
        <f t="array" ref="D139">SUM($G$18:$BI$18*$G139:$BI139+$G$19:$BI$19*$G139:$BI139)</f>
        <v>33</v>
      </c>
      <c r="E139" s="505"/>
      <c r="F139" s="506">
        <v>119</v>
      </c>
      <c r="G139" s="506">
        <v>0</v>
      </c>
      <c r="H139" s="506">
        <v>0</v>
      </c>
      <c r="I139" s="506">
        <v>6</v>
      </c>
      <c r="J139" s="506">
        <v>0</v>
      </c>
      <c r="K139" s="506">
        <v>0</v>
      </c>
      <c r="L139" s="506">
        <v>0</v>
      </c>
      <c r="M139" s="506">
        <v>0</v>
      </c>
      <c r="N139" s="506">
        <v>0</v>
      </c>
      <c r="O139" s="506">
        <v>0</v>
      </c>
      <c r="P139" s="506">
        <v>3</v>
      </c>
      <c r="Q139" s="506">
        <v>3</v>
      </c>
      <c r="R139" s="506">
        <v>0</v>
      </c>
      <c r="S139" s="506">
        <v>0</v>
      </c>
      <c r="T139" s="506">
        <v>0</v>
      </c>
      <c r="U139" s="506">
        <v>0</v>
      </c>
      <c r="V139" s="506">
        <v>0</v>
      </c>
      <c r="W139" s="506">
        <v>0</v>
      </c>
      <c r="X139" s="506">
        <v>0</v>
      </c>
      <c r="Y139" s="506">
        <v>0</v>
      </c>
      <c r="Z139" s="506">
        <v>0</v>
      </c>
      <c r="AA139" s="506">
        <v>0</v>
      </c>
      <c r="AB139" s="506">
        <v>1</v>
      </c>
      <c r="AC139" s="506">
        <v>0</v>
      </c>
      <c r="AD139" s="506">
        <v>0</v>
      </c>
      <c r="AE139" s="506">
        <v>0</v>
      </c>
      <c r="AF139" s="506">
        <v>0</v>
      </c>
      <c r="AG139" s="506">
        <v>0</v>
      </c>
      <c r="AH139" s="506">
        <v>0</v>
      </c>
      <c r="AI139" s="506">
        <v>0</v>
      </c>
      <c r="AJ139" s="506">
        <v>0</v>
      </c>
      <c r="AK139" s="506">
        <v>0</v>
      </c>
      <c r="AL139" s="506">
        <v>0</v>
      </c>
      <c r="AM139" s="506">
        <v>0</v>
      </c>
      <c r="AN139" s="506">
        <v>0</v>
      </c>
      <c r="AO139" s="506">
        <v>0</v>
      </c>
      <c r="AP139" s="506">
        <v>0</v>
      </c>
      <c r="AQ139" s="506">
        <v>0</v>
      </c>
      <c r="AR139" s="506">
        <v>0</v>
      </c>
      <c r="AS139" s="506">
        <v>0</v>
      </c>
      <c r="AT139" s="506">
        <v>0</v>
      </c>
      <c r="AU139" s="506">
        <v>0</v>
      </c>
      <c r="AV139" s="506">
        <v>0</v>
      </c>
      <c r="AW139" s="506">
        <v>0</v>
      </c>
      <c r="AX139" s="506">
        <v>0</v>
      </c>
      <c r="AY139" s="506">
        <v>0</v>
      </c>
      <c r="AZ139" s="506">
        <v>0</v>
      </c>
      <c r="BA139" s="506">
        <v>0</v>
      </c>
      <c r="BB139" s="506">
        <v>0</v>
      </c>
      <c r="BC139" s="506">
        <v>0</v>
      </c>
      <c r="BD139" s="506">
        <v>0</v>
      </c>
      <c r="BE139" s="506">
        <v>2</v>
      </c>
      <c r="BF139" s="506">
        <v>0</v>
      </c>
      <c r="BG139" s="506">
        <v>0</v>
      </c>
      <c r="BH139" s="506">
        <v>0</v>
      </c>
      <c r="BI139" s="506">
        <v>0</v>
      </c>
      <c r="BJ139" s="2"/>
      <c r="BK139" s="2"/>
      <c r="BL139" s="2"/>
      <c r="BM139" s="2"/>
      <c r="BN139" s="2"/>
      <c r="BO139" s="2"/>
      <c r="BP139" s="2"/>
      <c r="BQ139" s="2"/>
      <c r="BR139" s="2"/>
      <c r="BT139" s="268"/>
      <c r="BU139" s="268"/>
      <c r="BV139" s="268"/>
      <c r="BW139" s="269"/>
      <c r="BX139" s="269"/>
      <c r="BY139" s="269"/>
      <c r="BZ139" s="2"/>
    </row>
    <row r="140" spans="1:108" s="8" customFormat="1" ht="15" customHeight="1" x14ac:dyDescent="0.3">
      <c r="A140" s="501" t="s">
        <v>406</v>
      </c>
      <c r="B140" s="502" t="s">
        <v>679</v>
      </c>
      <c r="C140" s="503" t="s">
        <v>174</v>
      </c>
      <c r="D140" s="504">
        <f t="array" ref="D140">SUM($G$18:$BI$18*$G140:$BI140+$G$19:$BI$19*$G140:$BI140)</f>
        <v>33</v>
      </c>
      <c r="E140" s="505"/>
      <c r="F140" s="506">
        <v>120</v>
      </c>
      <c r="G140" s="506">
        <v>0</v>
      </c>
      <c r="H140" s="506">
        <v>0</v>
      </c>
      <c r="I140" s="506">
        <v>6</v>
      </c>
      <c r="J140" s="506">
        <v>0</v>
      </c>
      <c r="K140" s="506">
        <v>0</v>
      </c>
      <c r="L140" s="506">
        <v>0</v>
      </c>
      <c r="M140" s="506">
        <v>0</v>
      </c>
      <c r="N140" s="506">
        <v>0</v>
      </c>
      <c r="O140" s="506">
        <v>0</v>
      </c>
      <c r="P140" s="506">
        <v>3</v>
      </c>
      <c r="Q140" s="506">
        <v>3</v>
      </c>
      <c r="R140" s="506">
        <v>0</v>
      </c>
      <c r="S140" s="506">
        <v>0</v>
      </c>
      <c r="T140" s="506">
        <v>0</v>
      </c>
      <c r="U140" s="506">
        <v>0</v>
      </c>
      <c r="V140" s="506">
        <v>0</v>
      </c>
      <c r="W140" s="506">
        <v>0</v>
      </c>
      <c r="X140" s="506">
        <v>0</v>
      </c>
      <c r="Y140" s="506">
        <v>0</v>
      </c>
      <c r="Z140" s="506">
        <v>0</v>
      </c>
      <c r="AA140" s="506">
        <v>0</v>
      </c>
      <c r="AB140" s="506">
        <v>1</v>
      </c>
      <c r="AC140" s="506">
        <v>0</v>
      </c>
      <c r="AD140" s="506">
        <v>0</v>
      </c>
      <c r="AE140" s="506">
        <v>0</v>
      </c>
      <c r="AF140" s="506">
        <v>0</v>
      </c>
      <c r="AG140" s="506">
        <v>0</v>
      </c>
      <c r="AH140" s="506">
        <v>0</v>
      </c>
      <c r="AI140" s="506">
        <v>0</v>
      </c>
      <c r="AJ140" s="506">
        <v>0</v>
      </c>
      <c r="AK140" s="506">
        <v>0</v>
      </c>
      <c r="AL140" s="506">
        <v>0</v>
      </c>
      <c r="AM140" s="506">
        <v>0</v>
      </c>
      <c r="AN140" s="506">
        <v>0</v>
      </c>
      <c r="AO140" s="506">
        <v>0</v>
      </c>
      <c r="AP140" s="506">
        <v>0</v>
      </c>
      <c r="AQ140" s="506">
        <v>0</v>
      </c>
      <c r="AR140" s="506">
        <v>0</v>
      </c>
      <c r="AS140" s="506">
        <v>0</v>
      </c>
      <c r="AT140" s="506">
        <v>0</v>
      </c>
      <c r="AU140" s="506">
        <v>0</v>
      </c>
      <c r="AV140" s="506">
        <v>0</v>
      </c>
      <c r="AW140" s="506">
        <v>0</v>
      </c>
      <c r="AX140" s="506">
        <v>0</v>
      </c>
      <c r="AY140" s="506">
        <v>0</v>
      </c>
      <c r="AZ140" s="506">
        <v>0</v>
      </c>
      <c r="BA140" s="506">
        <v>0</v>
      </c>
      <c r="BB140" s="506">
        <v>0</v>
      </c>
      <c r="BC140" s="506">
        <v>0</v>
      </c>
      <c r="BD140" s="506">
        <v>0</v>
      </c>
      <c r="BE140" s="506">
        <v>2</v>
      </c>
      <c r="BF140" s="506">
        <v>0</v>
      </c>
      <c r="BG140" s="506">
        <v>0</v>
      </c>
      <c r="BH140" s="506">
        <v>0</v>
      </c>
      <c r="BI140" s="506">
        <v>0</v>
      </c>
      <c r="BJ140" s="2"/>
      <c r="BK140" s="2"/>
      <c r="BL140" s="2"/>
      <c r="BM140" s="2"/>
      <c r="BN140" s="2"/>
      <c r="BO140" s="2"/>
      <c r="BP140" s="2"/>
      <c r="BQ140" s="2"/>
      <c r="BR140" s="2"/>
      <c r="BT140" s="268"/>
      <c r="BU140" s="268"/>
      <c r="BV140" s="268"/>
      <c r="BW140" s="269"/>
      <c r="BX140" s="269"/>
      <c r="BY140" s="269"/>
      <c r="BZ140" s="2"/>
    </row>
    <row r="141" spans="1:108" s="8" customFormat="1" ht="15" customHeight="1" x14ac:dyDescent="0.3">
      <c r="A141" s="501" t="s">
        <v>405</v>
      </c>
      <c r="B141" s="502" t="s">
        <v>680</v>
      </c>
      <c r="C141" s="503" t="s">
        <v>401</v>
      </c>
      <c r="D141" s="504">
        <f t="array" ref="D141">SUM($G$18:$BI$18*$G141:$BI141+$G$19:$BI$19*$G141:$BI141)</f>
        <v>27</v>
      </c>
      <c r="E141" s="505"/>
      <c r="F141" s="506">
        <v>121</v>
      </c>
      <c r="G141" s="506">
        <v>0</v>
      </c>
      <c r="H141" s="506">
        <v>0</v>
      </c>
      <c r="I141" s="506">
        <v>0</v>
      </c>
      <c r="J141" s="506">
        <v>0</v>
      </c>
      <c r="K141" s="506">
        <v>0</v>
      </c>
      <c r="L141" s="506">
        <v>0</v>
      </c>
      <c r="M141" s="506">
        <v>0</v>
      </c>
      <c r="N141" s="506">
        <v>0</v>
      </c>
      <c r="O141" s="506">
        <v>0</v>
      </c>
      <c r="P141" s="506">
        <v>4</v>
      </c>
      <c r="Q141" s="506">
        <v>2</v>
      </c>
      <c r="R141" s="506">
        <v>0</v>
      </c>
      <c r="S141" s="506">
        <v>0</v>
      </c>
      <c r="T141" s="506">
        <v>0</v>
      </c>
      <c r="U141" s="506">
        <v>0</v>
      </c>
      <c r="V141" s="506">
        <v>0</v>
      </c>
      <c r="W141" s="506">
        <v>0</v>
      </c>
      <c r="X141" s="506">
        <v>0</v>
      </c>
      <c r="Y141" s="506">
        <v>0</v>
      </c>
      <c r="Z141" s="506">
        <v>0</v>
      </c>
      <c r="AA141" s="506">
        <v>0</v>
      </c>
      <c r="AB141" s="506">
        <v>1</v>
      </c>
      <c r="AC141" s="506">
        <v>0</v>
      </c>
      <c r="AD141" s="506">
        <v>0</v>
      </c>
      <c r="AE141" s="506">
        <v>0</v>
      </c>
      <c r="AF141" s="506">
        <v>0</v>
      </c>
      <c r="AG141" s="506">
        <v>0</v>
      </c>
      <c r="AH141" s="506">
        <v>0</v>
      </c>
      <c r="AI141" s="506">
        <v>0</v>
      </c>
      <c r="AJ141" s="506">
        <v>0</v>
      </c>
      <c r="AK141" s="506">
        <v>0</v>
      </c>
      <c r="AL141" s="506">
        <v>0</v>
      </c>
      <c r="AM141" s="506">
        <v>0</v>
      </c>
      <c r="AN141" s="506">
        <v>0</v>
      </c>
      <c r="AO141" s="506">
        <v>0</v>
      </c>
      <c r="AP141" s="506">
        <v>1</v>
      </c>
      <c r="AQ141" s="506">
        <v>0</v>
      </c>
      <c r="AR141" s="506">
        <v>0</v>
      </c>
      <c r="AS141" s="506">
        <v>0</v>
      </c>
      <c r="AT141" s="506">
        <v>0</v>
      </c>
      <c r="AU141" s="506">
        <v>0</v>
      </c>
      <c r="AV141" s="506">
        <v>0</v>
      </c>
      <c r="AW141" s="506">
        <v>0</v>
      </c>
      <c r="AX141" s="506">
        <v>0</v>
      </c>
      <c r="AY141" s="506">
        <v>0</v>
      </c>
      <c r="AZ141" s="506">
        <v>0</v>
      </c>
      <c r="BA141" s="506">
        <v>2</v>
      </c>
      <c r="BB141" s="506">
        <v>0</v>
      </c>
      <c r="BC141" s="506">
        <v>0</v>
      </c>
      <c r="BD141" s="506">
        <v>0</v>
      </c>
      <c r="BE141" s="506">
        <v>0</v>
      </c>
      <c r="BF141" s="506">
        <v>0</v>
      </c>
      <c r="BG141" s="506">
        <v>0</v>
      </c>
      <c r="BH141" s="506">
        <v>0</v>
      </c>
      <c r="BI141" s="506">
        <v>0</v>
      </c>
      <c r="BJ141" s="2"/>
      <c r="BK141" s="2"/>
      <c r="BL141" s="2"/>
      <c r="BM141" s="2"/>
      <c r="BN141" s="2"/>
      <c r="BO141" s="2"/>
      <c r="BP141" s="2"/>
      <c r="BQ141" s="2"/>
      <c r="BR141" s="2"/>
      <c r="BT141" s="268"/>
      <c r="BU141" s="268"/>
      <c r="BV141" s="268"/>
      <c r="BW141" s="269"/>
      <c r="BX141" s="269"/>
      <c r="BY141" s="269"/>
      <c r="BZ141" s="2"/>
    </row>
    <row r="142" spans="1:108" s="8" customFormat="1" ht="15" customHeight="1" x14ac:dyDescent="0.3">
      <c r="A142" s="501" t="s">
        <v>404</v>
      </c>
      <c r="B142" s="502" t="s">
        <v>681</v>
      </c>
      <c r="C142" s="503" t="s">
        <v>401</v>
      </c>
      <c r="D142" s="504">
        <f t="array" ref="D142">SUM($G$18:$BI$18*$G142:$BI142+$G$19:$BI$19*$G142:$BI142)</f>
        <v>27</v>
      </c>
      <c r="E142" s="505"/>
      <c r="F142" s="506">
        <v>122</v>
      </c>
      <c r="G142" s="506">
        <v>0</v>
      </c>
      <c r="H142" s="506">
        <v>0</v>
      </c>
      <c r="I142" s="506">
        <v>0</v>
      </c>
      <c r="J142" s="506">
        <v>0</v>
      </c>
      <c r="K142" s="506">
        <v>0</v>
      </c>
      <c r="L142" s="506">
        <v>0</v>
      </c>
      <c r="M142" s="506">
        <v>0</v>
      </c>
      <c r="N142" s="506">
        <v>0</v>
      </c>
      <c r="O142" s="506">
        <v>0</v>
      </c>
      <c r="P142" s="506">
        <v>4</v>
      </c>
      <c r="Q142" s="506">
        <v>2</v>
      </c>
      <c r="R142" s="506">
        <v>0</v>
      </c>
      <c r="S142" s="506">
        <v>0</v>
      </c>
      <c r="T142" s="506">
        <v>0</v>
      </c>
      <c r="U142" s="506">
        <v>0</v>
      </c>
      <c r="V142" s="506">
        <v>0</v>
      </c>
      <c r="W142" s="506">
        <v>0</v>
      </c>
      <c r="X142" s="506">
        <v>0</v>
      </c>
      <c r="Y142" s="506">
        <v>0</v>
      </c>
      <c r="Z142" s="506">
        <v>0</v>
      </c>
      <c r="AA142" s="506">
        <v>0</v>
      </c>
      <c r="AB142" s="506">
        <v>1</v>
      </c>
      <c r="AC142" s="506">
        <v>0</v>
      </c>
      <c r="AD142" s="506">
        <v>0</v>
      </c>
      <c r="AE142" s="506">
        <v>0</v>
      </c>
      <c r="AF142" s="506">
        <v>0</v>
      </c>
      <c r="AG142" s="506">
        <v>0</v>
      </c>
      <c r="AH142" s="506">
        <v>0</v>
      </c>
      <c r="AI142" s="506">
        <v>0</v>
      </c>
      <c r="AJ142" s="506">
        <v>0</v>
      </c>
      <c r="AK142" s="506">
        <v>0</v>
      </c>
      <c r="AL142" s="506">
        <v>0</v>
      </c>
      <c r="AM142" s="506">
        <v>0</v>
      </c>
      <c r="AN142" s="506">
        <v>0</v>
      </c>
      <c r="AO142" s="506">
        <v>0</v>
      </c>
      <c r="AP142" s="506">
        <v>1</v>
      </c>
      <c r="AQ142" s="506">
        <v>0</v>
      </c>
      <c r="AR142" s="506">
        <v>0</v>
      </c>
      <c r="AS142" s="506">
        <v>0</v>
      </c>
      <c r="AT142" s="506">
        <v>0</v>
      </c>
      <c r="AU142" s="506">
        <v>0</v>
      </c>
      <c r="AV142" s="506">
        <v>0</v>
      </c>
      <c r="AW142" s="506">
        <v>0</v>
      </c>
      <c r="AX142" s="506">
        <v>0</v>
      </c>
      <c r="AY142" s="506">
        <v>0</v>
      </c>
      <c r="AZ142" s="506">
        <v>0</v>
      </c>
      <c r="BA142" s="506">
        <v>2</v>
      </c>
      <c r="BB142" s="506">
        <v>0</v>
      </c>
      <c r="BC142" s="506">
        <v>0</v>
      </c>
      <c r="BD142" s="506">
        <v>0</v>
      </c>
      <c r="BE142" s="506">
        <v>0</v>
      </c>
      <c r="BF142" s="506">
        <v>0</v>
      </c>
      <c r="BG142" s="506">
        <v>0</v>
      </c>
      <c r="BH142" s="506">
        <v>0</v>
      </c>
      <c r="BI142" s="506">
        <v>0</v>
      </c>
      <c r="BJ142" s="2"/>
      <c r="BK142" s="2"/>
      <c r="BL142" s="2"/>
      <c r="BM142" s="2"/>
      <c r="BN142" s="2"/>
      <c r="BO142" s="2"/>
      <c r="BP142" s="2"/>
      <c r="BQ142" s="2"/>
      <c r="BR142" s="2"/>
      <c r="BT142" s="268"/>
      <c r="BU142" s="268"/>
      <c r="BV142" s="268"/>
      <c r="BW142" s="269"/>
      <c r="BX142" s="269"/>
      <c r="BY142" s="269"/>
      <c r="BZ142" s="2"/>
    </row>
    <row r="143" spans="1:108" s="8" customFormat="1" ht="15" customHeight="1" x14ac:dyDescent="0.3">
      <c r="A143" s="501" t="s">
        <v>403</v>
      </c>
      <c r="B143" s="502" t="s">
        <v>682</v>
      </c>
      <c r="C143" s="503" t="s">
        <v>401</v>
      </c>
      <c r="D143" s="504">
        <f t="array" ref="D143">SUM($G$18:$BI$18*$G143:$BI143+$G$19:$BI$19*$G143:$BI143)</f>
        <v>31</v>
      </c>
      <c r="E143" s="505"/>
      <c r="F143" s="506">
        <v>123</v>
      </c>
      <c r="G143" s="506">
        <v>0</v>
      </c>
      <c r="H143" s="506">
        <v>0</v>
      </c>
      <c r="I143" s="506">
        <v>0</v>
      </c>
      <c r="J143" s="506">
        <v>0</v>
      </c>
      <c r="K143" s="506">
        <v>0</v>
      </c>
      <c r="L143" s="506">
        <v>0</v>
      </c>
      <c r="M143" s="506">
        <v>0</v>
      </c>
      <c r="N143" s="506">
        <v>0</v>
      </c>
      <c r="O143" s="506">
        <v>0</v>
      </c>
      <c r="P143" s="506">
        <v>3</v>
      </c>
      <c r="Q143" s="506">
        <v>3</v>
      </c>
      <c r="R143" s="506">
        <v>0</v>
      </c>
      <c r="S143" s="506">
        <v>0</v>
      </c>
      <c r="T143" s="506">
        <v>0</v>
      </c>
      <c r="U143" s="506">
        <v>0</v>
      </c>
      <c r="V143" s="506">
        <v>0</v>
      </c>
      <c r="W143" s="506">
        <v>0</v>
      </c>
      <c r="X143" s="506">
        <v>0</v>
      </c>
      <c r="Y143" s="506">
        <v>0</v>
      </c>
      <c r="Z143" s="506">
        <v>0</v>
      </c>
      <c r="AA143" s="506">
        <v>0</v>
      </c>
      <c r="AB143" s="506">
        <v>1</v>
      </c>
      <c r="AC143" s="506">
        <v>0</v>
      </c>
      <c r="AD143" s="506">
        <v>0</v>
      </c>
      <c r="AE143" s="506">
        <v>0</v>
      </c>
      <c r="AF143" s="506">
        <v>0</v>
      </c>
      <c r="AG143" s="506">
        <v>0</v>
      </c>
      <c r="AH143" s="506">
        <v>0</v>
      </c>
      <c r="AI143" s="506">
        <v>0</v>
      </c>
      <c r="AJ143" s="506">
        <v>0</v>
      </c>
      <c r="AK143" s="506">
        <v>0</v>
      </c>
      <c r="AL143" s="506">
        <v>0</v>
      </c>
      <c r="AM143" s="506">
        <v>0</v>
      </c>
      <c r="AN143" s="506">
        <v>0</v>
      </c>
      <c r="AO143" s="506">
        <v>0</v>
      </c>
      <c r="AP143" s="506">
        <v>2</v>
      </c>
      <c r="AQ143" s="506">
        <v>0</v>
      </c>
      <c r="AR143" s="506">
        <v>0</v>
      </c>
      <c r="AS143" s="506">
        <v>0</v>
      </c>
      <c r="AT143" s="506">
        <v>0</v>
      </c>
      <c r="AU143" s="506">
        <v>0</v>
      </c>
      <c r="AV143" s="506">
        <v>0</v>
      </c>
      <c r="AW143" s="506">
        <v>0</v>
      </c>
      <c r="AX143" s="506">
        <v>0</v>
      </c>
      <c r="AY143" s="506">
        <v>0</v>
      </c>
      <c r="AZ143" s="506">
        <v>0</v>
      </c>
      <c r="BA143" s="506">
        <v>0</v>
      </c>
      <c r="BB143" s="506">
        <v>2</v>
      </c>
      <c r="BC143" s="506">
        <v>0</v>
      </c>
      <c r="BD143" s="506">
        <v>0</v>
      </c>
      <c r="BE143" s="506">
        <v>0</v>
      </c>
      <c r="BF143" s="506">
        <v>0</v>
      </c>
      <c r="BG143" s="506">
        <v>0</v>
      </c>
      <c r="BH143" s="506">
        <v>0</v>
      </c>
      <c r="BI143" s="506">
        <v>0</v>
      </c>
      <c r="BJ143" s="2"/>
      <c r="BK143" s="2"/>
      <c r="BL143" s="2"/>
      <c r="BM143" s="2"/>
      <c r="BN143" s="2"/>
      <c r="BO143" s="2"/>
      <c r="BP143" s="2"/>
      <c r="BQ143" s="2"/>
      <c r="BR143" s="2"/>
      <c r="BT143" s="268"/>
      <c r="BU143" s="268"/>
      <c r="BV143" s="268"/>
      <c r="BW143" s="269"/>
      <c r="BX143" s="269"/>
      <c r="BY143" s="269"/>
      <c r="BZ143" s="2"/>
    </row>
    <row r="144" spans="1:108" s="8" customFormat="1" ht="15" customHeight="1" x14ac:dyDescent="0.3">
      <c r="A144" s="501" t="s">
        <v>402</v>
      </c>
      <c r="B144" s="502" t="s">
        <v>683</v>
      </c>
      <c r="C144" s="503" t="s">
        <v>401</v>
      </c>
      <c r="D144" s="504">
        <f t="array" ref="D144">SUM($G$18:$BI$18*$G144:$BI144+$G$19:$BI$19*$G144:$BI144)</f>
        <v>31</v>
      </c>
      <c r="E144" s="505"/>
      <c r="F144" s="506">
        <v>124</v>
      </c>
      <c r="G144" s="506">
        <v>0</v>
      </c>
      <c r="H144" s="506">
        <v>0</v>
      </c>
      <c r="I144" s="506">
        <v>0</v>
      </c>
      <c r="J144" s="506">
        <v>0</v>
      </c>
      <c r="K144" s="506">
        <v>0</v>
      </c>
      <c r="L144" s="506">
        <v>0</v>
      </c>
      <c r="M144" s="506">
        <v>0</v>
      </c>
      <c r="N144" s="506">
        <v>0</v>
      </c>
      <c r="O144" s="506">
        <v>0</v>
      </c>
      <c r="P144" s="506">
        <v>3</v>
      </c>
      <c r="Q144" s="506">
        <v>3</v>
      </c>
      <c r="R144" s="506">
        <v>0</v>
      </c>
      <c r="S144" s="506">
        <v>0</v>
      </c>
      <c r="T144" s="506">
        <v>0</v>
      </c>
      <c r="U144" s="506">
        <v>0</v>
      </c>
      <c r="V144" s="506">
        <v>0</v>
      </c>
      <c r="W144" s="506">
        <v>0</v>
      </c>
      <c r="X144" s="506">
        <v>0</v>
      </c>
      <c r="Y144" s="506">
        <v>0</v>
      </c>
      <c r="Z144" s="506">
        <v>0</v>
      </c>
      <c r="AA144" s="506">
        <v>0</v>
      </c>
      <c r="AB144" s="506">
        <v>1</v>
      </c>
      <c r="AC144" s="506">
        <v>0</v>
      </c>
      <c r="AD144" s="506">
        <v>0</v>
      </c>
      <c r="AE144" s="506">
        <v>0</v>
      </c>
      <c r="AF144" s="506">
        <v>0</v>
      </c>
      <c r="AG144" s="506">
        <v>0</v>
      </c>
      <c r="AH144" s="506">
        <v>0</v>
      </c>
      <c r="AI144" s="506">
        <v>0</v>
      </c>
      <c r="AJ144" s="506">
        <v>0</v>
      </c>
      <c r="AK144" s="506">
        <v>0</v>
      </c>
      <c r="AL144" s="506">
        <v>0</v>
      </c>
      <c r="AM144" s="506">
        <v>0</v>
      </c>
      <c r="AN144" s="506">
        <v>0</v>
      </c>
      <c r="AO144" s="506">
        <v>0</v>
      </c>
      <c r="AP144" s="506">
        <v>2</v>
      </c>
      <c r="AQ144" s="506">
        <v>0</v>
      </c>
      <c r="AR144" s="506">
        <v>0</v>
      </c>
      <c r="AS144" s="506">
        <v>0</v>
      </c>
      <c r="AT144" s="506">
        <v>0</v>
      </c>
      <c r="AU144" s="506">
        <v>0</v>
      </c>
      <c r="AV144" s="506">
        <v>0</v>
      </c>
      <c r="AW144" s="506">
        <v>0</v>
      </c>
      <c r="AX144" s="506">
        <v>0</v>
      </c>
      <c r="AY144" s="506">
        <v>0</v>
      </c>
      <c r="AZ144" s="506">
        <v>0</v>
      </c>
      <c r="BA144" s="506">
        <v>0</v>
      </c>
      <c r="BB144" s="506">
        <v>2</v>
      </c>
      <c r="BC144" s="506">
        <v>0</v>
      </c>
      <c r="BD144" s="506">
        <v>0</v>
      </c>
      <c r="BE144" s="506">
        <v>0</v>
      </c>
      <c r="BF144" s="506">
        <v>0</v>
      </c>
      <c r="BG144" s="506">
        <v>0</v>
      </c>
      <c r="BH144" s="506">
        <v>0</v>
      </c>
      <c r="BI144" s="506">
        <v>0</v>
      </c>
      <c r="BJ144" s="2"/>
      <c r="BK144" s="2"/>
      <c r="BL144" s="2"/>
      <c r="BM144" s="2"/>
      <c r="BN144" s="2"/>
      <c r="BO144" s="2"/>
      <c r="BP144" s="2"/>
      <c r="BQ144" s="2"/>
      <c r="BR144" s="2"/>
      <c r="BT144" s="268"/>
      <c r="BU144" s="268"/>
      <c r="BV144" s="268"/>
      <c r="BW144" s="269"/>
      <c r="BX144" s="269"/>
      <c r="BY144" s="269"/>
      <c r="BZ144" s="2"/>
    </row>
    <row r="145" spans="1:108" s="8" customFormat="1" ht="15" customHeight="1" x14ac:dyDescent="0.3">
      <c r="A145" s="501" t="s">
        <v>400</v>
      </c>
      <c r="B145" s="502" t="s">
        <v>53</v>
      </c>
      <c r="C145" s="503" t="s">
        <v>380</v>
      </c>
      <c r="D145" s="504">
        <f t="array" ref="D145">SUM($G$18:$BI$18*$G145:$BI145+$G$19:$BI$19*$G145:$BI145)</f>
        <v>15</v>
      </c>
      <c r="E145" s="505"/>
      <c r="F145" s="506">
        <v>125</v>
      </c>
      <c r="G145" s="506">
        <v>0</v>
      </c>
      <c r="H145" s="506">
        <v>2</v>
      </c>
      <c r="I145" s="506">
        <v>3</v>
      </c>
      <c r="J145" s="506">
        <v>0</v>
      </c>
      <c r="K145" s="506">
        <v>0</v>
      </c>
      <c r="L145" s="506">
        <v>0</v>
      </c>
      <c r="M145" s="506">
        <v>0</v>
      </c>
      <c r="N145" s="506">
        <v>0</v>
      </c>
      <c r="O145" s="506">
        <v>0</v>
      </c>
      <c r="P145" s="506">
        <v>0</v>
      </c>
      <c r="Q145" s="506">
        <v>0</v>
      </c>
      <c r="R145" s="506">
        <v>0</v>
      </c>
      <c r="S145" s="506">
        <v>0</v>
      </c>
      <c r="T145" s="506">
        <v>0</v>
      </c>
      <c r="U145" s="506">
        <v>0</v>
      </c>
      <c r="V145" s="506">
        <v>0</v>
      </c>
      <c r="W145" s="506">
        <v>0</v>
      </c>
      <c r="X145" s="506">
        <v>0</v>
      </c>
      <c r="Y145" s="506">
        <v>0</v>
      </c>
      <c r="Z145" s="506">
        <v>0</v>
      </c>
      <c r="AA145" s="506">
        <v>0</v>
      </c>
      <c r="AB145" s="506">
        <v>0</v>
      </c>
      <c r="AC145" s="506">
        <v>0</v>
      </c>
      <c r="AD145" s="506">
        <v>0</v>
      </c>
      <c r="AE145" s="506">
        <v>0</v>
      </c>
      <c r="AF145" s="506">
        <v>0</v>
      </c>
      <c r="AG145" s="506">
        <v>0</v>
      </c>
      <c r="AH145" s="506">
        <v>0</v>
      </c>
      <c r="AI145" s="506">
        <v>0</v>
      </c>
      <c r="AJ145" s="506">
        <v>0</v>
      </c>
      <c r="AK145" s="506">
        <v>0</v>
      </c>
      <c r="AL145" s="506">
        <v>0</v>
      </c>
      <c r="AM145" s="506">
        <v>0</v>
      </c>
      <c r="AN145" s="506">
        <v>1</v>
      </c>
      <c r="AO145" s="506">
        <v>0</v>
      </c>
      <c r="AP145" s="506">
        <v>0</v>
      </c>
      <c r="AQ145" s="506">
        <v>0</v>
      </c>
      <c r="AR145" s="506">
        <v>0</v>
      </c>
      <c r="AS145" s="506">
        <v>0</v>
      </c>
      <c r="AT145" s="506">
        <v>0</v>
      </c>
      <c r="AU145" s="506">
        <v>0</v>
      </c>
      <c r="AV145" s="506">
        <v>0</v>
      </c>
      <c r="AW145" s="506">
        <v>0</v>
      </c>
      <c r="AX145" s="506">
        <v>0</v>
      </c>
      <c r="AY145" s="506">
        <v>0</v>
      </c>
      <c r="AZ145" s="506">
        <v>0</v>
      </c>
      <c r="BA145" s="506">
        <v>0</v>
      </c>
      <c r="BB145" s="506">
        <v>0</v>
      </c>
      <c r="BC145" s="506">
        <v>0</v>
      </c>
      <c r="BD145" s="506">
        <v>0</v>
      </c>
      <c r="BE145" s="506">
        <v>0</v>
      </c>
      <c r="BF145" s="506">
        <v>0</v>
      </c>
      <c r="BG145" s="506">
        <v>0</v>
      </c>
      <c r="BH145" s="506">
        <v>0</v>
      </c>
      <c r="BI145" s="506">
        <v>0</v>
      </c>
      <c r="BJ145" s="2"/>
      <c r="BK145" s="2"/>
      <c r="BL145" s="2"/>
      <c r="BM145" s="2"/>
      <c r="BN145" s="2"/>
      <c r="BO145" s="2"/>
      <c r="BP145" s="2"/>
      <c r="BQ145" s="2"/>
      <c r="BR145" s="2"/>
      <c r="BT145" s="268"/>
      <c r="BU145" s="268"/>
      <c r="BV145" s="268"/>
      <c r="BW145" s="269"/>
      <c r="BX145" s="269"/>
      <c r="BY145" s="269"/>
      <c r="BZ145" s="2"/>
    </row>
    <row r="146" spans="1:108" s="8" customFormat="1" ht="15" customHeight="1" x14ac:dyDescent="0.3">
      <c r="A146" s="501" t="s">
        <v>399</v>
      </c>
      <c r="B146" s="502" t="s">
        <v>684</v>
      </c>
      <c r="C146" s="503" t="s">
        <v>380</v>
      </c>
      <c r="D146" s="504">
        <f t="array" ref="D146">SUM($G$18:$BI$18*$G146:$BI146+$G$19:$BI$19*$G146:$BI146)</f>
        <v>19</v>
      </c>
      <c r="E146" s="505"/>
      <c r="F146" s="506">
        <v>126</v>
      </c>
      <c r="G146" s="506">
        <v>0</v>
      </c>
      <c r="H146" s="506">
        <v>2</v>
      </c>
      <c r="I146" s="506">
        <v>5</v>
      </c>
      <c r="J146" s="506">
        <v>0</v>
      </c>
      <c r="K146" s="506">
        <v>0</v>
      </c>
      <c r="L146" s="506">
        <v>0</v>
      </c>
      <c r="M146" s="506">
        <v>0</v>
      </c>
      <c r="N146" s="506">
        <v>0</v>
      </c>
      <c r="O146" s="506">
        <v>0</v>
      </c>
      <c r="P146" s="506">
        <v>0</v>
      </c>
      <c r="Q146" s="506">
        <v>0</v>
      </c>
      <c r="R146" s="506">
        <v>0</v>
      </c>
      <c r="S146" s="506">
        <v>0</v>
      </c>
      <c r="T146" s="506">
        <v>0</v>
      </c>
      <c r="U146" s="506">
        <v>0</v>
      </c>
      <c r="V146" s="506">
        <v>0</v>
      </c>
      <c r="W146" s="506">
        <v>0</v>
      </c>
      <c r="X146" s="506">
        <v>0</v>
      </c>
      <c r="Y146" s="506">
        <v>0</v>
      </c>
      <c r="Z146" s="506">
        <v>0</v>
      </c>
      <c r="AA146" s="506">
        <v>0</v>
      </c>
      <c r="AB146" s="506">
        <v>0</v>
      </c>
      <c r="AC146" s="506">
        <v>0</v>
      </c>
      <c r="AD146" s="506">
        <v>0</v>
      </c>
      <c r="AE146" s="506">
        <v>0</v>
      </c>
      <c r="AF146" s="506">
        <v>0</v>
      </c>
      <c r="AG146" s="506">
        <v>0</v>
      </c>
      <c r="AH146" s="506">
        <v>0</v>
      </c>
      <c r="AI146" s="506">
        <v>0</v>
      </c>
      <c r="AJ146" s="506">
        <v>0</v>
      </c>
      <c r="AK146" s="506">
        <v>0</v>
      </c>
      <c r="AL146" s="506">
        <v>0</v>
      </c>
      <c r="AM146" s="506">
        <v>0</v>
      </c>
      <c r="AN146" s="506">
        <v>1</v>
      </c>
      <c r="AO146" s="506">
        <v>0</v>
      </c>
      <c r="AP146" s="506">
        <v>0</v>
      </c>
      <c r="AQ146" s="506">
        <v>0</v>
      </c>
      <c r="AR146" s="506">
        <v>0</v>
      </c>
      <c r="AS146" s="506">
        <v>0</v>
      </c>
      <c r="AT146" s="506">
        <v>0</v>
      </c>
      <c r="AU146" s="506">
        <v>0</v>
      </c>
      <c r="AV146" s="506">
        <v>0</v>
      </c>
      <c r="AW146" s="506">
        <v>0</v>
      </c>
      <c r="AX146" s="506">
        <v>0</v>
      </c>
      <c r="AY146" s="506">
        <v>0</v>
      </c>
      <c r="AZ146" s="506">
        <v>0</v>
      </c>
      <c r="BA146" s="506">
        <v>0</v>
      </c>
      <c r="BB146" s="506">
        <v>0</v>
      </c>
      <c r="BC146" s="506">
        <v>0</v>
      </c>
      <c r="BD146" s="506">
        <v>0</v>
      </c>
      <c r="BE146" s="506">
        <v>0</v>
      </c>
      <c r="BF146" s="506">
        <v>0</v>
      </c>
      <c r="BG146" s="506">
        <v>0</v>
      </c>
      <c r="BH146" s="506">
        <v>0</v>
      </c>
      <c r="BI146" s="506">
        <v>0</v>
      </c>
      <c r="BJ146" s="2"/>
      <c r="BK146" s="2"/>
      <c r="BL146" s="2"/>
      <c r="BM146" s="2"/>
      <c r="BN146" s="2"/>
      <c r="BO146" s="2"/>
      <c r="BP146" s="2"/>
      <c r="BQ146" s="2"/>
      <c r="BR146" s="2"/>
      <c r="BT146" s="268"/>
      <c r="BU146" s="268"/>
      <c r="BV146" s="268"/>
      <c r="BW146" s="269"/>
      <c r="BX146" s="269"/>
      <c r="BY146" s="269"/>
      <c r="BZ146" s="2"/>
    </row>
    <row r="147" spans="1:108" s="8" customFormat="1" ht="15" customHeight="1" x14ac:dyDescent="0.3">
      <c r="A147" s="501" t="s">
        <v>398</v>
      </c>
      <c r="B147" s="502" t="s">
        <v>685</v>
      </c>
      <c r="C147" s="503" t="s">
        <v>380</v>
      </c>
      <c r="D147" s="504">
        <f t="array" ref="D147">SUM($G$18:$BI$18*$G147:$BI147+$G$19:$BI$19*$G147:$BI147)</f>
        <v>23</v>
      </c>
      <c r="E147" s="505"/>
      <c r="F147" s="506">
        <v>127</v>
      </c>
      <c r="G147" s="506">
        <v>0</v>
      </c>
      <c r="H147" s="506">
        <v>2</v>
      </c>
      <c r="I147" s="506">
        <v>7</v>
      </c>
      <c r="J147" s="506">
        <v>0</v>
      </c>
      <c r="K147" s="506">
        <v>0</v>
      </c>
      <c r="L147" s="506">
        <v>0</v>
      </c>
      <c r="M147" s="506">
        <v>0</v>
      </c>
      <c r="N147" s="506">
        <v>0</v>
      </c>
      <c r="O147" s="506">
        <v>0</v>
      </c>
      <c r="P147" s="506">
        <v>0</v>
      </c>
      <c r="Q147" s="506">
        <v>0</v>
      </c>
      <c r="R147" s="506">
        <v>0</v>
      </c>
      <c r="S147" s="506">
        <v>0</v>
      </c>
      <c r="T147" s="506">
        <v>0</v>
      </c>
      <c r="U147" s="506">
        <v>0</v>
      </c>
      <c r="V147" s="506">
        <v>0</v>
      </c>
      <c r="W147" s="506">
        <v>0</v>
      </c>
      <c r="X147" s="506">
        <v>0</v>
      </c>
      <c r="Y147" s="506">
        <v>0</v>
      </c>
      <c r="Z147" s="506">
        <v>0</v>
      </c>
      <c r="AA147" s="506">
        <v>0</v>
      </c>
      <c r="AB147" s="506">
        <v>0</v>
      </c>
      <c r="AC147" s="506">
        <v>0</v>
      </c>
      <c r="AD147" s="506">
        <v>0</v>
      </c>
      <c r="AE147" s="506">
        <v>0</v>
      </c>
      <c r="AF147" s="506">
        <v>0</v>
      </c>
      <c r="AG147" s="506">
        <v>0</v>
      </c>
      <c r="AH147" s="506">
        <v>0</v>
      </c>
      <c r="AI147" s="506">
        <v>0</v>
      </c>
      <c r="AJ147" s="506">
        <v>0</v>
      </c>
      <c r="AK147" s="506">
        <v>0</v>
      </c>
      <c r="AL147" s="506">
        <v>0</v>
      </c>
      <c r="AM147" s="506">
        <v>0</v>
      </c>
      <c r="AN147" s="506">
        <v>1</v>
      </c>
      <c r="AO147" s="506">
        <v>0</v>
      </c>
      <c r="AP147" s="506">
        <v>0</v>
      </c>
      <c r="AQ147" s="506">
        <v>0</v>
      </c>
      <c r="AR147" s="506">
        <v>0</v>
      </c>
      <c r="AS147" s="506">
        <v>0</v>
      </c>
      <c r="AT147" s="506">
        <v>0</v>
      </c>
      <c r="AU147" s="506">
        <v>0</v>
      </c>
      <c r="AV147" s="506">
        <v>0</v>
      </c>
      <c r="AW147" s="506">
        <v>0</v>
      </c>
      <c r="AX147" s="506">
        <v>0</v>
      </c>
      <c r="AY147" s="506">
        <v>0</v>
      </c>
      <c r="AZ147" s="506">
        <v>0</v>
      </c>
      <c r="BA147" s="506">
        <v>0</v>
      </c>
      <c r="BB147" s="506">
        <v>0</v>
      </c>
      <c r="BC147" s="506">
        <v>0</v>
      </c>
      <c r="BD147" s="506">
        <v>0</v>
      </c>
      <c r="BE147" s="506">
        <v>0</v>
      </c>
      <c r="BF147" s="506">
        <v>0</v>
      </c>
      <c r="BG147" s="506">
        <v>0</v>
      </c>
      <c r="BH147" s="506">
        <v>0</v>
      </c>
      <c r="BI147" s="506">
        <v>0</v>
      </c>
      <c r="BJ147" s="2"/>
      <c r="BK147" s="2"/>
      <c r="BL147" s="2"/>
      <c r="BM147" s="2"/>
      <c r="BN147" s="2"/>
      <c r="BO147" s="2"/>
      <c r="BP147" s="2"/>
      <c r="BQ147" s="2"/>
      <c r="BR147" s="2"/>
      <c r="BT147" s="268"/>
      <c r="BU147" s="268"/>
      <c r="BV147" s="268"/>
      <c r="BW147" s="269"/>
      <c r="BX147" s="269"/>
      <c r="BY147" s="269"/>
      <c r="BZ147" s="2"/>
    </row>
    <row r="148" spans="1:108" s="8" customFormat="1" ht="15" customHeight="1" x14ac:dyDescent="0.3">
      <c r="A148" s="501" t="s">
        <v>397</v>
      </c>
      <c r="B148" s="502" t="s">
        <v>686</v>
      </c>
      <c r="C148" s="503" t="s">
        <v>180</v>
      </c>
      <c r="D148" s="504">
        <f t="array" ref="D148">SUM($G$18:$BI$18*$G148:$BI148+$G$19:$BI$19*$G148:$BI148)</f>
        <v>22</v>
      </c>
      <c r="E148" s="505"/>
      <c r="F148" s="506">
        <v>128</v>
      </c>
      <c r="G148" s="506">
        <v>0</v>
      </c>
      <c r="H148" s="506">
        <v>4</v>
      </c>
      <c r="I148" s="506">
        <v>2</v>
      </c>
      <c r="J148" s="506">
        <v>0</v>
      </c>
      <c r="K148" s="506">
        <v>0</v>
      </c>
      <c r="L148" s="506">
        <v>0</v>
      </c>
      <c r="M148" s="506">
        <v>0</v>
      </c>
      <c r="N148" s="506">
        <v>0</v>
      </c>
      <c r="O148" s="506">
        <v>0</v>
      </c>
      <c r="P148" s="506">
        <v>0</v>
      </c>
      <c r="Q148" s="506">
        <v>0</v>
      </c>
      <c r="R148" s="506">
        <v>0</v>
      </c>
      <c r="S148" s="506">
        <v>0</v>
      </c>
      <c r="T148" s="506">
        <v>0</v>
      </c>
      <c r="U148" s="506">
        <v>0</v>
      </c>
      <c r="V148" s="506">
        <v>0</v>
      </c>
      <c r="W148" s="506">
        <v>0</v>
      </c>
      <c r="X148" s="506">
        <v>0</v>
      </c>
      <c r="Y148" s="506">
        <v>0</v>
      </c>
      <c r="Z148" s="506">
        <v>0</v>
      </c>
      <c r="AA148" s="506">
        <v>0</v>
      </c>
      <c r="AB148" s="506">
        <v>0</v>
      </c>
      <c r="AC148" s="506">
        <v>0</v>
      </c>
      <c r="AD148" s="506">
        <v>0</v>
      </c>
      <c r="AE148" s="506">
        <v>0</v>
      </c>
      <c r="AF148" s="506">
        <v>0</v>
      </c>
      <c r="AG148" s="506">
        <v>0</v>
      </c>
      <c r="AH148" s="506">
        <v>0</v>
      </c>
      <c r="AI148" s="506">
        <v>0</v>
      </c>
      <c r="AJ148" s="506">
        <v>0</v>
      </c>
      <c r="AK148" s="506">
        <v>0</v>
      </c>
      <c r="AL148" s="506">
        <v>0</v>
      </c>
      <c r="AM148" s="506">
        <v>0</v>
      </c>
      <c r="AN148" s="506">
        <v>2</v>
      </c>
      <c r="AO148" s="506">
        <v>0</v>
      </c>
      <c r="AP148" s="506">
        <v>0</v>
      </c>
      <c r="AQ148" s="506">
        <v>0</v>
      </c>
      <c r="AR148" s="506">
        <v>0</v>
      </c>
      <c r="AS148" s="506">
        <v>0</v>
      </c>
      <c r="AT148" s="506">
        <v>0</v>
      </c>
      <c r="AU148" s="506">
        <v>0</v>
      </c>
      <c r="AV148" s="506">
        <v>0</v>
      </c>
      <c r="AW148" s="506">
        <v>0</v>
      </c>
      <c r="AX148" s="506">
        <v>0</v>
      </c>
      <c r="AY148" s="506">
        <v>0</v>
      </c>
      <c r="AZ148" s="506">
        <v>0</v>
      </c>
      <c r="BA148" s="506">
        <v>0</v>
      </c>
      <c r="BB148" s="506">
        <v>0</v>
      </c>
      <c r="BC148" s="506">
        <v>0</v>
      </c>
      <c r="BD148" s="506">
        <v>0</v>
      </c>
      <c r="BE148" s="506">
        <v>0</v>
      </c>
      <c r="BF148" s="506">
        <v>0</v>
      </c>
      <c r="BG148" s="506">
        <v>0</v>
      </c>
      <c r="BH148" s="506">
        <v>0</v>
      </c>
      <c r="BI148" s="506">
        <v>0</v>
      </c>
      <c r="BJ148" s="2"/>
      <c r="BK148" s="2"/>
      <c r="BL148" s="2"/>
      <c r="BM148" s="2"/>
      <c r="BN148" s="2"/>
      <c r="BO148" s="2"/>
      <c r="BP148" s="2"/>
      <c r="BQ148" s="2"/>
      <c r="BR148" s="2"/>
      <c r="BT148" s="268"/>
      <c r="BU148" s="268"/>
      <c r="BV148" s="268"/>
      <c r="BW148" s="269"/>
      <c r="BX148" s="269"/>
      <c r="BY148" s="269"/>
      <c r="BZ148" s="2"/>
    </row>
    <row r="149" spans="1:108" s="8" customFormat="1" ht="15" customHeight="1" x14ac:dyDescent="0.3">
      <c r="A149" s="501" t="s">
        <v>396</v>
      </c>
      <c r="B149" s="502" t="s">
        <v>687</v>
      </c>
      <c r="C149" s="503" t="s">
        <v>380</v>
      </c>
      <c r="D149" s="504">
        <f t="array" ref="D149">SUM($G$18:$BI$18*$G149:$BI149+$G$19:$BI$19*$G149:$BI149)</f>
        <v>27</v>
      </c>
      <c r="E149" s="505"/>
      <c r="F149" s="506">
        <v>129</v>
      </c>
      <c r="G149" s="506">
        <v>0</v>
      </c>
      <c r="H149" s="506">
        <v>2</v>
      </c>
      <c r="I149" s="506">
        <v>9</v>
      </c>
      <c r="J149" s="506">
        <v>0</v>
      </c>
      <c r="K149" s="506">
        <v>0</v>
      </c>
      <c r="L149" s="506">
        <v>0</v>
      </c>
      <c r="M149" s="506">
        <v>0</v>
      </c>
      <c r="N149" s="506">
        <v>0</v>
      </c>
      <c r="O149" s="506">
        <v>0</v>
      </c>
      <c r="P149" s="506">
        <v>0</v>
      </c>
      <c r="Q149" s="506">
        <v>0</v>
      </c>
      <c r="R149" s="506">
        <v>0</v>
      </c>
      <c r="S149" s="506">
        <v>0</v>
      </c>
      <c r="T149" s="506">
        <v>0</v>
      </c>
      <c r="U149" s="506">
        <v>0</v>
      </c>
      <c r="V149" s="506">
        <v>0</v>
      </c>
      <c r="W149" s="506">
        <v>0</v>
      </c>
      <c r="X149" s="506">
        <v>0</v>
      </c>
      <c r="Y149" s="506">
        <v>0</v>
      </c>
      <c r="Z149" s="506">
        <v>0</v>
      </c>
      <c r="AA149" s="506">
        <v>0</v>
      </c>
      <c r="AB149" s="506">
        <v>0</v>
      </c>
      <c r="AC149" s="506">
        <v>0</v>
      </c>
      <c r="AD149" s="506">
        <v>0</v>
      </c>
      <c r="AE149" s="506">
        <v>0</v>
      </c>
      <c r="AF149" s="506">
        <v>0</v>
      </c>
      <c r="AG149" s="506">
        <v>0</v>
      </c>
      <c r="AH149" s="506">
        <v>0</v>
      </c>
      <c r="AI149" s="506">
        <v>0</v>
      </c>
      <c r="AJ149" s="506">
        <v>0</v>
      </c>
      <c r="AK149" s="506">
        <v>0</v>
      </c>
      <c r="AL149" s="506">
        <v>0</v>
      </c>
      <c r="AM149" s="506">
        <v>0</v>
      </c>
      <c r="AN149" s="506">
        <v>1</v>
      </c>
      <c r="AO149" s="506">
        <v>0</v>
      </c>
      <c r="AP149" s="506">
        <v>0</v>
      </c>
      <c r="AQ149" s="506">
        <v>0</v>
      </c>
      <c r="AR149" s="506">
        <v>0</v>
      </c>
      <c r="AS149" s="506">
        <v>0</v>
      </c>
      <c r="AT149" s="506">
        <v>0</v>
      </c>
      <c r="AU149" s="506">
        <v>0</v>
      </c>
      <c r="AV149" s="506">
        <v>0</v>
      </c>
      <c r="AW149" s="506">
        <v>0</v>
      </c>
      <c r="AX149" s="506">
        <v>0</v>
      </c>
      <c r="AY149" s="506">
        <v>0</v>
      </c>
      <c r="AZ149" s="506">
        <v>0</v>
      </c>
      <c r="BA149" s="506">
        <v>0</v>
      </c>
      <c r="BB149" s="506">
        <v>0</v>
      </c>
      <c r="BC149" s="506">
        <v>0</v>
      </c>
      <c r="BD149" s="506">
        <v>0</v>
      </c>
      <c r="BE149" s="506">
        <v>0</v>
      </c>
      <c r="BF149" s="506">
        <v>0</v>
      </c>
      <c r="BG149" s="506">
        <v>0</v>
      </c>
      <c r="BH149" s="506">
        <v>0</v>
      </c>
      <c r="BI149" s="506">
        <v>0</v>
      </c>
      <c r="BJ149" s="2"/>
      <c r="BK149" s="2"/>
      <c r="BL149" s="2"/>
      <c r="BM149" s="2"/>
      <c r="BN149" s="2"/>
      <c r="BO149" s="2"/>
      <c r="BP149" s="2"/>
      <c r="BQ149" s="2"/>
      <c r="BR149" s="2"/>
      <c r="BT149" s="268"/>
      <c r="BU149" s="268"/>
      <c r="BV149" s="268"/>
      <c r="BW149" s="269"/>
      <c r="BX149" s="269"/>
      <c r="BY149" s="269"/>
      <c r="BZ149" s="2"/>
    </row>
    <row r="150" spans="1:108" s="8" customFormat="1" ht="15" customHeight="1" x14ac:dyDescent="0.3">
      <c r="A150" s="501" t="s">
        <v>395</v>
      </c>
      <c r="B150" s="502" t="s">
        <v>688</v>
      </c>
      <c r="C150" s="503" t="s">
        <v>380</v>
      </c>
      <c r="D150" s="504">
        <f t="array" ref="D150">SUM($G$18:$BI$18*$G150:$BI150+$G$19:$BI$19*$G150:$BI150)</f>
        <v>35</v>
      </c>
      <c r="E150" s="505"/>
      <c r="F150" s="506">
        <v>130</v>
      </c>
      <c r="G150" s="506">
        <v>0</v>
      </c>
      <c r="H150" s="506">
        <v>2</v>
      </c>
      <c r="I150" s="506">
        <v>13</v>
      </c>
      <c r="J150" s="506">
        <v>0</v>
      </c>
      <c r="K150" s="506">
        <v>0</v>
      </c>
      <c r="L150" s="506">
        <v>0</v>
      </c>
      <c r="M150" s="506">
        <v>0</v>
      </c>
      <c r="N150" s="506">
        <v>0</v>
      </c>
      <c r="O150" s="506">
        <v>0</v>
      </c>
      <c r="P150" s="506">
        <v>0</v>
      </c>
      <c r="Q150" s="506">
        <v>0</v>
      </c>
      <c r="R150" s="506">
        <v>0</v>
      </c>
      <c r="S150" s="506">
        <v>0</v>
      </c>
      <c r="T150" s="506">
        <v>0</v>
      </c>
      <c r="U150" s="506">
        <v>0</v>
      </c>
      <c r="V150" s="506">
        <v>0</v>
      </c>
      <c r="W150" s="506">
        <v>0</v>
      </c>
      <c r="X150" s="506">
        <v>0</v>
      </c>
      <c r="Y150" s="506">
        <v>0</v>
      </c>
      <c r="Z150" s="506">
        <v>0</v>
      </c>
      <c r="AA150" s="506">
        <v>0</v>
      </c>
      <c r="AB150" s="506">
        <v>0</v>
      </c>
      <c r="AC150" s="506">
        <v>0</v>
      </c>
      <c r="AD150" s="506">
        <v>0</v>
      </c>
      <c r="AE150" s="506">
        <v>0</v>
      </c>
      <c r="AF150" s="506">
        <v>0</v>
      </c>
      <c r="AG150" s="506">
        <v>0</v>
      </c>
      <c r="AH150" s="506">
        <v>0</v>
      </c>
      <c r="AI150" s="506">
        <v>0</v>
      </c>
      <c r="AJ150" s="506">
        <v>0</v>
      </c>
      <c r="AK150" s="506">
        <v>0</v>
      </c>
      <c r="AL150" s="506">
        <v>0</v>
      </c>
      <c r="AM150" s="506">
        <v>0</v>
      </c>
      <c r="AN150" s="506">
        <v>1</v>
      </c>
      <c r="AO150" s="506">
        <v>0</v>
      </c>
      <c r="AP150" s="506">
        <v>0</v>
      </c>
      <c r="AQ150" s="506">
        <v>0</v>
      </c>
      <c r="AR150" s="506">
        <v>0</v>
      </c>
      <c r="AS150" s="506">
        <v>0</v>
      </c>
      <c r="AT150" s="506">
        <v>0</v>
      </c>
      <c r="AU150" s="506">
        <v>0</v>
      </c>
      <c r="AV150" s="506">
        <v>0</v>
      </c>
      <c r="AW150" s="506">
        <v>0</v>
      </c>
      <c r="AX150" s="506">
        <v>0</v>
      </c>
      <c r="AY150" s="506">
        <v>0</v>
      </c>
      <c r="AZ150" s="506">
        <v>0</v>
      </c>
      <c r="BA150" s="506">
        <v>0</v>
      </c>
      <c r="BB150" s="506">
        <v>0</v>
      </c>
      <c r="BC150" s="506">
        <v>0</v>
      </c>
      <c r="BD150" s="506">
        <v>0</v>
      </c>
      <c r="BE150" s="506">
        <v>0</v>
      </c>
      <c r="BF150" s="506">
        <v>0</v>
      </c>
      <c r="BG150" s="506">
        <v>0</v>
      </c>
      <c r="BH150" s="506">
        <v>0</v>
      </c>
      <c r="BI150" s="506">
        <v>0</v>
      </c>
      <c r="BJ150" s="2"/>
      <c r="BK150" s="2"/>
      <c r="BL150" s="2"/>
      <c r="BM150" s="2"/>
      <c r="BN150" s="2"/>
      <c r="BO150" s="2"/>
      <c r="BP150" s="2"/>
      <c r="BQ150" s="2"/>
      <c r="BR150" s="2"/>
      <c r="BT150" s="268"/>
      <c r="BU150" s="268"/>
      <c r="BV150" s="268"/>
      <c r="BW150" s="269"/>
      <c r="BX150" s="269"/>
      <c r="BY150" s="269"/>
      <c r="BZ150" s="2"/>
    </row>
    <row r="151" spans="1:108" s="8" customFormat="1" ht="15" customHeight="1" x14ac:dyDescent="0.3">
      <c r="A151" s="501" t="s">
        <v>394</v>
      </c>
      <c r="B151" s="502" t="s">
        <v>689</v>
      </c>
      <c r="C151" s="503" t="s">
        <v>263</v>
      </c>
      <c r="D151" s="504">
        <f t="array" ref="D151">SUM($G$18:$BI$18*$G151:$BI151+$G$19:$BI$19*$G151:$BI151)</f>
        <v>32</v>
      </c>
      <c r="E151" s="505"/>
      <c r="F151" s="506">
        <v>131</v>
      </c>
      <c r="G151" s="506">
        <v>0</v>
      </c>
      <c r="H151" s="506">
        <v>0</v>
      </c>
      <c r="I151" s="506">
        <v>0</v>
      </c>
      <c r="J151" s="506">
        <v>0</v>
      </c>
      <c r="K151" s="506">
        <v>0</v>
      </c>
      <c r="L151" s="506">
        <v>0</v>
      </c>
      <c r="M151" s="506">
        <v>0</v>
      </c>
      <c r="N151" s="506">
        <v>0</v>
      </c>
      <c r="O151" s="506">
        <v>0</v>
      </c>
      <c r="P151" s="506">
        <v>8</v>
      </c>
      <c r="Q151" s="506">
        <v>2</v>
      </c>
      <c r="R151" s="506">
        <v>0</v>
      </c>
      <c r="S151" s="506">
        <v>0</v>
      </c>
      <c r="T151" s="506">
        <v>0</v>
      </c>
      <c r="U151" s="506">
        <v>0</v>
      </c>
      <c r="V151" s="506">
        <v>0</v>
      </c>
      <c r="W151" s="506">
        <v>0</v>
      </c>
      <c r="X151" s="506">
        <v>0</v>
      </c>
      <c r="Y151" s="506">
        <v>0</v>
      </c>
      <c r="Z151" s="506">
        <v>0</v>
      </c>
      <c r="AA151" s="506">
        <v>0</v>
      </c>
      <c r="AB151" s="506">
        <v>0</v>
      </c>
      <c r="AC151" s="506">
        <v>0</v>
      </c>
      <c r="AD151" s="506">
        <v>0</v>
      </c>
      <c r="AE151" s="506">
        <v>0</v>
      </c>
      <c r="AF151" s="506">
        <v>0</v>
      </c>
      <c r="AG151" s="506">
        <v>0</v>
      </c>
      <c r="AH151" s="506">
        <v>0</v>
      </c>
      <c r="AI151" s="506">
        <v>0</v>
      </c>
      <c r="AJ151" s="506">
        <v>0</v>
      </c>
      <c r="AK151" s="506">
        <v>0</v>
      </c>
      <c r="AL151" s="506">
        <v>0</v>
      </c>
      <c r="AM151" s="506">
        <v>0</v>
      </c>
      <c r="AN151" s="506">
        <v>0</v>
      </c>
      <c r="AO151" s="506">
        <v>0</v>
      </c>
      <c r="AP151" s="506">
        <v>0</v>
      </c>
      <c r="AQ151" s="506">
        <v>0</v>
      </c>
      <c r="AR151" s="506">
        <v>0</v>
      </c>
      <c r="AS151" s="506">
        <v>0</v>
      </c>
      <c r="AT151" s="506">
        <v>0</v>
      </c>
      <c r="AU151" s="506">
        <v>0</v>
      </c>
      <c r="AV151" s="506">
        <v>4</v>
      </c>
      <c r="AW151" s="506">
        <v>0</v>
      </c>
      <c r="AX151" s="506">
        <v>0</v>
      </c>
      <c r="AY151" s="506">
        <v>0</v>
      </c>
      <c r="AZ151" s="506">
        <v>0</v>
      </c>
      <c r="BA151" s="506">
        <v>0</v>
      </c>
      <c r="BB151" s="506">
        <v>0</v>
      </c>
      <c r="BC151" s="506">
        <v>0</v>
      </c>
      <c r="BD151" s="506">
        <v>0</v>
      </c>
      <c r="BE151" s="506">
        <v>0</v>
      </c>
      <c r="BF151" s="506">
        <v>0</v>
      </c>
      <c r="BG151" s="506">
        <v>0</v>
      </c>
      <c r="BH151" s="506">
        <v>0</v>
      </c>
      <c r="BI151" s="506">
        <v>0</v>
      </c>
      <c r="BJ151" s="2"/>
      <c r="BK151" s="2"/>
      <c r="BL151" s="2"/>
      <c r="BM151" s="2"/>
      <c r="BN151" s="2"/>
      <c r="BO151" s="2"/>
      <c r="BP151" s="2"/>
      <c r="BQ151" s="2"/>
      <c r="BR151" s="2"/>
      <c r="BT151" s="268"/>
      <c r="BU151" s="268"/>
      <c r="BV151" s="268"/>
      <c r="BW151" s="269"/>
      <c r="BX151" s="269"/>
      <c r="BY151" s="269"/>
      <c r="BZ151" s="2"/>
    </row>
    <row r="152" spans="1:108" s="8" customFormat="1" ht="15" customHeight="1" x14ac:dyDescent="0.3">
      <c r="A152" s="501" t="s">
        <v>393</v>
      </c>
      <c r="B152" s="502" t="s">
        <v>690</v>
      </c>
      <c r="C152" s="503" t="s">
        <v>263</v>
      </c>
      <c r="D152" s="504">
        <f t="array" ref="D152">SUM($G$18:$BI$18*$G152:$BI152+$G$19:$BI$19*$G152:$BI152)</f>
        <v>44</v>
      </c>
      <c r="E152" s="505"/>
      <c r="F152" s="506">
        <v>132</v>
      </c>
      <c r="G152" s="506">
        <v>0</v>
      </c>
      <c r="H152" s="506">
        <v>0</v>
      </c>
      <c r="I152" s="506">
        <v>0</v>
      </c>
      <c r="J152" s="506">
        <v>0</v>
      </c>
      <c r="K152" s="506">
        <v>0</v>
      </c>
      <c r="L152" s="506">
        <v>0</v>
      </c>
      <c r="M152" s="506">
        <v>0</v>
      </c>
      <c r="N152" s="506">
        <v>0</v>
      </c>
      <c r="O152" s="506">
        <v>0</v>
      </c>
      <c r="P152" s="506">
        <v>10</v>
      </c>
      <c r="Q152" s="506">
        <v>4</v>
      </c>
      <c r="R152" s="506">
        <v>0</v>
      </c>
      <c r="S152" s="506">
        <v>0</v>
      </c>
      <c r="T152" s="506">
        <v>0</v>
      </c>
      <c r="U152" s="506">
        <v>0</v>
      </c>
      <c r="V152" s="506">
        <v>0</v>
      </c>
      <c r="W152" s="506">
        <v>0</v>
      </c>
      <c r="X152" s="506">
        <v>0</v>
      </c>
      <c r="Y152" s="506">
        <v>0</v>
      </c>
      <c r="Z152" s="506">
        <v>0</v>
      </c>
      <c r="AA152" s="506">
        <v>0</v>
      </c>
      <c r="AB152" s="506">
        <v>0</v>
      </c>
      <c r="AC152" s="506">
        <v>0</v>
      </c>
      <c r="AD152" s="506">
        <v>0</v>
      </c>
      <c r="AE152" s="506">
        <v>0</v>
      </c>
      <c r="AF152" s="506">
        <v>0</v>
      </c>
      <c r="AG152" s="506">
        <v>0</v>
      </c>
      <c r="AH152" s="506">
        <v>0</v>
      </c>
      <c r="AI152" s="506">
        <v>0</v>
      </c>
      <c r="AJ152" s="506">
        <v>0</v>
      </c>
      <c r="AK152" s="506">
        <v>0</v>
      </c>
      <c r="AL152" s="506">
        <v>0</v>
      </c>
      <c r="AM152" s="506">
        <v>0</v>
      </c>
      <c r="AN152" s="506">
        <v>0</v>
      </c>
      <c r="AO152" s="506">
        <v>0</v>
      </c>
      <c r="AP152" s="506">
        <v>0</v>
      </c>
      <c r="AQ152" s="506">
        <v>0</v>
      </c>
      <c r="AR152" s="506">
        <v>0</v>
      </c>
      <c r="AS152" s="506">
        <v>0</v>
      </c>
      <c r="AT152" s="506">
        <v>0</v>
      </c>
      <c r="AU152" s="506">
        <v>0</v>
      </c>
      <c r="AV152" s="506">
        <v>6</v>
      </c>
      <c r="AW152" s="506">
        <v>0</v>
      </c>
      <c r="AX152" s="506">
        <v>0</v>
      </c>
      <c r="AY152" s="506">
        <v>0</v>
      </c>
      <c r="AZ152" s="506">
        <v>0</v>
      </c>
      <c r="BA152" s="506">
        <v>0</v>
      </c>
      <c r="BB152" s="506">
        <v>0</v>
      </c>
      <c r="BC152" s="506">
        <v>0</v>
      </c>
      <c r="BD152" s="506">
        <v>0</v>
      </c>
      <c r="BE152" s="506">
        <v>0</v>
      </c>
      <c r="BF152" s="506">
        <v>0</v>
      </c>
      <c r="BG152" s="506">
        <v>0</v>
      </c>
      <c r="BH152" s="506">
        <v>0</v>
      </c>
      <c r="BI152" s="506">
        <v>0</v>
      </c>
      <c r="BJ152" s="2"/>
      <c r="BK152" s="2"/>
      <c r="BL152" s="2"/>
      <c r="BM152" s="2"/>
      <c r="BN152" s="2"/>
      <c r="BO152" s="2"/>
      <c r="BP152" s="2"/>
      <c r="BQ152" s="2"/>
      <c r="BR152" s="2"/>
      <c r="BT152" s="268"/>
      <c r="BU152" s="268"/>
      <c r="BV152" s="268"/>
      <c r="BW152" s="269"/>
      <c r="BX152" s="269"/>
      <c r="BY152" s="269"/>
      <c r="BZ152" s="2"/>
    </row>
    <row r="153" spans="1:108" ht="15" customHeight="1" x14ac:dyDescent="0.3">
      <c r="A153" s="501" t="s">
        <v>392</v>
      </c>
      <c r="B153" s="502" t="s">
        <v>691</v>
      </c>
      <c r="C153" s="503" t="s">
        <v>263</v>
      </c>
      <c r="D153" s="504">
        <f t="array" ref="D153">SUM($G$18:$BI$18*$G153:$BI153+$G$19:$BI$19*$G153:$BI153)</f>
        <v>44</v>
      </c>
      <c r="E153" s="505"/>
      <c r="F153" s="506">
        <v>133</v>
      </c>
      <c r="G153" s="506">
        <v>0</v>
      </c>
      <c r="H153" s="506">
        <v>0</v>
      </c>
      <c r="I153" s="506">
        <v>0</v>
      </c>
      <c r="J153" s="506">
        <v>0</v>
      </c>
      <c r="K153" s="506">
        <v>0</v>
      </c>
      <c r="L153" s="506">
        <v>0</v>
      </c>
      <c r="M153" s="506">
        <v>0</v>
      </c>
      <c r="N153" s="506">
        <v>0</v>
      </c>
      <c r="O153" s="506">
        <v>0</v>
      </c>
      <c r="P153" s="506">
        <v>10</v>
      </c>
      <c r="Q153" s="506">
        <v>4</v>
      </c>
      <c r="R153" s="506">
        <v>0</v>
      </c>
      <c r="S153" s="506">
        <v>0</v>
      </c>
      <c r="T153" s="506">
        <v>0</v>
      </c>
      <c r="U153" s="506">
        <v>0</v>
      </c>
      <c r="V153" s="506">
        <v>0</v>
      </c>
      <c r="W153" s="506">
        <v>0</v>
      </c>
      <c r="X153" s="506">
        <v>0</v>
      </c>
      <c r="Y153" s="506">
        <v>0</v>
      </c>
      <c r="Z153" s="506">
        <v>0</v>
      </c>
      <c r="AA153" s="506">
        <v>0</v>
      </c>
      <c r="AB153" s="506">
        <v>0</v>
      </c>
      <c r="AC153" s="506">
        <v>0</v>
      </c>
      <c r="AD153" s="506">
        <v>0</v>
      </c>
      <c r="AE153" s="506">
        <v>0</v>
      </c>
      <c r="AF153" s="506">
        <v>0</v>
      </c>
      <c r="AG153" s="506">
        <v>0</v>
      </c>
      <c r="AH153" s="506">
        <v>0</v>
      </c>
      <c r="AI153" s="506">
        <v>0</v>
      </c>
      <c r="AJ153" s="506">
        <v>0</v>
      </c>
      <c r="AK153" s="506">
        <v>0</v>
      </c>
      <c r="AL153" s="506">
        <v>0</v>
      </c>
      <c r="AM153" s="506">
        <v>0</v>
      </c>
      <c r="AN153" s="506">
        <v>0</v>
      </c>
      <c r="AO153" s="506">
        <v>0</v>
      </c>
      <c r="AP153" s="506">
        <v>0</v>
      </c>
      <c r="AQ153" s="506">
        <v>0</v>
      </c>
      <c r="AR153" s="506">
        <v>0</v>
      </c>
      <c r="AS153" s="506">
        <v>0</v>
      </c>
      <c r="AT153" s="506">
        <v>0</v>
      </c>
      <c r="AU153" s="506">
        <v>0</v>
      </c>
      <c r="AV153" s="506">
        <v>6</v>
      </c>
      <c r="AW153" s="506">
        <v>0</v>
      </c>
      <c r="AX153" s="506">
        <v>0</v>
      </c>
      <c r="AY153" s="506">
        <v>0</v>
      </c>
      <c r="AZ153" s="506">
        <v>0</v>
      </c>
      <c r="BA153" s="506">
        <v>0</v>
      </c>
      <c r="BB153" s="506">
        <v>0</v>
      </c>
      <c r="BC153" s="506">
        <v>0</v>
      </c>
      <c r="BD153" s="506">
        <v>0</v>
      </c>
      <c r="BE153" s="506">
        <v>0</v>
      </c>
      <c r="BF153" s="506">
        <v>0</v>
      </c>
      <c r="BG153" s="506">
        <v>0</v>
      </c>
      <c r="BH153" s="506">
        <v>0</v>
      </c>
      <c r="BI153" s="506">
        <v>0</v>
      </c>
      <c r="BS153" s="1"/>
      <c r="BT153" s="268"/>
      <c r="BU153" s="268"/>
      <c r="BV153" s="268"/>
      <c r="BW153" s="269"/>
      <c r="BX153" s="269"/>
      <c r="BY153" s="269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</row>
    <row r="154" spans="1:108" ht="15" customHeight="1" x14ac:dyDescent="0.3">
      <c r="A154" s="501" t="s">
        <v>391</v>
      </c>
      <c r="B154" s="502" t="s">
        <v>692</v>
      </c>
      <c r="C154" s="503" t="s">
        <v>263</v>
      </c>
      <c r="D154" s="504">
        <f t="array" ref="D154">SUM($G$18:$BI$18*$G154:$BI154+$G$19:$BI$19*$G154:$BI154)</f>
        <v>50</v>
      </c>
      <c r="E154" s="505"/>
      <c r="F154" s="506">
        <v>134</v>
      </c>
      <c r="G154" s="506">
        <v>0</v>
      </c>
      <c r="H154" s="506">
        <v>0</v>
      </c>
      <c r="I154" s="506">
        <v>0</v>
      </c>
      <c r="J154" s="506">
        <v>0</v>
      </c>
      <c r="K154" s="506">
        <v>0</v>
      </c>
      <c r="L154" s="506">
        <v>0</v>
      </c>
      <c r="M154" s="506">
        <v>0</v>
      </c>
      <c r="N154" s="506">
        <v>0</v>
      </c>
      <c r="O154" s="506">
        <v>0</v>
      </c>
      <c r="P154" s="506">
        <v>10</v>
      </c>
      <c r="Q154" s="506">
        <v>6</v>
      </c>
      <c r="R154" s="506">
        <v>0</v>
      </c>
      <c r="S154" s="506">
        <v>0</v>
      </c>
      <c r="T154" s="506">
        <v>0</v>
      </c>
      <c r="U154" s="506">
        <v>0</v>
      </c>
      <c r="V154" s="506">
        <v>0</v>
      </c>
      <c r="W154" s="506">
        <v>0</v>
      </c>
      <c r="X154" s="506">
        <v>0</v>
      </c>
      <c r="Y154" s="506">
        <v>0</v>
      </c>
      <c r="Z154" s="506">
        <v>0</v>
      </c>
      <c r="AA154" s="506">
        <v>0</v>
      </c>
      <c r="AB154" s="506">
        <v>0</v>
      </c>
      <c r="AC154" s="506">
        <v>0</v>
      </c>
      <c r="AD154" s="506">
        <v>0</v>
      </c>
      <c r="AE154" s="506">
        <v>0</v>
      </c>
      <c r="AF154" s="506">
        <v>0</v>
      </c>
      <c r="AG154" s="506">
        <v>0</v>
      </c>
      <c r="AH154" s="506">
        <v>0</v>
      </c>
      <c r="AI154" s="506">
        <v>0</v>
      </c>
      <c r="AJ154" s="506">
        <v>0</v>
      </c>
      <c r="AK154" s="506">
        <v>0</v>
      </c>
      <c r="AL154" s="506">
        <v>0</v>
      </c>
      <c r="AM154" s="506">
        <v>0</v>
      </c>
      <c r="AN154" s="506">
        <v>0</v>
      </c>
      <c r="AO154" s="506">
        <v>0</v>
      </c>
      <c r="AP154" s="506">
        <v>0</v>
      </c>
      <c r="AQ154" s="506">
        <v>0</v>
      </c>
      <c r="AR154" s="506">
        <v>0</v>
      </c>
      <c r="AS154" s="506">
        <v>0</v>
      </c>
      <c r="AT154" s="506">
        <v>0</v>
      </c>
      <c r="AU154" s="506">
        <v>0</v>
      </c>
      <c r="AV154" s="506">
        <v>8</v>
      </c>
      <c r="AW154" s="506">
        <v>0</v>
      </c>
      <c r="AX154" s="506">
        <v>0</v>
      </c>
      <c r="AY154" s="506">
        <v>0</v>
      </c>
      <c r="AZ154" s="506">
        <v>0</v>
      </c>
      <c r="BA154" s="506">
        <v>0</v>
      </c>
      <c r="BB154" s="506">
        <v>0</v>
      </c>
      <c r="BC154" s="506">
        <v>0</v>
      </c>
      <c r="BD154" s="506">
        <v>0</v>
      </c>
      <c r="BE154" s="506">
        <v>0</v>
      </c>
      <c r="BF154" s="506">
        <v>0</v>
      </c>
      <c r="BG154" s="506">
        <v>0</v>
      </c>
      <c r="BH154" s="506">
        <v>0</v>
      </c>
      <c r="BI154" s="506">
        <v>0</v>
      </c>
      <c r="BS154" s="1"/>
      <c r="BT154" s="268"/>
      <c r="BU154" s="268"/>
      <c r="BV154" s="268"/>
      <c r="BW154" s="269"/>
      <c r="BX154" s="269"/>
      <c r="BY154" s="269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</row>
    <row r="155" spans="1:108" ht="15" customHeight="1" x14ac:dyDescent="0.3">
      <c r="A155" s="501" t="s">
        <v>13</v>
      </c>
      <c r="B155" s="502" t="s">
        <v>693</v>
      </c>
      <c r="C155" s="503" t="s">
        <v>390</v>
      </c>
      <c r="D155" s="504">
        <f t="array" ref="D155">SUM($G$18:$BI$18*$G155:$BI155+$G$19:$BI$19*$G155:$BI155)</f>
        <v>20</v>
      </c>
      <c r="E155" s="505"/>
      <c r="F155" s="506">
        <v>135</v>
      </c>
      <c r="G155" s="506">
        <v>0</v>
      </c>
      <c r="H155" s="506">
        <v>0</v>
      </c>
      <c r="I155" s="506">
        <v>0</v>
      </c>
      <c r="J155" s="506">
        <v>0</v>
      </c>
      <c r="K155" s="506">
        <v>0</v>
      </c>
      <c r="L155" s="506">
        <v>0</v>
      </c>
      <c r="M155" s="506">
        <v>0</v>
      </c>
      <c r="N155" s="506">
        <v>0</v>
      </c>
      <c r="O155" s="506">
        <v>0</v>
      </c>
      <c r="P155" s="506">
        <v>5</v>
      </c>
      <c r="Q155" s="506">
        <v>0</v>
      </c>
      <c r="R155" s="506">
        <v>0</v>
      </c>
      <c r="S155" s="506">
        <v>0</v>
      </c>
      <c r="T155" s="506">
        <v>0</v>
      </c>
      <c r="U155" s="506">
        <v>0</v>
      </c>
      <c r="V155" s="506">
        <v>0</v>
      </c>
      <c r="W155" s="506">
        <v>0</v>
      </c>
      <c r="X155" s="506">
        <v>0</v>
      </c>
      <c r="Y155" s="506">
        <v>1</v>
      </c>
      <c r="Z155" s="506">
        <v>0</v>
      </c>
      <c r="AA155" s="506">
        <v>0</v>
      </c>
      <c r="AB155" s="506">
        <v>0</v>
      </c>
      <c r="AC155" s="506">
        <v>0</v>
      </c>
      <c r="AD155" s="506">
        <v>0</v>
      </c>
      <c r="AE155" s="506">
        <v>0</v>
      </c>
      <c r="AF155" s="506">
        <v>0</v>
      </c>
      <c r="AG155" s="506">
        <v>0</v>
      </c>
      <c r="AH155" s="506">
        <v>0</v>
      </c>
      <c r="AI155" s="506">
        <v>0</v>
      </c>
      <c r="AJ155" s="506">
        <v>0</v>
      </c>
      <c r="AK155" s="506">
        <v>0</v>
      </c>
      <c r="AL155" s="506">
        <v>0</v>
      </c>
      <c r="AM155" s="506">
        <v>0</v>
      </c>
      <c r="AN155" s="506">
        <v>0</v>
      </c>
      <c r="AO155" s="506">
        <v>0</v>
      </c>
      <c r="AP155" s="506">
        <v>0</v>
      </c>
      <c r="AQ155" s="506">
        <v>0</v>
      </c>
      <c r="AR155" s="506">
        <v>0</v>
      </c>
      <c r="AS155" s="506">
        <v>0</v>
      </c>
      <c r="AT155" s="506">
        <v>0</v>
      </c>
      <c r="AU155" s="506">
        <v>0</v>
      </c>
      <c r="AV155" s="506">
        <v>0</v>
      </c>
      <c r="AW155" s="506">
        <v>0</v>
      </c>
      <c r="AX155" s="506">
        <v>0</v>
      </c>
      <c r="AY155" s="506">
        <v>0</v>
      </c>
      <c r="AZ155" s="506">
        <v>0</v>
      </c>
      <c r="BA155" s="506">
        <v>0</v>
      </c>
      <c r="BB155" s="506">
        <v>0</v>
      </c>
      <c r="BC155" s="506">
        <v>2</v>
      </c>
      <c r="BD155" s="506">
        <v>0</v>
      </c>
      <c r="BE155" s="506">
        <v>0</v>
      </c>
      <c r="BF155" s="506">
        <v>0</v>
      </c>
      <c r="BG155" s="506">
        <v>0</v>
      </c>
      <c r="BH155" s="506">
        <v>0</v>
      </c>
      <c r="BI155" s="506">
        <v>0</v>
      </c>
      <c r="BS155" s="1"/>
      <c r="BT155" s="268"/>
      <c r="BU155" s="268"/>
      <c r="BV155" s="268"/>
      <c r="BW155" s="269"/>
      <c r="BX155" s="269"/>
      <c r="BY155" s="269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</row>
    <row r="156" spans="1:108" ht="15" customHeight="1" x14ac:dyDescent="0.3">
      <c r="A156" s="501" t="s">
        <v>389</v>
      </c>
      <c r="B156" s="502" t="s">
        <v>694</v>
      </c>
      <c r="C156" s="503" t="s">
        <v>175</v>
      </c>
      <c r="D156" s="504">
        <f t="array" ref="D156">SUM($G$18:$BI$18*$G156:$BI156+$G$19:$BI$19*$G156:$BI156)</f>
        <v>15</v>
      </c>
      <c r="E156" s="505"/>
      <c r="F156" s="506">
        <v>136</v>
      </c>
      <c r="G156" s="506">
        <v>0</v>
      </c>
      <c r="H156" s="506">
        <v>0</v>
      </c>
      <c r="I156" s="506">
        <v>3</v>
      </c>
      <c r="J156" s="506">
        <v>0</v>
      </c>
      <c r="K156" s="506">
        <v>0</v>
      </c>
      <c r="L156" s="506">
        <v>0</v>
      </c>
      <c r="M156" s="506">
        <v>0</v>
      </c>
      <c r="N156" s="506">
        <v>0</v>
      </c>
      <c r="O156" s="506">
        <v>0</v>
      </c>
      <c r="P156" s="506">
        <v>0</v>
      </c>
      <c r="Q156" s="506">
        <v>0</v>
      </c>
      <c r="R156" s="506">
        <v>1</v>
      </c>
      <c r="S156" s="506">
        <v>0</v>
      </c>
      <c r="T156" s="506">
        <v>0</v>
      </c>
      <c r="U156" s="506">
        <v>0</v>
      </c>
      <c r="V156" s="506">
        <v>0</v>
      </c>
      <c r="W156" s="506">
        <v>0</v>
      </c>
      <c r="X156" s="506">
        <v>0</v>
      </c>
      <c r="Y156" s="506">
        <v>0</v>
      </c>
      <c r="Z156" s="506">
        <v>1</v>
      </c>
      <c r="AA156" s="506">
        <v>0</v>
      </c>
      <c r="AB156" s="506">
        <v>0</v>
      </c>
      <c r="AC156" s="506">
        <v>0</v>
      </c>
      <c r="AD156" s="506">
        <v>0</v>
      </c>
      <c r="AE156" s="506">
        <v>0</v>
      </c>
      <c r="AF156" s="506">
        <v>0</v>
      </c>
      <c r="AG156" s="506">
        <v>0</v>
      </c>
      <c r="AH156" s="506">
        <v>0</v>
      </c>
      <c r="AI156" s="506">
        <v>0</v>
      </c>
      <c r="AJ156" s="506">
        <v>0</v>
      </c>
      <c r="AK156" s="506">
        <v>0</v>
      </c>
      <c r="AL156" s="506">
        <v>0</v>
      </c>
      <c r="AM156" s="506">
        <v>0</v>
      </c>
      <c r="AN156" s="506">
        <v>0</v>
      </c>
      <c r="AO156" s="506">
        <v>0</v>
      </c>
      <c r="AP156" s="506">
        <v>0</v>
      </c>
      <c r="AQ156" s="506">
        <v>0</v>
      </c>
      <c r="AR156" s="506">
        <v>0</v>
      </c>
      <c r="AS156" s="506">
        <v>0</v>
      </c>
      <c r="AT156" s="506">
        <v>0</v>
      </c>
      <c r="AU156" s="506">
        <v>0</v>
      </c>
      <c r="AV156" s="506">
        <v>0</v>
      </c>
      <c r="AW156" s="506">
        <v>0</v>
      </c>
      <c r="AX156" s="506">
        <v>0</v>
      </c>
      <c r="AY156" s="506">
        <v>0</v>
      </c>
      <c r="AZ156" s="506">
        <v>0</v>
      </c>
      <c r="BA156" s="506">
        <v>0</v>
      </c>
      <c r="BB156" s="506">
        <v>0</v>
      </c>
      <c r="BC156" s="506">
        <v>0</v>
      </c>
      <c r="BD156" s="506">
        <v>0</v>
      </c>
      <c r="BE156" s="506">
        <v>0</v>
      </c>
      <c r="BF156" s="506">
        <v>0</v>
      </c>
      <c r="BG156" s="506">
        <v>0</v>
      </c>
      <c r="BH156" s="506">
        <v>0</v>
      </c>
      <c r="BI156" s="506">
        <v>0</v>
      </c>
      <c r="BS156" s="1"/>
      <c r="BT156" s="268"/>
      <c r="BU156" s="268"/>
      <c r="BV156" s="268"/>
      <c r="BW156" s="269"/>
      <c r="BX156" s="269"/>
      <c r="BY156" s="269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</row>
    <row r="157" spans="1:108" ht="15" customHeight="1" x14ac:dyDescent="0.3">
      <c r="A157" s="501" t="s">
        <v>388</v>
      </c>
      <c r="B157" s="502" t="s">
        <v>695</v>
      </c>
      <c r="C157" s="503" t="s">
        <v>175</v>
      </c>
      <c r="D157" s="504">
        <f t="array" ref="D157">SUM($G$18:$BI$18*$G157:$BI157+$G$19:$BI$19*$G157:$BI157)</f>
        <v>19</v>
      </c>
      <c r="E157" s="505"/>
      <c r="F157" s="506">
        <v>137</v>
      </c>
      <c r="G157" s="506">
        <v>0</v>
      </c>
      <c r="H157" s="506">
        <v>0</v>
      </c>
      <c r="I157" s="506">
        <v>5</v>
      </c>
      <c r="J157" s="506">
        <v>0</v>
      </c>
      <c r="K157" s="506">
        <v>0</v>
      </c>
      <c r="L157" s="506">
        <v>0</v>
      </c>
      <c r="M157" s="506">
        <v>0</v>
      </c>
      <c r="N157" s="506">
        <v>0</v>
      </c>
      <c r="O157" s="506">
        <v>0</v>
      </c>
      <c r="P157" s="506">
        <v>0</v>
      </c>
      <c r="Q157" s="506">
        <v>0</v>
      </c>
      <c r="R157" s="506">
        <v>1</v>
      </c>
      <c r="S157" s="506">
        <v>0</v>
      </c>
      <c r="T157" s="506">
        <v>0</v>
      </c>
      <c r="U157" s="506">
        <v>0</v>
      </c>
      <c r="V157" s="506">
        <v>0</v>
      </c>
      <c r="W157" s="506">
        <v>0</v>
      </c>
      <c r="X157" s="506">
        <v>0</v>
      </c>
      <c r="Y157" s="506">
        <v>0</v>
      </c>
      <c r="Z157" s="506">
        <v>1</v>
      </c>
      <c r="AA157" s="506">
        <v>0</v>
      </c>
      <c r="AB157" s="506">
        <v>0</v>
      </c>
      <c r="AC157" s="506">
        <v>0</v>
      </c>
      <c r="AD157" s="506">
        <v>0</v>
      </c>
      <c r="AE157" s="506">
        <v>0</v>
      </c>
      <c r="AF157" s="506">
        <v>0</v>
      </c>
      <c r="AG157" s="506">
        <v>0</v>
      </c>
      <c r="AH157" s="506">
        <v>0</v>
      </c>
      <c r="AI157" s="506">
        <v>0</v>
      </c>
      <c r="AJ157" s="506">
        <v>0</v>
      </c>
      <c r="AK157" s="506">
        <v>0</v>
      </c>
      <c r="AL157" s="506">
        <v>0</v>
      </c>
      <c r="AM157" s="506">
        <v>0</v>
      </c>
      <c r="AN157" s="506">
        <v>0</v>
      </c>
      <c r="AO157" s="506">
        <v>0</v>
      </c>
      <c r="AP157" s="506">
        <v>0</v>
      </c>
      <c r="AQ157" s="506">
        <v>0</v>
      </c>
      <c r="AR157" s="506">
        <v>0</v>
      </c>
      <c r="AS157" s="506">
        <v>0</v>
      </c>
      <c r="AT157" s="506">
        <v>0</v>
      </c>
      <c r="AU157" s="506">
        <v>0</v>
      </c>
      <c r="AV157" s="506">
        <v>0</v>
      </c>
      <c r="AW157" s="506">
        <v>0</v>
      </c>
      <c r="AX157" s="506">
        <v>0</v>
      </c>
      <c r="AY157" s="506">
        <v>0</v>
      </c>
      <c r="AZ157" s="506">
        <v>0</v>
      </c>
      <c r="BA157" s="506">
        <v>0</v>
      </c>
      <c r="BB157" s="506">
        <v>0</v>
      </c>
      <c r="BC157" s="506">
        <v>0</v>
      </c>
      <c r="BD157" s="506">
        <v>0</v>
      </c>
      <c r="BE157" s="506">
        <v>0</v>
      </c>
      <c r="BF157" s="506">
        <v>0</v>
      </c>
      <c r="BG157" s="506">
        <v>0</v>
      </c>
      <c r="BH157" s="506">
        <v>0</v>
      </c>
      <c r="BI157" s="506">
        <v>0</v>
      </c>
      <c r="BS157" s="1"/>
      <c r="BT157" s="268"/>
      <c r="BU157" s="268"/>
      <c r="BV157" s="268"/>
      <c r="BW157" s="269"/>
      <c r="BX157" s="269"/>
      <c r="BY157" s="269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</row>
    <row r="158" spans="1:108" ht="15" customHeight="1" x14ac:dyDescent="0.3">
      <c r="A158" s="501" t="s">
        <v>387</v>
      </c>
      <c r="B158" s="502" t="s">
        <v>696</v>
      </c>
      <c r="C158" s="503" t="s">
        <v>175</v>
      </c>
      <c r="D158" s="504">
        <f t="array" ref="D158">SUM($G$18:$BI$18*$G158:$BI158+$G$19:$BI$19*$G158:$BI158)</f>
        <v>23</v>
      </c>
      <c r="E158" s="505"/>
      <c r="F158" s="506">
        <v>138</v>
      </c>
      <c r="G158" s="506">
        <v>0</v>
      </c>
      <c r="H158" s="506">
        <v>0</v>
      </c>
      <c r="I158" s="506">
        <v>7</v>
      </c>
      <c r="J158" s="506">
        <v>0</v>
      </c>
      <c r="K158" s="506">
        <v>0</v>
      </c>
      <c r="L158" s="506">
        <v>0</v>
      </c>
      <c r="M158" s="506">
        <v>0</v>
      </c>
      <c r="N158" s="506">
        <v>0</v>
      </c>
      <c r="O158" s="506">
        <v>0</v>
      </c>
      <c r="P158" s="506">
        <v>0</v>
      </c>
      <c r="Q158" s="506">
        <v>0</v>
      </c>
      <c r="R158" s="506">
        <v>1</v>
      </c>
      <c r="S158" s="506">
        <v>0</v>
      </c>
      <c r="T158" s="506">
        <v>0</v>
      </c>
      <c r="U158" s="506">
        <v>0</v>
      </c>
      <c r="V158" s="506">
        <v>0</v>
      </c>
      <c r="W158" s="506">
        <v>0</v>
      </c>
      <c r="X158" s="506">
        <v>0</v>
      </c>
      <c r="Y158" s="506">
        <v>0</v>
      </c>
      <c r="Z158" s="506">
        <v>1</v>
      </c>
      <c r="AA158" s="506">
        <v>0</v>
      </c>
      <c r="AB158" s="506">
        <v>0</v>
      </c>
      <c r="AC158" s="506">
        <v>0</v>
      </c>
      <c r="AD158" s="506">
        <v>0</v>
      </c>
      <c r="AE158" s="506">
        <v>0</v>
      </c>
      <c r="AF158" s="506">
        <v>0</v>
      </c>
      <c r="AG158" s="506">
        <v>0</v>
      </c>
      <c r="AH158" s="506">
        <v>0</v>
      </c>
      <c r="AI158" s="506">
        <v>0</v>
      </c>
      <c r="AJ158" s="506">
        <v>0</v>
      </c>
      <c r="AK158" s="506">
        <v>0</v>
      </c>
      <c r="AL158" s="506">
        <v>0</v>
      </c>
      <c r="AM158" s="506">
        <v>0</v>
      </c>
      <c r="AN158" s="506">
        <v>0</v>
      </c>
      <c r="AO158" s="506">
        <v>0</v>
      </c>
      <c r="AP158" s="506">
        <v>0</v>
      </c>
      <c r="AQ158" s="506">
        <v>0</v>
      </c>
      <c r="AR158" s="506">
        <v>0</v>
      </c>
      <c r="AS158" s="506">
        <v>0</v>
      </c>
      <c r="AT158" s="506">
        <v>0</v>
      </c>
      <c r="AU158" s="506">
        <v>0</v>
      </c>
      <c r="AV158" s="506">
        <v>0</v>
      </c>
      <c r="AW158" s="506">
        <v>0</v>
      </c>
      <c r="AX158" s="506">
        <v>0</v>
      </c>
      <c r="AY158" s="506">
        <v>0</v>
      </c>
      <c r="AZ158" s="506">
        <v>0</v>
      </c>
      <c r="BA158" s="506">
        <v>0</v>
      </c>
      <c r="BB158" s="506">
        <v>0</v>
      </c>
      <c r="BC158" s="506">
        <v>0</v>
      </c>
      <c r="BD158" s="506">
        <v>0</v>
      </c>
      <c r="BE158" s="506">
        <v>0</v>
      </c>
      <c r="BF158" s="506">
        <v>0</v>
      </c>
      <c r="BG158" s="506">
        <v>0</v>
      </c>
      <c r="BH158" s="506">
        <v>0</v>
      </c>
      <c r="BI158" s="506">
        <v>0</v>
      </c>
      <c r="BS158" s="1"/>
      <c r="BT158" s="268"/>
      <c r="BU158" s="268"/>
      <c r="BV158" s="268"/>
      <c r="BW158" s="269"/>
      <c r="BX158" s="269"/>
      <c r="BY158" s="269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</row>
    <row r="159" spans="1:108" ht="15" customHeight="1" x14ac:dyDescent="0.3">
      <c r="A159" s="501" t="s">
        <v>386</v>
      </c>
      <c r="B159" s="502" t="s">
        <v>697</v>
      </c>
      <c r="C159" s="503" t="s">
        <v>175</v>
      </c>
      <c r="D159" s="504">
        <f t="array" ref="D159">SUM($G$18:$BI$18*$G159:$BI159+$G$19:$BI$19*$G159:$BI159)</f>
        <v>27</v>
      </c>
      <c r="E159" s="505"/>
      <c r="F159" s="506">
        <v>139</v>
      </c>
      <c r="G159" s="506">
        <v>0</v>
      </c>
      <c r="H159" s="506">
        <v>0</v>
      </c>
      <c r="I159" s="506">
        <v>9</v>
      </c>
      <c r="J159" s="506">
        <v>0</v>
      </c>
      <c r="K159" s="506">
        <v>0</v>
      </c>
      <c r="L159" s="506">
        <v>0</v>
      </c>
      <c r="M159" s="506">
        <v>0</v>
      </c>
      <c r="N159" s="506">
        <v>0</v>
      </c>
      <c r="O159" s="506">
        <v>0</v>
      </c>
      <c r="P159" s="506">
        <v>0</v>
      </c>
      <c r="Q159" s="506">
        <v>0</v>
      </c>
      <c r="R159" s="506">
        <v>1</v>
      </c>
      <c r="S159" s="506">
        <v>0</v>
      </c>
      <c r="T159" s="506">
        <v>0</v>
      </c>
      <c r="U159" s="506">
        <v>0</v>
      </c>
      <c r="V159" s="506">
        <v>0</v>
      </c>
      <c r="W159" s="506">
        <v>0</v>
      </c>
      <c r="X159" s="506">
        <v>0</v>
      </c>
      <c r="Y159" s="506">
        <v>0</v>
      </c>
      <c r="Z159" s="506">
        <v>1</v>
      </c>
      <c r="AA159" s="506">
        <v>0</v>
      </c>
      <c r="AB159" s="506">
        <v>0</v>
      </c>
      <c r="AC159" s="506">
        <v>0</v>
      </c>
      <c r="AD159" s="506">
        <v>0</v>
      </c>
      <c r="AE159" s="506">
        <v>0</v>
      </c>
      <c r="AF159" s="506">
        <v>0</v>
      </c>
      <c r="AG159" s="506">
        <v>0</v>
      </c>
      <c r="AH159" s="506">
        <v>0</v>
      </c>
      <c r="AI159" s="506">
        <v>0</v>
      </c>
      <c r="AJ159" s="506">
        <v>0</v>
      </c>
      <c r="AK159" s="506">
        <v>0</v>
      </c>
      <c r="AL159" s="506">
        <v>0</v>
      </c>
      <c r="AM159" s="506">
        <v>0</v>
      </c>
      <c r="AN159" s="506">
        <v>0</v>
      </c>
      <c r="AO159" s="506">
        <v>0</v>
      </c>
      <c r="AP159" s="506">
        <v>0</v>
      </c>
      <c r="AQ159" s="506">
        <v>0</v>
      </c>
      <c r="AR159" s="506">
        <v>0</v>
      </c>
      <c r="AS159" s="506">
        <v>0</v>
      </c>
      <c r="AT159" s="506">
        <v>0</v>
      </c>
      <c r="AU159" s="506">
        <v>0</v>
      </c>
      <c r="AV159" s="506">
        <v>0</v>
      </c>
      <c r="AW159" s="506">
        <v>0</v>
      </c>
      <c r="AX159" s="506">
        <v>0</v>
      </c>
      <c r="AY159" s="506">
        <v>0</v>
      </c>
      <c r="AZ159" s="506">
        <v>0</v>
      </c>
      <c r="BA159" s="506">
        <v>0</v>
      </c>
      <c r="BB159" s="506">
        <v>0</v>
      </c>
      <c r="BC159" s="506">
        <v>0</v>
      </c>
      <c r="BD159" s="506">
        <v>0</v>
      </c>
      <c r="BE159" s="506">
        <v>0</v>
      </c>
      <c r="BF159" s="506">
        <v>0</v>
      </c>
      <c r="BG159" s="506">
        <v>0</v>
      </c>
      <c r="BH159" s="506">
        <v>0</v>
      </c>
      <c r="BI159" s="506">
        <v>0</v>
      </c>
      <c r="BS159" s="1"/>
      <c r="BT159" s="268"/>
      <c r="BU159" s="268"/>
      <c r="BV159" s="268"/>
      <c r="BW159" s="269"/>
      <c r="BX159" s="269"/>
      <c r="BY159" s="269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</row>
    <row r="160" spans="1:108" ht="15" customHeight="1" x14ac:dyDescent="0.3">
      <c r="A160" s="501" t="s">
        <v>385</v>
      </c>
      <c r="B160" s="502" t="s">
        <v>698</v>
      </c>
      <c r="C160" s="503" t="s">
        <v>175</v>
      </c>
      <c r="D160" s="504">
        <f t="array" ref="D160">SUM($G$18:$BI$18*$G160:$BI160+$G$19:$BI$19*$G160:$BI160)</f>
        <v>31</v>
      </c>
      <c r="E160" s="505"/>
      <c r="F160" s="506">
        <v>140</v>
      </c>
      <c r="G160" s="506">
        <v>0</v>
      </c>
      <c r="H160" s="506">
        <v>0</v>
      </c>
      <c r="I160" s="506">
        <v>11</v>
      </c>
      <c r="J160" s="506">
        <v>0</v>
      </c>
      <c r="K160" s="506">
        <v>0</v>
      </c>
      <c r="L160" s="506">
        <v>0</v>
      </c>
      <c r="M160" s="506">
        <v>0</v>
      </c>
      <c r="N160" s="506">
        <v>0</v>
      </c>
      <c r="O160" s="506">
        <v>0</v>
      </c>
      <c r="P160" s="506">
        <v>0</v>
      </c>
      <c r="Q160" s="506">
        <v>0</v>
      </c>
      <c r="R160" s="506">
        <v>1</v>
      </c>
      <c r="S160" s="506">
        <v>0</v>
      </c>
      <c r="T160" s="506">
        <v>0</v>
      </c>
      <c r="U160" s="506">
        <v>0</v>
      </c>
      <c r="V160" s="506">
        <v>0</v>
      </c>
      <c r="W160" s="506">
        <v>0</v>
      </c>
      <c r="X160" s="506">
        <v>0</v>
      </c>
      <c r="Y160" s="506">
        <v>0</v>
      </c>
      <c r="Z160" s="506">
        <v>1</v>
      </c>
      <c r="AA160" s="506">
        <v>0</v>
      </c>
      <c r="AB160" s="506">
        <v>0</v>
      </c>
      <c r="AC160" s="506">
        <v>0</v>
      </c>
      <c r="AD160" s="506">
        <v>0</v>
      </c>
      <c r="AE160" s="506">
        <v>0</v>
      </c>
      <c r="AF160" s="506">
        <v>0</v>
      </c>
      <c r="AG160" s="506">
        <v>0</v>
      </c>
      <c r="AH160" s="506">
        <v>0</v>
      </c>
      <c r="AI160" s="506">
        <v>0</v>
      </c>
      <c r="AJ160" s="506">
        <v>0</v>
      </c>
      <c r="AK160" s="506">
        <v>0</v>
      </c>
      <c r="AL160" s="506">
        <v>0</v>
      </c>
      <c r="AM160" s="506">
        <v>0</v>
      </c>
      <c r="AN160" s="506">
        <v>0</v>
      </c>
      <c r="AO160" s="506">
        <v>0</v>
      </c>
      <c r="AP160" s="506">
        <v>0</v>
      </c>
      <c r="AQ160" s="506">
        <v>0</v>
      </c>
      <c r="AR160" s="506">
        <v>0</v>
      </c>
      <c r="AS160" s="506">
        <v>0</v>
      </c>
      <c r="AT160" s="506">
        <v>0</v>
      </c>
      <c r="AU160" s="506">
        <v>0</v>
      </c>
      <c r="AV160" s="506">
        <v>0</v>
      </c>
      <c r="AW160" s="506">
        <v>0</v>
      </c>
      <c r="AX160" s="506">
        <v>0</v>
      </c>
      <c r="AY160" s="506">
        <v>0</v>
      </c>
      <c r="AZ160" s="506">
        <v>0</v>
      </c>
      <c r="BA160" s="506">
        <v>0</v>
      </c>
      <c r="BB160" s="506">
        <v>0</v>
      </c>
      <c r="BC160" s="506">
        <v>0</v>
      </c>
      <c r="BD160" s="506">
        <v>0</v>
      </c>
      <c r="BE160" s="506">
        <v>0</v>
      </c>
      <c r="BF160" s="506">
        <v>0</v>
      </c>
      <c r="BG160" s="506">
        <v>0</v>
      </c>
      <c r="BH160" s="506">
        <v>0</v>
      </c>
      <c r="BI160" s="506">
        <v>0</v>
      </c>
      <c r="BS160" s="1"/>
      <c r="BT160" s="268"/>
      <c r="BU160" s="268"/>
      <c r="BV160" s="268"/>
      <c r="BW160" s="269"/>
      <c r="BX160" s="269"/>
      <c r="BY160" s="269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</row>
    <row r="161" spans="1:108" ht="15" customHeight="1" x14ac:dyDescent="0.3">
      <c r="A161" s="501" t="s">
        <v>384</v>
      </c>
      <c r="B161" s="502" t="s">
        <v>699</v>
      </c>
      <c r="C161" s="503" t="s">
        <v>261</v>
      </c>
      <c r="D161" s="504">
        <f t="array" ref="D161">SUM($G$18:$BI$18*$G161:$BI161+$G$19:$BI$19*$G161:$BI161)</f>
        <v>38</v>
      </c>
      <c r="E161" s="505"/>
      <c r="F161" s="506">
        <v>141</v>
      </c>
      <c r="G161" s="506">
        <v>0</v>
      </c>
      <c r="H161" s="506">
        <v>0</v>
      </c>
      <c r="I161" s="506">
        <v>0</v>
      </c>
      <c r="J161" s="506">
        <v>0</v>
      </c>
      <c r="K161" s="506">
        <v>0</v>
      </c>
      <c r="L161" s="506">
        <v>0</v>
      </c>
      <c r="M161" s="506">
        <v>0</v>
      </c>
      <c r="N161" s="506">
        <v>0</v>
      </c>
      <c r="O161" s="506">
        <v>0</v>
      </c>
      <c r="P161" s="506">
        <v>10</v>
      </c>
      <c r="Q161" s="506">
        <v>2</v>
      </c>
      <c r="R161" s="506">
        <v>0</v>
      </c>
      <c r="S161" s="506">
        <v>0</v>
      </c>
      <c r="T161" s="506">
        <v>0</v>
      </c>
      <c r="U161" s="506">
        <v>0</v>
      </c>
      <c r="V161" s="506">
        <v>0</v>
      </c>
      <c r="W161" s="506">
        <v>0</v>
      </c>
      <c r="X161" s="506">
        <v>0</v>
      </c>
      <c r="Y161" s="506">
        <v>0</v>
      </c>
      <c r="Z161" s="506">
        <v>0</v>
      </c>
      <c r="AA161" s="506">
        <v>0</v>
      </c>
      <c r="AB161" s="506">
        <v>0</v>
      </c>
      <c r="AC161" s="506">
        <v>0</v>
      </c>
      <c r="AD161" s="506">
        <v>0</v>
      </c>
      <c r="AE161" s="506">
        <v>0</v>
      </c>
      <c r="AF161" s="506">
        <v>0</v>
      </c>
      <c r="AG161" s="506">
        <v>0</v>
      </c>
      <c r="AH161" s="506">
        <v>0</v>
      </c>
      <c r="AI161" s="506">
        <v>0</v>
      </c>
      <c r="AJ161" s="506">
        <v>0</v>
      </c>
      <c r="AK161" s="506">
        <v>0</v>
      </c>
      <c r="AL161" s="506">
        <v>0</v>
      </c>
      <c r="AM161" s="506">
        <v>0</v>
      </c>
      <c r="AN161" s="506">
        <v>0</v>
      </c>
      <c r="AO161" s="506">
        <v>0</v>
      </c>
      <c r="AP161" s="506">
        <v>0</v>
      </c>
      <c r="AQ161" s="506">
        <v>4</v>
      </c>
      <c r="AR161" s="506">
        <v>0</v>
      </c>
      <c r="AS161" s="506">
        <v>0</v>
      </c>
      <c r="AT161" s="506">
        <v>0</v>
      </c>
      <c r="AU161" s="506">
        <v>0</v>
      </c>
      <c r="AV161" s="506">
        <v>0</v>
      </c>
      <c r="AW161" s="506">
        <v>0</v>
      </c>
      <c r="AX161" s="506">
        <v>0</v>
      </c>
      <c r="AY161" s="506">
        <v>0</v>
      </c>
      <c r="AZ161" s="506">
        <v>0</v>
      </c>
      <c r="BA161" s="506">
        <v>0</v>
      </c>
      <c r="BB161" s="506">
        <v>0</v>
      </c>
      <c r="BC161" s="506">
        <v>0</v>
      </c>
      <c r="BD161" s="506">
        <v>0</v>
      </c>
      <c r="BE161" s="506">
        <v>0</v>
      </c>
      <c r="BF161" s="506">
        <v>0</v>
      </c>
      <c r="BG161" s="506">
        <v>0</v>
      </c>
      <c r="BH161" s="506">
        <v>0</v>
      </c>
      <c r="BI161" s="506">
        <v>0</v>
      </c>
      <c r="BS161" s="1"/>
      <c r="BT161" s="268"/>
      <c r="BU161" s="268"/>
      <c r="BV161" s="268"/>
      <c r="BW161" s="269"/>
      <c r="BX161" s="269"/>
      <c r="BY161" s="269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</row>
    <row r="162" spans="1:108" ht="15" customHeight="1" x14ac:dyDescent="0.3">
      <c r="A162" s="501" t="s">
        <v>383</v>
      </c>
      <c r="B162" s="502" t="s">
        <v>700</v>
      </c>
      <c r="C162" s="503" t="s">
        <v>382</v>
      </c>
      <c r="D162" s="504">
        <f t="array" ref="D162">SUM($G$18:$BI$18*$G162:$BI162+$G$19:$BI$19*$G162:$BI162)</f>
        <v>5</v>
      </c>
      <c r="E162" s="505"/>
      <c r="F162" s="506">
        <v>142</v>
      </c>
      <c r="G162" s="506">
        <v>0</v>
      </c>
      <c r="H162" s="506">
        <v>0</v>
      </c>
      <c r="I162" s="506">
        <v>0</v>
      </c>
      <c r="J162" s="506">
        <v>0</v>
      </c>
      <c r="K162" s="506">
        <v>0</v>
      </c>
      <c r="L162" s="506">
        <v>0</v>
      </c>
      <c r="M162" s="506">
        <v>0</v>
      </c>
      <c r="N162" s="506">
        <v>0</v>
      </c>
      <c r="O162" s="506">
        <v>0</v>
      </c>
      <c r="P162" s="506">
        <v>0</v>
      </c>
      <c r="Q162" s="506">
        <v>0</v>
      </c>
      <c r="R162" s="506">
        <v>0</v>
      </c>
      <c r="S162" s="506">
        <v>0</v>
      </c>
      <c r="T162" s="506">
        <v>0</v>
      </c>
      <c r="U162" s="506">
        <v>1</v>
      </c>
      <c r="V162" s="506">
        <v>0</v>
      </c>
      <c r="W162" s="506">
        <v>0</v>
      </c>
      <c r="X162" s="506">
        <v>0</v>
      </c>
      <c r="Y162" s="506">
        <v>0</v>
      </c>
      <c r="Z162" s="506">
        <v>0</v>
      </c>
      <c r="AA162" s="506">
        <v>0</v>
      </c>
      <c r="AB162" s="506">
        <v>0</v>
      </c>
      <c r="AC162" s="506">
        <v>0</v>
      </c>
      <c r="AD162" s="506">
        <v>0</v>
      </c>
      <c r="AE162" s="506">
        <v>0</v>
      </c>
      <c r="AF162" s="506">
        <v>0</v>
      </c>
      <c r="AG162" s="506">
        <v>0</v>
      </c>
      <c r="AH162" s="506">
        <v>0</v>
      </c>
      <c r="AI162" s="506">
        <v>0</v>
      </c>
      <c r="AJ162" s="506">
        <v>0</v>
      </c>
      <c r="AK162" s="506">
        <v>0</v>
      </c>
      <c r="AL162" s="506">
        <v>0</v>
      </c>
      <c r="AM162" s="506">
        <v>0</v>
      </c>
      <c r="AN162" s="506">
        <v>0</v>
      </c>
      <c r="AO162" s="506">
        <v>0</v>
      </c>
      <c r="AP162" s="506">
        <v>0</v>
      </c>
      <c r="AQ162" s="506">
        <v>0</v>
      </c>
      <c r="AR162" s="506">
        <v>0</v>
      </c>
      <c r="AS162" s="506">
        <v>0</v>
      </c>
      <c r="AT162" s="506">
        <v>0</v>
      </c>
      <c r="AU162" s="506">
        <v>0</v>
      </c>
      <c r="AV162" s="506">
        <v>0</v>
      </c>
      <c r="AW162" s="506">
        <v>0</v>
      </c>
      <c r="AX162" s="506">
        <v>0</v>
      </c>
      <c r="AY162" s="506">
        <v>0</v>
      </c>
      <c r="AZ162" s="506">
        <v>0</v>
      </c>
      <c r="BA162" s="506">
        <v>0</v>
      </c>
      <c r="BB162" s="506">
        <v>0</v>
      </c>
      <c r="BC162" s="506">
        <v>0</v>
      </c>
      <c r="BD162" s="506">
        <v>0</v>
      </c>
      <c r="BE162" s="506">
        <v>0</v>
      </c>
      <c r="BF162" s="506">
        <v>0</v>
      </c>
      <c r="BG162" s="506">
        <v>0</v>
      </c>
      <c r="BH162" s="506">
        <v>0</v>
      </c>
      <c r="BI162" s="506">
        <v>0</v>
      </c>
      <c r="BS162" s="1"/>
      <c r="BT162" s="268"/>
      <c r="BU162" s="268"/>
      <c r="BV162" s="268"/>
      <c r="BW162" s="269"/>
      <c r="BX162" s="269"/>
      <c r="BY162" s="269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</row>
    <row r="163" spans="1:108" ht="15" customHeight="1" x14ac:dyDescent="0.3">
      <c r="A163" s="501" t="s">
        <v>381</v>
      </c>
      <c r="B163" s="502" t="s">
        <v>701</v>
      </c>
      <c r="C163" s="503" t="s">
        <v>380</v>
      </c>
      <c r="D163" s="504">
        <f t="array" ref="D163">SUM($G$18:$BI$18*$G163:$BI163+$G$19:$BI$19*$G163:$BI163)</f>
        <v>23</v>
      </c>
      <c r="E163" s="505"/>
      <c r="F163" s="506">
        <v>143</v>
      </c>
      <c r="G163" s="506">
        <v>0</v>
      </c>
      <c r="H163" s="506">
        <v>0</v>
      </c>
      <c r="I163" s="506">
        <v>9</v>
      </c>
      <c r="J163" s="506">
        <v>0</v>
      </c>
      <c r="K163" s="506">
        <v>0</v>
      </c>
      <c r="L163" s="506">
        <v>0</v>
      </c>
      <c r="M163" s="506">
        <v>0</v>
      </c>
      <c r="N163" s="506">
        <v>0</v>
      </c>
      <c r="O163" s="506">
        <v>0</v>
      </c>
      <c r="P163" s="506">
        <v>0</v>
      </c>
      <c r="Q163" s="506">
        <v>0</v>
      </c>
      <c r="R163" s="506">
        <v>0</v>
      </c>
      <c r="S163" s="506">
        <v>0</v>
      </c>
      <c r="T163" s="506">
        <v>0</v>
      </c>
      <c r="U163" s="506">
        <v>0</v>
      </c>
      <c r="V163" s="506">
        <v>0</v>
      </c>
      <c r="W163" s="506">
        <v>0</v>
      </c>
      <c r="X163" s="506">
        <v>0</v>
      </c>
      <c r="Y163" s="506">
        <v>0</v>
      </c>
      <c r="Z163" s="506">
        <v>0</v>
      </c>
      <c r="AA163" s="506">
        <v>0</v>
      </c>
      <c r="AB163" s="506">
        <v>0</v>
      </c>
      <c r="AC163" s="506">
        <v>0</v>
      </c>
      <c r="AD163" s="506">
        <v>0</v>
      </c>
      <c r="AE163" s="506">
        <v>0</v>
      </c>
      <c r="AF163" s="506">
        <v>0</v>
      </c>
      <c r="AG163" s="506">
        <v>0</v>
      </c>
      <c r="AH163" s="506">
        <v>0</v>
      </c>
      <c r="AI163" s="506">
        <v>0</v>
      </c>
      <c r="AJ163" s="506">
        <v>0</v>
      </c>
      <c r="AK163" s="506">
        <v>0</v>
      </c>
      <c r="AL163" s="506">
        <v>0</v>
      </c>
      <c r="AM163" s="506">
        <v>0</v>
      </c>
      <c r="AN163" s="506">
        <v>1</v>
      </c>
      <c r="AO163" s="506">
        <v>0</v>
      </c>
      <c r="AP163" s="506">
        <v>0</v>
      </c>
      <c r="AQ163" s="506">
        <v>0</v>
      </c>
      <c r="AR163" s="506">
        <v>0</v>
      </c>
      <c r="AS163" s="506">
        <v>0</v>
      </c>
      <c r="AT163" s="506">
        <v>0</v>
      </c>
      <c r="AU163" s="506">
        <v>0</v>
      </c>
      <c r="AV163" s="506">
        <v>0</v>
      </c>
      <c r="AW163" s="506">
        <v>0</v>
      </c>
      <c r="AX163" s="506">
        <v>0</v>
      </c>
      <c r="AY163" s="506">
        <v>0</v>
      </c>
      <c r="AZ163" s="506">
        <v>0</v>
      </c>
      <c r="BA163" s="506">
        <v>0</v>
      </c>
      <c r="BB163" s="506">
        <v>0</v>
      </c>
      <c r="BC163" s="506">
        <v>0</v>
      </c>
      <c r="BD163" s="506">
        <v>0</v>
      </c>
      <c r="BE163" s="506">
        <v>0</v>
      </c>
      <c r="BF163" s="506">
        <v>0</v>
      </c>
      <c r="BG163" s="506">
        <v>0</v>
      </c>
      <c r="BH163" s="506">
        <v>0</v>
      </c>
      <c r="BI163" s="506">
        <v>0</v>
      </c>
      <c r="BS163" s="1"/>
      <c r="BT163" s="268"/>
      <c r="BU163" s="268"/>
      <c r="BV163" s="268"/>
      <c r="BW163" s="269"/>
      <c r="BX163" s="269"/>
      <c r="BY163" s="269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</row>
    <row r="164" spans="1:108" ht="15" customHeight="1" x14ac:dyDescent="0.3">
      <c r="A164" s="501" t="s">
        <v>379</v>
      </c>
      <c r="B164" s="502" t="s">
        <v>702</v>
      </c>
      <c r="C164" s="503" t="s">
        <v>172</v>
      </c>
      <c r="D164" s="504">
        <f t="array" ref="D164">SUM($G$18:$BI$18*$G164:$BI164+$G$19:$BI$19*$G164:$BI164)</f>
        <v>22</v>
      </c>
      <c r="E164" s="505"/>
      <c r="F164" s="506">
        <v>144</v>
      </c>
      <c r="G164" s="506">
        <v>0</v>
      </c>
      <c r="H164" s="506">
        <v>0</v>
      </c>
      <c r="I164" s="506">
        <v>10</v>
      </c>
      <c r="J164" s="506">
        <v>0</v>
      </c>
      <c r="K164" s="506">
        <v>0</v>
      </c>
      <c r="L164" s="506">
        <v>0</v>
      </c>
      <c r="M164" s="506">
        <v>0</v>
      </c>
      <c r="N164" s="506">
        <v>0</v>
      </c>
      <c r="O164" s="506">
        <v>0</v>
      </c>
      <c r="P164" s="506">
        <v>0</v>
      </c>
      <c r="Q164" s="506">
        <v>0</v>
      </c>
      <c r="R164" s="506">
        <v>0</v>
      </c>
      <c r="S164" s="506">
        <v>0</v>
      </c>
      <c r="T164" s="506">
        <v>0</v>
      </c>
      <c r="U164" s="506">
        <v>0</v>
      </c>
      <c r="V164" s="506">
        <v>0</v>
      </c>
      <c r="W164" s="506">
        <v>0</v>
      </c>
      <c r="X164" s="506">
        <v>0</v>
      </c>
      <c r="Y164" s="506">
        <v>0</v>
      </c>
      <c r="Z164" s="506">
        <v>0</v>
      </c>
      <c r="AA164" s="506">
        <v>0</v>
      </c>
      <c r="AB164" s="506">
        <v>0</v>
      </c>
      <c r="AC164" s="506">
        <v>0</v>
      </c>
      <c r="AD164" s="506">
        <v>1</v>
      </c>
      <c r="AE164" s="506">
        <v>0</v>
      </c>
      <c r="AF164" s="506">
        <v>0</v>
      </c>
      <c r="AG164" s="506">
        <v>0</v>
      </c>
      <c r="AH164" s="506">
        <v>0</v>
      </c>
      <c r="AI164" s="506">
        <v>0</v>
      </c>
      <c r="AJ164" s="506">
        <v>0</v>
      </c>
      <c r="AK164" s="506">
        <v>0</v>
      </c>
      <c r="AL164" s="506">
        <v>0</v>
      </c>
      <c r="AM164" s="506">
        <v>0</v>
      </c>
      <c r="AN164" s="506">
        <v>0</v>
      </c>
      <c r="AO164" s="506">
        <v>0</v>
      </c>
      <c r="AP164" s="506">
        <v>0</v>
      </c>
      <c r="AQ164" s="506">
        <v>0</v>
      </c>
      <c r="AR164" s="506">
        <v>0</v>
      </c>
      <c r="AS164" s="506">
        <v>0</v>
      </c>
      <c r="AT164" s="506">
        <v>0</v>
      </c>
      <c r="AU164" s="506">
        <v>0</v>
      </c>
      <c r="AV164" s="506">
        <v>0</v>
      </c>
      <c r="AW164" s="506">
        <v>0</v>
      </c>
      <c r="AX164" s="506">
        <v>0</v>
      </c>
      <c r="AY164" s="506">
        <v>0</v>
      </c>
      <c r="AZ164" s="506">
        <v>0</v>
      </c>
      <c r="BA164" s="506">
        <v>0</v>
      </c>
      <c r="BB164" s="506">
        <v>0</v>
      </c>
      <c r="BC164" s="506">
        <v>0</v>
      </c>
      <c r="BD164" s="506">
        <v>0</v>
      </c>
      <c r="BE164" s="506">
        <v>0</v>
      </c>
      <c r="BF164" s="506">
        <v>0</v>
      </c>
      <c r="BG164" s="506">
        <v>0</v>
      </c>
      <c r="BH164" s="506">
        <v>0</v>
      </c>
      <c r="BI164" s="506">
        <v>0</v>
      </c>
      <c r="BS164" s="1"/>
      <c r="BT164" s="268"/>
      <c r="BU164" s="268"/>
      <c r="BV164" s="268"/>
      <c r="BW164" s="269"/>
      <c r="BX164" s="269"/>
      <c r="BY164" s="269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</row>
    <row r="165" spans="1:108" ht="15" customHeight="1" x14ac:dyDescent="0.3">
      <c r="A165" s="501" t="s">
        <v>378</v>
      </c>
      <c r="B165" s="502" t="s">
        <v>703</v>
      </c>
      <c r="C165" s="503" t="s">
        <v>172</v>
      </c>
      <c r="D165" s="504">
        <f t="array" ref="D165">SUM($G$18:$BI$18*$G165:$BI165+$G$19:$BI$19*$G165:$BI165)</f>
        <v>18</v>
      </c>
      <c r="E165" s="505"/>
      <c r="F165" s="506">
        <v>145</v>
      </c>
      <c r="G165" s="506">
        <v>0</v>
      </c>
      <c r="H165" s="506">
        <v>0</v>
      </c>
      <c r="I165" s="506">
        <v>8</v>
      </c>
      <c r="J165" s="506">
        <v>0</v>
      </c>
      <c r="K165" s="506">
        <v>0</v>
      </c>
      <c r="L165" s="506">
        <v>0</v>
      </c>
      <c r="M165" s="506">
        <v>0</v>
      </c>
      <c r="N165" s="506">
        <v>0</v>
      </c>
      <c r="O165" s="506">
        <v>0</v>
      </c>
      <c r="P165" s="506">
        <v>0</v>
      </c>
      <c r="Q165" s="506">
        <v>0</v>
      </c>
      <c r="R165" s="506">
        <v>0</v>
      </c>
      <c r="S165" s="506">
        <v>0</v>
      </c>
      <c r="T165" s="506">
        <v>0</v>
      </c>
      <c r="U165" s="506">
        <v>0</v>
      </c>
      <c r="V165" s="506">
        <v>0</v>
      </c>
      <c r="W165" s="506">
        <v>0</v>
      </c>
      <c r="X165" s="506">
        <v>0</v>
      </c>
      <c r="Y165" s="506">
        <v>0</v>
      </c>
      <c r="Z165" s="506">
        <v>0</v>
      </c>
      <c r="AA165" s="506">
        <v>0</v>
      </c>
      <c r="AB165" s="506">
        <v>0</v>
      </c>
      <c r="AC165" s="506">
        <v>0</v>
      </c>
      <c r="AD165" s="506">
        <v>1</v>
      </c>
      <c r="AE165" s="506">
        <v>0</v>
      </c>
      <c r="AF165" s="506">
        <v>0</v>
      </c>
      <c r="AG165" s="506">
        <v>0</v>
      </c>
      <c r="AH165" s="506">
        <v>0</v>
      </c>
      <c r="AI165" s="506">
        <v>0</v>
      </c>
      <c r="AJ165" s="506">
        <v>0</v>
      </c>
      <c r="AK165" s="506">
        <v>0</v>
      </c>
      <c r="AL165" s="506">
        <v>0</v>
      </c>
      <c r="AM165" s="506">
        <v>0</v>
      </c>
      <c r="AN165" s="506">
        <v>0</v>
      </c>
      <c r="AO165" s="506">
        <v>0</v>
      </c>
      <c r="AP165" s="506">
        <v>0</v>
      </c>
      <c r="AQ165" s="506">
        <v>0</v>
      </c>
      <c r="AR165" s="506">
        <v>0</v>
      </c>
      <c r="AS165" s="506">
        <v>0</v>
      </c>
      <c r="AT165" s="506">
        <v>0</v>
      </c>
      <c r="AU165" s="506">
        <v>0</v>
      </c>
      <c r="AV165" s="506">
        <v>0</v>
      </c>
      <c r="AW165" s="506">
        <v>0</v>
      </c>
      <c r="AX165" s="506">
        <v>0</v>
      </c>
      <c r="AY165" s="506">
        <v>0</v>
      </c>
      <c r="AZ165" s="506">
        <v>0</v>
      </c>
      <c r="BA165" s="506">
        <v>0</v>
      </c>
      <c r="BB165" s="506">
        <v>0</v>
      </c>
      <c r="BC165" s="506">
        <v>0</v>
      </c>
      <c r="BD165" s="506">
        <v>0</v>
      </c>
      <c r="BE165" s="506">
        <v>0</v>
      </c>
      <c r="BF165" s="506">
        <v>0</v>
      </c>
      <c r="BG165" s="506">
        <v>0</v>
      </c>
      <c r="BH165" s="506">
        <v>0</v>
      </c>
      <c r="BI165" s="506">
        <v>0</v>
      </c>
      <c r="BS165" s="1"/>
      <c r="BT165" s="268"/>
      <c r="BU165" s="268"/>
      <c r="BV165" s="268"/>
      <c r="BW165" s="269"/>
      <c r="BX165" s="269"/>
      <c r="BY165" s="269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</row>
    <row r="166" spans="1:108" ht="15" customHeight="1" x14ac:dyDescent="0.3">
      <c r="A166" s="501" t="s">
        <v>377</v>
      </c>
      <c r="B166" s="502" t="s">
        <v>704</v>
      </c>
      <c r="C166" s="503" t="s">
        <v>375</v>
      </c>
      <c r="D166" s="504">
        <f t="array" ref="D166">SUM($G$18:$BI$18*$G166:$BI166+$G$19:$BI$19*$G166:$BI166)</f>
        <v>20</v>
      </c>
      <c r="E166" s="505"/>
      <c r="F166" s="506">
        <v>146</v>
      </c>
      <c r="G166" s="506">
        <v>0</v>
      </c>
      <c r="H166" s="506">
        <v>0</v>
      </c>
      <c r="I166" s="506">
        <v>8</v>
      </c>
      <c r="J166" s="506">
        <v>0</v>
      </c>
      <c r="K166" s="506">
        <v>0</v>
      </c>
      <c r="L166" s="506">
        <v>0</v>
      </c>
      <c r="M166" s="506">
        <v>0</v>
      </c>
      <c r="N166" s="506">
        <v>0</v>
      </c>
      <c r="O166" s="506">
        <v>0</v>
      </c>
      <c r="P166" s="506">
        <v>0</v>
      </c>
      <c r="Q166" s="506">
        <v>0</v>
      </c>
      <c r="R166" s="506">
        <v>0</v>
      </c>
      <c r="S166" s="506">
        <v>0</v>
      </c>
      <c r="T166" s="506">
        <v>0</v>
      </c>
      <c r="U166" s="506">
        <v>0</v>
      </c>
      <c r="V166" s="506">
        <v>0</v>
      </c>
      <c r="W166" s="506">
        <v>0</v>
      </c>
      <c r="X166" s="506">
        <v>0</v>
      </c>
      <c r="Y166" s="506">
        <v>0</v>
      </c>
      <c r="Z166" s="506">
        <v>0</v>
      </c>
      <c r="AA166" s="506">
        <v>0</v>
      </c>
      <c r="AB166" s="506">
        <v>0</v>
      </c>
      <c r="AC166" s="506">
        <v>0</v>
      </c>
      <c r="AD166" s="506">
        <v>0</v>
      </c>
      <c r="AE166" s="506">
        <v>0</v>
      </c>
      <c r="AF166" s="506">
        <v>0</v>
      </c>
      <c r="AG166" s="506">
        <v>0</v>
      </c>
      <c r="AH166" s="506">
        <v>0</v>
      </c>
      <c r="AI166" s="506">
        <v>0</v>
      </c>
      <c r="AJ166" s="506">
        <v>0</v>
      </c>
      <c r="AK166" s="506">
        <v>0</v>
      </c>
      <c r="AL166" s="506">
        <v>0</v>
      </c>
      <c r="AM166" s="506">
        <v>1</v>
      </c>
      <c r="AN166" s="506">
        <v>0</v>
      </c>
      <c r="AO166" s="506">
        <v>0</v>
      </c>
      <c r="AP166" s="506">
        <v>0</v>
      </c>
      <c r="AQ166" s="506">
        <v>0</v>
      </c>
      <c r="AR166" s="506">
        <v>0</v>
      </c>
      <c r="AS166" s="506">
        <v>0</v>
      </c>
      <c r="AT166" s="506">
        <v>0</v>
      </c>
      <c r="AU166" s="506">
        <v>0</v>
      </c>
      <c r="AV166" s="506">
        <v>0</v>
      </c>
      <c r="AW166" s="506">
        <v>0</v>
      </c>
      <c r="AX166" s="506">
        <v>0</v>
      </c>
      <c r="AY166" s="506">
        <v>0</v>
      </c>
      <c r="AZ166" s="506">
        <v>0</v>
      </c>
      <c r="BA166" s="506">
        <v>0</v>
      </c>
      <c r="BB166" s="506">
        <v>0</v>
      </c>
      <c r="BC166" s="506">
        <v>0</v>
      </c>
      <c r="BD166" s="506">
        <v>0</v>
      </c>
      <c r="BE166" s="506">
        <v>0</v>
      </c>
      <c r="BF166" s="506">
        <v>0</v>
      </c>
      <c r="BG166" s="506">
        <v>0</v>
      </c>
      <c r="BH166" s="506">
        <v>0</v>
      </c>
      <c r="BI166" s="506">
        <v>0</v>
      </c>
      <c r="BS166" s="1"/>
      <c r="BT166" s="268"/>
      <c r="BU166" s="268"/>
      <c r="BV166" s="268"/>
      <c r="BW166" s="269"/>
      <c r="BX166" s="269"/>
      <c r="BY166" s="269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</row>
    <row r="167" spans="1:108" ht="15" customHeight="1" x14ac:dyDescent="0.3">
      <c r="A167" s="501" t="s">
        <v>376</v>
      </c>
      <c r="B167" s="502" t="s">
        <v>705</v>
      </c>
      <c r="C167" s="503" t="s">
        <v>375</v>
      </c>
      <c r="D167" s="504">
        <f t="array" ref="D167">SUM($G$18:$BI$18*$G167:$BI167+$G$19:$BI$19*$G167:$BI167)</f>
        <v>24</v>
      </c>
      <c r="E167" s="505"/>
      <c r="F167" s="506">
        <v>147</v>
      </c>
      <c r="G167" s="506">
        <v>0</v>
      </c>
      <c r="H167" s="506">
        <v>0</v>
      </c>
      <c r="I167" s="506">
        <v>10</v>
      </c>
      <c r="J167" s="506">
        <v>0</v>
      </c>
      <c r="K167" s="506">
        <v>0</v>
      </c>
      <c r="L167" s="506">
        <v>0</v>
      </c>
      <c r="M167" s="506">
        <v>0</v>
      </c>
      <c r="N167" s="506">
        <v>0</v>
      </c>
      <c r="O167" s="506">
        <v>0</v>
      </c>
      <c r="P167" s="506">
        <v>0</v>
      </c>
      <c r="Q167" s="506">
        <v>0</v>
      </c>
      <c r="R167" s="506">
        <v>0</v>
      </c>
      <c r="S167" s="506">
        <v>0</v>
      </c>
      <c r="T167" s="506">
        <v>0</v>
      </c>
      <c r="U167" s="506">
        <v>0</v>
      </c>
      <c r="V167" s="506">
        <v>0</v>
      </c>
      <c r="W167" s="506">
        <v>0</v>
      </c>
      <c r="X167" s="506">
        <v>0</v>
      </c>
      <c r="Y167" s="506">
        <v>0</v>
      </c>
      <c r="Z167" s="506">
        <v>0</v>
      </c>
      <c r="AA167" s="506">
        <v>0</v>
      </c>
      <c r="AB167" s="506">
        <v>0</v>
      </c>
      <c r="AC167" s="506">
        <v>0</v>
      </c>
      <c r="AD167" s="506">
        <v>0</v>
      </c>
      <c r="AE167" s="506">
        <v>0</v>
      </c>
      <c r="AF167" s="506">
        <v>0</v>
      </c>
      <c r="AG167" s="506">
        <v>0</v>
      </c>
      <c r="AH167" s="506">
        <v>0</v>
      </c>
      <c r="AI167" s="506">
        <v>0</v>
      </c>
      <c r="AJ167" s="506">
        <v>0</v>
      </c>
      <c r="AK167" s="506">
        <v>0</v>
      </c>
      <c r="AL167" s="506">
        <v>0</v>
      </c>
      <c r="AM167" s="506">
        <v>1</v>
      </c>
      <c r="AN167" s="506">
        <v>0</v>
      </c>
      <c r="AO167" s="506">
        <v>0</v>
      </c>
      <c r="AP167" s="506">
        <v>0</v>
      </c>
      <c r="AQ167" s="506">
        <v>0</v>
      </c>
      <c r="AR167" s="506">
        <v>0</v>
      </c>
      <c r="AS167" s="506">
        <v>0</v>
      </c>
      <c r="AT167" s="506">
        <v>0</v>
      </c>
      <c r="AU167" s="506">
        <v>0</v>
      </c>
      <c r="AV167" s="506">
        <v>0</v>
      </c>
      <c r="AW167" s="506">
        <v>0</v>
      </c>
      <c r="AX167" s="506">
        <v>0</v>
      </c>
      <c r="AY167" s="506">
        <v>0</v>
      </c>
      <c r="AZ167" s="506">
        <v>0</v>
      </c>
      <c r="BA167" s="506">
        <v>0</v>
      </c>
      <c r="BB167" s="506">
        <v>0</v>
      </c>
      <c r="BC167" s="506">
        <v>0</v>
      </c>
      <c r="BD167" s="506">
        <v>0</v>
      </c>
      <c r="BE167" s="506">
        <v>0</v>
      </c>
      <c r="BF167" s="506">
        <v>0</v>
      </c>
      <c r="BG167" s="506">
        <v>0</v>
      </c>
      <c r="BH167" s="506">
        <v>0</v>
      </c>
      <c r="BI167" s="506">
        <v>0</v>
      </c>
      <c r="BS167" s="1"/>
      <c r="BT167" s="268"/>
      <c r="BU167" s="268"/>
      <c r="BV167" s="268"/>
      <c r="BW167" s="269"/>
      <c r="BX167" s="269"/>
      <c r="BY167" s="269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</row>
    <row r="168" spans="1:108" ht="15" customHeight="1" x14ac:dyDescent="0.3">
      <c r="A168" s="501" t="s">
        <v>374</v>
      </c>
      <c r="B168" s="502" t="s">
        <v>706</v>
      </c>
      <c r="C168" s="503" t="s">
        <v>173</v>
      </c>
      <c r="D168" s="504">
        <f t="array" ref="D168">SUM($G$18:$BI$18*$G168:$BI168+$G$19:$BI$19*$G168:$BI168)</f>
        <v>32</v>
      </c>
      <c r="E168" s="505"/>
      <c r="F168" s="506">
        <v>148</v>
      </c>
      <c r="G168" s="506">
        <v>0</v>
      </c>
      <c r="H168" s="506">
        <v>0</v>
      </c>
      <c r="I168" s="506">
        <v>5</v>
      </c>
      <c r="J168" s="506">
        <v>0</v>
      </c>
      <c r="K168" s="506">
        <v>0</v>
      </c>
      <c r="L168" s="506">
        <v>0</v>
      </c>
      <c r="M168" s="506">
        <v>0</v>
      </c>
      <c r="N168" s="506">
        <v>0</v>
      </c>
      <c r="O168" s="506">
        <v>0</v>
      </c>
      <c r="P168" s="506">
        <v>4</v>
      </c>
      <c r="Q168" s="506">
        <v>2</v>
      </c>
      <c r="R168" s="506">
        <v>0</v>
      </c>
      <c r="S168" s="506">
        <v>0</v>
      </c>
      <c r="T168" s="506">
        <v>0</v>
      </c>
      <c r="U168" s="506">
        <v>0</v>
      </c>
      <c r="V168" s="506">
        <v>0</v>
      </c>
      <c r="W168" s="506">
        <v>0</v>
      </c>
      <c r="X168" s="506">
        <v>0</v>
      </c>
      <c r="Y168" s="506">
        <v>0</v>
      </c>
      <c r="Z168" s="506">
        <v>0</v>
      </c>
      <c r="AA168" s="506">
        <v>0</v>
      </c>
      <c r="AB168" s="506">
        <v>1</v>
      </c>
      <c r="AC168" s="506">
        <v>0</v>
      </c>
      <c r="AD168" s="506">
        <v>0</v>
      </c>
      <c r="AE168" s="506">
        <v>0</v>
      </c>
      <c r="AF168" s="506">
        <v>0</v>
      </c>
      <c r="AG168" s="506">
        <v>0</v>
      </c>
      <c r="AH168" s="506">
        <v>0</v>
      </c>
      <c r="AI168" s="506">
        <v>0</v>
      </c>
      <c r="AJ168" s="506">
        <v>0</v>
      </c>
      <c r="AK168" s="506">
        <v>0</v>
      </c>
      <c r="AL168" s="506">
        <v>0</v>
      </c>
      <c r="AM168" s="506">
        <v>0</v>
      </c>
      <c r="AN168" s="506">
        <v>0</v>
      </c>
      <c r="AO168" s="506">
        <v>0</v>
      </c>
      <c r="AP168" s="506">
        <v>0</v>
      </c>
      <c r="AQ168" s="506">
        <v>0</v>
      </c>
      <c r="AR168" s="506">
        <v>0</v>
      </c>
      <c r="AS168" s="506">
        <v>0</v>
      </c>
      <c r="AT168" s="506">
        <v>0</v>
      </c>
      <c r="AU168" s="506">
        <v>0</v>
      </c>
      <c r="AV168" s="506">
        <v>0</v>
      </c>
      <c r="AW168" s="506">
        <v>0</v>
      </c>
      <c r="AX168" s="506">
        <v>0</v>
      </c>
      <c r="AY168" s="506">
        <v>0</v>
      </c>
      <c r="AZ168" s="506">
        <v>0</v>
      </c>
      <c r="BA168" s="506">
        <v>0</v>
      </c>
      <c r="BB168" s="506">
        <v>0</v>
      </c>
      <c r="BC168" s="506">
        <v>0</v>
      </c>
      <c r="BD168" s="506">
        <v>2</v>
      </c>
      <c r="BE168" s="506">
        <v>0</v>
      </c>
      <c r="BF168" s="506">
        <v>0</v>
      </c>
      <c r="BG168" s="506">
        <v>0</v>
      </c>
      <c r="BH168" s="506">
        <v>0</v>
      </c>
      <c r="BI168" s="506">
        <v>0</v>
      </c>
      <c r="BS168" s="1"/>
      <c r="BT168" s="268"/>
      <c r="BU168" s="268"/>
      <c r="BV168" s="268"/>
      <c r="BW168" s="269"/>
      <c r="BX168" s="269"/>
      <c r="BY168" s="269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</row>
    <row r="169" spans="1:108" ht="15" customHeight="1" x14ac:dyDescent="0.3">
      <c r="A169" s="501" t="s">
        <v>373</v>
      </c>
      <c r="B169" s="502" t="s">
        <v>707</v>
      </c>
      <c r="C169" s="503" t="s">
        <v>331</v>
      </c>
      <c r="D169" s="504">
        <f t="array" ref="D169">SUM($G$18:$BI$18*$G169:$BI169+$G$19:$BI$19*$G169:$BI169)</f>
        <v>25</v>
      </c>
      <c r="E169" s="505"/>
      <c r="F169" s="506">
        <v>149</v>
      </c>
      <c r="G169" s="506">
        <v>0</v>
      </c>
      <c r="H169" s="506">
        <v>0</v>
      </c>
      <c r="I169" s="506">
        <v>8</v>
      </c>
      <c r="J169" s="506">
        <v>0</v>
      </c>
      <c r="K169" s="506">
        <v>0</v>
      </c>
      <c r="L169" s="506">
        <v>0</v>
      </c>
      <c r="M169" s="506">
        <v>0</v>
      </c>
      <c r="N169" s="506">
        <v>0</v>
      </c>
      <c r="O169" s="506">
        <v>1</v>
      </c>
      <c r="P169" s="506">
        <v>0</v>
      </c>
      <c r="Q169" s="506">
        <v>0</v>
      </c>
      <c r="R169" s="506">
        <v>0</v>
      </c>
      <c r="S169" s="506">
        <v>1</v>
      </c>
      <c r="T169" s="506">
        <v>0</v>
      </c>
      <c r="U169" s="506">
        <v>0</v>
      </c>
      <c r="V169" s="506">
        <v>0</v>
      </c>
      <c r="W169" s="506">
        <v>0</v>
      </c>
      <c r="X169" s="506">
        <v>0</v>
      </c>
      <c r="Y169" s="506">
        <v>0</v>
      </c>
      <c r="Z169" s="506">
        <v>0</v>
      </c>
      <c r="AA169" s="506">
        <v>0</v>
      </c>
      <c r="AB169" s="506">
        <v>0</v>
      </c>
      <c r="AC169" s="506">
        <v>0</v>
      </c>
      <c r="AD169" s="506">
        <v>0</v>
      </c>
      <c r="AE169" s="506">
        <v>0</v>
      </c>
      <c r="AF169" s="506">
        <v>0</v>
      </c>
      <c r="AG169" s="506">
        <v>0</v>
      </c>
      <c r="AH169" s="506">
        <v>1</v>
      </c>
      <c r="AI169" s="506">
        <v>1</v>
      </c>
      <c r="AJ169" s="506">
        <v>0</v>
      </c>
      <c r="AK169" s="506">
        <v>0</v>
      </c>
      <c r="AL169" s="506">
        <v>0</v>
      </c>
      <c r="AM169" s="506">
        <v>0</v>
      </c>
      <c r="AN169" s="506">
        <v>0</v>
      </c>
      <c r="AO169" s="506">
        <v>0</v>
      </c>
      <c r="AP169" s="506">
        <v>0</v>
      </c>
      <c r="AQ169" s="506">
        <v>0</v>
      </c>
      <c r="AR169" s="506">
        <v>0</v>
      </c>
      <c r="AS169" s="506">
        <v>0</v>
      </c>
      <c r="AT169" s="506">
        <v>0</v>
      </c>
      <c r="AU169" s="506">
        <v>0</v>
      </c>
      <c r="AV169" s="506">
        <v>0</v>
      </c>
      <c r="AW169" s="506">
        <v>0</v>
      </c>
      <c r="AX169" s="506">
        <v>0</v>
      </c>
      <c r="AY169" s="506">
        <v>0</v>
      </c>
      <c r="AZ169" s="506">
        <v>0</v>
      </c>
      <c r="BA169" s="506">
        <v>0</v>
      </c>
      <c r="BB169" s="506">
        <v>0</v>
      </c>
      <c r="BC169" s="506">
        <v>0</v>
      </c>
      <c r="BD169" s="506">
        <v>0</v>
      </c>
      <c r="BE169" s="506">
        <v>0</v>
      </c>
      <c r="BF169" s="506">
        <v>0</v>
      </c>
      <c r="BG169" s="506">
        <v>0</v>
      </c>
      <c r="BH169" s="506">
        <v>0</v>
      </c>
      <c r="BI169" s="506">
        <v>0</v>
      </c>
      <c r="BS169" s="1"/>
      <c r="BT169" s="268"/>
      <c r="BU169" s="268"/>
      <c r="BV169" s="268"/>
      <c r="BW169" s="269"/>
      <c r="BX169" s="269"/>
      <c r="BY169" s="269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</row>
    <row r="170" spans="1:108" ht="15" customHeight="1" x14ac:dyDescent="0.3">
      <c r="A170" s="501" t="s">
        <v>372</v>
      </c>
      <c r="B170" s="502" t="s">
        <v>708</v>
      </c>
      <c r="C170" s="503" t="s">
        <v>331</v>
      </c>
      <c r="D170" s="504">
        <f t="array" ref="D170">SUM($G$18:$BI$18*$G170:$BI170+$G$19:$BI$19*$G170:$BI170)</f>
        <v>30</v>
      </c>
      <c r="E170" s="505"/>
      <c r="F170" s="506">
        <v>150</v>
      </c>
      <c r="G170" s="506">
        <v>0</v>
      </c>
      <c r="H170" s="506">
        <v>0</v>
      </c>
      <c r="I170" s="506">
        <v>11</v>
      </c>
      <c r="J170" s="506">
        <v>0</v>
      </c>
      <c r="K170" s="506">
        <v>0</v>
      </c>
      <c r="L170" s="506">
        <v>0</v>
      </c>
      <c r="M170" s="506">
        <v>0</v>
      </c>
      <c r="N170" s="506">
        <v>0</v>
      </c>
      <c r="O170" s="506">
        <v>1</v>
      </c>
      <c r="P170" s="506">
        <v>0</v>
      </c>
      <c r="Q170" s="506">
        <v>0</v>
      </c>
      <c r="R170" s="506">
        <v>0</v>
      </c>
      <c r="S170" s="506">
        <v>0</v>
      </c>
      <c r="T170" s="506">
        <v>1</v>
      </c>
      <c r="U170" s="506">
        <v>0</v>
      </c>
      <c r="V170" s="506">
        <v>0</v>
      </c>
      <c r="W170" s="506">
        <v>0</v>
      </c>
      <c r="X170" s="506">
        <v>0</v>
      </c>
      <c r="Y170" s="506">
        <v>0</v>
      </c>
      <c r="Z170" s="506">
        <v>0</v>
      </c>
      <c r="AA170" s="506">
        <v>0</v>
      </c>
      <c r="AB170" s="506">
        <v>0</v>
      </c>
      <c r="AC170" s="506">
        <v>0</v>
      </c>
      <c r="AD170" s="506">
        <v>0</v>
      </c>
      <c r="AE170" s="506">
        <v>0</v>
      </c>
      <c r="AF170" s="506">
        <v>0</v>
      </c>
      <c r="AG170" s="506">
        <v>0</v>
      </c>
      <c r="AH170" s="506">
        <v>1</v>
      </c>
      <c r="AI170" s="506">
        <v>1</v>
      </c>
      <c r="AJ170" s="506">
        <v>0</v>
      </c>
      <c r="AK170" s="506">
        <v>0</v>
      </c>
      <c r="AL170" s="506">
        <v>0</v>
      </c>
      <c r="AM170" s="506">
        <v>0</v>
      </c>
      <c r="AN170" s="506">
        <v>0</v>
      </c>
      <c r="AO170" s="506">
        <v>0</v>
      </c>
      <c r="AP170" s="506">
        <v>0</v>
      </c>
      <c r="AQ170" s="506">
        <v>0</v>
      </c>
      <c r="AR170" s="506">
        <v>0</v>
      </c>
      <c r="AS170" s="506">
        <v>0</v>
      </c>
      <c r="AT170" s="506">
        <v>0</v>
      </c>
      <c r="AU170" s="506">
        <v>0</v>
      </c>
      <c r="AV170" s="506">
        <v>0</v>
      </c>
      <c r="AW170" s="506">
        <v>0</v>
      </c>
      <c r="AX170" s="506">
        <v>0</v>
      </c>
      <c r="AY170" s="506">
        <v>0</v>
      </c>
      <c r="AZ170" s="506">
        <v>0</v>
      </c>
      <c r="BA170" s="506">
        <v>0</v>
      </c>
      <c r="BB170" s="506">
        <v>0</v>
      </c>
      <c r="BC170" s="506">
        <v>0</v>
      </c>
      <c r="BD170" s="506">
        <v>0</v>
      </c>
      <c r="BE170" s="506">
        <v>0</v>
      </c>
      <c r="BF170" s="506">
        <v>0</v>
      </c>
      <c r="BG170" s="506">
        <v>0</v>
      </c>
      <c r="BH170" s="506">
        <v>0</v>
      </c>
      <c r="BI170" s="506">
        <v>0</v>
      </c>
      <c r="BS170" s="1"/>
      <c r="BT170" s="268"/>
      <c r="BU170" s="268"/>
      <c r="BV170" s="268"/>
      <c r="BW170" s="269"/>
      <c r="BX170" s="269"/>
      <c r="BY170" s="269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</row>
    <row r="171" spans="1:108" ht="15" customHeight="1" x14ac:dyDescent="0.3">
      <c r="A171" s="501" t="s">
        <v>371</v>
      </c>
      <c r="B171" s="502" t="s">
        <v>709</v>
      </c>
      <c r="C171" s="503" t="s">
        <v>331</v>
      </c>
      <c r="D171" s="504">
        <f t="array" ref="D171">SUM($G$18:$BI$18*$G171:$BI171+$G$19:$BI$19*$G171:$BI171)</f>
        <v>26</v>
      </c>
      <c r="E171" s="505"/>
      <c r="F171" s="506">
        <v>151</v>
      </c>
      <c r="G171" s="506">
        <v>0</v>
      </c>
      <c r="H171" s="506">
        <v>0</v>
      </c>
      <c r="I171" s="506">
        <v>9</v>
      </c>
      <c r="J171" s="506">
        <v>0</v>
      </c>
      <c r="K171" s="506">
        <v>0</v>
      </c>
      <c r="L171" s="506">
        <v>0</v>
      </c>
      <c r="M171" s="506">
        <v>0</v>
      </c>
      <c r="N171" s="506">
        <v>0</v>
      </c>
      <c r="O171" s="506">
        <v>1</v>
      </c>
      <c r="P171" s="506">
        <v>0</v>
      </c>
      <c r="Q171" s="506">
        <v>0</v>
      </c>
      <c r="R171" s="506">
        <v>0</v>
      </c>
      <c r="S171" s="506">
        <v>0</v>
      </c>
      <c r="T171" s="506">
        <v>1</v>
      </c>
      <c r="U171" s="506">
        <v>0</v>
      </c>
      <c r="V171" s="506">
        <v>0</v>
      </c>
      <c r="W171" s="506">
        <v>0</v>
      </c>
      <c r="X171" s="506">
        <v>0</v>
      </c>
      <c r="Y171" s="506">
        <v>0</v>
      </c>
      <c r="Z171" s="506">
        <v>0</v>
      </c>
      <c r="AA171" s="506">
        <v>0</v>
      </c>
      <c r="AB171" s="506">
        <v>0</v>
      </c>
      <c r="AC171" s="506">
        <v>0</v>
      </c>
      <c r="AD171" s="506">
        <v>0</v>
      </c>
      <c r="AE171" s="506">
        <v>0</v>
      </c>
      <c r="AF171" s="506">
        <v>0</v>
      </c>
      <c r="AG171" s="506">
        <v>0</v>
      </c>
      <c r="AH171" s="506">
        <v>1</v>
      </c>
      <c r="AI171" s="506">
        <v>1</v>
      </c>
      <c r="AJ171" s="506">
        <v>0</v>
      </c>
      <c r="AK171" s="506">
        <v>0</v>
      </c>
      <c r="AL171" s="506">
        <v>0</v>
      </c>
      <c r="AM171" s="506">
        <v>0</v>
      </c>
      <c r="AN171" s="506">
        <v>0</v>
      </c>
      <c r="AO171" s="506">
        <v>0</v>
      </c>
      <c r="AP171" s="506">
        <v>0</v>
      </c>
      <c r="AQ171" s="506">
        <v>0</v>
      </c>
      <c r="AR171" s="506">
        <v>0</v>
      </c>
      <c r="AS171" s="506">
        <v>0</v>
      </c>
      <c r="AT171" s="506">
        <v>0</v>
      </c>
      <c r="AU171" s="506">
        <v>0</v>
      </c>
      <c r="AV171" s="506">
        <v>0</v>
      </c>
      <c r="AW171" s="506">
        <v>0</v>
      </c>
      <c r="AX171" s="506">
        <v>0</v>
      </c>
      <c r="AY171" s="506">
        <v>0</v>
      </c>
      <c r="AZ171" s="506">
        <v>0</v>
      </c>
      <c r="BA171" s="506">
        <v>0</v>
      </c>
      <c r="BB171" s="506">
        <v>0</v>
      </c>
      <c r="BC171" s="506">
        <v>0</v>
      </c>
      <c r="BD171" s="506">
        <v>0</v>
      </c>
      <c r="BE171" s="506">
        <v>0</v>
      </c>
      <c r="BF171" s="506">
        <v>0</v>
      </c>
      <c r="BG171" s="506">
        <v>0</v>
      </c>
      <c r="BH171" s="506">
        <v>0</v>
      </c>
      <c r="BI171" s="506">
        <v>0</v>
      </c>
      <c r="BS171" s="1"/>
      <c r="BT171" s="268"/>
      <c r="BU171" s="268"/>
      <c r="BV171" s="268"/>
      <c r="BW171" s="269"/>
      <c r="BX171" s="269"/>
      <c r="BY171" s="269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</row>
    <row r="172" spans="1:108" ht="15" customHeight="1" x14ac:dyDescent="0.3">
      <c r="A172" s="501" t="s">
        <v>370</v>
      </c>
      <c r="B172" s="502" t="s">
        <v>710</v>
      </c>
      <c r="C172" s="503" t="s">
        <v>331</v>
      </c>
      <c r="D172" s="504">
        <f t="array" ref="D172">SUM($G$18:$BI$18*$G172:$BI172+$G$19:$BI$19*$G172:$BI172)</f>
        <v>30</v>
      </c>
      <c r="E172" s="505"/>
      <c r="F172" s="506">
        <v>152</v>
      </c>
      <c r="G172" s="506">
        <v>0</v>
      </c>
      <c r="H172" s="506">
        <v>0</v>
      </c>
      <c r="I172" s="506">
        <v>10</v>
      </c>
      <c r="J172" s="506">
        <v>0</v>
      </c>
      <c r="K172" s="506">
        <v>0</v>
      </c>
      <c r="L172" s="506">
        <v>1</v>
      </c>
      <c r="M172" s="506">
        <v>0</v>
      </c>
      <c r="N172" s="506">
        <v>0</v>
      </c>
      <c r="O172" s="506">
        <v>1</v>
      </c>
      <c r="P172" s="506">
        <v>0</v>
      </c>
      <c r="Q172" s="506">
        <v>0</v>
      </c>
      <c r="R172" s="506">
        <v>0</v>
      </c>
      <c r="S172" s="506">
        <v>0</v>
      </c>
      <c r="T172" s="506">
        <v>1</v>
      </c>
      <c r="U172" s="506">
        <v>0</v>
      </c>
      <c r="V172" s="506">
        <v>0</v>
      </c>
      <c r="W172" s="506">
        <v>0</v>
      </c>
      <c r="X172" s="506">
        <v>0</v>
      </c>
      <c r="Y172" s="506">
        <v>0</v>
      </c>
      <c r="Z172" s="506">
        <v>0</v>
      </c>
      <c r="AA172" s="506">
        <v>0</v>
      </c>
      <c r="AB172" s="506">
        <v>0</v>
      </c>
      <c r="AC172" s="506">
        <v>0</v>
      </c>
      <c r="AD172" s="506">
        <v>0</v>
      </c>
      <c r="AE172" s="506">
        <v>0</v>
      </c>
      <c r="AF172" s="506">
        <v>0</v>
      </c>
      <c r="AG172" s="506">
        <v>0</v>
      </c>
      <c r="AH172" s="506">
        <v>1</v>
      </c>
      <c r="AI172" s="506">
        <v>1</v>
      </c>
      <c r="AJ172" s="506">
        <v>0</v>
      </c>
      <c r="AK172" s="506">
        <v>0</v>
      </c>
      <c r="AL172" s="506">
        <v>0</v>
      </c>
      <c r="AM172" s="506">
        <v>0</v>
      </c>
      <c r="AN172" s="506">
        <v>0</v>
      </c>
      <c r="AO172" s="506">
        <v>0</v>
      </c>
      <c r="AP172" s="506">
        <v>0</v>
      </c>
      <c r="AQ172" s="506">
        <v>0</v>
      </c>
      <c r="AR172" s="506">
        <v>0</v>
      </c>
      <c r="AS172" s="506">
        <v>0</v>
      </c>
      <c r="AT172" s="506">
        <v>0</v>
      </c>
      <c r="AU172" s="506">
        <v>0</v>
      </c>
      <c r="AV172" s="506">
        <v>0</v>
      </c>
      <c r="AW172" s="506">
        <v>0</v>
      </c>
      <c r="AX172" s="506">
        <v>0</v>
      </c>
      <c r="AY172" s="506">
        <v>0</v>
      </c>
      <c r="AZ172" s="506">
        <v>0</v>
      </c>
      <c r="BA172" s="506">
        <v>0</v>
      </c>
      <c r="BB172" s="506">
        <v>0</v>
      </c>
      <c r="BC172" s="506">
        <v>0</v>
      </c>
      <c r="BD172" s="506">
        <v>0</v>
      </c>
      <c r="BE172" s="506">
        <v>0</v>
      </c>
      <c r="BF172" s="506">
        <v>0</v>
      </c>
      <c r="BG172" s="506">
        <v>0</v>
      </c>
      <c r="BH172" s="506">
        <v>0</v>
      </c>
      <c r="BI172" s="506">
        <v>0</v>
      </c>
      <c r="BS172" s="1"/>
      <c r="BT172" s="268"/>
      <c r="BU172" s="268"/>
      <c r="BV172" s="268"/>
      <c r="BW172" s="269"/>
      <c r="BX172" s="269"/>
      <c r="BY172" s="269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</row>
    <row r="173" spans="1:108" ht="15" customHeight="1" x14ac:dyDescent="0.3">
      <c r="A173" s="501" t="s">
        <v>369</v>
      </c>
      <c r="B173" s="502" t="s">
        <v>711</v>
      </c>
      <c r="C173" s="503" t="s">
        <v>362</v>
      </c>
      <c r="D173" s="504">
        <f t="array" ref="D173">SUM($G$18:$BI$18*$G173:$BI173+$G$19:$BI$19*$G173:$BI173)</f>
        <v>28</v>
      </c>
      <c r="E173" s="505"/>
      <c r="F173" s="506">
        <v>153</v>
      </c>
      <c r="G173" s="506">
        <v>0</v>
      </c>
      <c r="H173" s="506">
        <v>0</v>
      </c>
      <c r="I173" s="506">
        <v>13</v>
      </c>
      <c r="J173" s="506">
        <v>0</v>
      </c>
      <c r="K173" s="506">
        <v>0</v>
      </c>
      <c r="L173" s="506">
        <v>0</v>
      </c>
      <c r="M173" s="506">
        <v>0</v>
      </c>
      <c r="N173" s="506">
        <v>0</v>
      </c>
      <c r="O173" s="506">
        <v>0</v>
      </c>
      <c r="P173" s="506">
        <v>0</v>
      </c>
      <c r="Q173" s="506">
        <v>0</v>
      </c>
      <c r="R173" s="506">
        <v>0</v>
      </c>
      <c r="S173" s="506">
        <v>0</v>
      </c>
      <c r="T173" s="506">
        <v>0</v>
      </c>
      <c r="U173" s="506">
        <v>0</v>
      </c>
      <c r="V173" s="506">
        <v>0</v>
      </c>
      <c r="W173" s="506">
        <v>0</v>
      </c>
      <c r="X173" s="506">
        <v>1</v>
      </c>
      <c r="Y173" s="506">
        <v>0</v>
      </c>
      <c r="Z173" s="506">
        <v>0</v>
      </c>
      <c r="AA173" s="506">
        <v>0</v>
      </c>
      <c r="AB173" s="506">
        <v>0</v>
      </c>
      <c r="AC173" s="506">
        <v>0</v>
      </c>
      <c r="AD173" s="506">
        <v>0</v>
      </c>
      <c r="AE173" s="506">
        <v>0</v>
      </c>
      <c r="AF173" s="506">
        <v>0</v>
      </c>
      <c r="AG173" s="506">
        <v>0</v>
      </c>
      <c r="AH173" s="506">
        <v>0</v>
      </c>
      <c r="AI173" s="506">
        <v>0</v>
      </c>
      <c r="AJ173" s="506">
        <v>0</v>
      </c>
      <c r="AK173" s="506">
        <v>0</v>
      </c>
      <c r="AL173" s="506">
        <v>0</v>
      </c>
      <c r="AM173" s="506">
        <v>0</v>
      </c>
      <c r="AN173" s="506">
        <v>0</v>
      </c>
      <c r="AO173" s="506">
        <v>0</v>
      </c>
      <c r="AP173" s="506">
        <v>0</v>
      </c>
      <c r="AQ173" s="506">
        <v>0</v>
      </c>
      <c r="AR173" s="506">
        <v>0</v>
      </c>
      <c r="AS173" s="506">
        <v>0</v>
      </c>
      <c r="AT173" s="506">
        <v>0</v>
      </c>
      <c r="AU173" s="506">
        <v>0</v>
      </c>
      <c r="AV173" s="506">
        <v>0</v>
      </c>
      <c r="AW173" s="506">
        <v>0</v>
      </c>
      <c r="AX173" s="506">
        <v>0</v>
      </c>
      <c r="AY173" s="506">
        <v>0</v>
      </c>
      <c r="AZ173" s="506">
        <v>0</v>
      </c>
      <c r="BA173" s="506">
        <v>0</v>
      </c>
      <c r="BB173" s="506">
        <v>0</v>
      </c>
      <c r="BC173" s="506">
        <v>0</v>
      </c>
      <c r="BD173" s="506">
        <v>0</v>
      </c>
      <c r="BE173" s="506">
        <v>0</v>
      </c>
      <c r="BF173" s="506">
        <v>0</v>
      </c>
      <c r="BG173" s="506">
        <v>0</v>
      </c>
      <c r="BH173" s="506">
        <v>0</v>
      </c>
      <c r="BI173" s="506">
        <v>0</v>
      </c>
      <c r="BS173" s="1"/>
      <c r="BT173" s="268"/>
      <c r="BU173" s="268"/>
      <c r="BV173" s="268"/>
      <c r="BW173" s="269"/>
      <c r="BX173" s="269"/>
      <c r="BY173" s="269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</row>
    <row r="174" spans="1:108" ht="15" customHeight="1" x14ac:dyDescent="0.3">
      <c r="A174" s="501" t="s">
        <v>368</v>
      </c>
      <c r="B174" s="502" t="s">
        <v>712</v>
      </c>
      <c r="C174" s="503" t="s">
        <v>364</v>
      </c>
      <c r="D174" s="504">
        <f t="array" ref="D174">SUM($G$18:$BI$18*$G174:$BI174+$G$19:$BI$19*$G174:$BI174)</f>
        <v>27</v>
      </c>
      <c r="E174" s="505"/>
      <c r="F174" s="506">
        <v>154</v>
      </c>
      <c r="G174" s="506">
        <v>0</v>
      </c>
      <c r="H174" s="506">
        <v>0</v>
      </c>
      <c r="I174" s="506">
        <v>12</v>
      </c>
      <c r="J174" s="506">
        <v>0</v>
      </c>
      <c r="K174" s="506">
        <v>0</v>
      </c>
      <c r="L174" s="506">
        <v>0</v>
      </c>
      <c r="M174" s="506">
        <v>0</v>
      </c>
      <c r="N174" s="506">
        <v>0</v>
      </c>
      <c r="O174" s="506">
        <v>0</v>
      </c>
      <c r="P174" s="506">
        <v>0</v>
      </c>
      <c r="Q174" s="506">
        <v>0</v>
      </c>
      <c r="R174" s="506">
        <v>0</v>
      </c>
      <c r="S174" s="506">
        <v>0</v>
      </c>
      <c r="T174" s="506">
        <v>0</v>
      </c>
      <c r="U174" s="506">
        <v>0</v>
      </c>
      <c r="V174" s="506">
        <v>0</v>
      </c>
      <c r="W174" s="506">
        <v>1</v>
      </c>
      <c r="X174" s="506">
        <v>0</v>
      </c>
      <c r="Y174" s="506">
        <v>0</v>
      </c>
      <c r="Z174" s="506">
        <v>0</v>
      </c>
      <c r="AA174" s="506">
        <v>0</v>
      </c>
      <c r="AB174" s="506">
        <v>0</v>
      </c>
      <c r="AC174" s="506">
        <v>0</v>
      </c>
      <c r="AD174" s="506">
        <v>0</v>
      </c>
      <c r="AE174" s="506">
        <v>0</v>
      </c>
      <c r="AF174" s="506">
        <v>0</v>
      </c>
      <c r="AG174" s="506">
        <v>0</v>
      </c>
      <c r="AH174" s="506">
        <v>0</v>
      </c>
      <c r="AI174" s="506">
        <v>0</v>
      </c>
      <c r="AJ174" s="506">
        <v>0</v>
      </c>
      <c r="AK174" s="506">
        <v>0</v>
      </c>
      <c r="AL174" s="506">
        <v>0</v>
      </c>
      <c r="AM174" s="506">
        <v>0</v>
      </c>
      <c r="AN174" s="506">
        <v>0</v>
      </c>
      <c r="AO174" s="506">
        <v>0</v>
      </c>
      <c r="AP174" s="506">
        <v>0</v>
      </c>
      <c r="AQ174" s="506">
        <v>0</v>
      </c>
      <c r="AR174" s="506">
        <v>0</v>
      </c>
      <c r="AS174" s="506">
        <v>0</v>
      </c>
      <c r="AT174" s="506">
        <v>0</v>
      </c>
      <c r="AU174" s="506">
        <v>0</v>
      </c>
      <c r="AV174" s="506">
        <v>0</v>
      </c>
      <c r="AW174" s="506">
        <v>0</v>
      </c>
      <c r="AX174" s="506">
        <v>0</v>
      </c>
      <c r="AY174" s="506">
        <v>0</v>
      </c>
      <c r="AZ174" s="506">
        <v>0</v>
      </c>
      <c r="BA174" s="506">
        <v>0</v>
      </c>
      <c r="BB174" s="506">
        <v>0</v>
      </c>
      <c r="BC174" s="506">
        <v>0</v>
      </c>
      <c r="BD174" s="506">
        <v>0</v>
      </c>
      <c r="BE174" s="506">
        <v>0</v>
      </c>
      <c r="BF174" s="506">
        <v>0</v>
      </c>
      <c r="BG174" s="506">
        <v>0</v>
      </c>
      <c r="BH174" s="506">
        <v>0</v>
      </c>
      <c r="BI174" s="506">
        <v>0</v>
      </c>
      <c r="BS174" s="1"/>
      <c r="BT174" s="268"/>
      <c r="BU174" s="268"/>
      <c r="BV174" s="268"/>
      <c r="BW174" s="269"/>
      <c r="BX174" s="269"/>
      <c r="BY174" s="269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</row>
    <row r="175" spans="1:108" ht="15" customHeight="1" x14ac:dyDescent="0.3">
      <c r="A175" s="501" t="s">
        <v>367</v>
      </c>
      <c r="B175" s="502" t="s">
        <v>713</v>
      </c>
      <c r="C175" s="503" t="s">
        <v>364</v>
      </c>
      <c r="D175" s="504">
        <f t="array" ref="D175">SUM($G$18:$BI$18*$G175:$BI175+$G$19:$BI$19*$G175:$BI175)</f>
        <v>27</v>
      </c>
      <c r="E175" s="505"/>
      <c r="F175" s="506">
        <v>155</v>
      </c>
      <c r="G175" s="506">
        <v>0</v>
      </c>
      <c r="H175" s="506">
        <v>0</v>
      </c>
      <c r="I175" s="506">
        <v>12</v>
      </c>
      <c r="J175" s="506">
        <v>0</v>
      </c>
      <c r="K175" s="506">
        <v>0</v>
      </c>
      <c r="L175" s="506">
        <v>0</v>
      </c>
      <c r="M175" s="506">
        <v>0</v>
      </c>
      <c r="N175" s="506">
        <v>0</v>
      </c>
      <c r="O175" s="506">
        <v>0</v>
      </c>
      <c r="P175" s="506">
        <v>0</v>
      </c>
      <c r="Q175" s="506">
        <v>0</v>
      </c>
      <c r="R175" s="506">
        <v>0</v>
      </c>
      <c r="S175" s="506">
        <v>0</v>
      </c>
      <c r="T175" s="506">
        <v>0</v>
      </c>
      <c r="U175" s="506">
        <v>0</v>
      </c>
      <c r="V175" s="506">
        <v>0</v>
      </c>
      <c r="W175" s="506">
        <v>1</v>
      </c>
      <c r="X175" s="506">
        <v>0</v>
      </c>
      <c r="Y175" s="506">
        <v>0</v>
      </c>
      <c r="Z175" s="506">
        <v>0</v>
      </c>
      <c r="AA175" s="506">
        <v>0</v>
      </c>
      <c r="AB175" s="506">
        <v>0</v>
      </c>
      <c r="AC175" s="506">
        <v>0</v>
      </c>
      <c r="AD175" s="506">
        <v>0</v>
      </c>
      <c r="AE175" s="506">
        <v>0</v>
      </c>
      <c r="AF175" s="506">
        <v>0</v>
      </c>
      <c r="AG175" s="506">
        <v>0</v>
      </c>
      <c r="AH175" s="506">
        <v>0</v>
      </c>
      <c r="AI175" s="506">
        <v>0</v>
      </c>
      <c r="AJ175" s="506">
        <v>0</v>
      </c>
      <c r="AK175" s="506">
        <v>0</v>
      </c>
      <c r="AL175" s="506">
        <v>0</v>
      </c>
      <c r="AM175" s="506">
        <v>0</v>
      </c>
      <c r="AN175" s="506">
        <v>0</v>
      </c>
      <c r="AO175" s="506">
        <v>0</v>
      </c>
      <c r="AP175" s="506">
        <v>0</v>
      </c>
      <c r="AQ175" s="506">
        <v>0</v>
      </c>
      <c r="AR175" s="506">
        <v>0</v>
      </c>
      <c r="AS175" s="506">
        <v>0</v>
      </c>
      <c r="AT175" s="506">
        <v>0</v>
      </c>
      <c r="AU175" s="506">
        <v>0</v>
      </c>
      <c r="AV175" s="506">
        <v>0</v>
      </c>
      <c r="AW175" s="506">
        <v>0</v>
      </c>
      <c r="AX175" s="506">
        <v>0</v>
      </c>
      <c r="AY175" s="506">
        <v>0</v>
      </c>
      <c r="AZ175" s="506">
        <v>0</v>
      </c>
      <c r="BA175" s="506">
        <v>0</v>
      </c>
      <c r="BB175" s="506">
        <v>0</v>
      </c>
      <c r="BC175" s="506">
        <v>0</v>
      </c>
      <c r="BD175" s="506">
        <v>0</v>
      </c>
      <c r="BE175" s="506">
        <v>0</v>
      </c>
      <c r="BF175" s="506">
        <v>0</v>
      </c>
      <c r="BG175" s="506">
        <v>0</v>
      </c>
      <c r="BH175" s="506">
        <v>0</v>
      </c>
      <c r="BI175" s="506">
        <v>0</v>
      </c>
      <c r="BS175" s="1"/>
      <c r="BT175" s="268"/>
      <c r="BU175" s="268"/>
      <c r="BV175" s="268"/>
      <c r="BW175" s="269"/>
      <c r="BX175" s="269"/>
      <c r="BY175" s="269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</row>
    <row r="176" spans="1:108" ht="15" customHeight="1" x14ac:dyDescent="0.3">
      <c r="A176" s="501" t="s">
        <v>366</v>
      </c>
      <c r="B176" s="502" t="s">
        <v>714</v>
      </c>
      <c r="C176" s="503" t="s">
        <v>364</v>
      </c>
      <c r="D176" s="504">
        <f t="array" ref="D176">SUM($G$18:$BI$18*$G176:$BI176+$G$19:$BI$19*$G176:$BI176)</f>
        <v>27</v>
      </c>
      <c r="E176" s="505"/>
      <c r="F176" s="506">
        <v>156</v>
      </c>
      <c r="G176" s="506">
        <v>0</v>
      </c>
      <c r="H176" s="506">
        <v>0</v>
      </c>
      <c r="I176" s="506">
        <v>12</v>
      </c>
      <c r="J176" s="506">
        <v>0</v>
      </c>
      <c r="K176" s="506">
        <v>0</v>
      </c>
      <c r="L176" s="506">
        <v>0</v>
      </c>
      <c r="M176" s="506">
        <v>0</v>
      </c>
      <c r="N176" s="506">
        <v>0</v>
      </c>
      <c r="O176" s="506">
        <v>0</v>
      </c>
      <c r="P176" s="506">
        <v>0</v>
      </c>
      <c r="Q176" s="506">
        <v>0</v>
      </c>
      <c r="R176" s="506">
        <v>0</v>
      </c>
      <c r="S176" s="506">
        <v>0</v>
      </c>
      <c r="T176" s="506">
        <v>0</v>
      </c>
      <c r="U176" s="506">
        <v>0</v>
      </c>
      <c r="V176" s="506">
        <v>0</v>
      </c>
      <c r="W176" s="506">
        <v>1</v>
      </c>
      <c r="X176" s="506">
        <v>0</v>
      </c>
      <c r="Y176" s="506">
        <v>0</v>
      </c>
      <c r="Z176" s="506">
        <v>0</v>
      </c>
      <c r="AA176" s="506">
        <v>0</v>
      </c>
      <c r="AB176" s="506">
        <v>0</v>
      </c>
      <c r="AC176" s="506">
        <v>0</v>
      </c>
      <c r="AD176" s="506">
        <v>0</v>
      </c>
      <c r="AE176" s="506">
        <v>0</v>
      </c>
      <c r="AF176" s="506">
        <v>0</v>
      </c>
      <c r="AG176" s="506">
        <v>0</v>
      </c>
      <c r="AH176" s="506">
        <v>0</v>
      </c>
      <c r="AI176" s="506">
        <v>0</v>
      </c>
      <c r="AJ176" s="506">
        <v>0</v>
      </c>
      <c r="AK176" s="506">
        <v>0</v>
      </c>
      <c r="AL176" s="506">
        <v>0</v>
      </c>
      <c r="AM176" s="506">
        <v>0</v>
      </c>
      <c r="AN176" s="506">
        <v>0</v>
      </c>
      <c r="AO176" s="506">
        <v>0</v>
      </c>
      <c r="AP176" s="506">
        <v>0</v>
      </c>
      <c r="AQ176" s="506">
        <v>0</v>
      </c>
      <c r="AR176" s="506">
        <v>0</v>
      </c>
      <c r="AS176" s="506">
        <v>0</v>
      </c>
      <c r="AT176" s="506">
        <v>0</v>
      </c>
      <c r="AU176" s="506">
        <v>0</v>
      </c>
      <c r="AV176" s="506">
        <v>0</v>
      </c>
      <c r="AW176" s="506">
        <v>0</v>
      </c>
      <c r="AX176" s="506">
        <v>0</v>
      </c>
      <c r="AY176" s="506">
        <v>0</v>
      </c>
      <c r="AZ176" s="506">
        <v>0</v>
      </c>
      <c r="BA176" s="506">
        <v>0</v>
      </c>
      <c r="BB176" s="506">
        <v>0</v>
      </c>
      <c r="BC176" s="506">
        <v>0</v>
      </c>
      <c r="BD176" s="506">
        <v>0</v>
      </c>
      <c r="BE176" s="506">
        <v>0</v>
      </c>
      <c r="BF176" s="506">
        <v>0</v>
      </c>
      <c r="BG176" s="506">
        <v>0</v>
      </c>
      <c r="BH176" s="506">
        <v>0</v>
      </c>
      <c r="BI176" s="506">
        <v>0</v>
      </c>
      <c r="BS176" s="1"/>
      <c r="BT176" s="268"/>
      <c r="BU176" s="268"/>
      <c r="BV176" s="268"/>
      <c r="BW176" s="269"/>
      <c r="BX176" s="269"/>
      <c r="BY176" s="269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</row>
    <row r="177" spans="1:108" ht="15" customHeight="1" x14ac:dyDescent="0.3">
      <c r="A177" s="501" t="s">
        <v>365</v>
      </c>
      <c r="B177" s="502" t="s">
        <v>715</v>
      </c>
      <c r="C177" s="503" t="s">
        <v>364</v>
      </c>
      <c r="D177" s="504">
        <f t="array" ref="D177">SUM($G$18:$BI$18*$G177:$BI177+$G$19:$BI$19*$G177:$BI177)</f>
        <v>19</v>
      </c>
      <c r="E177" s="505"/>
      <c r="F177" s="506">
        <v>157</v>
      </c>
      <c r="G177" s="506">
        <v>0</v>
      </c>
      <c r="H177" s="506">
        <v>0</v>
      </c>
      <c r="I177" s="506">
        <v>8</v>
      </c>
      <c r="J177" s="506">
        <v>0</v>
      </c>
      <c r="K177" s="506">
        <v>0</v>
      </c>
      <c r="L177" s="506">
        <v>0</v>
      </c>
      <c r="M177" s="506">
        <v>0</v>
      </c>
      <c r="N177" s="506">
        <v>0</v>
      </c>
      <c r="O177" s="506">
        <v>0</v>
      </c>
      <c r="P177" s="506">
        <v>0</v>
      </c>
      <c r="Q177" s="506">
        <v>0</v>
      </c>
      <c r="R177" s="506">
        <v>0</v>
      </c>
      <c r="S177" s="506">
        <v>0</v>
      </c>
      <c r="T177" s="506">
        <v>0</v>
      </c>
      <c r="U177" s="506">
        <v>0</v>
      </c>
      <c r="V177" s="506">
        <v>0</v>
      </c>
      <c r="W177" s="506">
        <v>1</v>
      </c>
      <c r="X177" s="506">
        <v>0</v>
      </c>
      <c r="Y177" s="506">
        <v>0</v>
      </c>
      <c r="Z177" s="506">
        <v>0</v>
      </c>
      <c r="AA177" s="506">
        <v>0</v>
      </c>
      <c r="AB177" s="506">
        <v>0</v>
      </c>
      <c r="AC177" s="506">
        <v>0</v>
      </c>
      <c r="AD177" s="506">
        <v>0</v>
      </c>
      <c r="AE177" s="506">
        <v>0</v>
      </c>
      <c r="AF177" s="506">
        <v>0</v>
      </c>
      <c r="AG177" s="506">
        <v>0</v>
      </c>
      <c r="AH177" s="506">
        <v>0</v>
      </c>
      <c r="AI177" s="506">
        <v>0</v>
      </c>
      <c r="AJ177" s="506">
        <v>0</v>
      </c>
      <c r="AK177" s="506">
        <v>0</v>
      </c>
      <c r="AL177" s="506">
        <v>0</v>
      </c>
      <c r="AM177" s="506">
        <v>0</v>
      </c>
      <c r="AN177" s="506">
        <v>0</v>
      </c>
      <c r="AO177" s="506">
        <v>0</v>
      </c>
      <c r="AP177" s="506">
        <v>0</v>
      </c>
      <c r="AQ177" s="506">
        <v>0</v>
      </c>
      <c r="AR177" s="506">
        <v>0</v>
      </c>
      <c r="AS177" s="506">
        <v>0</v>
      </c>
      <c r="AT177" s="506">
        <v>0</v>
      </c>
      <c r="AU177" s="506">
        <v>0</v>
      </c>
      <c r="AV177" s="506">
        <v>0</v>
      </c>
      <c r="AW177" s="506">
        <v>0</v>
      </c>
      <c r="AX177" s="506">
        <v>0</v>
      </c>
      <c r="AY177" s="506">
        <v>0</v>
      </c>
      <c r="AZ177" s="506">
        <v>0</v>
      </c>
      <c r="BA177" s="506">
        <v>0</v>
      </c>
      <c r="BB177" s="506">
        <v>0</v>
      </c>
      <c r="BC177" s="506">
        <v>0</v>
      </c>
      <c r="BD177" s="506">
        <v>0</v>
      </c>
      <c r="BE177" s="506">
        <v>0</v>
      </c>
      <c r="BF177" s="506">
        <v>0</v>
      </c>
      <c r="BG177" s="506">
        <v>0</v>
      </c>
      <c r="BH177" s="506">
        <v>0</v>
      </c>
      <c r="BI177" s="506">
        <v>0</v>
      </c>
      <c r="BS177" s="1"/>
      <c r="BT177" s="268"/>
      <c r="BU177" s="268"/>
      <c r="BV177" s="268"/>
      <c r="BW177" s="269"/>
      <c r="BX177" s="269"/>
      <c r="BY177" s="269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</row>
    <row r="178" spans="1:108" ht="15" customHeight="1" x14ac:dyDescent="0.3">
      <c r="A178" s="501" t="s">
        <v>363</v>
      </c>
      <c r="B178" s="502" t="s">
        <v>716</v>
      </c>
      <c r="C178" s="503" t="s">
        <v>362</v>
      </c>
      <c r="D178" s="504">
        <f t="array" ref="D178">SUM($G$18:$BI$18*$G178:$BI178+$G$19:$BI$19*$G178:$BI178)</f>
        <v>24</v>
      </c>
      <c r="E178" s="505"/>
      <c r="F178" s="506">
        <v>158</v>
      </c>
      <c r="G178" s="506">
        <v>0</v>
      </c>
      <c r="H178" s="506">
        <v>0</v>
      </c>
      <c r="I178" s="506">
        <v>11</v>
      </c>
      <c r="J178" s="506">
        <v>0</v>
      </c>
      <c r="K178" s="506">
        <v>0</v>
      </c>
      <c r="L178" s="506">
        <v>0</v>
      </c>
      <c r="M178" s="506">
        <v>0</v>
      </c>
      <c r="N178" s="506">
        <v>0</v>
      </c>
      <c r="O178" s="506">
        <v>0</v>
      </c>
      <c r="P178" s="506">
        <v>0</v>
      </c>
      <c r="Q178" s="506">
        <v>0</v>
      </c>
      <c r="R178" s="506">
        <v>0</v>
      </c>
      <c r="S178" s="506">
        <v>0</v>
      </c>
      <c r="T178" s="506">
        <v>0</v>
      </c>
      <c r="U178" s="506">
        <v>0</v>
      </c>
      <c r="V178" s="506">
        <v>0</v>
      </c>
      <c r="W178" s="506">
        <v>0</v>
      </c>
      <c r="X178" s="506">
        <v>1</v>
      </c>
      <c r="Y178" s="506">
        <v>0</v>
      </c>
      <c r="Z178" s="506">
        <v>0</v>
      </c>
      <c r="AA178" s="506">
        <v>0</v>
      </c>
      <c r="AB178" s="506">
        <v>0</v>
      </c>
      <c r="AC178" s="506">
        <v>0</v>
      </c>
      <c r="AD178" s="506">
        <v>0</v>
      </c>
      <c r="AE178" s="506">
        <v>0</v>
      </c>
      <c r="AF178" s="506">
        <v>0</v>
      </c>
      <c r="AG178" s="506">
        <v>0</v>
      </c>
      <c r="AH178" s="506">
        <v>0</v>
      </c>
      <c r="AI178" s="506">
        <v>0</v>
      </c>
      <c r="AJ178" s="506">
        <v>0</v>
      </c>
      <c r="AK178" s="506">
        <v>0</v>
      </c>
      <c r="AL178" s="506">
        <v>0</v>
      </c>
      <c r="AM178" s="506">
        <v>0</v>
      </c>
      <c r="AN178" s="506">
        <v>0</v>
      </c>
      <c r="AO178" s="506">
        <v>0</v>
      </c>
      <c r="AP178" s="506">
        <v>0</v>
      </c>
      <c r="AQ178" s="506">
        <v>0</v>
      </c>
      <c r="AR178" s="506">
        <v>0</v>
      </c>
      <c r="AS178" s="506">
        <v>0</v>
      </c>
      <c r="AT178" s="506">
        <v>0</v>
      </c>
      <c r="AU178" s="506">
        <v>0</v>
      </c>
      <c r="AV178" s="506">
        <v>0</v>
      </c>
      <c r="AW178" s="506">
        <v>0</v>
      </c>
      <c r="AX178" s="506">
        <v>0</v>
      </c>
      <c r="AY178" s="506">
        <v>0</v>
      </c>
      <c r="AZ178" s="506">
        <v>0</v>
      </c>
      <c r="BA178" s="506">
        <v>0</v>
      </c>
      <c r="BB178" s="506">
        <v>0</v>
      </c>
      <c r="BC178" s="506">
        <v>0</v>
      </c>
      <c r="BD178" s="506">
        <v>0</v>
      </c>
      <c r="BE178" s="506">
        <v>0</v>
      </c>
      <c r="BF178" s="506">
        <v>0</v>
      </c>
      <c r="BG178" s="506">
        <v>0</v>
      </c>
      <c r="BH178" s="506">
        <v>0</v>
      </c>
      <c r="BI178" s="506">
        <v>0</v>
      </c>
      <c r="BS178" s="1"/>
      <c r="BT178" s="268"/>
      <c r="BU178" s="268"/>
      <c r="BV178" s="268"/>
      <c r="BW178" s="269"/>
      <c r="BX178" s="269"/>
      <c r="BY178" s="269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</row>
    <row r="179" spans="1:108" ht="15" customHeight="1" x14ac:dyDescent="0.3">
      <c r="A179" s="501" t="s">
        <v>361</v>
      </c>
      <c r="B179" s="502" t="s">
        <v>717</v>
      </c>
      <c r="C179" s="503" t="s">
        <v>331</v>
      </c>
      <c r="D179" s="504">
        <f t="array" ref="D179">SUM($G$18:$BI$18*$G179:$BI179+$G$19:$BI$19*$G179:$BI179)</f>
        <v>21</v>
      </c>
      <c r="E179" s="505"/>
      <c r="F179" s="506">
        <v>159</v>
      </c>
      <c r="G179" s="506">
        <v>0</v>
      </c>
      <c r="H179" s="506">
        <v>0</v>
      </c>
      <c r="I179" s="506">
        <v>6</v>
      </c>
      <c r="J179" s="506">
        <v>0</v>
      </c>
      <c r="K179" s="506">
        <v>0</v>
      </c>
      <c r="L179" s="506">
        <v>0</v>
      </c>
      <c r="M179" s="506">
        <v>0</v>
      </c>
      <c r="N179" s="506">
        <v>0</v>
      </c>
      <c r="O179" s="506">
        <v>1</v>
      </c>
      <c r="P179" s="506">
        <v>0</v>
      </c>
      <c r="Q179" s="506">
        <v>0</v>
      </c>
      <c r="R179" s="506">
        <v>0</v>
      </c>
      <c r="S179" s="506">
        <v>1</v>
      </c>
      <c r="T179" s="506">
        <v>0</v>
      </c>
      <c r="U179" s="506">
        <v>0</v>
      </c>
      <c r="V179" s="506">
        <v>0</v>
      </c>
      <c r="W179" s="506">
        <v>0</v>
      </c>
      <c r="X179" s="506">
        <v>0</v>
      </c>
      <c r="Y179" s="506">
        <v>0</v>
      </c>
      <c r="Z179" s="506">
        <v>0</v>
      </c>
      <c r="AA179" s="506">
        <v>0</v>
      </c>
      <c r="AB179" s="506">
        <v>0</v>
      </c>
      <c r="AC179" s="506">
        <v>0</v>
      </c>
      <c r="AD179" s="506">
        <v>0</v>
      </c>
      <c r="AE179" s="506">
        <v>0</v>
      </c>
      <c r="AF179" s="506">
        <v>0</v>
      </c>
      <c r="AG179" s="506">
        <v>0</v>
      </c>
      <c r="AH179" s="506">
        <v>1</v>
      </c>
      <c r="AI179" s="506">
        <v>1</v>
      </c>
      <c r="AJ179" s="506">
        <v>0</v>
      </c>
      <c r="AK179" s="506">
        <v>0</v>
      </c>
      <c r="AL179" s="506">
        <v>0</v>
      </c>
      <c r="AM179" s="506">
        <v>0</v>
      </c>
      <c r="AN179" s="506">
        <v>0</v>
      </c>
      <c r="AO179" s="506">
        <v>0</v>
      </c>
      <c r="AP179" s="506">
        <v>0</v>
      </c>
      <c r="AQ179" s="506">
        <v>0</v>
      </c>
      <c r="AR179" s="506">
        <v>0</v>
      </c>
      <c r="AS179" s="506">
        <v>0</v>
      </c>
      <c r="AT179" s="506">
        <v>0</v>
      </c>
      <c r="AU179" s="506">
        <v>0</v>
      </c>
      <c r="AV179" s="506">
        <v>0</v>
      </c>
      <c r="AW179" s="506">
        <v>0</v>
      </c>
      <c r="AX179" s="506">
        <v>0</v>
      </c>
      <c r="AY179" s="506">
        <v>0</v>
      </c>
      <c r="AZ179" s="506">
        <v>0</v>
      </c>
      <c r="BA179" s="506">
        <v>0</v>
      </c>
      <c r="BB179" s="506">
        <v>0</v>
      </c>
      <c r="BC179" s="506">
        <v>0</v>
      </c>
      <c r="BD179" s="506">
        <v>0</v>
      </c>
      <c r="BE179" s="506">
        <v>0</v>
      </c>
      <c r="BF179" s="506">
        <v>0</v>
      </c>
      <c r="BG179" s="506">
        <v>0</v>
      </c>
      <c r="BH179" s="506">
        <v>0</v>
      </c>
      <c r="BI179" s="506">
        <v>0</v>
      </c>
      <c r="BS179" s="1"/>
      <c r="BT179" s="268"/>
      <c r="BU179" s="268"/>
      <c r="BV179" s="268"/>
      <c r="BW179" s="269"/>
      <c r="BX179" s="269"/>
      <c r="BY179" s="269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</row>
    <row r="180" spans="1:108" ht="15" customHeight="1" x14ac:dyDescent="0.3">
      <c r="A180" s="501" t="s">
        <v>360</v>
      </c>
      <c r="B180" s="502" t="s">
        <v>718</v>
      </c>
      <c r="C180" s="503" t="s">
        <v>331</v>
      </c>
      <c r="D180" s="504">
        <f t="array" ref="D180">SUM($G$18:$BI$18*$G180:$BI180+$G$19:$BI$19*$G180:$BI180)</f>
        <v>26</v>
      </c>
      <c r="E180" s="505"/>
      <c r="F180" s="506">
        <v>160</v>
      </c>
      <c r="G180" s="506">
        <v>0</v>
      </c>
      <c r="H180" s="506">
        <v>0</v>
      </c>
      <c r="I180" s="506">
        <v>9</v>
      </c>
      <c r="J180" s="506">
        <v>0</v>
      </c>
      <c r="K180" s="506">
        <v>0</v>
      </c>
      <c r="L180" s="506">
        <v>0</v>
      </c>
      <c r="M180" s="506">
        <v>0</v>
      </c>
      <c r="N180" s="506">
        <v>0</v>
      </c>
      <c r="O180" s="506">
        <v>1</v>
      </c>
      <c r="P180" s="506">
        <v>0</v>
      </c>
      <c r="Q180" s="506">
        <v>0</v>
      </c>
      <c r="R180" s="506">
        <v>0</v>
      </c>
      <c r="S180" s="506">
        <v>0</v>
      </c>
      <c r="T180" s="506">
        <v>1</v>
      </c>
      <c r="U180" s="506">
        <v>0</v>
      </c>
      <c r="V180" s="506">
        <v>0</v>
      </c>
      <c r="W180" s="506">
        <v>0</v>
      </c>
      <c r="X180" s="506">
        <v>0</v>
      </c>
      <c r="Y180" s="506">
        <v>0</v>
      </c>
      <c r="Z180" s="506">
        <v>0</v>
      </c>
      <c r="AA180" s="506">
        <v>0</v>
      </c>
      <c r="AB180" s="506">
        <v>0</v>
      </c>
      <c r="AC180" s="506">
        <v>0</v>
      </c>
      <c r="AD180" s="506">
        <v>0</v>
      </c>
      <c r="AE180" s="506">
        <v>0</v>
      </c>
      <c r="AF180" s="506">
        <v>0</v>
      </c>
      <c r="AG180" s="506">
        <v>0</v>
      </c>
      <c r="AH180" s="506">
        <v>1</v>
      </c>
      <c r="AI180" s="506">
        <v>1</v>
      </c>
      <c r="AJ180" s="506">
        <v>0</v>
      </c>
      <c r="AK180" s="506">
        <v>0</v>
      </c>
      <c r="AL180" s="506">
        <v>0</v>
      </c>
      <c r="AM180" s="506">
        <v>0</v>
      </c>
      <c r="AN180" s="506">
        <v>0</v>
      </c>
      <c r="AO180" s="506">
        <v>0</v>
      </c>
      <c r="AP180" s="506">
        <v>0</v>
      </c>
      <c r="AQ180" s="506">
        <v>0</v>
      </c>
      <c r="AR180" s="506">
        <v>0</v>
      </c>
      <c r="AS180" s="506">
        <v>0</v>
      </c>
      <c r="AT180" s="506">
        <v>0</v>
      </c>
      <c r="AU180" s="506">
        <v>0</v>
      </c>
      <c r="AV180" s="506">
        <v>0</v>
      </c>
      <c r="AW180" s="506">
        <v>0</v>
      </c>
      <c r="AX180" s="506">
        <v>0</v>
      </c>
      <c r="AY180" s="506">
        <v>0</v>
      </c>
      <c r="AZ180" s="506">
        <v>0</v>
      </c>
      <c r="BA180" s="506">
        <v>0</v>
      </c>
      <c r="BB180" s="506">
        <v>0</v>
      </c>
      <c r="BC180" s="506">
        <v>0</v>
      </c>
      <c r="BD180" s="506">
        <v>0</v>
      </c>
      <c r="BE180" s="506">
        <v>0</v>
      </c>
      <c r="BF180" s="506">
        <v>0</v>
      </c>
      <c r="BG180" s="506">
        <v>0</v>
      </c>
      <c r="BH180" s="506">
        <v>0</v>
      </c>
      <c r="BI180" s="506">
        <v>0</v>
      </c>
      <c r="BS180" s="1"/>
      <c r="BT180" s="268"/>
      <c r="BU180" s="268"/>
      <c r="BV180" s="268"/>
      <c r="BW180" s="269"/>
      <c r="BX180" s="269"/>
      <c r="BY180" s="269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</row>
    <row r="181" spans="1:108" ht="15" customHeight="1" x14ac:dyDescent="0.3">
      <c r="A181" s="501" t="s">
        <v>359</v>
      </c>
      <c r="B181" s="502" t="s">
        <v>719</v>
      </c>
      <c r="C181" s="503" t="s">
        <v>331</v>
      </c>
      <c r="D181" s="504">
        <f t="array" ref="D181">SUM($G$18:$BI$18*$G181:$BI181+$G$19:$BI$19*$G181:$BI181)</f>
        <v>34</v>
      </c>
      <c r="E181" s="505"/>
      <c r="F181" s="506">
        <v>161</v>
      </c>
      <c r="G181" s="506">
        <v>0</v>
      </c>
      <c r="H181" s="506">
        <v>0</v>
      </c>
      <c r="I181" s="506">
        <v>13</v>
      </c>
      <c r="J181" s="506">
        <v>0</v>
      </c>
      <c r="K181" s="506">
        <v>0</v>
      </c>
      <c r="L181" s="506">
        <v>0</v>
      </c>
      <c r="M181" s="506">
        <v>0</v>
      </c>
      <c r="N181" s="506">
        <v>0</v>
      </c>
      <c r="O181" s="506">
        <v>1</v>
      </c>
      <c r="P181" s="506">
        <v>0</v>
      </c>
      <c r="Q181" s="506">
        <v>0</v>
      </c>
      <c r="R181" s="506">
        <v>0</v>
      </c>
      <c r="S181" s="506">
        <v>0</v>
      </c>
      <c r="T181" s="506">
        <v>1</v>
      </c>
      <c r="U181" s="506">
        <v>0</v>
      </c>
      <c r="V181" s="506">
        <v>0</v>
      </c>
      <c r="W181" s="506">
        <v>0</v>
      </c>
      <c r="X181" s="506">
        <v>0</v>
      </c>
      <c r="Y181" s="506">
        <v>0</v>
      </c>
      <c r="Z181" s="506">
        <v>0</v>
      </c>
      <c r="AA181" s="506">
        <v>0</v>
      </c>
      <c r="AB181" s="506">
        <v>0</v>
      </c>
      <c r="AC181" s="506">
        <v>0</v>
      </c>
      <c r="AD181" s="506">
        <v>0</v>
      </c>
      <c r="AE181" s="506">
        <v>0</v>
      </c>
      <c r="AF181" s="506">
        <v>0</v>
      </c>
      <c r="AG181" s="506">
        <v>0</v>
      </c>
      <c r="AH181" s="506">
        <v>1</v>
      </c>
      <c r="AI181" s="506">
        <v>1</v>
      </c>
      <c r="AJ181" s="506">
        <v>0</v>
      </c>
      <c r="AK181" s="506">
        <v>0</v>
      </c>
      <c r="AL181" s="506">
        <v>0</v>
      </c>
      <c r="AM181" s="506">
        <v>0</v>
      </c>
      <c r="AN181" s="506">
        <v>0</v>
      </c>
      <c r="AO181" s="506">
        <v>0</v>
      </c>
      <c r="AP181" s="506">
        <v>0</v>
      </c>
      <c r="AQ181" s="506">
        <v>0</v>
      </c>
      <c r="AR181" s="506">
        <v>0</v>
      </c>
      <c r="AS181" s="506">
        <v>0</v>
      </c>
      <c r="AT181" s="506">
        <v>0</v>
      </c>
      <c r="AU181" s="506">
        <v>0</v>
      </c>
      <c r="AV181" s="506">
        <v>0</v>
      </c>
      <c r="AW181" s="506">
        <v>0</v>
      </c>
      <c r="AX181" s="506">
        <v>0</v>
      </c>
      <c r="AY181" s="506">
        <v>0</v>
      </c>
      <c r="AZ181" s="506">
        <v>0</v>
      </c>
      <c r="BA181" s="506">
        <v>0</v>
      </c>
      <c r="BB181" s="506">
        <v>0</v>
      </c>
      <c r="BC181" s="506">
        <v>0</v>
      </c>
      <c r="BD181" s="506">
        <v>0</v>
      </c>
      <c r="BE181" s="506">
        <v>0</v>
      </c>
      <c r="BF181" s="506">
        <v>0</v>
      </c>
      <c r="BG181" s="506">
        <v>0</v>
      </c>
      <c r="BH181" s="506">
        <v>0</v>
      </c>
      <c r="BI181" s="506">
        <v>0</v>
      </c>
      <c r="BS181" s="1"/>
      <c r="BT181" s="268"/>
      <c r="BU181" s="268"/>
      <c r="BV181" s="268"/>
      <c r="BW181" s="269"/>
      <c r="BX181" s="269"/>
      <c r="BY181" s="269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</row>
    <row r="182" spans="1:108" ht="15" customHeight="1" x14ac:dyDescent="0.3">
      <c r="A182" s="501" t="s">
        <v>358</v>
      </c>
      <c r="B182" s="502" t="s">
        <v>720</v>
      </c>
      <c r="C182" s="503" t="s">
        <v>353</v>
      </c>
      <c r="D182" s="504">
        <f t="array" ref="D182">SUM($G$18:$BI$18*$G182:$BI182+$G$19:$BI$19*$G182:$BI182)</f>
        <v>16</v>
      </c>
      <c r="E182" s="505"/>
      <c r="F182" s="506">
        <v>162</v>
      </c>
      <c r="G182" s="506">
        <v>0</v>
      </c>
      <c r="H182" s="506">
        <v>0</v>
      </c>
      <c r="I182" s="506">
        <v>6</v>
      </c>
      <c r="J182" s="506">
        <v>0</v>
      </c>
      <c r="K182" s="506">
        <v>0</v>
      </c>
      <c r="L182" s="506">
        <v>0</v>
      </c>
      <c r="M182" s="506">
        <v>0</v>
      </c>
      <c r="N182" s="506">
        <v>0</v>
      </c>
      <c r="O182" s="506">
        <v>0</v>
      </c>
      <c r="P182" s="506">
        <v>0</v>
      </c>
      <c r="Q182" s="506">
        <v>0</v>
      </c>
      <c r="R182" s="506">
        <v>0</v>
      </c>
      <c r="S182" s="506">
        <v>0</v>
      </c>
      <c r="T182" s="506">
        <v>0</v>
      </c>
      <c r="U182" s="506">
        <v>0</v>
      </c>
      <c r="V182" s="506">
        <v>0</v>
      </c>
      <c r="W182" s="506">
        <v>0</v>
      </c>
      <c r="X182" s="506">
        <v>0</v>
      </c>
      <c r="Y182" s="506">
        <v>0</v>
      </c>
      <c r="Z182" s="506">
        <v>0</v>
      </c>
      <c r="AA182" s="506">
        <v>0</v>
      </c>
      <c r="AB182" s="506">
        <v>0</v>
      </c>
      <c r="AC182" s="506">
        <v>0</v>
      </c>
      <c r="AD182" s="506">
        <v>0</v>
      </c>
      <c r="AE182" s="506">
        <v>0</v>
      </c>
      <c r="AF182" s="506">
        <v>0</v>
      </c>
      <c r="AG182" s="506">
        <v>0</v>
      </c>
      <c r="AH182" s="506">
        <v>0</v>
      </c>
      <c r="AI182" s="506">
        <v>0</v>
      </c>
      <c r="AJ182" s="506">
        <v>0</v>
      </c>
      <c r="AK182" s="506">
        <v>0</v>
      </c>
      <c r="AL182" s="506">
        <v>0</v>
      </c>
      <c r="AM182" s="506">
        <v>1</v>
      </c>
      <c r="AN182" s="506">
        <v>0</v>
      </c>
      <c r="AO182" s="506">
        <v>0</v>
      </c>
      <c r="AP182" s="506">
        <v>0</v>
      </c>
      <c r="AQ182" s="506">
        <v>0</v>
      </c>
      <c r="AR182" s="506">
        <v>0</v>
      </c>
      <c r="AS182" s="506">
        <v>0</v>
      </c>
      <c r="AT182" s="506">
        <v>0</v>
      </c>
      <c r="AU182" s="506">
        <v>0</v>
      </c>
      <c r="AV182" s="506">
        <v>0</v>
      </c>
      <c r="AW182" s="506">
        <v>0</v>
      </c>
      <c r="AX182" s="506">
        <v>0</v>
      </c>
      <c r="AY182" s="506">
        <v>0</v>
      </c>
      <c r="AZ182" s="506">
        <v>0</v>
      </c>
      <c r="BA182" s="506">
        <v>0</v>
      </c>
      <c r="BB182" s="506">
        <v>0</v>
      </c>
      <c r="BC182" s="506">
        <v>0</v>
      </c>
      <c r="BD182" s="506">
        <v>0</v>
      </c>
      <c r="BE182" s="506">
        <v>0</v>
      </c>
      <c r="BF182" s="506">
        <v>0</v>
      </c>
      <c r="BG182" s="506">
        <v>0</v>
      </c>
      <c r="BH182" s="506">
        <v>0</v>
      </c>
      <c r="BI182" s="506">
        <v>0</v>
      </c>
      <c r="BS182" s="1"/>
      <c r="BT182" s="268"/>
      <c r="BU182" s="268"/>
      <c r="BV182" s="268"/>
      <c r="BW182" s="269"/>
      <c r="BX182" s="269"/>
      <c r="BY182" s="269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</row>
    <row r="183" spans="1:108" ht="15" customHeight="1" x14ac:dyDescent="0.3">
      <c r="A183" s="501" t="s">
        <v>357</v>
      </c>
      <c r="B183" s="502" t="s">
        <v>721</v>
      </c>
      <c r="C183" s="503" t="s">
        <v>353</v>
      </c>
      <c r="D183" s="504">
        <f t="array" ref="D183">SUM($G$18:$BI$18*$G183:$BI183+$G$19:$BI$19*$G183:$BI183)</f>
        <v>24</v>
      </c>
      <c r="E183" s="505"/>
      <c r="F183" s="506">
        <v>163</v>
      </c>
      <c r="G183" s="506">
        <v>0</v>
      </c>
      <c r="H183" s="506">
        <v>0</v>
      </c>
      <c r="I183" s="506">
        <v>10</v>
      </c>
      <c r="J183" s="506">
        <v>0</v>
      </c>
      <c r="K183" s="506">
        <v>0</v>
      </c>
      <c r="L183" s="506">
        <v>0</v>
      </c>
      <c r="M183" s="506">
        <v>0</v>
      </c>
      <c r="N183" s="506">
        <v>0</v>
      </c>
      <c r="O183" s="506">
        <v>0</v>
      </c>
      <c r="P183" s="506">
        <v>0</v>
      </c>
      <c r="Q183" s="506">
        <v>0</v>
      </c>
      <c r="R183" s="506">
        <v>0</v>
      </c>
      <c r="S183" s="506">
        <v>0</v>
      </c>
      <c r="T183" s="506">
        <v>0</v>
      </c>
      <c r="U183" s="506">
        <v>0</v>
      </c>
      <c r="V183" s="506">
        <v>0</v>
      </c>
      <c r="W183" s="506">
        <v>0</v>
      </c>
      <c r="X183" s="506">
        <v>0</v>
      </c>
      <c r="Y183" s="506">
        <v>0</v>
      </c>
      <c r="Z183" s="506">
        <v>0</v>
      </c>
      <c r="AA183" s="506">
        <v>0</v>
      </c>
      <c r="AB183" s="506">
        <v>0</v>
      </c>
      <c r="AC183" s="506">
        <v>0</v>
      </c>
      <c r="AD183" s="506">
        <v>0</v>
      </c>
      <c r="AE183" s="506">
        <v>0</v>
      </c>
      <c r="AF183" s="506">
        <v>0</v>
      </c>
      <c r="AG183" s="506">
        <v>0</v>
      </c>
      <c r="AH183" s="506">
        <v>0</v>
      </c>
      <c r="AI183" s="506">
        <v>0</v>
      </c>
      <c r="AJ183" s="506">
        <v>0</v>
      </c>
      <c r="AK183" s="506">
        <v>0</v>
      </c>
      <c r="AL183" s="506">
        <v>0</v>
      </c>
      <c r="AM183" s="506">
        <v>1</v>
      </c>
      <c r="AN183" s="506">
        <v>0</v>
      </c>
      <c r="AO183" s="506">
        <v>0</v>
      </c>
      <c r="AP183" s="506">
        <v>0</v>
      </c>
      <c r="AQ183" s="506">
        <v>0</v>
      </c>
      <c r="AR183" s="506">
        <v>0</v>
      </c>
      <c r="AS183" s="506">
        <v>0</v>
      </c>
      <c r="AT183" s="506">
        <v>0</v>
      </c>
      <c r="AU183" s="506">
        <v>0</v>
      </c>
      <c r="AV183" s="506">
        <v>0</v>
      </c>
      <c r="AW183" s="506">
        <v>0</v>
      </c>
      <c r="AX183" s="506">
        <v>0</v>
      </c>
      <c r="AY183" s="506">
        <v>0</v>
      </c>
      <c r="AZ183" s="506">
        <v>0</v>
      </c>
      <c r="BA183" s="506">
        <v>0</v>
      </c>
      <c r="BB183" s="506">
        <v>0</v>
      </c>
      <c r="BC183" s="506">
        <v>0</v>
      </c>
      <c r="BD183" s="506">
        <v>0</v>
      </c>
      <c r="BE183" s="506">
        <v>0</v>
      </c>
      <c r="BF183" s="506">
        <v>0</v>
      </c>
      <c r="BG183" s="506">
        <v>0</v>
      </c>
      <c r="BH183" s="506">
        <v>0</v>
      </c>
      <c r="BI183" s="506">
        <v>0</v>
      </c>
      <c r="BS183" s="1"/>
      <c r="BT183" s="268"/>
      <c r="BU183" s="268"/>
      <c r="BV183" s="268"/>
      <c r="BW183" s="269"/>
      <c r="BX183" s="269"/>
      <c r="BY183" s="269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</row>
    <row r="184" spans="1:108" ht="15" customHeight="1" x14ac:dyDescent="0.3">
      <c r="A184" s="501" t="s">
        <v>356</v>
      </c>
      <c r="B184" s="502" t="s">
        <v>722</v>
      </c>
      <c r="C184" s="503" t="s">
        <v>353</v>
      </c>
      <c r="D184" s="504">
        <f t="array" ref="D184">SUM($G$18:$BI$18*$G184:$BI184+$G$19:$BI$19*$G184:$BI184)</f>
        <v>32</v>
      </c>
      <c r="E184" s="505"/>
      <c r="F184" s="506">
        <v>164</v>
      </c>
      <c r="G184" s="506">
        <v>0</v>
      </c>
      <c r="H184" s="506">
        <v>0</v>
      </c>
      <c r="I184" s="506">
        <v>14</v>
      </c>
      <c r="J184" s="506">
        <v>0</v>
      </c>
      <c r="K184" s="506">
        <v>0</v>
      </c>
      <c r="L184" s="506">
        <v>0</v>
      </c>
      <c r="M184" s="506">
        <v>0</v>
      </c>
      <c r="N184" s="506">
        <v>0</v>
      </c>
      <c r="O184" s="506">
        <v>0</v>
      </c>
      <c r="P184" s="506">
        <v>0</v>
      </c>
      <c r="Q184" s="506">
        <v>0</v>
      </c>
      <c r="R184" s="506">
        <v>0</v>
      </c>
      <c r="S184" s="506">
        <v>0</v>
      </c>
      <c r="T184" s="506">
        <v>0</v>
      </c>
      <c r="U184" s="506">
        <v>0</v>
      </c>
      <c r="V184" s="506">
        <v>0</v>
      </c>
      <c r="W184" s="506">
        <v>0</v>
      </c>
      <c r="X184" s="506">
        <v>0</v>
      </c>
      <c r="Y184" s="506">
        <v>0</v>
      </c>
      <c r="Z184" s="506">
        <v>0</v>
      </c>
      <c r="AA184" s="506">
        <v>0</v>
      </c>
      <c r="AB184" s="506">
        <v>0</v>
      </c>
      <c r="AC184" s="506">
        <v>0</v>
      </c>
      <c r="AD184" s="506">
        <v>0</v>
      </c>
      <c r="AE184" s="506">
        <v>0</v>
      </c>
      <c r="AF184" s="506">
        <v>0</v>
      </c>
      <c r="AG184" s="506">
        <v>0</v>
      </c>
      <c r="AH184" s="506">
        <v>0</v>
      </c>
      <c r="AI184" s="506">
        <v>0</v>
      </c>
      <c r="AJ184" s="506">
        <v>0</v>
      </c>
      <c r="AK184" s="506">
        <v>0</v>
      </c>
      <c r="AL184" s="506">
        <v>0</v>
      </c>
      <c r="AM184" s="506">
        <v>1</v>
      </c>
      <c r="AN184" s="506">
        <v>0</v>
      </c>
      <c r="AO184" s="506">
        <v>0</v>
      </c>
      <c r="AP184" s="506">
        <v>0</v>
      </c>
      <c r="AQ184" s="506">
        <v>0</v>
      </c>
      <c r="AR184" s="506">
        <v>0</v>
      </c>
      <c r="AS184" s="506">
        <v>0</v>
      </c>
      <c r="AT184" s="506">
        <v>0</v>
      </c>
      <c r="AU184" s="506">
        <v>0</v>
      </c>
      <c r="AV184" s="506">
        <v>0</v>
      </c>
      <c r="AW184" s="506">
        <v>0</v>
      </c>
      <c r="AX184" s="506">
        <v>0</v>
      </c>
      <c r="AY184" s="506">
        <v>0</v>
      </c>
      <c r="AZ184" s="506">
        <v>0</v>
      </c>
      <c r="BA184" s="506">
        <v>0</v>
      </c>
      <c r="BB184" s="506">
        <v>0</v>
      </c>
      <c r="BC184" s="506">
        <v>0</v>
      </c>
      <c r="BD184" s="506">
        <v>0</v>
      </c>
      <c r="BE184" s="506">
        <v>0</v>
      </c>
      <c r="BF184" s="506">
        <v>0</v>
      </c>
      <c r="BG184" s="506">
        <v>0</v>
      </c>
      <c r="BH184" s="506">
        <v>0</v>
      </c>
      <c r="BI184" s="506">
        <v>0</v>
      </c>
      <c r="BS184" s="1"/>
      <c r="BT184" s="268"/>
      <c r="BU184" s="268"/>
      <c r="BV184" s="268"/>
      <c r="BW184" s="269"/>
      <c r="BX184" s="269"/>
      <c r="BY184" s="269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</row>
    <row r="185" spans="1:108" ht="15" customHeight="1" x14ac:dyDescent="0.3">
      <c r="A185" s="501" t="s">
        <v>355</v>
      </c>
      <c r="B185" s="502" t="s">
        <v>723</v>
      </c>
      <c r="C185" s="503" t="s">
        <v>353</v>
      </c>
      <c r="D185" s="504">
        <f t="array" ref="D185">SUM($G$18:$BI$18*$G185:$BI185+$G$19:$BI$19*$G185:$BI185)</f>
        <v>32</v>
      </c>
      <c r="E185" s="505"/>
      <c r="F185" s="506">
        <v>165</v>
      </c>
      <c r="G185" s="506">
        <v>0</v>
      </c>
      <c r="H185" s="506">
        <v>0</v>
      </c>
      <c r="I185" s="506">
        <v>14</v>
      </c>
      <c r="J185" s="506">
        <v>0</v>
      </c>
      <c r="K185" s="506">
        <v>0</v>
      </c>
      <c r="L185" s="506">
        <v>0</v>
      </c>
      <c r="M185" s="506">
        <v>0</v>
      </c>
      <c r="N185" s="506">
        <v>0</v>
      </c>
      <c r="O185" s="506">
        <v>0</v>
      </c>
      <c r="P185" s="506">
        <v>0</v>
      </c>
      <c r="Q185" s="506">
        <v>0</v>
      </c>
      <c r="R185" s="506">
        <v>0</v>
      </c>
      <c r="S185" s="506">
        <v>0</v>
      </c>
      <c r="T185" s="506">
        <v>0</v>
      </c>
      <c r="U185" s="506">
        <v>0</v>
      </c>
      <c r="V185" s="506">
        <v>0</v>
      </c>
      <c r="W185" s="506">
        <v>0</v>
      </c>
      <c r="X185" s="506">
        <v>0</v>
      </c>
      <c r="Y185" s="506">
        <v>0</v>
      </c>
      <c r="Z185" s="506">
        <v>0</v>
      </c>
      <c r="AA185" s="506">
        <v>0</v>
      </c>
      <c r="AB185" s="506">
        <v>0</v>
      </c>
      <c r="AC185" s="506">
        <v>0</v>
      </c>
      <c r="AD185" s="506">
        <v>0</v>
      </c>
      <c r="AE185" s="506">
        <v>0</v>
      </c>
      <c r="AF185" s="506">
        <v>0</v>
      </c>
      <c r="AG185" s="506">
        <v>0</v>
      </c>
      <c r="AH185" s="506">
        <v>0</v>
      </c>
      <c r="AI185" s="506">
        <v>0</v>
      </c>
      <c r="AJ185" s="506">
        <v>0</v>
      </c>
      <c r="AK185" s="506">
        <v>0</v>
      </c>
      <c r="AL185" s="506">
        <v>0</v>
      </c>
      <c r="AM185" s="506">
        <v>1</v>
      </c>
      <c r="AN185" s="506">
        <v>0</v>
      </c>
      <c r="AO185" s="506">
        <v>0</v>
      </c>
      <c r="AP185" s="506">
        <v>0</v>
      </c>
      <c r="AQ185" s="506">
        <v>0</v>
      </c>
      <c r="AR185" s="506">
        <v>0</v>
      </c>
      <c r="AS185" s="506">
        <v>0</v>
      </c>
      <c r="AT185" s="506">
        <v>0</v>
      </c>
      <c r="AU185" s="506">
        <v>0</v>
      </c>
      <c r="AV185" s="506">
        <v>0</v>
      </c>
      <c r="AW185" s="506">
        <v>0</v>
      </c>
      <c r="AX185" s="506">
        <v>0</v>
      </c>
      <c r="AY185" s="506">
        <v>0</v>
      </c>
      <c r="AZ185" s="506">
        <v>0</v>
      </c>
      <c r="BA185" s="506">
        <v>0</v>
      </c>
      <c r="BB185" s="506">
        <v>0</v>
      </c>
      <c r="BC185" s="506">
        <v>0</v>
      </c>
      <c r="BD185" s="506">
        <v>0</v>
      </c>
      <c r="BE185" s="506">
        <v>0</v>
      </c>
      <c r="BF185" s="506">
        <v>0</v>
      </c>
      <c r="BG185" s="506">
        <v>0</v>
      </c>
      <c r="BH185" s="506">
        <v>0</v>
      </c>
      <c r="BI185" s="506">
        <v>0</v>
      </c>
      <c r="BS185" s="1"/>
      <c r="BT185" s="268"/>
      <c r="BU185" s="268"/>
      <c r="BV185" s="268"/>
      <c r="BW185" s="269"/>
      <c r="BX185" s="269"/>
      <c r="BY185" s="269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</row>
    <row r="186" spans="1:108" ht="15" customHeight="1" x14ac:dyDescent="0.3">
      <c r="A186" s="501" t="s">
        <v>354</v>
      </c>
      <c r="B186" s="502" t="s">
        <v>724</v>
      </c>
      <c r="C186" s="503" t="s">
        <v>353</v>
      </c>
      <c r="D186" s="504">
        <f t="array" ref="D186">SUM($G$18:$BI$18*$G186:$BI186+$G$19:$BI$19*$G186:$BI186)</f>
        <v>20</v>
      </c>
      <c r="E186" s="505"/>
      <c r="F186" s="506">
        <v>166</v>
      </c>
      <c r="G186" s="506">
        <v>0</v>
      </c>
      <c r="H186" s="506">
        <v>0</v>
      </c>
      <c r="I186" s="506">
        <v>8</v>
      </c>
      <c r="J186" s="506">
        <v>0</v>
      </c>
      <c r="K186" s="506">
        <v>0</v>
      </c>
      <c r="L186" s="506">
        <v>0</v>
      </c>
      <c r="M186" s="506">
        <v>0</v>
      </c>
      <c r="N186" s="506">
        <v>0</v>
      </c>
      <c r="O186" s="506">
        <v>0</v>
      </c>
      <c r="P186" s="506">
        <v>0</v>
      </c>
      <c r="Q186" s="506">
        <v>0</v>
      </c>
      <c r="R186" s="506">
        <v>0</v>
      </c>
      <c r="S186" s="506">
        <v>0</v>
      </c>
      <c r="T186" s="506">
        <v>0</v>
      </c>
      <c r="U186" s="506">
        <v>0</v>
      </c>
      <c r="V186" s="506">
        <v>0</v>
      </c>
      <c r="W186" s="506">
        <v>0</v>
      </c>
      <c r="X186" s="506">
        <v>0</v>
      </c>
      <c r="Y186" s="506">
        <v>0</v>
      </c>
      <c r="Z186" s="506">
        <v>0</v>
      </c>
      <c r="AA186" s="506">
        <v>0</v>
      </c>
      <c r="AB186" s="506">
        <v>0</v>
      </c>
      <c r="AC186" s="506">
        <v>0</v>
      </c>
      <c r="AD186" s="506">
        <v>0</v>
      </c>
      <c r="AE186" s="506">
        <v>0</v>
      </c>
      <c r="AF186" s="506">
        <v>0</v>
      </c>
      <c r="AG186" s="506">
        <v>0</v>
      </c>
      <c r="AH186" s="506">
        <v>0</v>
      </c>
      <c r="AI186" s="506">
        <v>0</v>
      </c>
      <c r="AJ186" s="506">
        <v>0</v>
      </c>
      <c r="AK186" s="506">
        <v>0</v>
      </c>
      <c r="AL186" s="506">
        <v>0</v>
      </c>
      <c r="AM186" s="506">
        <v>1</v>
      </c>
      <c r="AN186" s="506">
        <v>0</v>
      </c>
      <c r="AO186" s="506">
        <v>0</v>
      </c>
      <c r="AP186" s="506">
        <v>0</v>
      </c>
      <c r="AQ186" s="506">
        <v>0</v>
      </c>
      <c r="AR186" s="506">
        <v>0</v>
      </c>
      <c r="AS186" s="506">
        <v>0</v>
      </c>
      <c r="AT186" s="506">
        <v>0</v>
      </c>
      <c r="AU186" s="506">
        <v>0</v>
      </c>
      <c r="AV186" s="506">
        <v>0</v>
      </c>
      <c r="AW186" s="506">
        <v>0</v>
      </c>
      <c r="AX186" s="506">
        <v>0</v>
      </c>
      <c r="AY186" s="506">
        <v>0</v>
      </c>
      <c r="AZ186" s="506">
        <v>0</v>
      </c>
      <c r="BA186" s="506">
        <v>0</v>
      </c>
      <c r="BB186" s="506">
        <v>0</v>
      </c>
      <c r="BC186" s="506">
        <v>0</v>
      </c>
      <c r="BD186" s="506">
        <v>0</v>
      </c>
      <c r="BE186" s="506">
        <v>0</v>
      </c>
      <c r="BF186" s="506">
        <v>0</v>
      </c>
      <c r="BG186" s="506">
        <v>0</v>
      </c>
      <c r="BH186" s="506">
        <v>0</v>
      </c>
      <c r="BI186" s="506">
        <v>0</v>
      </c>
      <c r="BS186" s="1"/>
      <c r="BT186" s="268"/>
      <c r="BU186" s="268"/>
      <c r="BV186" s="268"/>
      <c r="BW186" s="269"/>
      <c r="BX186" s="269"/>
      <c r="BY186" s="269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</row>
    <row r="187" spans="1:108" ht="15" customHeight="1" x14ac:dyDescent="0.3">
      <c r="A187" s="501" t="s">
        <v>352</v>
      </c>
      <c r="B187" s="502" t="s">
        <v>725</v>
      </c>
      <c r="C187" s="503" t="s">
        <v>351</v>
      </c>
      <c r="D187" s="504">
        <f t="array" ref="D187">SUM($G$18:$BI$18*$G187:$BI187+$G$19:$BI$19*$G187:$BI187)</f>
        <v>12</v>
      </c>
      <c r="E187" s="505"/>
      <c r="F187" s="506">
        <v>167</v>
      </c>
      <c r="G187" s="506">
        <v>0</v>
      </c>
      <c r="H187" s="506">
        <v>0</v>
      </c>
      <c r="I187" s="506">
        <v>0</v>
      </c>
      <c r="J187" s="506">
        <v>0</v>
      </c>
      <c r="K187" s="506">
        <v>2</v>
      </c>
      <c r="L187" s="506">
        <v>0</v>
      </c>
      <c r="M187" s="506">
        <v>0</v>
      </c>
      <c r="N187" s="506">
        <v>0</v>
      </c>
      <c r="O187" s="506">
        <v>0</v>
      </c>
      <c r="P187" s="506">
        <v>0</v>
      </c>
      <c r="Q187" s="506">
        <v>0</v>
      </c>
      <c r="R187" s="506">
        <v>0</v>
      </c>
      <c r="S187" s="506">
        <v>0</v>
      </c>
      <c r="T187" s="506">
        <v>0</v>
      </c>
      <c r="U187" s="506">
        <v>0</v>
      </c>
      <c r="V187" s="506">
        <v>0</v>
      </c>
      <c r="W187" s="506">
        <v>0</v>
      </c>
      <c r="X187" s="506">
        <v>0</v>
      </c>
      <c r="Y187" s="506">
        <v>0</v>
      </c>
      <c r="Z187" s="506">
        <v>0</v>
      </c>
      <c r="AA187" s="506">
        <v>0</v>
      </c>
      <c r="AB187" s="506">
        <v>0</v>
      </c>
      <c r="AC187" s="506">
        <v>0</v>
      </c>
      <c r="AD187" s="506">
        <v>0</v>
      </c>
      <c r="AE187" s="506">
        <v>0</v>
      </c>
      <c r="AF187" s="506">
        <v>0</v>
      </c>
      <c r="AG187" s="506">
        <v>0</v>
      </c>
      <c r="AH187" s="506">
        <v>0</v>
      </c>
      <c r="AI187" s="506">
        <v>0</v>
      </c>
      <c r="AJ187" s="506">
        <v>0</v>
      </c>
      <c r="AK187" s="506">
        <v>0</v>
      </c>
      <c r="AL187" s="506">
        <v>0</v>
      </c>
      <c r="AM187" s="506">
        <v>0</v>
      </c>
      <c r="AN187" s="506">
        <v>0</v>
      </c>
      <c r="AO187" s="506">
        <v>0</v>
      </c>
      <c r="AP187" s="506">
        <v>0</v>
      </c>
      <c r="AQ187" s="506">
        <v>0</v>
      </c>
      <c r="AR187" s="506">
        <v>0</v>
      </c>
      <c r="AS187" s="506">
        <v>0</v>
      </c>
      <c r="AT187" s="506">
        <v>0</v>
      </c>
      <c r="AU187" s="506">
        <v>0</v>
      </c>
      <c r="AV187" s="506">
        <v>0</v>
      </c>
      <c r="AW187" s="506">
        <v>0</v>
      </c>
      <c r="AX187" s="506">
        <v>0</v>
      </c>
      <c r="AY187" s="506">
        <v>0</v>
      </c>
      <c r="AZ187" s="506">
        <v>0</v>
      </c>
      <c r="BA187" s="506">
        <v>0</v>
      </c>
      <c r="BB187" s="506">
        <v>0</v>
      </c>
      <c r="BC187" s="506">
        <v>0</v>
      </c>
      <c r="BD187" s="506">
        <v>0</v>
      </c>
      <c r="BE187" s="506">
        <v>0</v>
      </c>
      <c r="BF187" s="506">
        <v>0</v>
      </c>
      <c r="BG187" s="506">
        <v>0</v>
      </c>
      <c r="BH187" s="506">
        <v>0</v>
      </c>
      <c r="BI187" s="506">
        <v>0</v>
      </c>
      <c r="BS187" s="1"/>
      <c r="BT187" s="268"/>
      <c r="BU187" s="268"/>
      <c r="BV187" s="268"/>
      <c r="BW187" s="269"/>
      <c r="BX187" s="269"/>
      <c r="BY187" s="269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</row>
    <row r="188" spans="1:108" ht="15" customHeight="1" x14ac:dyDescent="0.3">
      <c r="A188" s="501" t="s">
        <v>350</v>
      </c>
      <c r="B188" s="502" t="s">
        <v>726</v>
      </c>
      <c r="C188" s="503" t="s">
        <v>236</v>
      </c>
      <c r="D188" s="504">
        <f t="array" ref="D188">SUM($G$18:$BI$18*$G188:$BI188+$G$19:$BI$19*$G188:$BI188)</f>
        <v>16</v>
      </c>
      <c r="E188" s="505"/>
      <c r="F188" s="506">
        <v>168</v>
      </c>
      <c r="G188" s="506">
        <v>0</v>
      </c>
      <c r="H188" s="506">
        <v>0</v>
      </c>
      <c r="I188" s="506">
        <v>3</v>
      </c>
      <c r="J188" s="506">
        <v>1</v>
      </c>
      <c r="K188" s="506">
        <v>1</v>
      </c>
      <c r="L188" s="506">
        <v>0</v>
      </c>
      <c r="M188" s="506">
        <v>0</v>
      </c>
      <c r="N188" s="506">
        <v>0</v>
      </c>
      <c r="O188" s="506">
        <v>0</v>
      </c>
      <c r="P188" s="506">
        <v>0</v>
      </c>
      <c r="Q188" s="506">
        <v>0</v>
      </c>
      <c r="R188" s="506">
        <v>0</v>
      </c>
      <c r="S188" s="506">
        <v>0</v>
      </c>
      <c r="T188" s="506">
        <v>0</v>
      </c>
      <c r="U188" s="506">
        <v>0</v>
      </c>
      <c r="V188" s="506">
        <v>0</v>
      </c>
      <c r="W188" s="506">
        <v>0</v>
      </c>
      <c r="X188" s="506">
        <v>0</v>
      </c>
      <c r="Y188" s="506">
        <v>0</v>
      </c>
      <c r="Z188" s="506">
        <v>0</v>
      </c>
      <c r="AA188" s="506">
        <v>0</v>
      </c>
      <c r="AB188" s="506">
        <v>0</v>
      </c>
      <c r="AC188" s="506">
        <v>0</v>
      </c>
      <c r="AD188" s="506">
        <v>0</v>
      </c>
      <c r="AE188" s="506">
        <v>0</v>
      </c>
      <c r="AF188" s="506">
        <v>0</v>
      </c>
      <c r="AG188" s="506">
        <v>0</v>
      </c>
      <c r="AH188" s="506">
        <v>0</v>
      </c>
      <c r="AI188" s="506">
        <v>0</v>
      </c>
      <c r="AJ188" s="506">
        <v>0</v>
      </c>
      <c r="AK188" s="506">
        <v>0</v>
      </c>
      <c r="AL188" s="506">
        <v>0</v>
      </c>
      <c r="AM188" s="506">
        <v>0</v>
      </c>
      <c r="AN188" s="506">
        <v>0</v>
      </c>
      <c r="AO188" s="506">
        <v>0</v>
      </c>
      <c r="AP188" s="506">
        <v>0</v>
      </c>
      <c r="AQ188" s="506">
        <v>0</v>
      </c>
      <c r="AR188" s="506">
        <v>0</v>
      </c>
      <c r="AS188" s="506">
        <v>0</v>
      </c>
      <c r="AT188" s="506">
        <v>0</v>
      </c>
      <c r="AU188" s="506">
        <v>0</v>
      </c>
      <c r="AV188" s="506">
        <v>0</v>
      </c>
      <c r="AW188" s="506">
        <v>0</v>
      </c>
      <c r="AX188" s="506">
        <v>0</v>
      </c>
      <c r="AY188" s="506">
        <v>0</v>
      </c>
      <c r="AZ188" s="506">
        <v>0</v>
      </c>
      <c r="BA188" s="506">
        <v>0</v>
      </c>
      <c r="BB188" s="506">
        <v>0</v>
      </c>
      <c r="BC188" s="506">
        <v>0</v>
      </c>
      <c r="BD188" s="506">
        <v>0</v>
      </c>
      <c r="BE188" s="506">
        <v>0</v>
      </c>
      <c r="BF188" s="506">
        <v>0</v>
      </c>
      <c r="BG188" s="506">
        <v>0</v>
      </c>
      <c r="BH188" s="506">
        <v>0</v>
      </c>
      <c r="BI188" s="506">
        <v>0</v>
      </c>
      <c r="BS188" s="1"/>
      <c r="BT188" s="268"/>
      <c r="BU188" s="268"/>
      <c r="BV188" s="268"/>
      <c r="BW188" s="269"/>
      <c r="BX188" s="269"/>
      <c r="BY188" s="269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</row>
    <row r="189" spans="1:108" ht="15" customHeight="1" x14ac:dyDescent="0.3">
      <c r="A189" s="501" t="s">
        <v>349</v>
      </c>
      <c r="B189" s="502" t="s">
        <v>727</v>
      </c>
      <c r="C189" s="503" t="s">
        <v>340</v>
      </c>
      <c r="D189" s="504">
        <f t="array" ref="D189">SUM($G$18:$BI$18*$G189:$BI189+$G$19:$BI$19*$G189:$BI189)</f>
        <v>20</v>
      </c>
      <c r="E189" s="505"/>
      <c r="F189" s="506">
        <v>169</v>
      </c>
      <c r="G189" s="506">
        <v>0</v>
      </c>
      <c r="H189" s="506">
        <v>0</v>
      </c>
      <c r="I189" s="506">
        <v>5</v>
      </c>
      <c r="J189" s="506">
        <v>1</v>
      </c>
      <c r="K189" s="506">
        <v>1</v>
      </c>
      <c r="L189" s="506">
        <v>0</v>
      </c>
      <c r="M189" s="506">
        <v>0</v>
      </c>
      <c r="N189" s="506">
        <v>0</v>
      </c>
      <c r="O189" s="506">
        <v>0</v>
      </c>
      <c r="P189" s="506">
        <v>0</v>
      </c>
      <c r="Q189" s="506">
        <v>0</v>
      </c>
      <c r="R189" s="506">
        <v>0</v>
      </c>
      <c r="S189" s="506">
        <v>0</v>
      </c>
      <c r="T189" s="506">
        <v>0</v>
      </c>
      <c r="U189" s="506">
        <v>0</v>
      </c>
      <c r="V189" s="506">
        <v>0</v>
      </c>
      <c r="W189" s="506">
        <v>0</v>
      </c>
      <c r="X189" s="506">
        <v>0</v>
      </c>
      <c r="Y189" s="506">
        <v>0</v>
      </c>
      <c r="Z189" s="506">
        <v>0</v>
      </c>
      <c r="AA189" s="506">
        <v>0</v>
      </c>
      <c r="AB189" s="506">
        <v>0</v>
      </c>
      <c r="AC189" s="506">
        <v>0</v>
      </c>
      <c r="AD189" s="506">
        <v>0</v>
      </c>
      <c r="AE189" s="506">
        <v>0</v>
      </c>
      <c r="AF189" s="506">
        <v>0</v>
      </c>
      <c r="AG189" s="506">
        <v>0</v>
      </c>
      <c r="AH189" s="506">
        <v>0</v>
      </c>
      <c r="AI189" s="506">
        <v>0</v>
      </c>
      <c r="AJ189" s="506">
        <v>0</v>
      </c>
      <c r="AK189" s="506">
        <v>0</v>
      </c>
      <c r="AL189" s="506">
        <v>0</v>
      </c>
      <c r="AM189" s="506">
        <v>0</v>
      </c>
      <c r="AN189" s="506">
        <v>0</v>
      </c>
      <c r="AO189" s="506">
        <v>0</v>
      </c>
      <c r="AP189" s="506">
        <v>0</v>
      </c>
      <c r="AQ189" s="506">
        <v>0</v>
      </c>
      <c r="AR189" s="506">
        <v>0</v>
      </c>
      <c r="AS189" s="506">
        <v>0</v>
      </c>
      <c r="AT189" s="506">
        <v>0</v>
      </c>
      <c r="AU189" s="506">
        <v>0</v>
      </c>
      <c r="AV189" s="506">
        <v>0</v>
      </c>
      <c r="AW189" s="506">
        <v>0</v>
      </c>
      <c r="AX189" s="506">
        <v>0</v>
      </c>
      <c r="AY189" s="506">
        <v>0</v>
      </c>
      <c r="AZ189" s="506">
        <v>0</v>
      </c>
      <c r="BA189" s="506">
        <v>0</v>
      </c>
      <c r="BB189" s="506">
        <v>0</v>
      </c>
      <c r="BC189" s="506">
        <v>0</v>
      </c>
      <c r="BD189" s="506">
        <v>0</v>
      </c>
      <c r="BE189" s="506">
        <v>0</v>
      </c>
      <c r="BF189" s="506">
        <v>0</v>
      </c>
      <c r="BG189" s="506">
        <v>0</v>
      </c>
      <c r="BH189" s="506">
        <v>0</v>
      </c>
      <c r="BI189" s="506">
        <v>0</v>
      </c>
      <c r="BS189" s="1"/>
      <c r="BT189" s="268"/>
      <c r="BU189" s="268"/>
      <c r="BV189" s="268"/>
      <c r="BW189" s="269"/>
      <c r="BX189" s="269"/>
      <c r="BY189" s="269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</row>
    <row r="190" spans="1:108" ht="15" customHeight="1" x14ac:dyDescent="0.3">
      <c r="A190" s="501" t="s">
        <v>348</v>
      </c>
      <c r="B190" s="502" t="s">
        <v>728</v>
      </c>
      <c r="C190" s="503" t="s">
        <v>340</v>
      </c>
      <c r="D190" s="504">
        <f t="array" ref="D190">SUM($G$18:$BI$18*$G190:$BI190+$G$19:$BI$19*$G190:$BI190)</f>
        <v>24</v>
      </c>
      <c r="E190" s="505"/>
      <c r="F190" s="506">
        <v>170</v>
      </c>
      <c r="G190" s="506">
        <v>0</v>
      </c>
      <c r="H190" s="506">
        <v>0</v>
      </c>
      <c r="I190" s="506">
        <v>7</v>
      </c>
      <c r="J190" s="506">
        <v>1</v>
      </c>
      <c r="K190" s="506">
        <v>1</v>
      </c>
      <c r="L190" s="506">
        <v>0</v>
      </c>
      <c r="M190" s="506">
        <v>0</v>
      </c>
      <c r="N190" s="506">
        <v>0</v>
      </c>
      <c r="O190" s="506">
        <v>0</v>
      </c>
      <c r="P190" s="506">
        <v>0</v>
      </c>
      <c r="Q190" s="506">
        <v>0</v>
      </c>
      <c r="R190" s="506">
        <v>0</v>
      </c>
      <c r="S190" s="506">
        <v>0</v>
      </c>
      <c r="T190" s="506">
        <v>0</v>
      </c>
      <c r="U190" s="506">
        <v>0</v>
      </c>
      <c r="V190" s="506">
        <v>0</v>
      </c>
      <c r="W190" s="506">
        <v>0</v>
      </c>
      <c r="X190" s="506">
        <v>0</v>
      </c>
      <c r="Y190" s="506">
        <v>0</v>
      </c>
      <c r="Z190" s="506">
        <v>0</v>
      </c>
      <c r="AA190" s="506">
        <v>0</v>
      </c>
      <c r="AB190" s="506">
        <v>0</v>
      </c>
      <c r="AC190" s="506">
        <v>0</v>
      </c>
      <c r="AD190" s="506">
        <v>0</v>
      </c>
      <c r="AE190" s="506">
        <v>0</v>
      </c>
      <c r="AF190" s="506">
        <v>0</v>
      </c>
      <c r="AG190" s="506">
        <v>0</v>
      </c>
      <c r="AH190" s="506">
        <v>0</v>
      </c>
      <c r="AI190" s="506">
        <v>0</v>
      </c>
      <c r="AJ190" s="506">
        <v>0</v>
      </c>
      <c r="AK190" s="506">
        <v>0</v>
      </c>
      <c r="AL190" s="506">
        <v>0</v>
      </c>
      <c r="AM190" s="506">
        <v>0</v>
      </c>
      <c r="AN190" s="506">
        <v>0</v>
      </c>
      <c r="AO190" s="506">
        <v>0</v>
      </c>
      <c r="AP190" s="506">
        <v>0</v>
      </c>
      <c r="AQ190" s="506">
        <v>0</v>
      </c>
      <c r="AR190" s="506">
        <v>0</v>
      </c>
      <c r="AS190" s="506">
        <v>0</v>
      </c>
      <c r="AT190" s="506">
        <v>0</v>
      </c>
      <c r="AU190" s="506">
        <v>0</v>
      </c>
      <c r="AV190" s="506">
        <v>0</v>
      </c>
      <c r="AW190" s="506">
        <v>0</v>
      </c>
      <c r="AX190" s="506">
        <v>0</v>
      </c>
      <c r="AY190" s="506">
        <v>0</v>
      </c>
      <c r="AZ190" s="506">
        <v>0</v>
      </c>
      <c r="BA190" s="506">
        <v>0</v>
      </c>
      <c r="BB190" s="506">
        <v>0</v>
      </c>
      <c r="BC190" s="506">
        <v>0</v>
      </c>
      <c r="BD190" s="506">
        <v>0</v>
      </c>
      <c r="BE190" s="506">
        <v>0</v>
      </c>
      <c r="BF190" s="506">
        <v>0</v>
      </c>
      <c r="BG190" s="506">
        <v>0</v>
      </c>
      <c r="BH190" s="506">
        <v>0</v>
      </c>
      <c r="BI190" s="506">
        <v>0</v>
      </c>
      <c r="BS190" s="1"/>
      <c r="BT190" s="268"/>
      <c r="BU190" s="268"/>
      <c r="BV190" s="268"/>
      <c r="BW190" s="269"/>
      <c r="BX190" s="269"/>
      <c r="BY190" s="269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</row>
    <row r="191" spans="1:108" ht="15" customHeight="1" x14ac:dyDescent="0.3">
      <c r="A191" s="501" t="s">
        <v>347</v>
      </c>
      <c r="B191" s="502" t="s">
        <v>729</v>
      </c>
      <c r="C191" s="503" t="s">
        <v>340</v>
      </c>
      <c r="D191" s="504">
        <f t="array" ref="D191">SUM($G$18:$BI$18*$G191:$BI191+$G$19:$BI$19*$G191:$BI191)</f>
        <v>28</v>
      </c>
      <c r="E191" s="505"/>
      <c r="F191" s="506">
        <v>171</v>
      </c>
      <c r="G191" s="506">
        <v>0</v>
      </c>
      <c r="H191" s="506">
        <v>0</v>
      </c>
      <c r="I191" s="506">
        <v>9</v>
      </c>
      <c r="J191" s="506">
        <v>1</v>
      </c>
      <c r="K191" s="506">
        <v>1</v>
      </c>
      <c r="L191" s="506">
        <v>0</v>
      </c>
      <c r="M191" s="506">
        <v>0</v>
      </c>
      <c r="N191" s="506">
        <v>0</v>
      </c>
      <c r="O191" s="506">
        <v>0</v>
      </c>
      <c r="P191" s="506">
        <v>0</v>
      </c>
      <c r="Q191" s="506">
        <v>0</v>
      </c>
      <c r="R191" s="506">
        <v>0</v>
      </c>
      <c r="S191" s="506">
        <v>0</v>
      </c>
      <c r="T191" s="506">
        <v>0</v>
      </c>
      <c r="U191" s="506">
        <v>0</v>
      </c>
      <c r="V191" s="506">
        <v>0</v>
      </c>
      <c r="W191" s="506">
        <v>0</v>
      </c>
      <c r="X191" s="506">
        <v>0</v>
      </c>
      <c r="Y191" s="506">
        <v>0</v>
      </c>
      <c r="Z191" s="506">
        <v>0</v>
      </c>
      <c r="AA191" s="506">
        <v>0</v>
      </c>
      <c r="AB191" s="506">
        <v>0</v>
      </c>
      <c r="AC191" s="506">
        <v>0</v>
      </c>
      <c r="AD191" s="506">
        <v>0</v>
      </c>
      <c r="AE191" s="506">
        <v>0</v>
      </c>
      <c r="AF191" s="506">
        <v>0</v>
      </c>
      <c r="AG191" s="506">
        <v>0</v>
      </c>
      <c r="AH191" s="506">
        <v>0</v>
      </c>
      <c r="AI191" s="506">
        <v>0</v>
      </c>
      <c r="AJ191" s="506">
        <v>0</v>
      </c>
      <c r="AK191" s="506">
        <v>0</v>
      </c>
      <c r="AL191" s="506">
        <v>0</v>
      </c>
      <c r="AM191" s="506">
        <v>0</v>
      </c>
      <c r="AN191" s="506">
        <v>0</v>
      </c>
      <c r="AO191" s="506">
        <v>0</v>
      </c>
      <c r="AP191" s="506">
        <v>0</v>
      </c>
      <c r="AQ191" s="506">
        <v>0</v>
      </c>
      <c r="AR191" s="506">
        <v>0</v>
      </c>
      <c r="AS191" s="506">
        <v>0</v>
      </c>
      <c r="AT191" s="506">
        <v>0</v>
      </c>
      <c r="AU191" s="506">
        <v>0</v>
      </c>
      <c r="AV191" s="506">
        <v>0</v>
      </c>
      <c r="AW191" s="506">
        <v>0</v>
      </c>
      <c r="AX191" s="506">
        <v>0</v>
      </c>
      <c r="AY191" s="506">
        <v>0</v>
      </c>
      <c r="AZ191" s="506">
        <v>0</v>
      </c>
      <c r="BA191" s="506">
        <v>0</v>
      </c>
      <c r="BB191" s="506">
        <v>0</v>
      </c>
      <c r="BC191" s="506">
        <v>0</v>
      </c>
      <c r="BD191" s="506">
        <v>0</v>
      </c>
      <c r="BE191" s="506">
        <v>0</v>
      </c>
      <c r="BF191" s="506">
        <v>0</v>
      </c>
      <c r="BG191" s="506">
        <v>0</v>
      </c>
      <c r="BH191" s="506">
        <v>0</v>
      </c>
      <c r="BI191" s="506">
        <v>0</v>
      </c>
      <c r="BS191" s="1"/>
      <c r="BT191" s="268"/>
      <c r="BU191" s="268"/>
      <c r="BV191" s="268"/>
      <c r="BW191" s="269"/>
      <c r="BX191" s="269"/>
      <c r="BY191" s="269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</row>
    <row r="192" spans="1:108" ht="15" customHeight="1" x14ac:dyDescent="0.3">
      <c r="A192" s="501" t="s">
        <v>346</v>
      </c>
      <c r="B192" s="502" t="s">
        <v>730</v>
      </c>
      <c r="C192" s="503" t="s">
        <v>340</v>
      </c>
      <c r="D192" s="504">
        <f t="array" ref="D192">SUM($G$18:$BI$18*$G192:$BI192+$G$19:$BI$19*$G192:$BI192)</f>
        <v>32</v>
      </c>
      <c r="E192" s="505"/>
      <c r="F192" s="506">
        <v>172</v>
      </c>
      <c r="G192" s="506">
        <v>0</v>
      </c>
      <c r="H192" s="506">
        <v>0</v>
      </c>
      <c r="I192" s="506">
        <v>11</v>
      </c>
      <c r="J192" s="506">
        <v>1</v>
      </c>
      <c r="K192" s="506">
        <v>1</v>
      </c>
      <c r="L192" s="506">
        <v>0</v>
      </c>
      <c r="M192" s="506">
        <v>0</v>
      </c>
      <c r="N192" s="506">
        <v>0</v>
      </c>
      <c r="O192" s="506">
        <v>0</v>
      </c>
      <c r="P192" s="506">
        <v>0</v>
      </c>
      <c r="Q192" s="506">
        <v>0</v>
      </c>
      <c r="R192" s="506">
        <v>0</v>
      </c>
      <c r="S192" s="506">
        <v>0</v>
      </c>
      <c r="T192" s="506">
        <v>0</v>
      </c>
      <c r="U192" s="506">
        <v>0</v>
      </c>
      <c r="V192" s="506">
        <v>0</v>
      </c>
      <c r="W192" s="506">
        <v>0</v>
      </c>
      <c r="X192" s="506">
        <v>0</v>
      </c>
      <c r="Y192" s="506">
        <v>0</v>
      </c>
      <c r="Z192" s="506">
        <v>0</v>
      </c>
      <c r="AA192" s="506">
        <v>0</v>
      </c>
      <c r="AB192" s="506">
        <v>0</v>
      </c>
      <c r="AC192" s="506">
        <v>0</v>
      </c>
      <c r="AD192" s="506">
        <v>0</v>
      </c>
      <c r="AE192" s="506">
        <v>0</v>
      </c>
      <c r="AF192" s="506">
        <v>0</v>
      </c>
      <c r="AG192" s="506">
        <v>0</v>
      </c>
      <c r="AH192" s="506">
        <v>0</v>
      </c>
      <c r="AI192" s="506">
        <v>0</v>
      </c>
      <c r="AJ192" s="506">
        <v>0</v>
      </c>
      <c r="AK192" s="506">
        <v>0</v>
      </c>
      <c r="AL192" s="506">
        <v>0</v>
      </c>
      <c r="AM192" s="506">
        <v>0</v>
      </c>
      <c r="AN192" s="506">
        <v>0</v>
      </c>
      <c r="AO192" s="506">
        <v>0</v>
      </c>
      <c r="AP192" s="506">
        <v>0</v>
      </c>
      <c r="AQ192" s="506">
        <v>0</v>
      </c>
      <c r="AR192" s="506">
        <v>0</v>
      </c>
      <c r="AS192" s="506">
        <v>0</v>
      </c>
      <c r="AT192" s="506">
        <v>0</v>
      </c>
      <c r="AU192" s="506">
        <v>0</v>
      </c>
      <c r="AV192" s="506">
        <v>0</v>
      </c>
      <c r="AW192" s="506">
        <v>0</v>
      </c>
      <c r="AX192" s="506">
        <v>0</v>
      </c>
      <c r="AY192" s="506">
        <v>0</v>
      </c>
      <c r="AZ192" s="506">
        <v>0</v>
      </c>
      <c r="BA192" s="506">
        <v>0</v>
      </c>
      <c r="BB192" s="506">
        <v>0</v>
      </c>
      <c r="BC192" s="506">
        <v>0</v>
      </c>
      <c r="BD192" s="506">
        <v>0</v>
      </c>
      <c r="BE192" s="506">
        <v>0</v>
      </c>
      <c r="BF192" s="506">
        <v>0</v>
      </c>
      <c r="BG192" s="506">
        <v>0</v>
      </c>
      <c r="BH192" s="506">
        <v>0</v>
      </c>
      <c r="BI192" s="506">
        <v>0</v>
      </c>
      <c r="BS192" s="1"/>
      <c r="BT192" s="268"/>
      <c r="BU192" s="268"/>
      <c r="BV192" s="268"/>
      <c r="BW192" s="269"/>
      <c r="BX192" s="269"/>
      <c r="BY192" s="269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</row>
    <row r="193" spans="1:108" ht="15" customHeight="1" x14ac:dyDescent="0.3">
      <c r="A193" s="501" t="s">
        <v>345</v>
      </c>
      <c r="B193" s="502" t="s">
        <v>731</v>
      </c>
      <c r="C193" s="503" t="s">
        <v>340</v>
      </c>
      <c r="D193" s="504">
        <f t="array" ref="D193">SUM($G$18:$BI$18*$G193:$BI193+$G$19:$BI$19*$G193:$BI193)</f>
        <v>36</v>
      </c>
      <c r="E193" s="505"/>
      <c r="F193" s="506">
        <v>173</v>
      </c>
      <c r="G193" s="506">
        <v>0</v>
      </c>
      <c r="H193" s="506">
        <v>0</v>
      </c>
      <c r="I193" s="506">
        <v>13</v>
      </c>
      <c r="J193" s="506">
        <v>1</v>
      </c>
      <c r="K193" s="506">
        <v>1</v>
      </c>
      <c r="L193" s="506">
        <v>0</v>
      </c>
      <c r="M193" s="506">
        <v>0</v>
      </c>
      <c r="N193" s="506">
        <v>0</v>
      </c>
      <c r="O193" s="506">
        <v>0</v>
      </c>
      <c r="P193" s="506">
        <v>0</v>
      </c>
      <c r="Q193" s="506">
        <v>0</v>
      </c>
      <c r="R193" s="506">
        <v>0</v>
      </c>
      <c r="S193" s="506">
        <v>0</v>
      </c>
      <c r="T193" s="506">
        <v>0</v>
      </c>
      <c r="U193" s="506">
        <v>0</v>
      </c>
      <c r="V193" s="506">
        <v>0</v>
      </c>
      <c r="W193" s="506">
        <v>0</v>
      </c>
      <c r="X193" s="506">
        <v>0</v>
      </c>
      <c r="Y193" s="506">
        <v>0</v>
      </c>
      <c r="Z193" s="506">
        <v>0</v>
      </c>
      <c r="AA193" s="506">
        <v>0</v>
      </c>
      <c r="AB193" s="506">
        <v>0</v>
      </c>
      <c r="AC193" s="506">
        <v>0</v>
      </c>
      <c r="AD193" s="506">
        <v>0</v>
      </c>
      <c r="AE193" s="506">
        <v>0</v>
      </c>
      <c r="AF193" s="506">
        <v>0</v>
      </c>
      <c r="AG193" s="506">
        <v>0</v>
      </c>
      <c r="AH193" s="506">
        <v>0</v>
      </c>
      <c r="AI193" s="506">
        <v>0</v>
      </c>
      <c r="AJ193" s="506">
        <v>0</v>
      </c>
      <c r="AK193" s="506">
        <v>0</v>
      </c>
      <c r="AL193" s="506">
        <v>0</v>
      </c>
      <c r="AM193" s="506">
        <v>0</v>
      </c>
      <c r="AN193" s="506">
        <v>0</v>
      </c>
      <c r="AO193" s="506">
        <v>0</v>
      </c>
      <c r="AP193" s="506">
        <v>0</v>
      </c>
      <c r="AQ193" s="506">
        <v>0</v>
      </c>
      <c r="AR193" s="506">
        <v>0</v>
      </c>
      <c r="AS193" s="506">
        <v>0</v>
      </c>
      <c r="AT193" s="506">
        <v>0</v>
      </c>
      <c r="AU193" s="506">
        <v>0</v>
      </c>
      <c r="AV193" s="506">
        <v>0</v>
      </c>
      <c r="AW193" s="506">
        <v>0</v>
      </c>
      <c r="AX193" s="506">
        <v>0</v>
      </c>
      <c r="AY193" s="506">
        <v>0</v>
      </c>
      <c r="AZ193" s="506">
        <v>0</v>
      </c>
      <c r="BA193" s="506">
        <v>0</v>
      </c>
      <c r="BB193" s="506">
        <v>0</v>
      </c>
      <c r="BC193" s="506">
        <v>0</v>
      </c>
      <c r="BD193" s="506">
        <v>0</v>
      </c>
      <c r="BE193" s="506">
        <v>0</v>
      </c>
      <c r="BF193" s="506">
        <v>0</v>
      </c>
      <c r="BG193" s="506">
        <v>0</v>
      </c>
      <c r="BH193" s="506">
        <v>0</v>
      </c>
      <c r="BI193" s="506">
        <v>0</v>
      </c>
      <c r="BS193" s="1"/>
      <c r="BT193" s="268"/>
      <c r="BU193" s="268"/>
      <c r="BV193" s="268"/>
      <c r="BW193" s="269"/>
      <c r="BX193" s="269"/>
      <c r="BY193" s="269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</row>
    <row r="194" spans="1:108" ht="15" customHeight="1" x14ac:dyDescent="0.3">
      <c r="A194" s="501" t="s">
        <v>344</v>
      </c>
      <c r="B194" s="502" t="s">
        <v>732</v>
      </c>
      <c r="C194" s="503" t="s">
        <v>340</v>
      </c>
      <c r="D194" s="504">
        <f t="array" ref="D194">SUM($G$18:$BI$18*$G194:$BI194+$G$19:$BI$19*$G194:$BI194)</f>
        <v>40</v>
      </c>
      <c r="E194" s="505"/>
      <c r="F194" s="506">
        <v>174</v>
      </c>
      <c r="G194" s="506">
        <v>0</v>
      </c>
      <c r="H194" s="506">
        <v>0</v>
      </c>
      <c r="I194" s="506">
        <v>15</v>
      </c>
      <c r="J194" s="506">
        <v>1</v>
      </c>
      <c r="K194" s="506">
        <v>1</v>
      </c>
      <c r="L194" s="506">
        <v>0</v>
      </c>
      <c r="M194" s="506">
        <v>0</v>
      </c>
      <c r="N194" s="506">
        <v>0</v>
      </c>
      <c r="O194" s="506">
        <v>0</v>
      </c>
      <c r="P194" s="506">
        <v>0</v>
      </c>
      <c r="Q194" s="506">
        <v>0</v>
      </c>
      <c r="R194" s="506">
        <v>0</v>
      </c>
      <c r="S194" s="506">
        <v>0</v>
      </c>
      <c r="T194" s="506">
        <v>0</v>
      </c>
      <c r="U194" s="506">
        <v>0</v>
      </c>
      <c r="V194" s="506">
        <v>0</v>
      </c>
      <c r="W194" s="506">
        <v>0</v>
      </c>
      <c r="X194" s="506">
        <v>0</v>
      </c>
      <c r="Y194" s="506">
        <v>0</v>
      </c>
      <c r="Z194" s="506">
        <v>0</v>
      </c>
      <c r="AA194" s="506">
        <v>0</v>
      </c>
      <c r="AB194" s="506">
        <v>0</v>
      </c>
      <c r="AC194" s="506">
        <v>0</v>
      </c>
      <c r="AD194" s="506">
        <v>0</v>
      </c>
      <c r="AE194" s="506">
        <v>0</v>
      </c>
      <c r="AF194" s="506">
        <v>0</v>
      </c>
      <c r="AG194" s="506">
        <v>0</v>
      </c>
      <c r="AH194" s="506">
        <v>0</v>
      </c>
      <c r="AI194" s="506">
        <v>0</v>
      </c>
      <c r="AJ194" s="506">
        <v>0</v>
      </c>
      <c r="AK194" s="506">
        <v>0</v>
      </c>
      <c r="AL194" s="506">
        <v>0</v>
      </c>
      <c r="AM194" s="506">
        <v>0</v>
      </c>
      <c r="AN194" s="506">
        <v>0</v>
      </c>
      <c r="AO194" s="506">
        <v>0</v>
      </c>
      <c r="AP194" s="506">
        <v>0</v>
      </c>
      <c r="AQ194" s="506">
        <v>0</v>
      </c>
      <c r="AR194" s="506">
        <v>0</v>
      </c>
      <c r="AS194" s="506">
        <v>0</v>
      </c>
      <c r="AT194" s="506">
        <v>0</v>
      </c>
      <c r="AU194" s="506">
        <v>0</v>
      </c>
      <c r="AV194" s="506">
        <v>0</v>
      </c>
      <c r="AW194" s="506">
        <v>0</v>
      </c>
      <c r="AX194" s="506">
        <v>0</v>
      </c>
      <c r="AY194" s="506">
        <v>0</v>
      </c>
      <c r="AZ194" s="506">
        <v>0</v>
      </c>
      <c r="BA194" s="506">
        <v>0</v>
      </c>
      <c r="BB194" s="506">
        <v>0</v>
      </c>
      <c r="BC194" s="506">
        <v>0</v>
      </c>
      <c r="BD194" s="506">
        <v>0</v>
      </c>
      <c r="BE194" s="506">
        <v>0</v>
      </c>
      <c r="BF194" s="506">
        <v>0</v>
      </c>
      <c r="BG194" s="506">
        <v>0</v>
      </c>
      <c r="BH194" s="506">
        <v>0</v>
      </c>
      <c r="BI194" s="506">
        <v>0</v>
      </c>
      <c r="BS194" s="1"/>
      <c r="BT194" s="268"/>
      <c r="BU194" s="268"/>
      <c r="BV194" s="268"/>
      <c r="BW194" s="269"/>
      <c r="BX194" s="269"/>
      <c r="BY194" s="269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</row>
    <row r="195" spans="1:108" ht="15" customHeight="1" x14ac:dyDescent="0.3">
      <c r="A195" s="501" t="s">
        <v>343</v>
      </c>
      <c r="B195" s="502" t="s">
        <v>733</v>
      </c>
      <c r="C195" s="503" t="s">
        <v>340</v>
      </c>
      <c r="D195" s="504">
        <f t="array" ref="D195">SUM($G$18:$BI$18*$G195:$BI195+$G$19:$BI$19*$G195:$BI195)</f>
        <v>44</v>
      </c>
      <c r="E195" s="505"/>
      <c r="F195" s="506">
        <v>175</v>
      </c>
      <c r="G195" s="506">
        <v>0</v>
      </c>
      <c r="H195" s="506">
        <v>0</v>
      </c>
      <c r="I195" s="506">
        <v>17</v>
      </c>
      <c r="J195" s="506">
        <v>1</v>
      </c>
      <c r="K195" s="506">
        <v>1</v>
      </c>
      <c r="L195" s="506">
        <v>0</v>
      </c>
      <c r="M195" s="506">
        <v>0</v>
      </c>
      <c r="N195" s="506">
        <v>0</v>
      </c>
      <c r="O195" s="506">
        <v>0</v>
      </c>
      <c r="P195" s="506">
        <v>0</v>
      </c>
      <c r="Q195" s="506">
        <v>0</v>
      </c>
      <c r="R195" s="506">
        <v>0</v>
      </c>
      <c r="S195" s="506">
        <v>0</v>
      </c>
      <c r="T195" s="506">
        <v>0</v>
      </c>
      <c r="U195" s="506">
        <v>0</v>
      </c>
      <c r="V195" s="506">
        <v>0</v>
      </c>
      <c r="W195" s="506">
        <v>0</v>
      </c>
      <c r="X195" s="506">
        <v>0</v>
      </c>
      <c r="Y195" s="506">
        <v>0</v>
      </c>
      <c r="Z195" s="506">
        <v>0</v>
      </c>
      <c r="AA195" s="506">
        <v>0</v>
      </c>
      <c r="AB195" s="506">
        <v>0</v>
      </c>
      <c r="AC195" s="506">
        <v>0</v>
      </c>
      <c r="AD195" s="506">
        <v>0</v>
      </c>
      <c r="AE195" s="506">
        <v>0</v>
      </c>
      <c r="AF195" s="506">
        <v>0</v>
      </c>
      <c r="AG195" s="506">
        <v>0</v>
      </c>
      <c r="AH195" s="506">
        <v>0</v>
      </c>
      <c r="AI195" s="506">
        <v>0</v>
      </c>
      <c r="AJ195" s="506">
        <v>0</v>
      </c>
      <c r="AK195" s="506">
        <v>0</v>
      </c>
      <c r="AL195" s="506">
        <v>0</v>
      </c>
      <c r="AM195" s="506">
        <v>0</v>
      </c>
      <c r="AN195" s="506">
        <v>0</v>
      </c>
      <c r="AO195" s="506">
        <v>0</v>
      </c>
      <c r="AP195" s="506">
        <v>0</v>
      </c>
      <c r="AQ195" s="506">
        <v>0</v>
      </c>
      <c r="AR195" s="506">
        <v>0</v>
      </c>
      <c r="AS195" s="506">
        <v>0</v>
      </c>
      <c r="AT195" s="506">
        <v>0</v>
      </c>
      <c r="AU195" s="506">
        <v>0</v>
      </c>
      <c r="AV195" s="506">
        <v>0</v>
      </c>
      <c r="AW195" s="506">
        <v>0</v>
      </c>
      <c r="AX195" s="506">
        <v>0</v>
      </c>
      <c r="AY195" s="506">
        <v>0</v>
      </c>
      <c r="AZ195" s="506">
        <v>0</v>
      </c>
      <c r="BA195" s="506">
        <v>0</v>
      </c>
      <c r="BB195" s="506">
        <v>0</v>
      </c>
      <c r="BC195" s="506">
        <v>0</v>
      </c>
      <c r="BD195" s="506">
        <v>0</v>
      </c>
      <c r="BE195" s="506">
        <v>0</v>
      </c>
      <c r="BF195" s="506">
        <v>0</v>
      </c>
      <c r="BG195" s="506">
        <v>0</v>
      </c>
      <c r="BH195" s="506">
        <v>0</v>
      </c>
      <c r="BI195" s="506">
        <v>0</v>
      </c>
      <c r="BS195" s="1"/>
      <c r="BT195" s="268"/>
      <c r="BU195" s="268"/>
      <c r="BV195" s="268"/>
      <c r="BW195" s="269"/>
      <c r="BX195" s="269"/>
      <c r="BY195" s="269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</row>
    <row r="196" spans="1:108" ht="15" customHeight="1" x14ac:dyDescent="0.3">
      <c r="A196" s="501" t="s">
        <v>342</v>
      </c>
      <c r="B196" s="502" t="s">
        <v>734</v>
      </c>
      <c r="C196" s="503" t="s">
        <v>340</v>
      </c>
      <c r="D196" s="504">
        <f t="array" ref="D196">SUM($G$18:$BI$18*$G196:$BI196+$G$19:$BI$19*$G196:$BI196)</f>
        <v>48</v>
      </c>
      <c r="E196" s="505"/>
      <c r="F196" s="506">
        <v>176</v>
      </c>
      <c r="G196" s="506">
        <v>0</v>
      </c>
      <c r="H196" s="506">
        <v>0</v>
      </c>
      <c r="I196" s="506">
        <v>19</v>
      </c>
      <c r="J196" s="506">
        <v>1</v>
      </c>
      <c r="K196" s="506">
        <v>1</v>
      </c>
      <c r="L196" s="506">
        <v>0</v>
      </c>
      <c r="M196" s="506">
        <v>0</v>
      </c>
      <c r="N196" s="506">
        <v>0</v>
      </c>
      <c r="O196" s="506">
        <v>0</v>
      </c>
      <c r="P196" s="506">
        <v>0</v>
      </c>
      <c r="Q196" s="506">
        <v>0</v>
      </c>
      <c r="R196" s="506">
        <v>0</v>
      </c>
      <c r="S196" s="506">
        <v>0</v>
      </c>
      <c r="T196" s="506">
        <v>0</v>
      </c>
      <c r="U196" s="506">
        <v>0</v>
      </c>
      <c r="V196" s="506">
        <v>0</v>
      </c>
      <c r="W196" s="506">
        <v>0</v>
      </c>
      <c r="X196" s="506">
        <v>0</v>
      </c>
      <c r="Y196" s="506">
        <v>0</v>
      </c>
      <c r="Z196" s="506">
        <v>0</v>
      </c>
      <c r="AA196" s="506">
        <v>0</v>
      </c>
      <c r="AB196" s="506">
        <v>0</v>
      </c>
      <c r="AC196" s="506">
        <v>0</v>
      </c>
      <c r="AD196" s="506">
        <v>0</v>
      </c>
      <c r="AE196" s="506">
        <v>0</v>
      </c>
      <c r="AF196" s="506">
        <v>0</v>
      </c>
      <c r="AG196" s="506">
        <v>0</v>
      </c>
      <c r="AH196" s="506">
        <v>0</v>
      </c>
      <c r="AI196" s="506">
        <v>0</v>
      </c>
      <c r="AJ196" s="506">
        <v>0</v>
      </c>
      <c r="AK196" s="506">
        <v>0</v>
      </c>
      <c r="AL196" s="506">
        <v>0</v>
      </c>
      <c r="AM196" s="506">
        <v>0</v>
      </c>
      <c r="AN196" s="506">
        <v>0</v>
      </c>
      <c r="AO196" s="506">
        <v>0</v>
      </c>
      <c r="AP196" s="506">
        <v>0</v>
      </c>
      <c r="AQ196" s="506">
        <v>0</v>
      </c>
      <c r="AR196" s="506">
        <v>0</v>
      </c>
      <c r="AS196" s="506">
        <v>0</v>
      </c>
      <c r="AT196" s="506">
        <v>0</v>
      </c>
      <c r="AU196" s="506">
        <v>0</v>
      </c>
      <c r="AV196" s="506">
        <v>0</v>
      </c>
      <c r="AW196" s="506">
        <v>0</v>
      </c>
      <c r="AX196" s="506">
        <v>0</v>
      </c>
      <c r="AY196" s="506">
        <v>0</v>
      </c>
      <c r="AZ196" s="506">
        <v>0</v>
      </c>
      <c r="BA196" s="506">
        <v>0</v>
      </c>
      <c r="BB196" s="506">
        <v>0</v>
      </c>
      <c r="BC196" s="506">
        <v>0</v>
      </c>
      <c r="BD196" s="506">
        <v>0</v>
      </c>
      <c r="BE196" s="506">
        <v>0</v>
      </c>
      <c r="BF196" s="506">
        <v>0</v>
      </c>
      <c r="BG196" s="506">
        <v>0</v>
      </c>
      <c r="BH196" s="506">
        <v>0</v>
      </c>
      <c r="BI196" s="506">
        <v>0</v>
      </c>
      <c r="BS196" s="1"/>
      <c r="BT196" s="268"/>
      <c r="BU196" s="268"/>
      <c r="BV196" s="268"/>
      <c r="BW196" s="269"/>
      <c r="BX196" s="269"/>
      <c r="BY196" s="269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</row>
    <row r="197" spans="1:108" ht="15" customHeight="1" x14ac:dyDescent="0.3">
      <c r="A197" s="501" t="s">
        <v>341</v>
      </c>
      <c r="B197" s="502" t="s">
        <v>735</v>
      </c>
      <c r="C197" s="503" t="s">
        <v>340</v>
      </c>
      <c r="D197" s="504">
        <f t="array" ref="D197">SUM($G$18:$BI$18*$G197:$BI197+$G$19:$BI$19*$G197:$BI197)</f>
        <v>52</v>
      </c>
      <c r="E197" s="505"/>
      <c r="F197" s="506">
        <v>177</v>
      </c>
      <c r="G197" s="506">
        <v>0</v>
      </c>
      <c r="H197" s="506">
        <v>0</v>
      </c>
      <c r="I197" s="506">
        <v>21</v>
      </c>
      <c r="J197" s="506">
        <v>1</v>
      </c>
      <c r="K197" s="506">
        <v>1</v>
      </c>
      <c r="L197" s="506">
        <v>0</v>
      </c>
      <c r="M197" s="506">
        <v>0</v>
      </c>
      <c r="N197" s="506">
        <v>0</v>
      </c>
      <c r="O197" s="506">
        <v>0</v>
      </c>
      <c r="P197" s="506">
        <v>0</v>
      </c>
      <c r="Q197" s="506">
        <v>0</v>
      </c>
      <c r="R197" s="506">
        <v>0</v>
      </c>
      <c r="S197" s="506">
        <v>0</v>
      </c>
      <c r="T197" s="506">
        <v>0</v>
      </c>
      <c r="U197" s="506">
        <v>0</v>
      </c>
      <c r="V197" s="506">
        <v>0</v>
      </c>
      <c r="W197" s="506">
        <v>0</v>
      </c>
      <c r="X197" s="506">
        <v>0</v>
      </c>
      <c r="Y197" s="506">
        <v>0</v>
      </c>
      <c r="Z197" s="506">
        <v>0</v>
      </c>
      <c r="AA197" s="506">
        <v>0</v>
      </c>
      <c r="AB197" s="506">
        <v>0</v>
      </c>
      <c r="AC197" s="506">
        <v>0</v>
      </c>
      <c r="AD197" s="506">
        <v>0</v>
      </c>
      <c r="AE197" s="506">
        <v>0</v>
      </c>
      <c r="AF197" s="506">
        <v>0</v>
      </c>
      <c r="AG197" s="506">
        <v>0</v>
      </c>
      <c r="AH197" s="506">
        <v>0</v>
      </c>
      <c r="AI197" s="506">
        <v>0</v>
      </c>
      <c r="AJ197" s="506">
        <v>0</v>
      </c>
      <c r="AK197" s="506">
        <v>0</v>
      </c>
      <c r="AL197" s="506">
        <v>0</v>
      </c>
      <c r="AM197" s="506">
        <v>0</v>
      </c>
      <c r="AN197" s="506">
        <v>0</v>
      </c>
      <c r="AO197" s="506">
        <v>0</v>
      </c>
      <c r="AP197" s="506">
        <v>0</v>
      </c>
      <c r="AQ197" s="506">
        <v>0</v>
      </c>
      <c r="AR197" s="506">
        <v>0</v>
      </c>
      <c r="AS197" s="506">
        <v>0</v>
      </c>
      <c r="AT197" s="506">
        <v>0</v>
      </c>
      <c r="AU197" s="506">
        <v>0</v>
      </c>
      <c r="AV197" s="506">
        <v>0</v>
      </c>
      <c r="AW197" s="506">
        <v>0</v>
      </c>
      <c r="AX197" s="506">
        <v>0</v>
      </c>
      <c r="AY197" s="506">
        <v>0</v>
      </c>
      <c r="AZ197" s="506">
        <v>0</v>
      </c>
      <c r="BA197" s="506">
        <v>0</v>
      </c>
      <c r="BB197" s="506">
        <v>0</v>
      </c>
      <c r="BC197" s="506">
        <v>0</v>
      </c>
      <c r="BD197" s="506">
        <v>0</v>
      </c>
      <c r="BE197" s="506">
        <v>0</v>
      </c>
      <c r="BF197" s="506">
        <v>0</v>
      </c>
      <c r="BG197" s="506">
        <v>0</v>
      </c>
      <c r="BH197" s="506">
        <v>0</v>
      </c>
      <c r="BI197" s="506">
        <v>0</v>
      </c>
      <c r="BS197" s="1"/>
      <c r="BT197" s="268"/>
      <c r="BU197" s="268"/>
      <c r="BV197" s="268"/>
      <c r="BW197" s="269"/>
      <c r="BX197" s="269"/>
      <c r="BY197" s="269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</row>
    <row r="198" spans="1:108" ht="15" customHeight="1" x14ac:dyDescent="0.3">
      <c r="A198" s="501" t="s">
        <v>339</v>
      </c>
      <c r="B198" s="502" t="s">
        <v>736</v>
      </c>
      <c r="C198" s="503" t="s">
        <v>331</v>
      </c>
      <c r="D198" s="504">
        <f t="array" ref="D198">SUM($G$18:$BI$18*$G198:$BI198+$G$19:$BI$19*$G198:$BI198)</f>
        <v>17</v>
      </c>
      <c r="E198" s="505"/>
      <c r="F198" s="506">
        <v>178</v>
      </c>
      <c r="G198" s="506">
        <v>0</v>
      </c>
      <c r="H198" s="506">
        <v>0</v>
      </c>
      <c r="I198" s="506">
        <v>3</v>
      </c>
      <c r="J198" s="506">
        <v>0</v>
      </c>
      <c r="K198" s="506">
        <v>0</v>
      </c>
      <c r="L198" s="506">
        <v>1</v>
      </c>
      <c r="M198" s="506">
        <v>0</v>
      </c>
      <c r="N198" s="506">
        <v>0</v>
      </c>
      <c r="O198" s="506">
        <v>1</v>
      </c>
      <c r="P198" s="506">
        <v>0</v>
      </c>
      <c r="Q198" s="506">
        <v>0</v>
      </c>
      <c r="R198" s="506">
        <v>0</v>
      </c>
      <c r="S198" s="506">
        <v>1</v>
      </c>
      <c r="T198" s="506">
        <v>0</v>
      </c>
      <c r="U198" s="506">
        <v>0</v>
      </c>
      <c r="V198" s="506">
        <v>0</v>
      </c>
      <c r="W198" s="506">
        <v>0</v>
      </c>
      <c r="X198" s="506">
        <v>0</v>
      </c>
      <c r="Y198" s="506">
        <v>0</v>
      </c>
      <c r="Z198" s="506">
        <v>0</v>
      </c>
      <c r="AA198" s="506">
        <v>0</v>
      </c>
      <c r="AB198" s="506">
        <v>0</v>
      </c>
      <c r="AC198" s="506">
        <v>0</v>
      </c>
      <c r="AD198" s="506">
        <v>0</v>
      </c>
      <c r="AE198" s="506">
        <v>0</v>
      </c>
      <c r="AF198" s="506">
        <v>0</v>
      </c>
      <c r="AG198" s="506">
        <v>0</v>
      </c>
      <c r="AH198" s="506">
        <v>1</v>
      </c>
      <c r="AI198" s="506">
        <v>1</v>
      </c>
      <c r="AJ198" s="506">
        <v>0</v>
      </c>
      <c r="AK198" s="506">
        <v>0</v>
      </c>
      <c r="AL198" s="506">
        <v>0</v>
      </c>
      <c r="AM198" s="506">
        <v>0</v>
      </c>
      <c r="AN198" s="506">
        <v>0</v>
      </c>
      <c r="AO198" s="506">
        <v>0</v>
      </c>
      <c r="AP198" s="506">
        <v>0</v>
      </c>
      <c r="AQ198" s="506">
        <v>0</v>
      </c>
      <c r="AR198" s="506">
        <v>0</v>
      </c>
      <c r="AS198" s="506">
        <v>0</v>
      </c>
      <c r="AT198" s="506">
        <v>0</v>
      </c>
      <c r="AU198" s="506">
        <v>0</v>
      </c>
      <c r="AV198" s="506">
        <v>0</v>
      </c>
      <c r="AW198" s="506">
        <v>0</v>
      </c>
      <c r="AX198" s="506">
        <v>0</v>
      </c>
      <c r="AY198" s="506">
        <v>0</v>
      </c>
      <c r="AZ198" s="506">
        <v>0</v>
      </c>
      <c r="BA198" s="506">
        <v>0</v>
      </c>
      <c r="BB198" s="506">
        <v>0</v>
      </c>
      <c r="BC198" s="506">
        <v>0</v>
      </c>
      <c r="BD198" s="506">
        <v>0</v>
      </c>
      <c r="BE198" s="506">
        <v>0</v>
      </c>
      <c r="BF198" s="506">
        <v>0</v>
      </c>
      <c r="BG198" s="506">
        <v>0</v>
      </c>
      <c r="BH198" s="506">
        <v>0</v>
      </c>
      <c r="BI198" s="506">
        <v>0</v>
      </c>
      <c r="BS198" s="1"/>
      <c r="BT198" s="268"/>
      <c r="BU198" s="268"/>
      <c r="BV198" s="268"/>
      <c r="BW198" s="269"/>
      <c r="BX198" s="269"/>
      <c r="BY198" s="269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</row>
    <row r="199" spans="1:108" ht="15" customHeight="1" x14ac:dyDescent="0.3">
      <c r="A199" s="501" t="s">
        <v>338</v>
      </c>
      <c r="B199" s="502" t="s">
        <v>737</v>
      </c>
      <c r="C199" s="503" t="s">
        <v>331</v>
      </c>
      <c r="D199" s="504">
        <f t="array" ref="D199">SUM($G$18:$BI$18*$G199:$BI199+$G$19:$BI$19*$G199:$BI199)</f>
        <v>22</v>
      </c>
      <c r="E199" s="505"/>
      <c r="F199" s="506">
        <v>179</v>
      </c>
      <c r="G199" s="506">
        <v>0</v>
      </c>
      <c r="H199" s="506">
        <v>0</v>
      </c>
      <c r="I199" s="506">
        <v>6</v>
      </c>
      <c r="J199" s="506">
        <v>0</v>
      </c>
      <c r="K199" s="506">
        <v>0</v>
      </c>
      <c r="L199" s="506">
        <v>1</v>
      </c>
      <c r="M199" s="506">
        <v>0</v>
      </c>
      <c r="N199" s="506">
        <v>0</v>
      </c>
      <c r="O199" s="506">
        <v>1</v>
      </c>
      <c r="P199" s="506">
        <v>0</v>
      </c>
      <c r="Q199" s="506">
        <v>0</v>
      </c>
      <c r="R199" s="506">
        <v>0</v>
      </c>
      <c r="S199" s="506">
        <v>0</v>
      </c>
      <c r="T199" s="506">
        <v>1</v>
      </c>
      <c r="U199" s="506">
        <v>0</v>
      </c>
      <c r="V199" s="506">
        <v>0</v>
      </c>
      <c r="W199" s="506">
        <v>0</v>
      </c>
      <c r="X199" s="506">
        <v>0</v>
      </c>
      <c r="Y199" s="506">
        <v>0</v>
      </c>
      <c r="Z199" s="506">
        <v>0</v>
      </c>
      <c r="AA199" s="506">
        <v>0</v>
      </c>
      <c r="AB199" s="506">
        <v>0</v>
      </c>
      <c r="AC199" s="506">
        <v>0</v>
      </c>
      <c r="AD199" s="506">
        <v>0</v>
      </c>
      <c r="AE199" s="506">
        <v>0</v>
      </c>
      <c r="AF199" s="506">
        <v>0</v>
      </c>
      <c r="AG199" s="506">
        <v>0</v>
      </c>
      <c r="AH199" s="506">
        <v>1</v>
      </c>
      <c r="AI199" s="506">
        <v>1</v>
      </c>
      <c r="AJ199" s="506">
        <v>0</v>
      </c>
      <c r="AK199" s="506">
        <v>0</v>
      </c>
      <c r="AL199" s="506">
        <v>0</v>
      </c>
      <c r="AM199" s="506">
        <v>0</v>
      </c>
      <c r="AN199" s="506">
        <v>0</v>
      </c>
      <c r="AO199" s="506">
        <v>0</v>
      </c>
      <c r="AP199" s="506">
        <v>0</v>
      </c>
      <c r="AQ199" s="506">
        <v>0</v>
      </c>
      <c r="AR199" s="506">
        <v>0</v>
      </c>
      <c r="AS199" s="506">
        <v>0</v>
      </c>
      <c r="AT199" s="506">
        <v>0</v>
      </c>
      <c r="AU199" s="506">
        <v>0</v>
      </c>
      <c r="AV199" s="506">
        <v>0</v>
      </c>
      <c r="AW199" s="506">
        <v>0</v>
      </c>
      <c r="AX199" s="506">
        <v>0</v>
      </c>
      <c r="AY199" s="506">
        <v>0</v>
      </c>
      <c r="AZ199" s="506">
        <v>0</v>
      </c>
      <c r="BA199" s="506">
        <v>0</v>
      </c>
      <c r="BB199" s="506">
        <v>0</v>
      </c>
      <c r="BC199" s="506">
        <v>0</v>
      </c>
      <c r="BD199" s="506">
        <v>0</v>
      </c>
      <c r="BE199" s="506">
        <v>0</v>
      </c>
      <c r="BF199" s="506">
        <v>0</v>
      </c>
      <c r="BG199" s="506">
        <v>0</v>
      </c>
      <c r="BH199" s="506">
        <v>0</v>
      </c>
      <c r="BI199" s="506">
        <v>0</v>
      </c>
      <c r="BS199" s="1"/>
      <c r="BT199" s="268"/>
      <c r="BU199" s="268"/>
      <c r="BV199" s="268"/>
      <c r="BW199" s="269"/>
      <c r="BX199" s="269"/>
      <c r="BY199" s="269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</row>
    <row r="200" spans="1:108" ht="15" customHeight="1" x14ac:dyDescent="0.3">
      <c r="A200" s="501" t="s">
        <v>337</v>
      </c>
      <c r="B200" s="502" t="s">
        <v>738</v>
      </c>
      <c r="C200" s="503" t="s">
        <v>331</v>
      </c>
      <c r="D200" s="504">
        <f t="array" ref="D200">SUM($G$18:$BI$18*$G200:$BI200+$G$19:$BI$19*$G200:$BI200)</f>
        <v>30</v>
      </c>
      <c r="E200" s="505"/>
      <c r="F200" s="506">
        <v>180</v>
      </c>
      <c r="G200" s="506">
        <v>0</v>
      </c>
      <c r="H200" s="506">
        <v>0</v>
      </c>
      <c r="I200" s="506">
        <v>10</v>
      </c>
      <c r="J200" s="506">
        <v>0</v>
      </c>
      <c r="K200" s="506">
        <v>0</v>
      </c>
      <c r="L200" s="506">
        <v>1</v>
      </c>
      <c r="M200" s="506">
        <v>0</v>
      </c>
      <c r="N200" s="506">
        <v>0</v>
      </c>
      <c r="O200" s="506">
        <v>1</v>
      </c>
      <c r="P200" s="506">
        <v>0</v>
      </c>
      <c r="Q200" s="506">
        <v>0</v>
      </c>
      <c r="R200" s="506">
        <v>0</v>
      </c>
      <c r="S200" s="506">
        <v>0</v>
      </c>
      <c r="T200" s="506">
        <v>1</v>
      </c>
      <c r="U200" s="506">
        <v>0</v>
      </c>
      <c r="V200" s="506">
        <v>0</v>
      </c>
      <c r="W200" s="506">
        <v>0</v>
      </c>
      <c r="X200" s="506">
        <v>0</v>
      </c>
      <c r="Y200" s="506">
        <v>0</v>
      </c>
      <c r="Z200" s="506">
        <v>0</v>
      </c>
      <c r="AA200" s="506">
        <v>0</v>
      </c>
      <c r="AB200" s="506">
        <v>0</v>
      </c>
      <c r="AC200" s="506">
        <v>0</v>
      </c>
      <c r="AD200" s="506">
        <v>0</v>
      </c>
      <c r="AE200" s="506">
        <v>0</v>
      </c>
      <c r="AF200" s="506">
        <v>0</v>
      </c>
      <c r="AG200" s="506">
        <v>0</v>
      </c>
      <c r="AH200" s="506">
        <v>1</v>
      </c>
      <c r="AI200" s="506">
        <v>1</v>
      </c>
      <c r="AJ200" s="506">
        <v>0</v>
      </c>
      <c r="AK200" s="506">
        <v>0</v>
      </c>
      <c r="AL200" s="506">
        <v>0</v>
      </c>
      <c r="AM200" s="506">
        <v>0</v>
      </c>
      <c r="AN200" s="506">
        <v>0</v>
      </c>
      <c r="AO200" s="506">
        <v>0</v>
      </c>
      <c r="AP200" s="506">
        <v>0</v>
      </c>
      <c r="AQ200" s="506">
        <v>0</v>
      </c>
      <c r="AR200" s="506">
        <v>0</v>
      </c>
      <c r="AS200" s="506">
        <v>0</v>
      </c>
      <c r="AT200" s="506">
        <v>0</v>
      </c>
      <c r="AU200" s="506">
        <v>0</v>
      </c>
      <c r="AV200" s="506">
        <v>0</v>
      </c>
      <c r="AW200" s="506">
        <v>0</v>
      </c>
      <c r="AX200" s="506">
        <v>0</v>
      </c>
      <c r="AY200" s="506">
        <v>0</v>
      </c>
      <c r="AZ200" s="506">
        <v>0</v>
      </c>
      <c r="BA200" s="506">
        <v>0</v>
      </c>
      <c r="BB200" s="506">
        <v>0</v>
      </c>
      <c r="BC200" s="506">
        <v>0</v>
      </c>
      <c r="BD200" s="506">
        <v>0</v>
      </c>
      <c r="BE200" s="506">
        <v>0</v>
      </c>
      <c r="BF200" s="506">
        <v>0</v>
      </c>
      <c r="BG200" s="506">
        <v>0</v>
      </c>
      <c r="BH200" s="506">
        <v>0</v>
      </c>
      <c r="BI200" s="506">
        <v>0</v>
      </c>
      <c r="BS200" s="1"/>
      <c r="BT200" s="268"/>
      <c r="BU200" s="268"/>
      <c r="BV200" s="268"/>
      <c r="BW200" s="269"/>
      <c r="BX200" s="269"/>
      <c r="BY200" s="269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</row>
    <row r="201" spans="1:108" ht="15" customHeight="1" x14ac:dyDescent="0.3">
      <c r="A201" s="501" t="s">
        <v>336</v>
      </c>
      <c r="B201" s="502" t="s">
        <v>739</v>
      </c>
      <c r="C201" s="503" t="s">
        <v>331</v>
      </c>
      <c r="D201" s="504">
        <f t="array" ref="D201">SUM($G$18:$BI$18*$G201:$BI201+$G$19:$BI$19*$G201:$BI201)</f>
        <v>46</v>
      </c>
      <c r="E201" s="505"/>
      <c r="F201" s="506">
        <v>181</v>
      </c>
      <c r="G201" s="506">
        <v>0</v>
      </c>
      <c r="H201" s="506">
        <v>0</v>
      </c>
      <c r="I201" s="506">
        <v>18</v>
      </c>
      <c r="J201" s="506">
        <v>0</v>
      </c>
      <c r="K201" s="506">
        <v>0</v>
      </c>
      <c r="L201" s="506">
        <v>1</v>
      </c>
      <c r="M201" s="506">
        <v>0</v>
      </c>
      <c r="N201" s="506">
        <v>0</v>
      </c>
      <c r="O201" s="506">
        <v>1</v>
      </c>
      <c r="P201" s="506">
        <v>0</v>
      </c>
      <c r="Q201" s="506">
        <v>0</v>
      </c>
      <c r="R201" s="506">
        <v>0</v>
      </c>
      <c r="S201" s="506">
        <v>0</v>
      </c>
      <c r="T201" s="506">
        <v>1</v>
      </c>
      <c r="U201" s="506">
        <v>0</v>
      </c>
      <c r="V201" s="506">
        <v>0</v>
      </c>
      <c r="W201" s="506">
        <v>0</v>
      </c>
      <c r="X201" s="506">
        <v>0</v>
      </c>
      <c r="Y201" s="506">
        <v>0</v>
      </c>
      <c r="Z201" s="506">
        <v>0</v>
      </c>
      <c r="AA201" s="506">
        <v>0</v>
      </c>
      <c r="AB201" s="506">
        <v>0</v>
      </c>
      <c r="AC201" s="506">
        <v>0</v>
      </c>
      <c r="AD201" s="506">
        <v>0</v>
      </c>
      <c r="AE201" s="506">
        <v>0</v>
      </c>
      <c r="AF201" s="506">
        <v>0</v>
      </c>
      <c r="AG201" s="506">
        <v>0</v>
      </c>
      <c r="AH201" s="506">
        <v>1</v>
      </c>
      <c r="AI201" s="506">
        <v>1</v>
      </c>
      <c r="AJ201" s="506">
        <v>0</v>
      </c>
      <c r="AK201" s="506">
        <v>0</v>
      </c>
      <c r="AL201" s="506">
        <v>0</v>
      </c>
      <c r="AM201" s="506">
        <v>0</v>
      </c>
      <c r="AN201" s="506">
        <v>0</v>
      </c>
      <c r="AO201" s="506">
        <v>0</v>
      </c>
      <c r="AP201" s="506">
        <v>0</v>
      </c>
      <c r="AQ201" s="506">
        <v>0</v>
      </c>
      <c r="AR201" s="506">
        <v>0</v>
      </c>
      <c r="AS201" s="506">
        <v>0</v>
      </c>
      <c r="AT201" s="506">
        <v>0</v>
      </c>
      <c r="AU201" s="506">
        <v>0</v>
      </c>
      <c r="AV201" s="506">
        <v>0</v>
      </c>
      <c r="AW201" s="506">
        <v>0</v>
      </c>
      <c r="AX201" s="506">
        <v>0</v>
      </c>
      <c r="AY201" s="506">
        <v>0</v>
      </c>
      <c r="AZ201" s="506">
        <v>0</v>
      </c>
      <c r="BA201" s="506">
        <v>0</v>
      </c>
      <c r="BB201" s="506">
        <v>0</v>
      </c>
      <c r="BC201" s="506">
        <v>0</v>
      </c>
      <c r="BD201" s="506">
        <v>0</v>
      </c>
      <c r="BE201" s="506">
        <v>0</v>
      </c>
      <c r="BF201" s="506">
        <v>0</v>
      </c>
      <c r="BG201" s="506">
        <v>0</v>
      </c>
      <c r="BH201" s="506">
        <v>0</v>
      </c>
      <c r="BI201" s="506">
        <v>0</v>
      </c>
      <c r="BS201" s="1"/>
      <c r="BT201" s="268"/>
      <c r="BU201" s="268"/>
      <c r="BV201" s="268"/>
      <c r="BW201" s="269"/>
      <c r="BX201" s="269"/>
      <c r="BY201" s="269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</row>
    <row r="202" spans="1:108" ht="15" customHeight="1" x14ac:dyDescent="0.3">
      <c r="A202" s="501" t="s">
        <v>335</v>
      </c>
      <c r="B202" s="502" t="s">
        <v>740</v>
      </c>
      <c r="C202" s="503" t="s">
        <v>331</v>
      </c>
      <c r="D202" s="504">
        <f t="array" ref="D202">SUM($G$18:$BI$18*$G202:$BI202+$G$19:$BI$19*$G202:$BI202)</f>
        <v>21</v>
      </c>
      <c r="E202" s="505"/>
      <c r="F202" s="506">
        <v>182</v>
      </c>
      <c r="G202" s="506">
        <v>0</v>
      </c>
      <c r="H202" s="506">
        <v>0</v>
      </c>
      <c r="I202" s="506">
        <v>6</v>
      </c>
      <c r="J202" s="506">
        <v>0</v>
      </c>
      <c r="K202" s="506">
        <v>0</v>
      </c>
      <c r="L202" s="506">
        <v>0</v>
      </c>
      <c r="M202" s="506">
        <v>0</v>
      </c>
      <c r="N202" s="506">
        <v>0</v>
      </c>
      <c r="O202" s="506">
        <v>1</v>
      </c>
      <c r="P202" s="506">
        <v>0</v>
      </c>
      <c r="Q202" s="506">
        <v>0</v>
      </c>
      <c r="R202" s="506">
        <v>0</v>
      </c>
      <c r="S202" s="506">
        <v>1</v>
      </c>
      <c r="T202" s="506">
        <v>0</v>
      </c>
      <c r="U202" s="506">
        <v>0</v>
      </c>
      <c r="V202" s="506">
        <v>0</v>
      </c>
      <c r="W202" s="506">
        <v>0</v>
      </c>
      <c r="X202" s="506">
        <v>0</v>
      </c>
      <c r="Y202" s="506">
        <v>0</v>
      </c>
      <c r="Z202" s="506">
        <v>0</v>
      </c>
      <c r="AA202" s="506">
        <v>0</v>
      </c>
      <c r="AB202" s="506">
        <v>0</v>
      </c>
      <c r="AC202" s="506">
        <v>0</v>
      </c>
      <c r="AD202" s="506">
        <v>0</v>
      </c>
      <c r="AE202" s="506">
        <v>0</v>
      </c>
      <c r="AF202" s="506">
        <v>0</v>
      </c>
      <c r="AG202" s="506">
        <v>0</v>
      </c>
      <c r="AH202" s="506">
        <v>1</v>
      </c>
      <c r="AI202" s="506">
        <v>1</v>
      </c>
      <c r="AJ202" s="506">
        <v>0</v>
      </c>
      <c r="AK202" s="506">
        <v>0</v>
      </c>
      <c r="AL202" s="506">
        <v>0</v>
      </c>
      <c r="AM202" s="506">
        <v>0</v>
      </c>
      <c r="AN202" s="506">
        <v>0</v>
      </c>
      <c r="AO202" s="506">
        <v>0</v>
      </c>
      <c r="AP202" s="506">
        <v>0</v>
      </c>
      <c r="AQ202" s="506">
        <v>0</v>
      </c>
      <c r="AR202" s="506">
        <v>0</v>
      </c>
      <c r="AS202" s="506">
        <v>0</v>
      </c>
      <c r="AT202" s="506">
        <v>0</v>
      </c>
      <c r="AU202" s="506">
        <v>0</v>
      </c>
      <c r="AV202" s="506">
        <v>0</v>
      </c>
      <c r="AW202" s="506">
        <v>0</v>
      </c>
      <c r="AX202" s="506">
        <v>0</v>
      </c>
      <c r="AY202" s="506">
        <v>0</v>
      </c>
      <c r="AZ202" s="506">
        <v>0</v>
      </c>
      <c r="BA202" s="506">
        <v>0</v>
      </c>
      <c r="BB202" s="506">
        <v>0</v>
      </c>
      <c r="BC202" s="506">
        <v>0</v>
      </c>
      <c r="BD202" s="506">
        <v>0</v>
      </c>
      <c r="BE202" s="506">
        <v>0</v>
      </c>
      <c r="BF202" s="506">
        <v>0</v>
      </c>
      <c r="BG202" s="506">
        <v>0</v>
      </c>
      <c r="BH202" s="506">
        <v>0</v>
      </c>
      <c r="BI202" s="506">
        <v>0</v>
      </c>
      <c r="BS202" s="1"/>
      <c r="BT202" s="268"/>
      <c r="BU202" s="268"/>
      <c r="BV202" s="268"/>
      <c r="BW202" s="269"/>
      <c r="BX202" s="269"/>
      <c r="BY202" s="269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</row>
    <row r="203" spans="1:108" ht="15" customHeight="1" x14ac:dyDescent="0.3">
      <c r="A203" s="501" t="s">
        <v>334</v>
      </c>
      <c r="B203" s="502" t="s">
        <v>741</v>
      </c>
      <c r="C203" s="503" t="s">
        <v>331</v>
      </c>
      <c r="D203" s="504">
        <f t="array" ref="D203">SUM($G$18:$BI$18*$G203:$BI203+$G$19:$BI$19*$G203:$BI203)</f>
        <v>25</v>
      </c>
      <c r="E203" s="505"/>
      <c r="F203" s="506">
        <v>183</v>
      </c>
      <c r="G203" s="506">
        <v>0</v>
      </c>
      <c r="H203" s="506">
        <v>0</v>
      </c>
      <c r="I203" s="506">
        <v>8</v>
      </c>
      <c r="J203" s="506">
        <v>0</v>
      </c>
      <c r="K203" s="506">
        <v>0</v>
      </c>
      <c r="L203" s="506">
        <v>0</v>
      </c>
      <c r="M203" s="506">
        <v>0</v>
      </c>
      <c r="N203" s="506">
        <v>0</v>
      </c>
      <c r="O203" s="506">
        <v>1</v>
      </c>
      <c r="P203" s="506">
        <v>0</v>
      </c>
      <c r="Q203" s="506">
        <v>0</v>
      </c>
      <c r="R203" s="506">
        <v>0</v>
      </c>
      <c r="S203" s="506">
        <v>1</v>
      </c>
      <c r="T203" s="506">
        <v>0</v>
      </c>
      <c r="U203" s="506">
        <v>0</v>
      </c>
      <c r="V203" s="506">
        <v>0</v>
      </c>
      <c r="W203" s="506">
        <v>0</v>
      </c>
      <c r="X203" s="506">
        <v>0</v>
      </c>
      <c r="Y203" s="506">
        <v>0</v>
      </c>
      <c r="Z203" s="506">
        <v>0</v>
      </c>
      <c r="AA203" s="506">
        <v>0</v>
      </c>
      <c r="AB203" s="506">
        <v>0</v>
      </c>
      <c r="AC203" s="506">
        <v>0</v>
      </c>
      <c r="AD203" s="506">
        <v>0</v>
      </c>
      <c r="AE203" s="506">
        <v>0</v>
      </c>
      <c r="AF203" s="506">
        <v>0</v>
      </c>
      <c r="AG203" s="506">
        <v>0</v>
      </c>
      <c r="AH203" s="506">
        <v>1</v>
      </c>
      <c r="AI203" s="506">
        <v>1</v>
      </c>
      <c r="AJ203" s="506">
        <v>0</v>
      </c>
      <c r="AK203" s="506">
        <v>0</v>
      </c>
      <c r="AL203" s="506">
        <v>0</v>
      </c>
      <c r="AM203" s="506">
        <v>0</v>
      </c>
      <c r="AN203" s="506">
        <v>0</v>
      </c>
      <c r="AO203" s="506">
        <v>0</v>
      </c>
      <c r="AP203" s="506">
        <v>0</v>
      </c>
      <c r="AQ203" s="506">
        <v>0</v>
      </c>
      <c r="AR203" s="506">
        <v>0</v>
      </c>
      <c r="AS203" s="506">
        <v>0</v>
      </c>
      <c r="AT203" s="506">
        <v>0</v>
      </c>
      <c r="AU203" s="506">
        <v>0</v>
      </c>
      <c r="AV203" s="506">
        <v>0</v>
      </c>
      <c r="AW203" s="506">
        <v>0</v>
      </c>
      <c r="AX203" s="506">
        <v>0</v>
      </c>
      <c r="AY203" s="506">
        <v>0</v>
      </c>
      <c r="AZ203" s="506">
        <v>0</v>
      </c>
      <c r="BA203" s="506">
        <v>0</v>
      </c>
      <c r="BB203" s="506">
        <v>0</v>
      </c>
      <c r="BC203" s="506">
        <v>0</v>
      </c>
      <c r="BD203" s="506">
        <v>0</v>
      </c>
      <c r="BE203" s="506">
        <v>0</v>
      </c>
      <c r="BF203" s="506">
        <v>0</v>
      </c>
      <c r="BG203" s="506">
        <v>0</v>
      </c>
      <c r="BH203" s="506">
        <v>0</v>
      </c>
      <c r="BI203" s="506">
        <v>0</v>
      </c>
      <c r="BS203" s="1"/>
      <c r="BT203" s="268"/>
      <c r="BU203" s="268"/>
      <c r="BV203" s="268"/>
      <c r="BW203" s="269"/>
      <c r="BX203" s="269"/>
      <c r="BY203" s="269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</row>
    <row r="204" spans="1:108" ht="15" customHeight="1" x14ac:dyDescent="0.3">
      <c r="A204" s="501" t="s">
        <v>333</v>
      </c>
      <c r="B204" s="502" t="s">
        <v>742</v>
      </c>
      <c r="C204" s="503" t="s">
        <v>331</v>
      </c>
      <c r="D204" s="504">
        <f t="array" ref="D204">SUM($G$18:$BI$18*$G204:$BI204+$G$19:$BI$19*$G204:$BI204)</f>
        <v>33</v>
      </c>
      <c r="E204" s="505"/>
      <c r="F204" s="506">
        <v>184</v>
      </c>
      <c r="G204" s="506">
        <v>0</v>
      </c>
      <c r="H204" s="506">
        <v>0</v>
      </c>
      <c r="I204" s="506">
        <v>12</v>
      </c>
      <c r="J204" s="506">
        <v>0</v>
      </c>
      <c r="K204" s="506">
        <v>0</v>
      </c>
      <c r="L204" s="506">
        <v>0</v>
      </c>
      <c r="M204" s="506">
        <v>0</v>
      </c>
      <c r="N204" s="506">
        <v>0</v>
      </c>
      <c r="O204" s="506">
        <v>1</v>
      </c>
      <c r="P204" s="506">
        <v>0</v>
      </c>
      <c r="Q204" s="506">
        <v>0</v>
      </c>
      <c r="R204" s="506">
        <v>0</v>
      </c>
      <c r="S204" s="506">
        <v>1</v>
      </c>
      <c r="T204" s="506">
        <v>0</v>
      </c>
      <c r="U204" s="506">
        <v>0</v>
      </c>
      <c r="V204" s="506">
        <v>0</v>
      </c>
      <c r="W204" s="506">
        <v>0</v>
      </c>
      <c r="X204" s="506">
        <v>0</v>
      </c>
      <c r="Y204" s="506">
        <v>0</v>
      </c>
      <c r="Z204" s="506">
        <v>0</v>
      </c>
      <c r="AA204" s="506">
        <v>0</v>
      </c>
      <c r="AB204" s="506">
        <v>0</v>
      </c>
      <c r="AC204" s="506">
        <v>0</v>
      </c>
      <c r="AD204" s="506">
        <v>0</v>
      </c>
      <c r="AE204" s="506">
        <v>0</v>
      </c>
      <c r="AF204" s="506">
        <v>0</v>
      </c>
      <c r="AG204" s="506">
        <v>0</v>
      </c>
      <c r="AH204" s="506">
        <v>1</v>
      </c>
      <c r="AI204" s="506">
        <v>1</v>
      </c>
      <c r="AJ204" s="506">
        <v>0</v>
      </c>
      <c r="AK204" s="506">
        <v>0</v>
      </c>
      <c r="AL204" s="506">
        <v>0</v>
      </c>
      <c r="AM204" s="506">
        <v>0</v>
      </c>
      <c r="AN204" s="506">
        <v>0</v>
      </c>
      <c r="AO204" s="506">
        <v>0</v>
      </c>
      <c r="AP204" s="506">
        <v>0</v>
      </c>
      <c r="AQ204" s="506">
        <v>0</v>
      </c>
      <c r="AR204" s="506">
        <v>0</v>
      </c>
      <c r="AS204" s="506">
        <v>0</v>
      </c>
      <c r="AT204" s="506">
        <v>0</v>
      </c>
      <c r="AU204" s="506">
        <v>0</v>
      </c>
      <c r="AV204" s="506">
        <v>0</v>
      </c>
      <c r="AW204" s="506">
        <v>0</v>
      </c>
      <c r="AX204" s="506">
        <v>0</v>
      </c>
      <c r="AY204" s="506">
        <v>0</v>
      </c>
      <c r="AZ204" s="506">
        <v>0</v>
      </c>
      <c r="BA204" s="506">
        <v>0</v>
      </c>
      <c r="BB204" s="506">
        <v>0</v>
      </c>
      <c r="BC204" s="506">
        <v>0</v>
      </c>
      <c r="BD204" s="506">
        <v>0</v>
      </c>
      <c r="BE204" s="506">
        <v>0</v>
      </c>
      <c r="BF204" s="506">
        <v>0</v>
      </c>
      <c r="BG204" s="506">
        <v>0</v>
      </c>
      <c r="BH204" s="506">
        <v>0</v>
      </c>
      <c r="BI204" s="506">
        <v>0</v>
      </c>
      <c r="BS204" s="1"/>
      <c r="BT204" s="268"/>
      <c r="BU204" s="268"/>
      <c r="BV204" s="268"/>
      <c r="BW204" s="269"/>
      <c r="BX204" s="269"/>
      <c r="BY204" s="269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</row>
    <row r="205" spans="1:108" ht="15" customHeight="1" x14ac:dyDescent="0.3">
      <c r="A205" s="501" t="s">
        <v>332</v>
      </c>
      <c r="B205" s="502" t="s">
        <v>743</v>
      </c>
      <c r="C205" s="503" t="s">
        <v>331</v>
      </c>
      <c r="D205" s="504">
        <f t="array" ref="D205">SUM($G$18:$BI$18*$G205:$BI205+$G$19:$BI$19*$G205:$BI205)</f>
        <v>34</v>
      </c>
      <c r="E205" s="505"/>
      <c r="F205" s="506">
        <v>185</v>
      </c>
      <c r="G205" s="506">
        <v>0</v>
      </c>
      <c r="H205" s="506">
        <v>0</v>
      </c>
      <c r="I205" s="506">
        <v>13</v>
      </c>
      <c r="J205" s="506">
        <v>0</v>
      </c>
      <c r="K205" s="506">
        <v>0</v>
      </c>
      <c r="L205" s="506">
        <v>0</v>
      </c>
      <c r="M205" s="506">
        <v>0</v>
      </c>
      <c r="N205" s="506">
        <v>0</v>
      </c>
      <c r="O205" s="506">
        <v>1</v>
      </c>
      <c r="P205" s="506">
        <v>0</v>
      </c>
      <c r="Q205" s="506">
        <v>0</v>
      </c>
      <c r="R205" s="506">
        <v>0</v>
      </c>
      <c r="S205" s="506">
        <v>0</v>
      </c>
      <c r="T205" s="506">
        <v>1</v>
      </c>
      <c r="U205" s="506">
        <v>0</v>
      </c>
      <c r="V205" s="506">
        <v>0</v>
      </c>
      <c r="W205" s="506">
        <v>0</v>
      </c>
      <c r="X205" s="506">
        <v>0</v>
      </c>
      <c r="Y205" s="506">
        <v>0</v>
      </c>
      <c r="Z205" s="506">
        <v>0</v>
      </c>
      <c r="AA205" s="506">
        <v>0</v>
      </c>
      <c r="AB205" s="506">
        <v>0</v>
      </c>
      <c r="AC205" s="506">
        <v>0</v>
      </c>
      <c r="AD205" s="506">
        <v>0</v>
      </c>
      <c r="AE205" s="506">
        <v>0</v>
      </c>
      <c r="AF205" s="506">
        <v>0</v>
      </c>
      <c r="AG205" s="506">
        <v>0</v>
      </c>
      <c r="AH205" s="506">
        <v>1</v>
      </c>
      <c r="AI205" s="506">
        <v>1</v>
      </c>
      <c r="AJ205" s="506">
        <v>0</v>
      </c>
      <c r="AK205" s="506">
        <v>0</v>
      </c>
      <c r="AL205" s="506">
        <v>0</v>
      </c>
      <c r="AM205" s="506">
        <v>0</v>
      </c>
      <c r="AN205" s="506">
        <v>0</v>
      </c>
      <c r="AO205" s="506">
        <v>0</v>
      </c>
      <c r="AP205" s="506">
        <v>0</v>
      </c>
      <c r="AQ205" s="506">
        <v>0</v>
      </c>
      <c r="AR205" s="506">
        <v>0</v>
      </c>
      <c r="AS205" s="506">
        <v>0</v>
      </c>
      <c r="AT205" s="506">
        <v>0</v>
      </c>
      <c r="AU205" s="506">
        <v>0</v>
      </c>
      <c r="AV205" s="506">
        <v>0</v>
      </c>
      <c r="AW205" s="506">
        <v>0</v>
      </c>
      <c r="AX205" s="506">
        <v>0</v>
      </c>
      <c r="AY205" s="506">
        <v>0</v>
      </c>
      <c r="AZ205" s="506">
        <v>0</v>
      </c>
      <c r="BA205" s="506">
        <v>0</v>
      </c>
      <c r="BB205" s="506">
        <v>0</v>
      </c>
      <c r="BC205" s="506">
        <v>0</v>
      </c>
      <c r="BD205" s="506">
        <v>0</v>
      </c>
      <c r="BE205" s="506">
        <v>0</v>
      </c>
      <c r="BF205" s="506">
        <v>0</v>
      </c>
      <c r="BG205" s="506">
        <v>0</v>
      </c>
      <c r="BH205" s="506">
        <v>0</v>
      </c>
      <c r="BI205" s="506">
        <v>0</v>
      </c>
      <c r="BS205" s="1"/>
      <c r="BT205" s="268"/>
      <c r="BU205" s="268"/>
      <c r="BV205" s="268"/>
      <c r="BW205" s="269"/>
      <c r="BX205" s="269"/>
      <c r="BY205" s="269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</row>
    <row r="206" spans="1:108" ht="15" customHeight="1" x14ac:dyDescent="0.3">
      <c r="A206" s="501" t="s">
        <v>330</v>
      </c>
      <c r="B206" s="502" t="s">
        <v>744</v>
      </c>
      <c r="C206" s="503" t="s">
        <v>179</v>
      </c>
      <c r="D206" s="504">
        <f t="array" ref="D206">SUM($G$18:$BI$18*$G206:$BI206+$G$19:$BI$19*$G206:$BI206)</f>
        <v>18</v>
      </c>
      <c r="E206" s="505"/>
      <c r="F206" s="506">
        <v>186</v>
      </c>
      <c r="G206" s="506">
        <v>0</v>
      </c>
      <c r="H206" s="506">
        <v>0</v>
      </c>
      <c r="I206" s="506">
        <v>8</v>
      </c>
      <c r="J206" s="506">
        <v>0</v>
      </c>
      <c r="K206" s="506">
        <v>0</v>
      </c>
      <c r="L206" s="506">
        <v>0</v>
      </c>
      <c r="M206" s="506">
        <v>0</v>
      </c>
      <c r="N206" s="506">
        <v>0</v>
      </c>
      <c r="O206" s="506">
        <v>0</v>
      </c>
      <c r="P206" s="506">
        <v>0</v>
      </c>
      <c r="Q206" s="506">
        <v>0</v>
      </c>
      <c r="R206" s="506">
        <v>0</v>
      </c>
      <c r="S206" s="506">
        <v>0</v>
      </c>
      <c r="T206" s="506">
        <v>0</v>
      </c>
      <c r="U206" s="506">
        <v>0</v>
      </c>
      <c r="V206" s="506">
        <v>0</v>
      </c>
      <c r="W206" s="506">
        <v>0</v>
      </c>
      <c r="X206" s="506">
        <v>0</v>
      </c>
      <c r="Y206" s="506">
        <v>0</v>
      </c>
      <c r="Z206" s="506">
        <v>0</v>
      </c>
      <c r="AA206" s="506">
        <v>0</v>
      </c>
      <c r="AB206" s="506">
        <v>0</v>
      </c>
      <c r="AC206" s="506">
        <v>0</v>
      </c>
      <c r="AD206" s="506">
        <v>1</v>
      </c>
      <c r="AE206" s="506">
        <v>0</v>
      </c>
      <c r="AF206" s="506">
        <v>0</v>
      </c>
      <c r="AG206" s="506">
        <v>0</v>
      </c>
      <c r="AH206" s="506">
        <v>0</v>
      </c>
      <c r="AI206" s="506">
        <v>0</v>
      </c>
      <c r="AJ206" s="506">
        <v>0</v>
      </c>
      <c r="AK206" s="506">
        <v>0</v>
      </c>
      <c r="AL206" s="506">
        <v>0</v>
      </c>
      <c r="AM206" s="506">
        <v>0</v>
      </c>
      <c r="AN206" s="506">
        <v>0</v>
      </c>
      <c r="AO206" s="506">
        <v>0</v>
      </c>
      <c r="AP206" s="506">
        <v>0</v>
      </c>
      <c r="AQ206" s="506">
        <v>0</v>
      </c>
      <c r="AR206" s="506">
        <v>0</v>
      </c>
      <c r="AS206" s="506">
        <v>0</v>
      </c>
      <c r="AT206" s="506">
        <v>0</v>
      </c>
      <c r="AU206" s="506">
        <v>0</v>
      </c>
      <c r="AV206" s="506">
        <v>0</v>
      </c>
      <c r="AW206" s="506">
        <v>0</v>
      </c>
      <c r="AX206" s="506">
        <v>0</v>
      </c>
      <c r="AY206" s="506">
        <v>0</v>
      </c>
      <c r="AZ206" s="506">
        <v>0</v>
      </c>
      <c r="BA206" s="506">
        <v>0</v>
      </c>
      <c r="BB206" s="506">
        <v>0</v>
      </c>
      <c r="BC206" s="506">
        <v>0</v>
      </c>
      <c r="BD206" s="506">
        <v>0</v>
      </c>
      <c r="BE206" s="506">
        <v>0</v>
      </c>
      <c r="BF206" s="506">
        <v>0</v>
      </c>
      <c r="BG206" s="506">
        <v>0</v>
      </c>
      <c r="BH206" s="506">
        <v>0</v>
      </c>
      <c r="BI206" s="506">
        <v>0</v>
      </c>
      <c r="BS206" s="1"/>
      <c r="BT206" s="268"/>
      <c r="BU206" s="268"/>
      <c r="BV206" s="268"/>
      <c r="BW206" s="269"/>
      <c r="BX206" s="269"/>
      <c r="BY206" s="269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</row>
    <row r="207" spans="1:108" ht="15" customHeight="1" x14ac:dyDescent="0.3">
      <c r="A207" s="501" t="s">
        <v>329</v>
      </c>
      <c r="B207" s="502" t="s">
        <v>745</v>
      </c>
      <c r="C207" s="503" t="s">
        <v>179</v>
      </c>
      <c r="D207" s="504">
        <f t="array" ref="D207">SUM($G$18:$BI$18*$G207:$BI207+$G$19:$BI$19*$G207:$BI207)</f>
        <v>30</v>
      </c>
      <c r="E207" s="505"/>
      <c r="F207" s="506">
        <v>187</v>
      </c>
      <c r="G207" s="506">
        <v>0</v>
      </c>
      <c r="H207" s="506">
        <v>0</v>
      </c>
      <c r="I207" s="506">
        <v>14</v>
      </c>
      <c r="J207" s="506">
        <v>0</v>
      </c>
      <c r="K207" s="506">
        <v>0</v>
      </c>
      <c r="L207" s="506">
        <v>0</v>
      </c>
      <c r="M207" s="506">
        <v>0</v>
      </c>
      <c r="N207" s="506">
        <v>0</v>
      </c>
      <c r="O207" s="506">
        <v>0</v>
      </c>
      <c r="P207" s="506">
        <v>0</v>
      </c>
      <c r="Q207" s="506">
        <v>0</v>
      </c>
      <c r="R207" s="506">
        <v>0</v>
      </c>
      <c r="S207" s="506">
        <v>0</v>
      </c>
      <c r="T207" s="506">
        <v>0</v>
      </c>
      <c r="U207" s="506">
        <v>0</v>
      </c>
      <c r="V207" s="506">
        <v>0</v>
      </c>
      <c r="W207" s="506">
        <v>0</v>
      </c>
      <c r="X207" s="506">
        <v>0</v>
      </c>
      <c r="Y207" s="506">
        <v>0</v>
      </c>
      <c r="Z207" s="506">
        <v>0</v>
      </c>
      <c r="AA207" s="506">
        <v>0</v>
      </c>
      <c r="AB207" s="506">
        <v>0</v>
      </c>
      <c r="AC207" s="506">
        <v>0</v>
      </c>
      <c r="AD207" s="506">
        <v>1</v>
      </c>
      <c r="AE207" s="506">
        <v>0</v>
      </c>
      <c r="AF207" s="506">
        <v>0</v>
      </c>
      <c r="AG207" s="506">
        <v>0</v>
      </c>
      <c r="AH207" s="506">
        <v>0</v>
      </c>
      <c r="AI207" s="506">
        <v>0</v>
      </c>
      <c r="AJ207" s="506">
        <v>0</v>
      </c>
      <c r="AK207" s="506">
        <v>0</v>
      </c>
      <c r="AL207" s="506">
        <v>0</v>
      </c>
      <c r="AM207" s="506">
        <v>0</v>
      </c>
      <c r="AN207" s="506">
        <v>0</v>
      </c>
      <c r="AO207" s="506">
        <v>0</v>
      </c>
      <c r="AP207" s="506">
        <v>0</v>
      </c>
      <c r="AQ207" s="506">
        <v>0</v>
      </c>
      <c r="AR207" s="506">
        <v>0</v>
      </c>
      <c r="AS207" s="506">
        <v>0</v>
      </c>
      <c r="AT207" s="506">
        <v>0</v>
      </c>
      <c r="AU207" s="506">
        <v>0</v>
      </c>
      <c r="AV207" s="506">
        <v>0</v>
      </c>
      <c r="AW207" s="506">
        <v>0</v>
      </c>
      <c r="AX207" s="506">
        <v>0</v>
      </c>
      <c r="AY207" s="506">
        <v>0</v>
      </c>
      <c r="AZ207" s="506">
        <v>0</v>
      </c>
      <c r="BA207" s="506">
        <v>0</v>
      </c>
      <c r="BB207" s="506">
        <v>0</v>
      </c>
      <c r="BC207" s="506">
        <v>0</v>
      </c>
      <c r="BD207" s="506">
        <v>0</v>
      </c>
      <c r="BE207" s="506">
        <v>0</v>
      </c>
      <c r="BF207" s="506">
        <v>0</v>
      </c>
      <c r="BG207" s="506">
        <v>0</v>
      </c>
      <c r="BH207" s="506">
        <v>0</v>
      </c>
      <c r="BI207" s="506">
        <v>0</v>
      </c>
      <c r="BS207" s="1"/>
      <c r="BT207" s="268"/>
      <c r="BU207" s="268"/>
      <c r="BV207" s="268"/>
      <c r="BW207" s="269"/>
      <c r="BX207" s="269"/>
      <c r="BY207" s="269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</row>
    <row r="208" spans="1:108" ht="15" customHeight="1" x14ac:dyDescent="0.3">
      <c r="A208" s="501" t="s">
        <v>328</v>
      </c>
      <c r="B208" s="502" t="s">
        <v>746</v>
      </c>
      <c r="C208" s="503" t="s">
        <v>318</v>
      </c>
      <c r="D208" s="504">
        <f t="array" ref="D208">SUM($G$18:$BI$18*$G208:$BI208+$G$19:$BI$19*$G208:$BI208)</f>
        <v>49</v>
      </c>
      <c r="E208" s="505"/>
      <c r="F208" s="506">
        <v>188</v>
      </c>
      <c r="G208" s="506">
        <v>0</v>
      </c>
      <c r="H208" s="506">
        <v>0</v>
      </c>
      <c r="I208" s="506">
        <v>23</v>
      </c>
      <c r="J208" s="506">
        <v>0</v>
      </c>
      <c r="K208" s="506">
        <v>0</v>
      </c>
      <c r="L208" s="506">
        <v>0</v>
      </c>
      <c r="M208" s="506">
        <v>0</v>
      </c>
      <c r="N208" s="506">
        <v>0</v>
      </c>
      <c r="O208" s="506">
        <v>0</v>
      </c>
      <c r="P208" s="506">
        <v>0</v>
      </c>
      <c r="Q208" s="506">
        <v>0</v>
      </c>
      <c r="R208" s="506">
        <v>0</v>
      </c>
      <c r="S208" s="506">
        <v>0</v>
      </c>
      <c r="T208" s="506">
        <v>0</v>
      </c>
      <c r="U208" s="506">
        <v>0</v>
      </c>
      <c r="V208" s="506">
        <v>0</v>
      </c>
      <c r="W208" s="506">
        <v>0</v>
      </c>
      <c r="X208" s="506">
        <v>0</v>
      </c>
      <c r="Y208" s="506">
        <v>0</v>
      </c>
      <c r="Z208" s="506">
        <v>0</v>
      </c>
      <c r="AA208" s="506">
        <v>0</v>
      </c>
      <c r="AB208" s="506">
        <v>0</v>
      </c>
      <c r="AC208" s="506">
        <v>1</v>
      </c>
      <c r="AD208" s="506">
        <v>0</v>
      </c>
      <c r="AE208" s="506">
        <v>0</v>
      </c>
      <c r="AF208" s="506">
        <v>0</v>
      </c>
      <c r="AG208" s="506">
        <v>0</v>
      </c>
      <c r="AH208" s="506">
        <v>0</v>
      </c>
      <c r="AI208" s="506">
        <v>0</v>
      </c>
      <c r="AJ208" s="506">
        <v>0</v>
      </c>
      <c r="AK208" s="506">
        <v>0</v>
      </c>
      <c r="AL208" s="506">
        <v>0</v>
      </c>
      <c r="AM208" s="506">
        <v>0</v>
      </c>
      <c r="AN208" s="506">
        <v>0</v>
      </c>
      <c r="AO208" s="506">
        <v>0</v>
      </c>
      <c r="AP208" s="506">
        <v>0</v>
      </c>
      <c r="AQ208" s="506">
        <v>0</v>
      </c>
      <c r="AR208" s="506">
        <v>0</v>
      </c>
      <c r="AS208" s="506">
        <v>0</v>
      </c>
      <c r="AT208" s="506">
        <v>0</v>
      </c>
      <c r="AU208" s="506">
        <v>0</v>
      </c>
      <c r="AV208" s="506">
        <v>0</v>
      </c>
      <c r="AW208" s="506">
        <v>0</v>
      </c>
      <c r="AX208" s="506">
        <v>0</v>
      </c>
      <c r="AY208" s="506">
        <v>0</v>
      </c>
      <c r="AZ208" s="506">
        <v>0</v>
      </c>
      <c r="BA208" s="506">
        <v>0</v>
      </c>
      <c r="BB208" s="506">
        <v>0</v>
      </c>
      <c r="BC208" s="506">
        <v>0</v>
      </c>
      <c r="BD208" s="506">
        <v>0</v>
      </c>
      <c r="BE208" s="506">
        <v>0</v>
      </c>
      <c r="BF208" s="506">
        <v>0</v>
      </c>
      <c r="BG208" s="506">
        <v>0</v>
      </c>
      <c r="BH208" s="506">
        <v>0</v>
      </c>
      <c r="BI208" s="506">
        <v>0</v>
      </c>
      <c r="BS208" s="1"/>
      <c r="BT208" s="268"/>
      <c r="BU208" s="268"/>
      <c r="BV208" s="268"/>
      <c r="BW208" s="269"/>
      <c r="BX208" s="269"/>
      <c r="BY208" s="269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</row>
    <row r="209" spans="1:108" ht="15" customHeight="1" x14ac:dyDescent="0.3">
      <c r="A209" s="501" t="s">
        <v>327</v>
      </c>
      <c r="B209" s="502" t="s">
        <v>747</v>
      </c>
      <c r="C209" s="503" t="s">
        <v>318</v>
      </c>
      <c r="D209" s="504">
        <f t="array" ref="D209">SUM($G$18:$BI$18*$G209:$BI209+$G$19:$BI$19*$G209:$BI209)</f>
        <v>53</v>
      </c>
      <c r="E209" s="505"/>
      <c r="F209" s="506">
        <v>189</v>
      </c>
      <c r="G209" s="506">
        <v>0</v>
      </c>
      <c r="H209" s="506">
        <v>0</v>
      </c>
      <c r="I209" s="506">
        <v>25</v>
      </c>
      <c r="J209" s="506">
        <v>0</v>
      </c>
      <c r="K209" s="506">
        <v>0</v>
      </c>
      <c r="L209" s="506">
        <v>0</v>
      </c>
      <c r="M209" s="506">
        <v>0</v>
      </c>
      <c r="N209" s="506">
        <v>0</v>
      </c>
      <c r="O209" s="506">
        <v>0</v>
      </c>
      <c r="P209" s="506">
        <v>0</v>
      </c>
      <c r="Q209" s="506">
        <v>0</v>
      </c>
      <c r="R209" s="506">
        <v>0</v>
      </c>
      <c r="S209" s="506">
        <v>0</v>
      </c>
      <c r="T209" s="506">
        <v>0</v>
      </c>
      <c r="U209" s="506">
        <v>0</v>
      </c>
      <c r="V209" s="506">
        <v>0</v>
      </c>
      <c r="W209" s="506">
        <v>0</v>
      </c>
      <c r="X209" s="506">
        <v>0</v>
      </c>
      <c r="Y209" s="506">
        <v>0</v>
      </c>
      <c r="Z209" s="506">
        <v>0</v>
      </c>
      <c r="AA209" s="506">
        <v>0</v>
      </c>
      <c r="AB209" s="506">
        <v>0</v>
      </c>
      <c r="AC209" s="506">
        <v>1</v>
      </c>
      <c r="AD209" s="506">
        <v>0</v>
      </c>
      <c r="AE209" s="506">
        <v>0</v>
      </c>
      <c r="AF209" s="506">
        <v>0</v>
      </c>
      <c r="AG209" s="506">
        <v>0</v>
      </c>
      <c r="AH209" s="506">
        <v>0</v>
      </c>
      <c r="AI209" s="506">
        <v>0</v>
      </c>
      <c r="AJ209" s="506">
        <v>0</v>
      </c>
      <c r="AK209" s="506">
        <v>0</v>
      </c>
      <c r="AL209" s="506">
        <v>0</v>
      </c>
      <c r="AM209" s="506">
        <v>0</v>
      </c>
      <c r="AN209" s="506">
        <v>0</v>
      </c>
      <c r="AO209" s="506">
        <v>0</v>
      </c>
      <c r="AP209" s="506">
        <v>0</v>
      </c>
      <c r="AQ209" s="506">
        <v>0</v>
      </c>
      <c r="AR209" s="506">
        <v>0</v>
      </c>
      <c r="AS209" s="506">
        <v>0</v>
      </c>
      <c r="AT209" s="506">
        <v>0</v>
      </c>
      <c r="AU209" s="506">
        <v>0</v>
      </c>
      <c r="AV209" s="506">
        <v>0</v>
      </c>
      <c r="AW209" s="506">
        <v>0</v>
      </c>
      <c r="AX209" s="506">
        <v>0</v>
      </c>
      <c r="AY209" s="506">
        <v>0</v>
      </c>
      <c r="AZ209" s="506">
        <v>0</v>
      </c>
      <c r="BA209" s="506">
        <v>0</v>
      </c>
      <c r="BB209" s="506">
        <v>0</v>
      </c>
      <c r="BC209" s="506">
        <v>0</v>
      </c>
      <c r="BD209" s="506">
        <v>0</v>
      </c>
      <c r="BE209" s="506">
        <v>0</v>
      </c>
      <c r="BF209" s="506">
        <v>0</v>
      </c>
      <c r="BG209" s="506">
        <v>0</v>
      </c>
      <c r="BH209" s="506">
        <v>0</v>
      </c>
      <c r="BI209" s="506">
        <v>0</v>
      </c>
      <c r="BS209" s="1"/>
      <c r="BT209" s="268"/>
      <c r="BU209" s="268"/>
      <c r="BV209" s="268"/>
      <c r="BW209" s="269"/>
      <c r="BX209" s="269"/>
      <c r="BY209" s="269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</row>
    <row r="210" spans="1:108" ht="15" customHeight="1" x14ac:dyDescent="0.3">
      <c r="A210" s="501" t="s">
        <v>326</v>
      </c>
      <c r="B210" s="502" t="s">
        <v>748</v>
      </c>
      <c r="C210" s="503" t="s">
        <v>318</v>
      </c>
      <c r="D210" s="504">
        <f t="array" ref="D210">SUM($G$18:$BI$18*$G210:$BI210+$G$19:$BI$19*$G210:$BI210)</f>
        <v>57</v>
      </c>
      <c r="E210" s="505"/>
      <c r="F210" s="506">
        <v>190</v>
      </c>
      <c r="G210" s="506">
        <v>0</v>
      </c>
      <c r="H210" s="506">
        <v>0</v>
      </c>
      <c r="I210" s="506">
        <v>27</v>
      </c>
      <c r="J210" s="506">
        <v>0</v>
      </c>
      <c r="K210" s="506">
        <v>0</v>
      </c>
      <c r="L210" s="506">
        <v>0</v>
      </c>
      <c r="M210" s="506">
        <v>0</v>
      </c>
      <c r="N210" s="506">
        <v>0</v>
      </c>
      <c r="O210" s="506">
        <v>0</v>
      </c>
      <c r="P210" s="506">
        <v>0</v>
      </c>
      <c r="Q210" s="506">
        <v>0</v>
      </c>
      <c r="R210" s="506">
        <v>0</v>
      </c>
      <c r="S210" s="506">
        <v>0</v>
      </c>
      <c r="T210" s="506">
        <v>0</v>
      </c>
      <c r="U210" s="506">
        <v>0</v>
      </c>
      <c r="V210" s="506">
        <v>0</v>
      </c>
      <c r="W210" s="506">
        <v>0</v>
      </c>
      <c r="X210" s="506">
        <v>0</v>
      </c>
      <c r="Y210" s="506">
        <v>0</v>
      </c>
      <c r="Z210" s="506">
        <v>0</v>
      </c>
      <c r="AA210" s="506">
        <v>0</v>
      </c>
      <c r="AB210" s="506">
        <v>0</v>
      </c>
      <c r="AC210" s="506">
        <v>1</v>
      </c>
      <c r="AD210" s="506">
        <v>0</v>
      </c>
      <c r="AE210" s="506">
        <v>0</v>
      </c>
      <c r="AF210" s="506">
        <v>0</v>
      </c>
      <c r="AG210" s="506">
        <v>0</v>
      </c>
      <c r="AH210" s="506">
        <v>0</v>
      </c>
      <c r="AI210" s="506">
        <v>0</v>
      </c>
      <c r="AJ210" s="506">
        <v>0</v>
      </c>
      <c r="AK210" s="506">
        <v>0</v>
      </c>
      <c r="AL210" s="506">
        <v>0</v>
      </c>
      <c r="AM210" s="506">
        <v>0</v>
      </c>
      <c r="AN210" s="506">
        <v>0</v>
      </c>
      <c r="AO210" s="506">
        <v>0</v>
      </c>
      <c r="AP210" s="506">
        <v>0</v>
      </c>
      <c r="AQ210" s="506">
        <v>0</v>
      </c>
      <c r="AR210" s="506">
        <v>0</v>
      </c>
      <c r="AS210" s="506">
        <v>0</v>
      </c>
      <c r="AT210" s="506">
        <v>0</v>
      </c>
      <c r="AU210" s="506">
        <v>0</v>
      </c>
      <c r="AV210" s="506">
        <v>0</v>
      </c>
      <c r="AW210" s="506">
        <v>0</v>
      </c>
      <c r="AX210" s="506">
        <v>0</v>
      </c>
      <c r="AY210" s="506">
        <v>0</v>
      </c>
      <c r="AZ210" s="506">
        <v>0</v>
      </c>
      <c r="BA210" s="506">
        <v>0</v>
      </c>
      <c r="BB210" s="506">
        <v>0</v>
      </c>
      <c r="BC210" s="506">
        <v>0</v>
      </c>
      <c r="BD210" s="506">
        <v>0</v>
      </c>
      <c r="BE210" s="506">
        <v>0</v>
      </c>
      <c r="BF210" s="506">
        <v>0</v>
      </c>
      <c r="BG210" s="506">
        <v>0</v>
      </c>
      <c r="BH210" s="506">
        <v>0</v>
      </c>
      <c r="BI210" s="506">
        <v>0</v>
      </c>
      <c r="BS210" s="1"/>
      <c r="BT210" s="268"/>
      <c r="BU210" s="268"/>
      <c r="BV210" s="268"/>
      <c r="BW210" s="269"/>
      <c r="BX210" s="269"/>
      <c r="BY210" s="269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</row>
    <row r="211" spans="1:108" ht="15" customHeight="1" x14ac:dyDescent="0.3">
      <c r="A211" s="501" t="s">
        <v>325</v>
      </c>
      <c r="B211" s="502" t="s">
        <v>749</v>
      </c>
      <c r="C211" s="503" t="s">
        <v>318</v>
      </c>
      <c r="D211" s="504">
        <f t="array" ref="D211">SUM($G$18:$BI$18*$G211:$BI211+$G$19:$BI$19*$G211:$BI211)</f>
        <v>61</v>
      </c>
      <c r="E211" s="505"/>
      <c r="F211" s="506">
        <v>191</v>
      </c>
      <c r="G211" s="506">
        <v>0</v>
      </c>
      <c r="H211" s="506">
        <v>0</v>
      </c>
      <c r="I211" s="506">
        <v>29</v>
      </c>
      <c r="J211" s="506">
        <v>0</v>
      </c>
      <c r="K211" s="506">
        <v>0</v>
      </c>
      <c r="L211" s="506">
        <v>0</v>
      </c>
      <c r="M211" s="506">
        <v>0</v>
      </c>
      <c r="N211" s="506">
        <v>0</v>
      </c>
      <c r="O211" s="506">
        <v>0</v>
      </c>
      <c r="P211" s="506">
        <v>0</v>
      </c>
      <c r="Q211" s="506">
        <v>0</v>
      </c>
      <c r="R211" s="506">
        <v>0</v>
      </c>
      <c r="S211" s="506">
        <v>0</v>
      </c>
      <c r="T211" s="506">
        <v>0</v>
      </c>
      <c r="U211" s="506">
        <v>0</v>
      </c>
      <c r="V211" s="506">
        <v>0</v>
      </c>
      <c r="W211" s="506">
        <v>0</v>
      </c>
      <c r="X211" s="506">
        <v>0</v>
      </c>
      <c r="Y211" s="506">
        <v>0</v>
      </c>
      <c r="Z211" s="506">
        <v>0</v>
      </c>
      <c r="AA211" s="506">
        <v>0</v>
      </c>
      <c r="AB211" s="506">
        <v>0</v>
      </c>
      <c r="AC211" s="506">
        <v>1</v>
      </c>
      <c r="AD211" s="506">
        <v>0</v>
      </c>
      <c r="AE211" s="506">
        <v>0</v>
      </c>
      <c r="AF211" s="506">
        <v>0</v>
      </c>
      <c r="AG211" s="506">
        <v>0</v>
      </c>
      <c r="AH211" s="506">
        <v>0</v>
      </c>
      <c r="AI211" s="506">
        <v>0</v>
      </c>
      <c r="AJ211" s="506">
        <v>0</v>
      </c>
      <c r="AK211" s="506">
        <v>0</v>
      </c>
      <c r="AL211" s="506">
        <v>0</v>
      </c>
      <c r="AM211" s="506">
        <v>0</v>
      </c>
      <c r="AN211" s="506">
        <v>0</v>
      </c>
      <c r="AO211" s="506">
        <v>0</v>
      </c>
      <c r="AP211" s="506">
        <v>0</v>
      </c>
      <c r="AQ211" s="506">
        <v>0</v>
      </c>
      <c r="AR211" s="506">
        <v>0</v>
      </c>
      <c r="AS211" s="506">
        <v>0</v>
      </c>
      <c r="AT211" s="506">
        <v>0</v>
      </c>
      <c r="AU211" s="506">
        <v>0</v>
      </c>
      <c r="AV211" s="506">
        <v>0</v>
      </c>
      <c r="AW211" s="506">
        <v>0</v>
      </c>
      <c r="AX211" s="506">
        <v>0</v>
      </c>
      <c r="AY211" s="506">
        <v>0</v>
      </c>
      <c r="AZ211" s="506">
        <v>0</v>
      </c>
      <c r="BA211" s="506">
        <v>0</v>
      </c>
      <c r="BB211" s="506">
        <v>0</v>
      </c>
      <c r="BC211" s="506">
        <v>0</v>
      </c>
      <c r="BD211" s="506">
        <v>0</v>
      </c>
      <c r="BE211" s="506">
        <v>0</v>
      </c>
      <c r="BF211" s="506">
        <v>0</v>
      </c>
      <c r="BG211" s="506">
        <v>0</v>
      </c>
      <c r="BH211" s="506">
        <v>0</v>
      </c>
      <c r="BI211" s="506">
        <v>0</v>
      </c>
      <c r="BS211" s="1"/>
      <c r="BT211" s="268"/>
      <c r="BU211" s="268"/>
      <c r="BV211" s="268"/>
      <c r="BW211" s="269"/>
      <c r="BX211" s="269"/>
      <c r="BY211" s="269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</row>
    <row r="212" spans="1:108" ht="15" customHeight="1" x14ac:dyDescent="0.3">
      <c r="A212" s="501" t="s">
        <v>324</v>
      </c>
      <c r="B212" s="502" t="s">
        <v>750</v>
      </c>
      <c r="C212" s="503" t="s">
        <v>318</v>
      </c>
      <c r="D212" s="504">
        <f t="array" ref="D212">SUM($G$18:$BI$18*$G212:$BI212+$G$19:$BI$19*$G212:$BI212)</f>
        <v>65</v>
      </c>
      <c r="E212" s="505"/>
      <c r="F212" s="506">
        <v>192</v>
      </c>
      <c r="G212" s="506">
        <v>0</v>
      </c>
      <c r="H212" s="506">
        <v>0</v>
      </c>
      <c r="I212" s="506">
        <v>31</v>
      </c>
      <c r="J212" s="506">
        <v>0</v>
      </c>
      <c r="K212" s="506">
        <v>0</v>
      </c>
      <c r="L212" s="506">
        <v>0</v>
      </c>
      <c r="M212" s="506">
        <v>0</v>
      </c>
      <c r="N212" s="506">
        <v>0</v>
      </c>
      <c r="O212" s="506">
        <v>0</v>
      </c>
      <c r="P212" s="506">
        <v>0</v>
      </c>
      <c r="Q212" s="506">
        <v>0</v>
      </c>
      <c r="R212" s="506">
        <v>0</v>
      </c>
      <c r="S212" s="506">
        <v>0</v>
      </c>
      <c r="T212" s="506">
        <v>0</v>
      </c>
      <c r="U212" s="506">
        <v>0</v>
      </c>
      <c r="V212" s="506">
        <v>0</v>
      </c>
      <c r="W212" s="506">
        <v>0</v>
      </c>
      <c r="X212" s="506">
        <v>0</v>
      </c>
      <c r="Y212" s="506">
        <v>0</v>
      </c>
      <c r="Z212" s="506">
        <v>0</v>
      </c>
      <c r="AA212" s="506">
        <v>0</v>
      </c>
      <c r="AB212" s="506">
        <v>0</v>
      </c>
      <c r="AC212" s="506">
        <v>1</v>
      </c>
      <c r="AD212" s="506">
        <v>0</v>
      </c>
      <c r="AE212" s="506">
        <v>0</v>
      </c>
      <c r="AF212" s="506">
        <v>0</v>
      </c>
      <c r="AG212" s="506">
        <v>0</v>
      </c>
      <c r="AH212" s="506">
        <v>0</v>
      </c>
      <c r="AI212" s="506">
        <v>0</v>
      </c>
      <c r="AJ212" s="506">
        <v>0</v>
      </c>
      <c r="AK212" s="506">
        <v>0</v>
      </c>
      <c r="AL212" s="506">
        <v>0</v>
      </c>
      <c r="AM212" s="506">
        <v>0</v>
      </c>
      <c r="AN212" s="506">
        <v>0</v>
      </c>
      <c r="AO212" s="506">
        <v>0</v>
      </c>
      <c r="AP212" s="506">
        <v>0</v>
      </c>
      <c r="AQ212" s="506">
        <v>0</v>
      </c>
      <c r="AR212" s="506">
        <v>0</v>
      </c>
      <c r="AS212" s="506">
        <v>0</v>
      </c>
      <c r="AT212" s="506">
        <v>0</v>
      </c>
      <c r="AU212" s="506">
        <v>0</v>
      </c>
      <c r="AV212" s="506">
        <v>0</v>
      </c>
      <c r="AW212" s="506">
        <v>0</v>
      </c>
      <c r="AX212" s="506">
        <v>0</v>
      </c>
      <c r="AY212" s="506">
        <v>0</v>
      </c>
      <c r="AZ212" s="506">
        <v>0</v>
      </c>
      <c r="BA212" s="506">
        <v>0</v>
      </c>
      <c r="BB212" s="506">
        <v>0</v>
      </c>
      <c r="BC212" s="506">
        <v>0</v>
      </c>
      <c r="BD212" s="506">
        <v>0</v>
      </c>
      <c r="BE212" s="506">
        <v>0</v>
      </c>
      <c r="BF212" s="506">
        <v>0</v>
      </c>
      <c r="BG212" s="506">
        <v>0</v>
      </c>
      <c r="BH212" s="506">
        <v>0</v>
      </c>
      <c r="BI212" s="506">
        <v>0</v>
      </c>
      <c r="BS212" s="1"/>
      <c r="BT212" s="268"/>
      <c r="BU212" s="268"/>
      <c r="BV212" s="268"/>
      <c r="BW212" s="269"/>
      <c r="BX212" s="269"/>
      <c r="BY212" s="269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</row>
    <row r="213" spans="1:108" ht="15" customHeight="1" x14ac:dyDescent="0.3">
      <c r="A213" s="501" t="s">
        <v>323</v>
      </c>
      <c r="B213" s="502" t="s">
        <v>751</v>
      </c>
      <c r="C213" s="503" t="s">
        <v>318</v>
      </c>
      <c r="D213" s="504">
        <f t="array" ref="D213">SUM($G$18:$BI$18*$G213:$BI213+$G$19:$BI$19*$G213:$BI213)</f>
        <v>69</v>
      </c>
      <c r="E213" s="505"/>
      <c r="F213" s="506">
        <v>193</v>
      </c>
      <c r="G213" s="506">
        <v>0</v>
      </c>
      <c r="H213" s="506">
        <v>0</v>
      </c>
      <c r="I213" s="506">
        <v>33</v>
      </c>
      <c r="J213" s="506">
        <v>0</v>
      </c>
      <c r="K213" s="506">
        <v>0</v>
      </c>
      <c r="L213" s="506">
        <v>0</v>
      </c>
      <c r="M213" s="506">
        <v>0</v>
      </c>
      <c r="N213" s="506">
        <v>0</v>
      </c>
      <c r="O213" s="506">
        <v>0</v>
      </c>
      <c r="P213" s="506">
        <v>0</v>
      </c>
      <c r="Q213" s="506">
        <v>0</v>
      </c>
      <c r="R213" s="506">
        <v>0</v>
      </c>
      <c r="S213" s="506">
        <v>0</v>
      </c>
      <c r="T213" s="506">
        <v>0</v>
      </c>
      <c r="U213" s="506">
        <v>0</v>
      </c>
      <c r="V213" s="506">
        <v>0</v>
      </c>
      <c r="W213" s="506">
        <v>0</v>
      </c>
      <c r="X213" s="506">
        <v>0</v>
      </c>
      <c r="Y213" s="506">
        <v>0</v>
      </c>
      <c r="Z213" s="506">
        <v>0</v>
      </c>
      <c r="AA213" s="506">
        <v>0</v>
      </c>
      <c r="AB213" s="506">
        <v>0</v>
      </c>
      <c r="AC213" s="506">
        <v>1</v>
      </c>
      <c r="AD213" s="506">
        <v>0</v>
      </c>
      <c r="AE213" s="506">
        <v>0</v>
      </c>
      <c r="AF213" s="506">
        <v>0</v>
      </c>
      <c r="AG213" s="506">
        <v>0</v>
      </c>
      <c r="AH213" s="506">
        <v>0</v>
      </c>
      <c r="AI213" s="506">
        <v>0</v>
      </c>
      <c r="AJ213" s="506">
        <v>0</v>
      </c>
      <c r="AK213" s="506">
        <v>0</v>
      </c>
      <c r="AL213" s="506">
        <v>0</v>
      </c>
      <c r="AM213" s="506">
        <v>0</v>
      </c>
      <c r="AN213" s="506">
        <v>0</v>
      </c>
      <c r="AO213" s="506">
        <v>0</v>
      </c>
      <c r="AP213" s="506">
        <v>0</v>
      </c>
      <c r="AQ213" s="506">
        <v>0</v>
      </c>
      <c r="AR213" s="506">
        <v>0</v>
      </c>
      <c r="AS213" s="506">
        <v>0</v>
      </c>
      <c r="AT213" s="506">
        <v>0</v>
      </c>
      <c r="AU213" s="506">
        <v>0</v>
      </c>
      <c r="AV213" s="506">
        <v>0</v>
      </c>
      <c r="AW213" s="506">
        <v>0</v>
      </c>
      <c r="AX213" s="506">
        <v>0</v>
      </c>
      <c r="AY213" s="506">
        <v>0</v>
      </c>
      <c r="AZ213" s="506">
        <v>0</v>
      </c>
      <c r="BA213" s="506">
        <v>0</v>
      </c>
      <c r="BB213" s="506">
        <v>0</v>
      </c>
      <c r="BC213" s="506">
        <v>0</v>
      </c>
      <c r="BD213" s="506">
        <v>0</v>
      </c>
      <c r="BE213" s="506">
        <v>0</v>
      </c>
      <c r="BF213" s="506">
        <v>0</v>
      </c>
      <c r="BG213" s="506">
        <v>0</v>
      </c>
      <c r="BH213" s="506">
        <v>0</v>
      </c>
      <c r="BI213" s="506">
        <v>0</v>
      </c>
      <c r="BS213" s="1"/>
      <c r="BT213" s="268"/>
      <c r="BU213" s="268"/>
      <c r="BV213" s="268"/>
      <c r="BW213" s="269"/>
      <c r="BX213" s="269"/>
      <c r="BY213" s="269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</row>
    <row r="214" spans="1:108" ht="15" customHeight="1" x14ac:dyDescent="0.3">
      <c r="A214" s="501" t="s">
        <v>322</v>
      </c>
      <c r="B214" s="502" t="s">
        <v>752</v>
      </c>
      <c r="C214" s="503" t="s">
        <v>318</v>
      </c>
      <c r="D214" s="504">
        <f t="array" ref="D214">SUM($G$18:$BI$18*$G214:$BI214+$G$19:$BI$19*$G214:$BI214)</f>
        <v>73</v>
      </c>
      <c r="E214" s="505"/>
      <c r="F214" s="506">
        <v>194</v>
      </c>
      <c r="G214" s="506">
        <v>0</v>
      </c>
      <c r="H214" s="506">
        <v>0</v>
      </c>
      <c r="I214" s="506">
        <v>35</v>
      </c>
      <c r="J214" s="506">
        <v>0</v>
      </c>
      <c r="K214" s="506">
        <v>0</v>
      </c>
      <c r="L214" s="506">
        <v>0</v>
      </c>
      <c r="M214" s="506">
        <v>0</v>
      </c>
      <c r="N214" s="506">
        <v>0</v>
      </c>
      <c r="O214" s="506">
        <v>0</v>
      </c>
      <c r="P214" s="506">
        <v>0</v>
      </c>
      <c r="Q214" s="506">
        <v>0</v>
      </c>
      <c r="R214" s="506">
        <v>0</v>
      </c>
      <c r="S214" s="506">
        <v>0</v>
      </c>
      <c r="T214" s="506">
        <v>0</v>
      </c>
      <c r="U214" s="506">
        <v>0</v>
      </c>
      <c r="V214" s="506">
        <v>0</v>
      </c>
      <c r="W214" s="506">
        <v>0</v>
      </c>
      <c r="X214" s="506">
        <v>0</v>
      </c>
      <c r="Y214" s="506">
        <v>0</v>
      </c>
      <c r="Z214" s="506">
        <v>0</v>
      </c>
      <c r="AA214" s="506">
        <v>0</v>
      </c>
      <c r="AB214" s="506">
        <v>0</v>
      </c>
      <c r="AC214" s="506">
        <v>1</v>
      </c>
      <c r="AD214" s="506">
        <v>0</v>
      </c>
      <c r="AE214" s="506">
        <v>0</v>
      </c>
      <c r="AF214" s="506">
        <v>0</v>
      </c>
      <c r="AG214" s="506">
        <v>0</v>
      </c>
      <c r="AH214" s="506">
        <v>0</v>
      </c>
      <c r="AI214" s="506">
        <v>0</v>
      </c>
      <c r="AJ214" s="506">
        <v>0</v>
      </c>
      <c r="AK214" s="506">
        <v>0</v>
      </c>
      <c r="AL214" s="506">
        <v>0</v>
      </c>
      <c r="AM214" s="506">
        <v>0</v>
      </c>
      <c r="AN214" s="506">
        <v>0</v>
      </c>
      <c r="AO214" s="506">
        <v>0</v>
      </c>
      <c r="AP214" s="506">
        <v>0</v>
      </c>
      <c r="AQ214" s="506">
        <v>0</v>
      </c>
      <c r="AR214" s="506">
        <v>0</v>
      </c>
      <c r="AS214" s="506">
        <v>0</v>
      </c>
      <c r="AT214" s="506">
        <v>0</v>
      </c>
      <c r="AU214" s="506">
        <v>0</v>
      </c>
      <c r="AV214" s="506">
        <v>0</v>
      </c>
      <c r="AW214" s="506">
        <v>0</v>
      </c>
      <c r="AX214" s="506">
        <v>0</v>
      </c>
      <c r="AY214" s="506">
        <v>0</v>
      </c>
      <c r="AZ214" s="506">
        <v>0</v>
      </c>
      <c r="BA214" s="506">
        <v>0</v>
      </c>
      <c r="BB214" s="506">
        <v>0</v>
      </c>
      <c r="BC214" s="506">
        <v>0</v>
      </c>
      <c r="BD214" s="506">
        <v>0</v>
      </c>
      <c r="BE214" s="506">
        <v>0</v>
      </c>
      <c r="BF214" s="506">
        <v>0</v>
      </c>
      <c r="BG214" s="506">
        <v>0</v>
      </c>
      <c r="BH214" s="506">
        <v>0</v>
      </c>
      <c r="BI214" s="506">
        <v>0</v>
      </c>
      <c r="BS214" s="1"/>
      <c r="BT214" s="268"/>
      <c r="BU214" s="268"/>
      <c r="BV214" s="268"/>
      <c r="BW214" s="269"/>
      <c r="BX214" s="269"/>
      <c r="BY214" s="269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</row>
    <row r="215" spans="1:108" ht="15" customHeight="1" x14ac:dyDescent="0.3">
      <c r="A215" s="501" t="s">
        <v>321</v>
      </c>
      <c r="B215" s="502" t="s">
        <v>753</v>
      </c>
      <c r="C215" s="503" t="s">
        <v>318</v>
      </c>
      <c r="D215" s="504">
        <f t="array" ref="D215">SUM($G$18:$BI$18*$G215:$BI215+$G$19:$BI$19*$G215:$BI215)</f>
        <v>77</v>
      </c>
      <c r="E215" s="505"/>
      <c r="F215" s="506">
        <v>195</v>
      </c>
      <c r="G215" s="506">
        <v>0</v>
      </c>
      <c r="H215" s="506">
        <v>0</v>
      </c>
      <c r="I215" s="506">
        <v>37</v>
      </c>
      <c r="J215" s="506">
        <v>0</v>
      </c>
      <c r="K215" s="506">
        <v>0</v>
      </c>
      <c r="L215" s="506">
        <v>0</v>
      </c>
      <c r="M215" s="506">
        <v>0</v>
      </c>
      <c r="N215" s="506">
        <v>0</v>
      </c>
      <c r="O215" s="506">
        <v>0</v>
      </c>
      <c r="P215" s="506">
        <v>0</v>
      </c>
      <c r="Q215" s="506">
        <v>0</v>
      </c>
      <c r="R215" s="506">
        <v>0</v>
      </c>
      <c r="S215" s="506">
        <v>0</v>
      </c>
      <c r="T215" s="506">
        <v>0</v>
      </c>
      <c r="U215" s="506">
        <v>0</v>
      </c>
      <c r="V215" s="506">
        <v>0</v>
      </c>
      <c r="W215" s="506">
        <v>0</v>
      </c>
      <c r="X215" s="506">
        <v>0</v>
      </c>
      <c r="Y215" s="506">
        <v>0</v>
      </c>
      <c r="Z215" s="506">
        <v>0</v>
      </c>
      <c r="AA215" s="506">
        <v>0</v>
      </c>
      <c r="AB215" s="506">
        <v>0</v>
      </c>
      <c r="AC215" s="506">
        <v>1</v>
      </c>
      <c r="AD215" s="506">
        <v>0</v>
      </c>
      <c r="AE215" s="506">
        <v>0</v>
      </c>
      <c r="AF215" s="506">
        <v>0</v>
      </c>
      <c r="AG215" s="506">
        <v>0</v>
      </c>
      <c r="AH215" s="506">
        <v>0</v>
      </c>
      <c r="AI215" s="506">
        <v>0</v>
      </c>
      <c r="AJ215" s="506">
        <v>0</v>
      </c>
      <c r="AK215" s="506">
        <v>0</v>
      </c>
      <c r="AL215" s="506">
        <v>0</v>
      </c>
      <c r="AM215" s="506">
        <v>0</v>
      </c>
      <c r="AN215" s="506">
        <v>0</v>
      </c>
      <c r="AO215" s="506">
        <v>0</v>
      </c>
      <c r="AP215" s="506">
        <v>0</v>
      </c>
      <c r="AQ215" s="506">
        <v>0</v>
      </c>
      <c r="AR215" s="506">
        <v>0</v>
      </c>
      <c r="AS215" s="506">
        <v>0</v>
      </c>
      <c r="AT215" s="506">
        <v>0</v>
      </c>
      <c r="AU215" s="506">
        <v>0</v>
      </c>
      <c r="AV215" s="506">
        <v>0</v>
      </c>
      <c r="AW215" s="506">
        <v>0</v>
      </c>
      <c r="AX215" s="506">
        <v>0</v>
      </c>
      <c r="AY215" s="506">
        <v>0</v>
      </c>
      <c r="AZ215" s="506">
        <v>0</v>
      </c>
      <c r="BA215" s="506">
        <v>0</v>
      </c>
      <c r="BB215" s="506">
        <v>0</v>
      </c>
      <c r="BC215" s="506">
        <v>0</v>
      </c>
      <c r="BD215" s="506">
        <v>0</v>
      </c>
      <c r="BE215" s="506">
        <v>0</v>
      </c>
      <c r="BF215" s="506">
        <v>0</v>
      </c>
      <c r="BG215" s="506">
        <v>0</v>
      </c>
      <c r="BH215" s="506">
        <v>0</v>
      </c>
      <c r="BI215" s="506">
        <v>0</v>
      </c>
      <c r="BS215" s="1"/>
      <c r="BT215" s="268"/>
      <c r="BU215" s="268"/>
      <c r="BV215" s="268"/>
      <c r="BW215" s="269"/>
      <c r="BX215" s="269"/>
      <c r="BY215" s="269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</row>
    <row r="216" spans="1:108" ht="15" customHeight="1" x14ac:dyDescent="0.3">
      <c r="A216" s="501" t="s">
        <v>320</v>
      </c>
      <c r="B216" s="502" t="s">
        <v>754</v>
      </c>
      <c r="C216" s="503" t="s">
        <v>318</v>
      </c>
      <c r="D216" s="504">
        <f t="array" ref="D216">SUM($G$18:$BI$18*$G216:$BI216+$G$19:$BI$19*$G216:$BI216)</f>
        <v>81</v>
      </c>
      <c r="E216" s="505"/>
      <c r="F216" s="506">
        <v>196</v>
      </c>
      <c r="G216" s="506">
        <v>0</v>
      </c>
      <c r="H216" s="506">
        <v>0</v>
      </c>
      <c r="I216" s="506">
        <v>39</v>
      </c>
      <c r="J216" s="506">
        <v>0</v>
      </c>
      <c r="K216" s="506">
        <v>0</v>
      </c>
      <c r="L216" s="506">
        <v>0</v>
      </c>
      <c r="M216" s="506">
        <v>0</v>
      </c>
      <c r="N216" s="506">
        <v>0</v>
      </c>
      <c r="O216" s="506">
        <v>0</v>
      </c>
      <c r="P216" s="506">
        <v>0</v>
      </c>
      <c r="Q216" s="506">
        <v>0</v>
      </c>
      <c r="R216" s="506">
        <v>0</v>
      </c>
      <c r="S216" s="506">
        <v>0</v>
      </c>
      <c r="T216" s="506">
        <v>0</v>
      </c>
      <c r="U216" s="506">
        <v>0</v>
      </c>
      <c r="V216" s="506">
        <v>0</v>
      </c>
      <c r="W216" s="506">
        <v>0</v>
      </c>
      <c r="X216" s="506">
        <v>0</v>
      </c>
      <c r="Y216" s="506">
        <v>0</v>
      </c>
      <c r="Z216" s="506">
        <v>0</v>
      </c>
      <c r="AA216" s="506">
        <v>0</v>
      </c>
      <c r="AB216" s="506">
        <v>0</v>
      </c>
      <c r="AC216" s="506">
        <v>1</v>
      </c>
      <c r="AD216" s="506">
        <v>0</v>
      </c>
      <c r="AE216" s="506">
        <v>0</v>
      </c>
      <c r="AF216" s="506">
        <v>0</v>
      </c>
      <c r="AG216" s="506">
        <v>0</v>
      </c>
      <c r="AH216" s="506">
        <v>0</v>
      </c>
      <c r="AI216" s="506">
        <v>0</v>
      </c>
      <c r="AJ216" s="506">
        <v>0</v>
      </c>
      <c r="AK216" s="506">
        <v>0</v>
      </c>
      <c r="AL216" s="506">
        <v>0</v>
      </c>
      <c r="AM216" s="506">
        <v>0</v>
      </c>
      <c r="AN216" s="506">
        <v>0</v>
      </c>
      <c r="AO216" s="506">
        <v>0</v>
      </c>
      <c r="AP216" s="506">
        <v>0</v>
      </c>
      <c r="AQ216" s="506">
        <v>0</v>
      </c>
      <c r="AR216" s="506">
        <v>0</v>
      </c>
      <c r="AS216" s="506">
        <v>0</v>
      </c>
      <c r="AT216" s="506">
        <v>0</v>
      </c>
      <c r="AU216" s="506">
        <v>0</v>
      </c>
      <c r="AV216" s="506">
        <v>0</v>
      </c>
      <c r="AW216" s="506">
        <v>0</v>
      </c>
      <c r="AX216" s="506">
        <v>0</v>
      </c>
      <c r="AY216" s="506">
        <v>0</v>
      </c>
      <c r="AZ216" s="506">
        <v>0</v>
      </c>
      <c r="BA216" s="506">
        <v>0</v>
      </c>
      <c r="BB216" s="506">
        <v>0</v>
      </c>
      <c r="BC216" s="506">
        <v>0</v>
      </c>
      <c r="BD216" s="506">
        <v>0</v>
      </c>
      <c r="BE216" s="506">
        <v>0</v>
      </c>
      <c r="BF216" s="506">
        <v>0</v>
      </c>
      <c r="BG216" s="506">
        <v>0</v>
      </c>
      <c r="BH216" s="506">
        <v>0</v>
      </c>
      <c r="BI216" s="506">
        <v>0</v>
      </c>
      <c r="BS216" s="1"/>
      <c r="BT216" s="268"/>
      <c r="BU216" s="268"/>
      <c r="BV216" s="268"/>
      <c r="BW216" s="269"/>
      <c r="BX216" s="269"/>
      <c r="BY216" s="269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</row>
    <row r="217" spans="1:108" ht="15" customHeight="1" x14ac:dyDescent="0.3">
      <c r="A217" s="501" t="s">
        <v>319</v>
      </c>
      <c r="B217" s="502" t="s">
        <v>755</v>
      </c>
      <c r="C217" s="503" t="s">
        <v>318</v>
      </c>
      <c r="D217" s="504">
        <f t="array" ref="D217">SUM($G$18:$BI$18*$G217:$BI217+$G$19:$BI$19*$G217:$BI217)</f>
        <v>85</v>
      </c>
      <c r="E217" s="505"/>
      <c r="F217" s="506">
        <v>197</v>
      </c>
      <c r="G217" s="506">
        <v>0</v>
      </c>
      <c r="H217" s="506">
        <v>0</v>
      </c>
      <c r="I217" s="506">
        <v>41</v>
      </c>
      <c r="J217" s="506">
        <v>0</v>
      </c>
      <c r="K217" s="506">
        <v>0</v>
      </c>
      <c r="L217" s="506">
        <v>0</v>
      </c>
      <c r="M217" s="506">
        <v>0</v>
      </c>
      <c r="N217" s="506">
        <v>0</v>
      </c>
      <c r="O217" s="506">
        <v>0</v>
      </c>
      <c r="P217" s="506">
        <v>0</v>
      </c>
      <c r="Q217" s="506">
        <v>0</v>
      </c>
      <c r="R217" s="506">
        <v>0</v>
      </c>
      <c r="S217" s="506">
        <v>0</v>
      </c>
      <c r="T217" s="506">
        <v>0</v>
      </c>
      <c r="U217" s="506">
        <v>0</v>
      </c>
      <c r="V217" s="506">
        <v>0</v>
      </c>
      <c r="W217" s="506">
        <v>0</v>
      </c>
      <c r="X217" s="506">
        <v>0</v>
      </c>
      <c r="Y217" s="506">
        <v>0</v>
      </c>
      <c r="Z217" s="506">
        <v>0</v>
      </c>
      <c r="AA217" s="506">
        <v>0</v>
      </c>
      <c r="AB217" s="506">
        <v>0</v>
      </c>
      <c r="AC217" s="506">
        <v>1</v>
      </c>
      <c r="AD217" s="506">
        <v>0</v>
      </c>
      <c r="AE217" s="506">
        <v>0</v>
      </c>
      <c r="AF217" s="506">
        <v>0</v>
      </c>
      <c r="AG217" s="506">
        <v>0</v>
      </c>
      <c r="AH217" s="506">
        <v>0</v>
      </c>
      <c r="AI217" s="506">
        <v>0</v>
      </c>
      <c r="AJ217" s="506">
        <v>0</v>
      </c>
      <c r="AK217" s="506">
        <v>0</v>
      </c>
      <c r="AL217" s="506">
        <v>0</v>
      </c>
      <c r="AM217" s="506">
        <v>0</v>
      </c>
      <c r="AN217" s="506">
        <v>0</v>
      </c>
      <c r="AO217" s="506">
        <v>0</v>
      </c>
      <c r="AP217" s="506">
        <v>0</v>
      </c>
      <c r="AQ217" s="506">
        <v>0</v>
      </c>
      <c r="AR217" s="506">
        <v>0</v>
      </c>
      <c r="AS217" s="506">
        <v>0</v>
      </c>
      <c r="AT217" s="506">
        <v>0</v>
      </c>
      <c r="AU217" s="506">
        <v>0</v>
      </c>
      <c r="AV217" s="506">
        <v>0</v>
      </c>
      <c r="AW217" s="506">
        <v>0</v>
      </c>
      <c r="AX217" s="506">
        <v>0</v>
      </c>
      <c r="AY217" s="506">
        <v>0</v>
      </c>
      <c r="AZ217" s="506">
        <v>0</v>
      </c>
      <c r="BA217" s="506">
        <v>0</v>
      </c>
      <c r="BB217" s="506">
        <v>0</v>
      </c>
      <c r="BC217" s="506">
        <v>0</v>
      </c>
      <c r="BD217" s="506">
        <v>0</v>
      </c>
      <c r="BE217" s="506">
        <v>0</v>
      </c>
      <c r="BF217" s="506">
        <v>0</v>
      </c>
      <c r="BG217" s="506">
        <v>0</v>
      </c>
      <c r="BH217" s="506">
        <v>0</v>
      </c>
      <c r="BI217" s="506">
        <v>0</v>
      </c>
      <c r="BS217" s="1"/>
      <c r="BT217" s="268"/>
      <c r="BU217" s="268"/>
      <c r="BV217" s="268"/>
      <c r="BW217" s="269"/>
      <c r="BX217" s="269"/>
      <c r="BY217" s="269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</row>
    <row r="218" spans="1:108" ht="15" customHeight="1" x14ac:dyDescent="0.3">
      <c r="A218" s="501" t="s">
        <v>317</v>
      </c>
      <c r="B218" s="502" t="s">
        <v>756</v>
      </c>
      <c r="C218" s="503" t="s">
        <v>305</v>
      </c>
      <c r="D218" s="504">
        <f t="array" ref="D218">SUM($G$18:$BI$18*$G218:$BI218+$G$19:$BI$19*$G218:$BI218)</f>
        <v>33</v>
      </c>
      <c r="E218" s="505"/>
      <c r="F218" s="506">
        <v>198</v>
      </c>
      <c r="G218" s="506">
        <v>0</v>
      </c>
      <c r="H218" s="506">
        <v>0</v>
      </c>
      <c r="I218" s="506">
        <v>15</v>
      </c>
      <c r="J218" s="506">
        <v>0</v>
      </c>
      <c r="K218" s="506">
        <v>0</v>
      </c>
      <c r="L218" s="506">
        <v>0</v>
      </c>
      <c r="M218" s="506">
        <v>0</v>
      </c>
      <c r="N218" s="506">
        <v>0</v>
      </c>
      <c r="O218" s="506">
        <v>0</v>
      </c>
      <c r="P218" s="506">
        <v>0</v>
      </c>
      <c r="Q218" s="506">
        <v>0</v>
      </c>
      <c r="R218" s="506">
        <v>0</v>
      </c>
      <c r="S218" s="506">
        <v>0</v>
      </c>
      <c r="T218" s="506">
        <v>0</v>
      </c>
      <c r="U218" s="506">
        <v>0</v>
      </c>
      <c r="V218" s="506">
        <v>0</v>
      </c>
      <c r="W218" s="506">
        <v>0</v>
      </c>
      <c r="X218" s="506">
        <v>0</v>
      </c>
      <c r="Y218" s="506">
        <v>0</v>
      </c>
      <c r="Z218" s="506">
        <v>0</v>
      </c>
      <c r="AA218" s="506">
        <v>0</v>
      </c>
      <c r="AB218" s="506">
        <v>0</v>
      </c>
      <c r="AC218" s="506">
        <v>1</v>
      </c>
      <c r="AD218" s="506">
        <v>0</v>
      </c>
      <c r="AE218" s="506">
        <v>0</v>
      </c>
      <c r="AF218" s="506">
        <v>0</v>
      </c>
      <c r="AG218" s="506">
        <v>0</v>
      </c>
      <c r="AH218" s="506">
        <v>0</v>
      </c>
      <c r="AI218" s="506">
        <v>0</v>
      </c>
      <c r="AJ218" s="506">
        <v>0</v>
      </c>
      <c r="AK218" s="506">
        <v>0</v>
      </c>
      <c r="AL218" s="506">
        <v>0</v>
      </c>
      <c r="AM218" s="506">
        <v>0</v>
      </c>
      <c r="AN218" s="506">
        <v>0</v>
      </c>
      <c r="AO218" s="506">
        <v>0</v>
      </c>
      <c r="AP218" s="506">
        <v>0</v>
      </c>
      <c r="AQ218" s="506">
        <v>0</v>
      </c>
      <c r="AR218" s="506">
        <v>0</v>
      </c>
      <c r="AS218" s="506">
        <v>0</v>
      </c>
      <c r="AT218" s="506">
        <v>0</v>
      </c>
      <c r="AU218" s="506">
        <v>0</v>
      </c>
      <c r="AV218" s="506">
        <v>0</v>
      </c>
      <c r="AW218" s="506">
        <v>0</v>
      </c>
      <c r="AX218" s="506">
        <v>0</v>
      </c>
      <c r="AY218" s="506">
        <v>0</v>
      </c>
      <c r="AZ218" s="506">
        <v>0</v>
      </c>
      <c r="BA218" s="506">
        <v>0</v>
      </c>
      <c r="BB218" s="506">
        <v>0</v>
      </c>
      <c r="BC218" s="506">
        <v>0</v>
      </c>
      <c r="BD218" s="506">
        <v>0</v>
      </c>
      <c r="BE218" s="506">
        <v>0</v>
      </c>
      <c r="BF218" s="506">
        <v>0</v>
      </c>
      <c r="BG218" s="506">
        <v>0</v>
      </c>
      <c r="BH218" s="506">
        <v>0</v>
      </c>
      <c r="BI218" s="506">
        <v>0</v>
      </c>
      <c r="BS218" s="1"/>
      <c r="BT218" s="268"/>
      <c r="BU218" s="268"/>
      <c r="BV218" s="268"/>
      <c r="BW218" s="269"/>
      <c r="BX218" s="269"/>
      <c r="BY218" s="269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</row>
    <row r="219" spans="1:108" ht="15" customHeight="1" x14ac:dyDescent="0.3">
      <c r="A219" s="501" t="s">
        <v>316</v>
      </c>
      <c r="B219" s="502" t="s">
        <v>757</v>
      </c>
      <c r="C219" s="503" t="s">
        <v>300</v>
      </c>
      <c r="D219" s="504">
        <f t="array" ref="D219">SUM($G$18:$BI$18*$G219:$BI219+$G$19:$BI$19*$G219:$BI219)</f>
        <v>17</v>
      </c>
      <c r="E219" s="505"/>
      <c r="F219" s="506">
        <v>199</v>
      </c>
      <c r="G219" s="506">
        <v>0</v>
      </c>
      <c r="H219" s="506">
        <v>0</v>
      </c>
      <c r="I219" s="506">
        <v>7</v>
      </c>
      <c r="J219" s="506">
        <v>0</v>
      </c>
      <c r="K219" s="506">
        <v>0</v>
      </c>
      <c r="L219" s="506">
        <v>0</v>
      </c>
      <c r="M219" s="506">
        <v>0</v>
      </c>
      <c r="N219" s="506">
        <v>0</v>
      </c>
      <c r="O219" s="506">
        <v>0</v>
      </c>
      <c r="P219" s="506">
        <v>0</v>
      </c>
      <c r="Q219" s="506">
        <v>0</v>
      </c>
      <c r="R219" s="506">
        <v>0</v>
      </c>
      <c r="S219" s="506">
        <v>0</v>
      </c>
      <c r="T219" s="506">
        <v>0</v>
      </c>
      <c r="U219" s="506">
        <v>0</v>
      </c>
      <c r="V219" s="506">
        <v>0</v>
      </c>
      <c r="W219" s="506">
        <v>0</v>
      </c>
      <c r="X219" s="506">
        <v>0</v>
      </c>
      <c r="Y219" s="506">
        <v>0</v>
      </c>
      <c r="Z219" s="506">
        <v>0</v>
      </c>
      <c r="AA219" s="506">
        <v>0</v>
      </c>
      <c r="AB219" s="506">
        <v>0</v>
      </c>
      <c r="AC219" s="506">
        <v>1</v>
      </c>
      <c r="AD219" s="506">
        <v>0</v>
      </c>
      <c r="AE219" s="506">
        <v>0</v>
      </c>
      <c r="AF219" s="506">
        <v>0</v>
      </c>
      <c r="AG219" s="506">
        <v>0</v>
      </c>
      <c r="AH219" s="506">
        <v>0</v>
      </c>
      <c r="AI219" s="506">
        <v>0</v>
      </c>
      <c r="AJ219" s="506">
        <v>0</v>
      </c>
      <c r="AK219" s="506">
        <v>0</v>
      </c>
      <c r="AL219" s="506">
        <v>0</v>
      </c>
      <c r="AM219" s="506">
        <v>0</v>
      </c>
      <c r="AN219" s="506">
        <v>0</v>
      </c>
      <c r="AO219" s="506">
        <v>0</v>
      </c>
      <c r="AP219" s="506">
        <v>0</v>
      </c>
      <c r="AQ219" s="506">
        <v>0</v>
      </c>
      <c r="AR219" s="506">
        <v>0</v>
      </c>
      <c r="AS219" s="506">
        <v>0</v>
      </c>
      <c r="AT219" s="506">
        <v>0</v>
      </c>
      <c r="AU219" s="506">
        <v>0</v>
      </c>
      <c r="AV219" s="506">
        <v>0</v>
      </c>
      <c r="AW219" s="506">
        <v>0</v>
      </c>
      <c r="AX219" s="506">
        <v>0</v>
      </c>
      <c r="AY219" s="506">
        <v>0</v>
      </c>
      <c r="AZ219" s="506">
        <v>0</v>
      </c>
      <c r="BA219" s="506">
        <v>0</v>
      </c>
      <c r="BB219" s="506">
        <v>0</v>
      </c>
      <c r="BC219" s="506">
        <v>0</v>
      </c>
      <c r="BD219" s="506">
        <v>0</v>
      </c>
      <c r="BE219" s="506">
        <v>0</v>
      </c>
      <c r="BF219" s="506">
        <v>0</v>
      </c>
      <c r="BG219" s="506">
        <v>0</v>
      </c>
      <c r="BH219" s="506">
        <v>0</v>
      </c>
      <c r="BI219" s="506">
        <v>0</v>
      </c>
      <c r="BS219" s="1"/>
      <c r="BT219" s="268"/>
      <c r="BU219" s="268"/>
      <c r="BV219" s="268"/>
      <c r="BW219" s="269"/>
      <c r="BX219" s="269"/>
      <c r="BY219" s="269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</row>
    <row r="220" spans="1:108" ht="15" customHeight="1" x14ac:dyDescent="0.3">
      <c r="A220" s="501" t="s">
        <v>315</v>
      </c>
      <c r="B220" s="502" t="s">
        <v>758</v>
      </c>
      <c r="C220" s="503" t="s">
        <v>300</v>
      </c>
      <c r="D220" s="504">
        <f t="array" ref="D220">SUM($G$18:$BI$18*$G220:$BI220+$G$19:$BI$19*$G220:$BI220)</f>
        <v>21</v>
      </c>
      <c r="E220" s="505"/>
      <c r="F220" s="506">
        <v>200</v>
      </c>
      <c r="G220" s="506">
        <v>0</v>
      </c>
      <c r="H220" s="506">
        <v>0</v>
      </c>
      <c r="I220" s="506">
        <v>9</v>
      </c>
      <c r="J220" s="506">
        <v>0</v>
      </c>
      <c r="K220" s="506">
        <v>0</v>
      </c>
      <c r="L220" s="506">
        <v>0</v>
      </c>
      <c r="M220" s="506">
        <v>0</v>
      </c>
      <c r="N220" s="506">
        <v>0</v>
      </c>
      <c r="O220" s="506">
        <v>0</v>
      </c>
      <c r="P220" s="506">
        <v>0</v>
      </c>
      <c r="Q220" s="506">
        <v>0</v>
      </c>
      <c r="R220" s="506">
        <v>0</v>
      </c>
      <c r="S220" s="506">
        <v>0</v>
      </c>
      <c r="T220" s="506">
        <v>0</v>
      </c>
      <c r="U220" s="506">
        <v>0</v>
      </c>
      <c r="V220" s="506">
        <v>0</v>
      </c>
      <c r="W220" s="506">
        <v>0</v>
      </c>
      <c r="X220" s="506">
        <v>0</v>
      </c>
      <c r="Y220" s="506">
        <v>0</v>
      </c>
      <c r="Z220" s="506">
        <v>0</v>
      </c>
      <c r="AA220" s="506">
        <v>0</v>
      </c>
      <c r="AB220" s="506">
        <v>0</v>
      </c>
      <c r="AC220" s="506">
        <v>1</v>
      </c>
      <c r="AD220" s="506">
        <v>0</v>
      </c>
      <c r="AE220" s="506">
        <v>0</v>
      </c>
      <c r="AF220" s="506">
        <v>0</v>
      </c>
      <c r="AG220" s="506">
        <v>0</v>
      </c>
      <c r="AH220" s="506">
        <v>0</v>
      </c>
      <c r="AI220" s="506">
        <v>0</v>
      </c>
      <c r="AJ220" s="506">
        <v>0</v>
      </c>
      <c r="AK220" s="506">
        <v>0</v>
      </c>
      <c r="AL220" s="506">
        <v>0</v>
      </c>
      <c r="AM220" s="506">
        <v>0</v>
      </c>
      <c r="AN220" s="506">
        <v>0</v>
      </c>
      <c r="AO220" s="506">
        <v>0</v>
      </c>
      <c r="AP220" s="506">
        <v>0</v>
      </c>
      <c r="AQ220" s="506">
        <v>0</v>
      </c>
      <c r="AR220" s="506">
        <v>0</v>
      </c>
      <c r="AS220" s="506">
        <v>0</v>
      </c>
      <c r="AT220" s="506">
        <v>0</v>
      </c>
      <c r="AU220" s="506">
        <v>0</v>
      </c>
      <c r="AV220" s="506">
        <v>0</v>
      </c>
      <c r="AW220" s="506">
        <v>0</v>
      </c>
      <c r="AX220" s="506">
        <v>0</v>
      </c>
      <c r="AY220" s="506">
        <v>0</v>
      </c>
      <c r="AZ220" s="506">
        <v>0</v>
      </c>
      <c r="BA220" s="506">
        <v>0</v>
      </c>
      <c r="BB220" s="506">
        <v>0</v>
      </c>
      <c r="BC220" s="506">
        <v>0</v>
      </c>
      <c r="BD220" s="506">
        <v>0</v>
      </c>
      <c r="BE220" s="506">
        <v>0</v>
      </c>
      <c r="BF220" s="506">
        <v>0</v>
      </c>
      <c r="BG220" s="506">
        <v>0</v>
      </c>
      <c r="BH220" s="506">
        <v>0</v>
      </c>
      <c r="BI220" s="506">
        <v>0</v>
      </c>
      <c r="BS220" s="1"/>
      <c r="BT220" s="268"/>
      <c r="BU220" s="268"/>
      <c r="BV220" s="268"/>
      <c r="BW220" s="269"/>
      <c r="BX220" s="269"/>
      <c r="BY220" s="269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</row>
    <row r="221" spans="1:108" ht="15" customHeight="1" x14ac:dyDescent="0.3">
      <c r="A221" s="501" t="s">
        <v>314</v>
      </c>
      <c r="B221" s="502" t="s">
        <v>759</v>
      </c>
      <c r="C221" s="503" t="s">
        <v>300</v>
      </c>
      <c r="D221" s="504">
        <f t="array" ref="D221">SUM($G$18:$BI$18*$G221:$BI221+$G$19:$BI$19*$G221:$BI221)</f>
        <v>25</v>
      </c>
      <c r="E221" s="505"/>
      <c r="F221" s="506">
        <v>201</v>
      </c>
      <c r="G221" s="506">
        <v>0</v>
      </c>
      <c r="H221" s="506">
        <v>0</v>
      </c>
      <c r="I221" s="506">
        <v>11</v>
      </c>
      <c r="J221" s="506">
        <v>0</v>
      </c>
      <c r="K221" s="506">
        <v>0</v>
      </c>
      <c r="L221" s="506">
        <v>0</v>
      </c>
      <c r="M221" s="506">
        <v>0</v>
      </c>
      <c r="N221" s="506">
        <v>0</v>
      </c>
      <c r="O221" s="506">
        <v>0</v>
      </c>
      <c r="P221" s="506">
        <v>0</v>
      </c>
      <c r="Q221" s="506">
        <v>0</v>
      </c>
      <c r="R221" s="506">
        <v>0</v>
      </c>
      <c r="S221" s="506">
        <v>0</v>
      </c>
      <c r="T221" s="506">
        <v>0</v>
      </c>
      <c r="U221" s="506">
        <v>0</v>
      </c>
      <c r="V221" s="506">
        <v>0</v>
      </c>
      <c r="W221" s="506">
        <v>0</v>
      </c>
      <c r="X221" s="506">
        <v>0</v>
      </c>
      <c r="Y221" s="506">
        <v>0</v>
      </c>
      <c r="Z221" s="506">
        <v>0</v>
      </c>
      <c r="AA221" s="506">
        <v>0</v>
      </c>
      <c r="AB221" s="506">
        <v>0</v>
      </c>
      <c r="AC221" s="506">
        <v>1</v>
      </c>
      <c r="AD221" s="506">
        <v>0</v>
      </c>
      <c r="AE221" s="506">
        <v>0</v>
      </c>
      <c r="AF221" s="506">
        <v>0</v>
      </c>
      <c r="AG221" s="506">
        <v>0</v>
      </c>
      <c r="AH221" s="506">
        <v>0</v>
      </c>
      <c r="AI221" s="506">
        <v>0</v>
      </c>
      <c r="AJ221" s="506">
        <v>0</v>
      </c>
      <c r="AK221" s="506">
        <v>0</v>
      </c>
      <c r="AL221" s="506">
        <v>0</v>
      </c>
      <c r="AM221" s="506">
        <v>0</v>
      </c>
      <c r="AN221" s="506">
        <v>0</v>
      </c>
      <c r="AO221" s="506">
        <v>0</v>
      </c>
      <c r="AP221" s="506">
        <v>0</v>
      </c>
      <c r="AQ221" s="506">
        <v>0</v>
      </c>
      <c r="AR221" s="506">
        <v>0</v>
      </c>
      <c r="AS221" s="506">
        <v>0</v>
      </c>
      <c r="AT221" s="506">
        <v>0</v>
      </c>
      <c r="AU221" s="506">
        <v>0</v>
      </c>
      <c r="AV221" s="506">
        <v>0</v>
      </c>
      <c r="AW221" s="506">
        <v>0</v>
      </c>
      <c r="AX221" s="506">
        <v>0</v>
      </c>
      <c r="AY221" s="506">
        <v>0</v>
      </c>
      <c r="AZ221" s="506">
        <v>0</v>
      </c>
      <c r="BA221" s="506">
        <v>0</v>
      </c>
      <c r="BB221" s="506">
        <v>0</v>
      </c>
      <c r="BC221" s="506">
        <v>0</v>
      </c>
      <c r="BD221" s="506">
        <v>0</v>
      </c>
      <c r="BE221" s="506">
        <v>0</v>
      </c>
      <c r="BF221" s="506">
        <v>0</v>
      </c>
      <c r="BG221" s="506">
        <v>0</v>
      </c>
      <c r="BH221" s="506">
        <v>0</v>
      </c>
      <c r="BI221" s="506">
        <v>0</v>
      </c>
      <c r="BS221" s="1"/>
      <c r="BT221" s="268"/>
      <c r="BU221" s="268"/>
      <c r="BV221" s="268"/>
      <c r="BW221" s="269"/>
      <c r="BX221" s="269"/>
      <c r="BY221" s="269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</row>
    <row r="222" spans="1:108" ht="15" customHeight="1" x14ac:dyDescent="0.3">
      <c r="A222" s="501" t="s">
        <v>313</v>
      </c>
      <c r="B222" s="502" t="s">
        <v>760</v>
      </c>
      <c r="C222" s="503" t="s">
        <v>300</v>
      </c>
      <c r="D222" s="504">
        <f t="array" ref="D222">SUM($G$18:$BI$18*$G222:$BI222+$G$19:$BI$19*$G222:$BI222)</f>
        <v>29</v>
      </c>
      <c r="E222" s="505"/>
      <c r="F222" s="506">
        <v>202</v>
      </c>
      <c r="G222" s="506">
        <v>0</v>
      </c>
      <c r="H222" s="506">
        <v>0</v>
      </c>
      <c r="I222" s="506">
        <v>13</v>
      </c>
      <c r="J222" s="506">
        <v>0</v>
      </c>
      <c r="K222" s="506">
        <v>0</v>
      </c>
      <c r="L222" s="506">
        <v>0</v>
      </c>
      <c r="M222" s="506">
        <v>0</v>
      </c>
      <c r="N222" s="506">
        <v>0</v>
      </c>
      <c r="O222" s="506">
        <v>0</v>
      </c>
      <c r="P222" s="506">
        <v>0</v>
      </c>
      <c r="Q222" s="506">
        <v>0</v>
      </c>
      <c r="R222" s="506">
        <v>0</v>
      </c>
      <c r="S222" s="506">
        <v>0</v>
      </c>
      <c r="T222" s="506">
        <v>0</v>
      </c>
      <c r="U222" s="506">
        <v>0</v>
      </c>
      <c r="V222" s="506">
        <v>0</v>
      </c>
      <c r="W222" s="506">
        <v>0</v>
      </c>
      <c r="X222" s="506">
        <v>0</v>
      </c>
      <c r="Y222" s="506">
        <v>0</v>
      </c>
      <c r="Z222" s="506">
        <v>0</v>
      </c>
      <c r="AA222" s="506">
        <v>0</v>
      </c>
      <c r="AB222" s="506">
        <v>0</v>
      </c>
      <c r="AC222" s="506">
        <v>1</v>
      </c>
      <c r="AD222" s="506">
        <v>0</v>
      </c>
      <c r="AE222" s="506">
        <v>0</v>
      </c>
      <c r="AF222" s="506">
        <v>0</v>
      </c>
      <c r="AG222" s="506">
        <v>0</v>
      </c>
      <c r="AH222" s="506">
        <v>0</v>
      </c>
      <c r="AI222" s="506">
        <v>0</v>
      </c>
      <c r="AJ222" s="506">
        <v>0</v>
      </c>
      <c r="AK222" s="506">
        <v>0</v>
      </c>
      <c r="AL222" s="506">
        <v>0</v>
      </c>
      <c r="AM222" s="506">
        <v>0</v>
      </c>
      <c r="AN222" s="506">
        <v>0</v>
      </c>
      <c r="AO222" s="506">
        <v>0</v>
      </c>
      <c r="AP222" s="506">
        <v>0</v>
      </c>
      <c r="AQ222" s="506">
        <v>0</v>
      </c>
      <c r="AR222" s="506">
        <v>0</v>
      </c>
      <c r="AS222" s="506">
        <v>0</v>
      </c>
      <c r="AT222" s="506">
        <v>0</v>
      </c>
      <c r="AU222" s="506">
        <v>0</v>
      </c>
      <c r="AV222" s="506">
        <v>0</v>
      </c>
      <c r="AW222" s="506">
        <v>0</v>
      </c>
      <c r="AX222" s="506">
        <v>0</v>
      </c>
      <c r="AY222" s="506">
        <v>0</v>
      </c>
      <c r="AZ222" s="506">
        <v>0</v>
      </c>
      <c r="BA222" s="506">
        <v>0</v>
      </c>
      <c r="BB222" s="506">
        <v>0</v>
      </c>
      <c r="BC222" s="506">
        <v>0</v>
      </c>
      <c r="BD222" s="506">
        <v>0</v>
      </c>
      <c r="BE222" s="506">
        <v>0</v>
      </c>
      <c r="BF222" s="506">
        <v>0</v>
      </c>
      <c r="BG222" s="506">
        <v>0</v>
      </c>
      <c r="BH222" s="506">
        <v>0</v>
      </c>
      <c r="BI222" s="506">
        <v>0</v>
      </c>
      <c r="BS222" s="1"/>
      <c r="BT222" s="268"/>
      <c r="BU222" s="268"/>
      <c r="BV222" s="268"/>
      <c r="BW222" s="269"/>
      <c r="BX222" s="269"/>
      <c r="BY222" s="269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</row>
    <row r="223" spans="1:108" ht="15" customHeight="1" x14ac:dyDescent="0.3">
      <c r="A223" s="501" t="s">
        <v>312</v>
      </c>
      <c r="B223" s="502" t="s">
        <v>761</v>
      </c>
      <c r="C223" s="503" t="s">
        <v>300</v>
      </c>
      <c r="D223" s="504">
        <f t="array" ref="D223">SUM($G$18:$BI$18*$G223:$BI223+$G$19:$BI$19*$G223:$BI223)</f>
        <v>33</v>
      </c>
      <c r="E223" s="505"/>
      <c r="F223" s="506">
        <v>203</v>
      </c>
      <c r="G223" s="506">
        <v>0</v>
      </c>
      <c r="H223" s="506">
        <v>0</v>
      </c>
      <c r="I223" s="506">
        <v>15</v>
      </c>
      <c r="J223" s="506">
        <v>0</v>
      </c>
      <c r="K223" s="506">
        <v>0</v>
      </c>
      <c r="L223" s="506">
        <v>0</v>
      </c>
      <c r="M223" s="506">
        <v>0</v>
      </c>
      <c r="N223" s="506">
        <v>0</v>
      </c>
      <c r="O223" s="506">
        <v>0</v>
      </c>
      <c r="P223" s="506">
        <v>0</v>
      </c>
      <c r="Q223" s="506">
        <v>0</v>
      </c>
      <c r="R223" s="506">
        <v>0</v>
      </c>
      <c r="S223" s="506">
        <v>0</v>
      </c>
      <c r="T223" s="506">
        <v>0</v>
      </c>
      <c r="U223" s="506">
        <v>0</v>
      </c>
      <c r="V223" s="506">
        <v>0</v>
      </c>
      <c r="W223" s="506">
        <v>0</v>
      </c>
      <c r="X223" s="506">
        <v>0</v>
      </c>
      <c r="Y223" s="506">
        <v>0</v>
      </c>
      <c r="Z223" s="506">
        <v>0</v>
      </c>
      <c r="AA223" s="506">
        <v>0</v>
      </c>
      <c r="AB223" s="506">
        <v>0</v>
      </c>
      <c r="AC223" s="506">
        <v>1</v>
      </c>
      <c r="AD223" s="506">
        <v>0</v>
      </c>
      <c r="AE223" s="506">
        <v>0</v>
      </c>
      <c r="AF223" s="506">
        <v>0</v>
      </c>
      <c r="AG223" s="506">
        <v>0</v>
      </c>
      <c r="AH223" s="506">
        <v>0</v>
      </c>
      <c r="AI223" s="506">
        <v>0</v>
      </c>
      <c r="AJ223" s="506">
        <v>0</v>
      </c>
      <c r="AK223" s="506">
        <v>0</v>
      </c>
      <c r="AL223" s="506">
        <v>0</v>
      </c>
      <c r="AM223" s="506">
        <v>0</v>
      </c>
      <c r="AN223" s="506">
        <v>0</v>
      </c>
      <c r="AO223" s="506">
        <v>0</v>
      </c>
      <c r="AP223" s="506">
        <v>0</v>
      </c>
      <c r="AQ223" s="506">
        <v>0</v>
      </c>
      <c r="AR223" s="506">
        <v>0</v>
      </c>
      <c r="AS223" s="506">
        <v>0</v>
      </c>
      <c r="AT223" s="506">
        <v>0</v>
      </c>
      <c r="AU223" s="506">
        <v>0</v>
      </c>
      <c r="AV223" s="506">
        <v>0</v>
      </c>
      <c r="AW223" s="506">
        <v>0</v>
      </c>
      <c r="AX223" s="506">
        <v>0</v>
      </c>
      <c r="AY223" s="506">
        <v>0</v>
      </c>
      <c r="AZ223" s="506">
        <v>0</v>
      </c>
      <c r="BA223" s="506">
        <v>0</v>
      </c>
      <c r="BB223" s="506">
        <v>0</v>
      </c>
      <c r="BC223" s="506">
        <v>0</v>
      </c>
      <c r="BD223" s="506">
        <v>0</v>
      </c>
      <c r="BE223" s="506">
        <v>0</v>
      </c>
      <c r="BF223" s="506">
        <v>0</v>
      </c>
      <c r="BG223" s="506">
        <v>0</v>
      </c>
      <c r="BH223" s="506">
        <v>0</v>
      </c>
      <c r="BI223" s="506">
        <v>0</v>
      </c>
      <c r="BS223" s="1"/>
      <c r="BT223" s="268"/>
      <c r="BU223" s="268"/>
      <c r="BV223" s="268"/>
      <c r="BW223" s="269"/>
      <c r="BX223" s="269"/>
      <c r="BY223" s="269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</row>
    <row r="224" spans="1:108" ht="15" customHeight="1" x14ac:dyDescent="0.3">
      <c r="A224" s="501" t="s">
        <v>311</v>
      </c>
      <c r="B224" s="502" t="s">
        <v>762</v>
      </c>
      <c r="C224" s="503" t="s">
        <v>300</v>
      </c>
      <c r="D224" s="504">
        <f t="array" ref="D224">SUM($G$18:$BI$18*$G224:$BI224+$G$19:$BI$19*$G224:$BI224)</f>
        <v>37</v>
      </c>
      <c r="E224" s="505"/>
      <c r="F224" s="506">
        <v>204</v>
      </c>
      <c r="G224" s="506">
        <v>0</v>
      </c>
      <c r="H224" s="506">
        <v>0</v>
      </c>
      <c r="I224" s="506">
        <v>17</v>
      </c>
      <c r="J224" s="506">
        <v>0</v>
      </c>
      <c r="K224" s="506">
        <v>0</v>
      </c>
      <c r="L224" s="506">
        <v>0</v>
      </c>
      <c r="M224" s="506">
        <v>0</v>
      </c>
      <c r="N224" s="506">
        <v>0</v>
      </c>
      <c r="O224" s="506">
        <v>0</v>
      </c>
      <c r="P224" s="506">
        <v>0</v>
      </c>
      <c r="Q224" s="506">
        <v>0</v>
      </c>
      <c r="R224" s="506">
        <v>0</v>
      </c>
      <c r="S224" s="506">
        <v>0</v>
      </c>
      <c r="T224" s="506">
        <v>0</v>
      </c>
      <c r="U224" s="506">
        <v>0</v>
      </c>
      <c r="V224" s="506">
        <v>0</v>
      </c>
      <c r="W224" s="506">
        <v>0</v>
      </c>
      <c r="X224" s="506">
        <v>0</v>
      </c>
      <c r="Y224" s="506">
        <v>0</v>
      </c>
      <c r="Z224" s="506">
        <v>0</v>
      </c>
      <c r="AA224" s="506">
        <v>0</v>
      </c>
      <c r="AB224" s="506">
        <v>0</v>
      </c>
      <c r="AC224" s="506">
        <v>1</v>
      </c>
      <c r="AD224" s="506">
        <v>0</v>
      </c>
      <c r="AE224" s="506">
        <v>0</v>
      </c>
      <c r="AF224" s="506">
        <v>0</v>
      </c>
      <c r="AG224" s="506">
        <v>0</v>
      </c>
      <c r="AH224" s="506">
        <v>0</v>
      </c>
      <c r="AI224" s="506">
        <v>0</v>
      </c>
      <c r="AJ224" s="506">
        <v>0</v>
      </c>
      <c r="AK224" s="506">
        <v>0</v>
      </c>
      <c r="AL224" s="506">
        <v>0</v>
      </c>
      <c r="AM224" s="506">
        <v>0</v>
      </c>
      <c r="AN224" s="506">
        <v>0</v>
      </c>
      <c r="AO224" s="506">
        <v>0</v>
      </c>
      <c r="AP224" s="506">
        <v>0</v>
      </c>
      <c r="AQ224" s="506">
        <v>0</v>
      </c>
      <c r="AR224" s="506">
        <v>0</v>
      </c>
      <c r="AS224" s="506">
        <v>0</v>
      </c>
      <c r="AT224" s="506">
        <v>0</v>
      </c>
      <c r="AU224" s="506">
        <v>0</v>
      </c>
      <c r="AV224" s="506">
        <v>0</v>
      </c>
      <c r="AW224" s="506">
        <v>0</v>
      </c>
      <c r="AX224" s="506">
        <v>0</v>
      </c>
      <c r="AY224" s="506">
        <v>0</v>
      </c>
      <c r="AZ224" s="506">
        <v>0</v>
      </c>
      <c r="BA224" s="506">
        <v>0</v>
      </c>
      <c r="BB224" s="506">
        <v>0</v>
      </c>
      <c r="BC224" s="506">
        <v>0</v>
      </c>
      <c r="BD224" s="506">
        <v>0</v>
      </c>
      <c r="BE224" s="506">
        <v>0</v>
      </c>
      <c r="BF224" s="506">
        <v>0</v>
      </c>
      <c r="BG224" s="506">
        <v>0</v>
      </c>
      <c r="BH224" s="506">
        <v>0</v>
      </c>
      <c r="BI224" s="506">
        <v>0</v>
      </c>
      <c r="BS224" s="1"/>
      <c r="BT224" s="268"/>
      <c r="BU224" s="268"/>
      <c r="BV224" s="268"/>
      <c r="BW224" s="269"/>
      <c r="BX224" s="269"/>
      <c r="BY224" s="269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</row>
    <row r="225" spans="1:108" ht="15" customHeight="1" x14ac:dyDescent="0.3">
      <c r="A225" s="501" t="s">
        <v>310</v>
      </c>
      <c r="B225" s="502" t="s">
        <v>763</v>
      </c>
      <c r="C225" s="503" t="s">
        <v>305</v>
      </c>
      <c r="D225" s="504">
        <f t="array" ref="D225">SUM($G$18:$BI$18*$G225:$BI225+$G$19:$BI$19*$G225:$BI225)</f>
        <v>25</v>
      </c>
      <c r="E225" s="505"/>
      <c r="F225" s="506">
        <v>205</v>
      </c>
      <c r="G225" s="506">
        <v>0</v>
      </c>
      <c r="H225" s="506">
        <v>0</v>
      </c>
      <c r="I225" s="506">
        <v>11</v>
      </c>
      <c r="J225" s="506">
        <v>0</v>
      </c>
      <c r="K225" s="506">
        <v>0</v>
      </c>
      <c r="L225" s="506">
        <v>0</v>
      </c>
      <c r="M225" s="506">
        <v>0</v>
      </c>
      <c r="N225" s="506">
        <v>0</v>
      </c>
      <c r="O225" s="506">
        <v>0</v>
      </c>
      <c r="P225" s="506">
        <v>0</v>
      </c>
      <c r="Q225" s="506">
        <v>0</v>
      </c>
      <c r="R225" s="506">
        <v>0</v>
      </c>
      <c r="S225" s="506">
        <v>0</v>
      </c>
      <c r="T225" s="506">
        <v>0</v>
      </c>
      <c r="U225" s="506">
        <v>0</v>
      </c>
      <c r="V225" s="506">
        <v>0</v>
      </c>
      <c r="W225" s="506">
        <v>0</v>
      </c>
      <c r="X225" s="506">
        <v>0</v>
      </c>
      <c r="Y225" s="506">
        <v>0</v>
      </c>
      <c r="Z225" s="506">
        <v>0</v>
      </c>
      <c r="AA225" s="506">
        <v>0</v>
      </c>
      <c r="AB225" s="506">
        <v>0</v>
      </c>
      <c r="AC225" s="506">
        <v>1</v>
      </c>
      <c r="AD225" s="506">
        <v>0</v>
      </c>
      <c r="AE225" s="506">
        <v>0</v>
      </c>
      <c r="AF225" s="506">
        <v>0</v>
      </c>
      <c r="AG225" s="506">
        <v>0</v>
      </c>
      <c r="AH225" s="506">
        <v>0</v>
      </c>
      <c r="AI225" s="506">
        <v>0</v>
      </c>
      <c r="AJ225" s="506">
        <v>0</v>
      </c>
      <c r="AK225" s="506">
        <v>0</v>
      </c>
      <c r="AL225" s="506">
        <v>0</v>
      </c>
      <c r="AM225" s="506">
        <v>0</v>
      </c>
      <c r="AN225" s="506">
        <v>0</v>
      </c>
      <c r="AO225" s="506">
        <v>0</v>
      </c>
      <c r="AP225" s="506">
        <v>0</v>
      </c>
      <c r="AQ225" s="506">
        <v>0</v>
      </c>
      <c r="AR225" s="506">
        <v>0</v>
      </c>
      <c r="AS225" s="506">
        <v>0</v>
      </c>
      <c r="AT225" s="506">
        <v>0</v>
      </c>
      <c r="AU225" s="506">
        <v>0</v>
      </c>
      <c r="AV225" s="506">
        <v>0</v>
      </c>
      <c r="AW225" s="506">
        <v>0</v>
      </c>
      <c r="AX225" s="506">
        <v>0</v>
      </c>
      <c r="AY225" s="506">
        <v>0</v>
      </c>
      <c r="AZ225" s="506">
        <v>0</v>
      </c>
      <c r="BA225" s="506">
        <v>0</v>
      </c>
      <c r="BB225" s="506">
        <v>0</v>
      </c>
      <c r="BC225" s="506">
        <v>0</v>
      </c>
      <c r="BD225" s="506">
        <v>0</v>
      </c>
      <c r="BE225" s="506">
        <v>0</v>
      </c>
      <c r="BF225" s="506">
        <v>0</v>
      </c>
      <c r="BG225" s="506">
        <v>0</v>
      </c>
      <c r="BH225" s="506">
        <v>0</v>
      </c>
      <c r="BI225" s="506">
        <v>0</v>
      </c>
      <c r="BS225" s="1"/>
      <c r="BT225" s="268"/>
      <c r="BU225" s="268"/>
      <c r="BV225" s="268"/>
      <c r="BW225" s="269"/>
      <c r="BX225" s="269"/>
      <c r="BY225" s="269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</row>
    <row r="226" spans="1:108" ht="15" customHeight="1" x14ac:dyDescent="0.3">
      <c r="A226" s="501" t="s">
        <v>309</v>
      </c>
      <c r="B226" s="502" t="s">
        <v>764</v>
      </c>
      <c r="C226" s="503" t="s">
        <v>305</v>
      </c>
      <c r="D226" s="504">
        <f t="array" ref="D226">SUM($G$18:$BI$18*$G226:$BI226+$G$19:$BI$19*$G226:$BI226)</f>
        <v>21</v>
      </c>
      <c r="E226" s="505"/>
      <c r="F226" s="506">
        <v>206</v>
      </c>
      <c r="G226" s="506">
        <v>0</v>
      </c>
      <c r="H226" s="506">
        <v>0</v>
      </c>
      <c r="I226" s="506">
        <v>9</v>
      </c>
      <c r="J226" s="506">
        <v>0</v>
      </c>
      <c r="K226" s="506">
        <v>0</v>
      </c>
      <c r="L226" s="506">
        <v>0</v>
      </c>
      <c r="M226" s="506">
        <v>0</v>
      </c>
      <c r="N226" s="506">
        <v>0</v>
      </c>
      <c r="O226" s="506">
        <v>0</v>
      </c>
      <c r="P226" s="506">
        <v>0</v>
      </c>
      <c r="Q226" s="506">
        <v>0</v>
      </c>
      <c r="R226" s="506">
        <v>0</v>
      </c>
      <c r="S226" s="506">
        <v>0</v>
      </c>
      <c r="T226" s="506">
        <v>0</v>
      </c>
      <c r="U226" s="506">
        <v>0</v>
      </c>
      <c r="V226" s="506">
        <v>0</v>
      </c>
      <c r="W226" s="506">
        <v>0</v>
      </c>
      <c r="X226" s="506">
        <v>0</v>
      </c>
      <c r="Y226" s="506">
        <v>0</v>
      </c>
      <c r="Z226" s="506">
        <v>0</v>
      </c>
      <c r="AA226" s="506">
        <v>0</v>
      </c>
      <c r="AB226" s="506">
        <v>0</v>
      </c>
      <c r="AC226" s="506">
        <v>1</v>
      </c>
      <c r="AD226" s="506">
        <v>0</v>
      </c>
      <c r="AE226" s="506">
        <v>0</v>
      </c>
      <c r="AF226" s="506">
        <v>0</v>
      </c>
      <c r="AG226" s="506">
        <v>0</v>
      </c>
      <c r="AH226" s="506">
        <v>0</v>
      </c>
      <c r="AI226" s="506">
        <v>0</v>
      </c>
      <c r="AJ226" s="506">
        <v>0</v>
      </c>
      <c r="AK226" s="506">
        <v>0</v>
      </c>
      <c r="AL226" s="506">
        <v>0</v>
      </c>
      <c r="AM226" s="506">
        <v>0</v>
      </c>
      <c r="AN226" s="506">
        <v>0</v>
      </c>
      <c r="AO226" s="506">
        <v>0</v>
      </c>
      <c r="AP226" s="506">
        <v>0</v>
      </c>
      <c r="AQ226" s="506">
        <v>0</v>
      </c>
      <c r="AR226" s="506">
        <v>0</v>
      </c>
      <c r="AS226" s="506">
        <v>0</v>
      </c>
      <c r="AT226" s="506">
        <v>0</v>
      </c>
      <c r="AU226" s="506">
        <v>0</v>
      </c>
      <c r="AV226" s="506">
        <v>0</v>
      </c>
      <c r="AW226" s="506">
        <v>0</v>
      </c>
      <c r="AX226" s="506">
        <v>0</v>
      </c>
      <c r="AY226" s="506">
        <v>0</v>
      </c>
      <c r="AZ226" s="506">
        <v>0</v>
      </c>
      <c r="BA226" s="506">
        <v>0</v>
      </c>
      <c r="BB226" s="506">
        <v>0</v>
      </c>
      <c r="BC226" s="506">
        <v>0</v>
      </c>
      <c r="BD226" s="506">
        <v>0</v>
      </c>
      <c r="BE226" s="506">
        <v>0</v>
      </c>
      <c r="BF226" s="506">
        <v>0</v>
      </c>
      <c r="BG226" s="506">
        <v>0</v>
      </c>
      <c r="BH226" s="506">
        <v>0</v>
      </c>
      <c r="BI226" s="506">
        <v>0</v>
      </c>
      <c r="BS226" s="1"/>
      <c r="BT226" s="268"/>
      <c r="BU226" s="268"/>
      <c r="BV226" s="268"/>
      <c r="BW226" s="269"/>
      <c r="BX226" s="269"/>
      <c r="BY226" s="269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</row>
    <row r="227" spans="1:108" ht="15" customHeight="1" x14ac:dyDescent="0.3">
      <c r="A227" s="501" t="s">
        <v>308</v>
      </c>
      <c r="B227" s="502" t="s">
        <v>765</v>
      </c>
      <c r="C227" s="503" t="s">
        <v>305</v>
      </c>
      <c r="D227" s="504">
        <f t="array" ref="D227">SUM($G$18:$BI$18*$G227:$BI227+$G$19:$BI$19*$G227:$BI227)</f>
        <v>29</v>
      </c>
      <c r="E227" s="505"/>
      <c r="F227" s="506">
        <v>207</v>
      </c>
      <c r="G227" s="506">
        <v>0</v>
      </c>
      <c r="H227" s="506">
        <v>0</v>
      </c>
      <c r="I227" s="506">
        <v>13</v>
      </c>
      <c r="J227" s="506">
        <v>0</v>
      </c>
      <c r="K227" s="506">
        <v>0</v>
      </c>
      <c r="L227" s="506">
        <v>0</v>
      </c>
      <c r="M227" s="506">
        <v>0</v>
      </c>
      <c r="N227" s="506">
        <v>0</v>
      </c>
      <c r="O227" s="506">
        <v>0</v>
      </c>
      <c r="P227" s="506">
        <v>0</v>
      </c>
      <c r="Q227" s="506">
        <v>0</v>
      </c>
      <c r="R227" s="506">
        <v>0</v>
      </c>
      <c r="S227" s="506">
        <v>0</v>
      </c>
      <c r="T227" s="506">
        <v>0</v>
      </c>
      <c r="U227" s="506">
        <v>0</v>
      </c>
      <c r="V227" s="506">
        <v>0</v>
      </c>
      <c r="W227" s="506">
        <v>0</v>
      </c>
      <c r="X227" s="506">
        <v>0</v>
      </c>
      <c r="Y227" s="506">
        <v>0</v>
      </c>
      <c r="Z227" s="506">
        <v>0</v>
      </c>
      <c r="AA227" s="506">
        <v>0</v>
      </c>
      <c r="AB227" s="506">
        <v>0</v>
      </c>
      <c r="AC227" s="506">
        <v>1</v>
      </c>
      <c r="AD227" s="506">
        <v>0</v>
      </c>
      <c r="AE227" s="506">
        <v>0</v>
      </c>
      <c r="AF227" s="506">
        <v>0</v>
      </c>
      <c r="AG227" s="506">
        <v>0</v>
      </c>
      <c r="AH227" s="506">
        <v>0</v>
      </c>
      <c r="AI227" s="506">
        <v>0</v>
      </c>
      <c r="AJ227" s="506">
        <v>0</v>
      </c>
      <c r="AK227" s="506">
        <v>0</v>
      </c>
      <c r="AL227" s="506">
        <v>0</v>
      </c>
      <c r="AM227" s="506">
        <v>0</v>
      </c>
      <c r="AN227" s="506">
        <v>0</v>
      </c>
      <c r="AO227" s="506">
        <v>0</v>
      </c>
      <c r="AP227" s="506">
        <v>0</v>
      </c>
      <c r="AQ227" s="506">
        <v>0</v>
      </c>
      <c r="AR227" s="506">
        <v>0</v>
      </c>
      <c r="AS227" s="506">
        <v>0</v>
      </c>
      <c r="AT227" s="506">
        <v>0</v>
      </c>
      <c r="AU227" s="506">
        <v>0</v>
      </c>
      <c r="AV227" s="506">
        <v>0</v>
      </c>
      <c r="AW227" s="506">
        <v>0</v>
      </c>
      <c r="AX227" s="506">
        <v>0</v>
      </c>
      <c r="AY227" s="506">
        <v>0</v>
      </c>
      <c r="AZ227" s="506">
        <v>0</v>
      </c>
      <c r="BA227" s="506">
        <v>0</v>
      </c>
      <c r="BB227" s="506">
        <v>0</v>
      </c>
      <c r="BC227" s="506">
        <v>0</v>
      </c>
      <c r="BD227" s="506">
        <v>0</v>
      </c>
      <c r="BE227" s="506">
        <v>0</v>
      </c>
      <c r="BF227" s="506">
        <v>0</v>
      </c>
      <c r="BG227" s="506">
        <v>0</v>
      </c>
      <c r="BH227" s="506">
        <v>0</v>
      </c>
      <c r="BI227" s="506">
        <v>0</v>
      </c>
      <c r="BS227" s="1"/>
      <c r="BT227" s="268"/>
      <c r="BU227" s="268"/>
      <c r="BV227" s="268"/>
      <c r="BW227" s="269"/>
      <c r="BX227" s="269"/>
      <c r="BY227" s="269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</row>
    <row r="228" spans="1:108" ht="15" customHeight="1" x14ac:dyDescent="0.3">
      <c r="A228" s="501" t="s">
        <v>307</v>
      </c>
      <c r="B228" s="502" t="s">
        <v>766</v>
      </c>
      <c r="C228" s="503" t="s">
        <v>305</v>
      </c>
      <c r="D228" s="504">
        <f t="array" ref="D228">SUM($G$18:$BI$18*$G228:$BI228+$G$19:$BI$19*$G228:$BI228)</f>
        <v>33</v>
      </c>
      <c r="E228" s="505"/>
      <c r="F228" s="506">
        <v>208</v>
      </c>
      <c r="G228" s="506">
        <v>0</v>
      </c>
      <c r="H228" s="506">
        <v>0</v>
      </c>
      <c r="I228" s="506">
        <v>15</v>
      </c>
      <c r="J228" s="506">
        <v>0</v>
      </c>
      <c r="K228" s="506">
        <v>0</v>
      </c>
      <c r="L228" s="506">
        <v>0</v>
      </c>
      <c r="M228" s="506">
        <v>0</v>
      </c>
      <c r="N228" s="506">
        <v>0</v>
      </c>
      <c r="O228" s="506">
        <v>0</v>
      </c>
      <c r="P228" s="506">
        <v>0</v>
      </c>
      <c r="Q228" s="506">
        <v>0</v>
      </c>
      <c r="R228" s="506">
        <v>0</v>
      </c>
      <c r="S228" s="506">
        <v>0</v>
      </c>
      <c r="T228" s="506">
        <v>0</v>
      </c>
      <c r="U228" s="506">
        <v>0</v>
      </c>
      <c r="V228" s="506">
        <v>0</v>
      </c>
      <c r="W228" s="506">
        <v>0</v>
      </c>
      <c r="X228" s="506">
        <v>0</v>
      </c>
      <c r="Y228" s="506">
        <v>0</v>
      </c>
      <c r="Z228" s="506">
        <v>0</v>
      </c>
      <c r="AA228" s="506">
        <v>0</v>
      </c>
      <c r="AB228" s="506">
        <v>0</v>
      </c>
      <c r="AC228" s="506">
        <v>1</v>
      </c>
      <c r="AD228" s="506">
        <v>0</v>
      </c>
      <c r="AE228" s="506">
        <v>0</v>
      </c>
      <c r="AF228" s="506">
        <v>0</v>
      </c>
      <c r="AG228" s="506">
        <v>0</v>
      </c>
      <c r="AH228" s="506">
        <v>0</v>
      </c>
      <c r="AI228" s="506">
        <v>0</v>
      </c>
      <c r="AJ228" s="506">
        <v>0</v>
      </c>
      <c r="AK228" s="506">
        <v>0</v>
      </c>
      <c r="AL228" s="506">
        <v>0</v>
      </c>
      <c r="AM228" s="506">
        <v>0</v>
      </c>
      <c r="AN228" s="506">
        <v>0</v>
      </c>
      <c r="AO228" s="506">
        <v>0</v>
      </c>
      <c r="AP228" s="506">
        <v>0</v>
      </c>
      <c r="AQ228" s="506">
        <v>0</v>
      </c>
      <c r="AR228" s="506">
        <v>0</v>
      </c>
      <c r="AS228" s="506">
        <v>0</v>
      </c>
      <c r="AT228" s="506">
        <v>0</v>
      </c>
      <c r="AU228" s="506">
        <v>0</v>
      </c>
      <c r="AV228" s="506">
        <v>0</v>
      </c>
      <c r="AW228" s="506">
        <v>0</v>
      </c>
      <c r="AX228" s="506">
        <v>0</v>
      </c>
      <c r="AY228" s="506">
        <v>0</v>
      </c>
      <c r="AZ228" s="506">
        <v>0</v>
      </c>
      <c r="BA228" s="506">
        <v>0</v>
      </c>
      <c r="BB228" s="506">
        <v>0</v>
      </c>
      <c r="BC228" s="506">
        <v>0</v>
      </c>
      <c r="BD228" s="506">
        <v>0</v>
      </c>
      <c r="BE228" s="506">
        <v>0</v>
      </c>
      <c r="BF228" s="506">
        <v>0</v>
      </c>
      <c r="BG228" s="506">
        <v>0</v>
      </c>
      <c r="BH228" s="506">
        <v>0</v>
      </c>
      <c r="BI228" s="506">
        <v>0</v>
      </c>
      <c r="BS228" s="1"/>
      <c r="BT228" s="268"/>
      <c r="BU228" s="268"/>
      <c r="BV228" s="268"/>
      <c r="BW228" s="269"/>
      <c r="BX228" s="269"/>
      <c r="BY228" s="269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</row>
    <row r="229" spans="1:108" ht="15" customHeight="1" x14ac:dyDescent="0.3">
      <c r="A229" s="501" t="s">
        <v>306</v>
      </c>
      <c r="B229" s="502" t="s">
        <v>767</v>
      </c>
      <c r="C229" s="503" t="s">
        <v>305</v>
      </c>
      <c r="D229" s="504">
        <f t="array" ref="D229">SUM($G$18:$BI$18*$G229:$BI229+$G$19:$BI$19*$G229:$BI229)</f>
        <v>37</v>
      </c>
      <c r="E229" s="505"/>
      <c r="F229" s="506">
        <v>209</v>
      </c>
      <c r="G229" s="506">
        <v>0</v>
      </c>
      <c r="H229" s="506">
        <v>0</v>
      </c>
      <c r="I229" s="506">
        <v>17</v>
      </c>
      <c r="J229" s="506">
        <v>0</v>
      </c>
      <c r="K229" s="506">
        <v>0</v>
      </c>
      <c r="L229" s="506">
        <v>0</v>
      </c>
      <c r="M229" s="506">
        <v>0</v>
      </c>
      <c r="N229" s="506">
        <v>0</v>
      </c>
      <c r="O229" s="506">
        <v>0</v>
      </c>
      <c r="P229" s="506">
        <v>0</v>
      </c>
      <c r="Q229" s="506">
        <v>0</v>
      </c>
      <c r="R229" s="506">
        <v>0</v>
      </c>
      <c r="S229" s="506">
        <v>0</v>
      </c>
      <c r="T229" s="506">
        <v>0</v>
      </c>
      <c r="U229" s="506">
        <v>0</v>
      </c>
      <c r="V229" s="506">
        <v>0</v>
      </c>
      <c r="W229" s="506">
        <v>0</v>
      </c>
      <c r="X229" s="506">
        <v>0</v>
      </c>
      <c r="Y229" s="506">
        <v>0</v>
      </c>
      <c r="Z229" s="506">
        <v>0</v>
      </c>
      <c r="AA229" s="506">
        <v>0</v>
      </c>
      <c r="AB229" s="506">
        <v>0</v>
      </c>
      <c r="AC229" s="506">
        <v>1</v>
      </c>
      <c r="AD229" s="506">
        <v>0</v>
      </c>
      <c r="AE229" s="506">
        <v>0</v>
      </c>
      <c r="AF229" s="506">
        <v>0</v>
      </c>
      <c r="AG229" s="506">
        <v>0</v>
      </c>
      <c r="AH229" s="506">
        <v>0</v>
      </c>
      <c r="AI229" s="506">
        <v>0</v>
      </c>
      <c r="AJ229" s="506">
        <v>0</v>
      </c>
      <c r="AK229" s="506">
        <v>0</v>
      </c>
      <c r="AL229" s="506">
        <v>0</v>
      </c>
      <c r="AM229" s="506">
        <v>0</v>
      </c>
      <c r="AN229" s="506">
        <v>0</v>
      </c>
      <c r="AO229" s="506">
        <v>0</v>
      </c>
      <c r="AP229" s="506">
        <v>0</v>
      </c>
      <c r="AQ229" s="506">
        <v>0</v>
      </c>
      <c r="AR229" s="506">
        <v>0</v>
      </c>
      <c r="AS229" s="506">
        <v>0</v>
      </c>
      <c r="AT229" s="506">
        <v>0</v>
      </c>
      <c r="AU229" s="506">
        <v>0</v>
      </c>
      <c r="AV229" s="506">
        <v>0</v>
      </c>
      <c r="AW229" s="506">
        <v>0</v>
      </c>
      <c r="AX229" s="506">
        <v>0</v>
      </c>
      <c r="AY229" s="506">
        <v>0</v>
      </c>
      <c r="AZ229" s="506">
        <v>0</v>
      </c>
      <c r="BA229" s="506">
        <v>0</v>
      </c>
      <c r="BB229" s="506">
        <v>0</v>
      </c>
      <c r="BC229" s="506">
        <v>0</v>
      </c>
      <c r="BD229" s="506">
        <v>0</v>
      </c>
      <c r="BE229" s="506">
        <v>0</v>
      </c>
      <c r="BF229" s="506">
        <v>0</v>
      </c>
      <c r="BG229" s="506">
        <v>0</v>
      </c>
      <c r="BH229" s="506">
        <v>0</v>
      </c>
      <c r="BI229" s="506">
        <v>0</v>
      </c>
      <c r="BS229" s="1"/>
      <c r="BT229" s="268"/>
      <c r="BU229" s="268"/>
      <c r="BV229" s="268"/>
      <c r="BW229" s="269"/>
      <c r="BX229" s="269"/>
      <c r="BY229" s="269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</row>
    <row r="230" spans="1:108" ht="15" customHeight="1" x14ac:dyDescent="0.3">
      <c r="A230" s="501" t="s">
        <v>304</v>
      </c>
      <c r="B230" s="502" t="s">
        <v>768</v>
      </c>
      <c r="C230" s="503" t="s">
        <v>300</v>
      </c>
      <c r="D230" s="504">
        <f t="array" ref="D230">SUM($G$18:$BI$18*$G230:$BI230+$G$19:$BI$19*$G230:$BI230)</f>
        <v>21</v>
      </c>
      <c r="E230" s="505"/>
      <c r="F230" s="506">
        <v>210</v>
      </c>
      <c r="G230" s="506">
        <v>0</v>
      </c>
      <c r="H230" s="506">
        <v>0</v>
      </c>
      <c r="I230" s="506">
        <v>9</v>
      </c>
      <c r="J230" s="506">
        <v>0</v>
      </c>
      <c r="K230" s="506">
        <v>0</v>
      </c>
      <c r="L230" s="506">
        <v>0</v>
      </c>
      <c r="M230" s="506">
        <v>0</v>
      </c>
      <c r="N230" s="506">
        <v>0</v>
      </c>
      <c r="O230" s="506">
        <v>0</v>
      </c>
      <c r="P230" s="506">
        <v>0</v>
      </c>
      <c r="Q230" s="506">
        <v>0</v>
      </c>
      <c r="R230" s="506">
        <v>0</v>
      </c>
      <c r="S230" s="506">
        <v>0</v>
      </c>
      <c r="T230" s="506">
        <v>0</v>
      </c>
      <c r="U230" s="506">
        <v>0</v>
      </c>
      <c r="V230" s="506">
        <v>0</v>
      </c>
      <c r="W230" s="506">
        <v>0</v>
      </c>
      <c r="X230" s="506">
        <v>0</v>
      </c>
      <c r="Y230" s="506">
        <v>0</v>
      </c>
      <c r="Z230" s="506">
        <v>0</v>
      </c>
      <c r="AA230" s="506">
        <v>0</v>
      </c>
      <c r="AB230" s="506">
        <v>0</v>
      </c>
      <c r="AC230" s="506">
        <v>1</v>
      </c>
      <c r="AD230" s="506">
        <v>0</v>
      </c>
      <c r="AE230" s="506">
        <v>0</v>
      </c>
      <c r="AF230" s="506">
        <v>0</v>
      </c>
      <c r="AG230" s="506">
        <v>0</v>
      </c>
      <c r="AH230" s="506">
        <v>0</v>
      </c>
      <c r="AI230" s="506">
        <v>0</v>
      </c>
      <c r="AJ230" s="506">
        <v>0</v>
      </c>
      <c r="AK230" s="506">
        <v>0</v>
      </c>
      <c r="AL230" s="506">
        <v>0</v>
      </c>
      <c r="AM230" s="506">
        <v>0</v>
      </c>
      <c r="AN230" s="506">
        <v>0</v>
      </c>
      <c r="AO230" s="506">
        <v>0</v>
      </c>
      <c r="AP230" s="506">
        <v>0</v>
      </c>
      <c r="AQ230" s="506">
        <v>0</v>
      </c>
      <c r="AR230" s="506">
        <v>0</v>
      </c>
      <c r="AS230" s="506">
        <v>0</v>
      </c>
      <c r="AT230" s="506">
        <v>0</v>
      </c>
      <c r="AU230" s="506">
        <v>0</v>
      </c>
      <c r="AV230" s="506">
        <v>0</v>
      </c>
      <c r="AW230" s="506">
        <v>0</v>
      </c>
      <c r="AX230" s="506">
        <v>0</v>
      </c>
      <c r="AY230" s="506">
        <v>0</v>
      </c>
      <c r="AZ230" s="506">
        <v>0</v>
      </c>
      <c r="BA230" s="506">
        <v>0</v>
      </c>
      <c r="BB230" s="506">
        <v>0</v>
      </c>
      <c r="BC230" s="506">
        <v>0</v>
      </c>
      <c r="BD230" s="506">
        <v>0</v>
      </c>
      <c r="BE230" s="506">
        <v>0</v>
      </c>
      <c r="BF230" s="506">
        <v>0</v>
      </c>
      <c r="BG230" s="506">
        <v>0</v>
      </c>
      <c r="BH230" s="506">
        <v>0</v>
      </c>
      <c r="BI230" s="506">
        <v>0</v>
      </c>
      <c r="BS230" s="1"/>
      <c r="BT230" s="268"/>
      <c r="BU230" s="268"/>
      <c r="BV230" s="268"/>
      <c r="BW230" s="269"/>
      <c r="BX230" s="269"/>
      <c r="BY230" s="269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</row>
    <row r="231" spans="1:108" ht="15" customHeight="1" x14ac:dyDescent="0.3">
      <c r="A231" s="501" t="s">
        <v>303</v>
      </c>
      <c r="B231" s="502" t="s">
        <v>769</v>
      </c>
      <c r="C231" s="503" t="s">
        <v>300</v>
      </c>
      <c r="D231" s="504">
        <f t="array" ref="D231">SUM($G$18:$BI$18*$G231:$BI231+$G$19:$BI$19*$G231:$BI231)</f>
        <v>25</v>
      </c>
      <c r="E231" s="505"/>
      <c r="F231" s="506">
        <v>211</v>
      </c>
      <c r="G231" s="506">
        <v>0</v>
      </c>
      <c r="H231" s="506">
        <v>0</v>
      </c>
      <c r="I231" s="506">
        <v>11</v>
      </c>
      <c r="J231" s="506">
        <v>0</v>
      </c>
      <c r="K231" s="506">
        <v>0</v>
      </c>
      <c r="L231" s="506">
        <v>0</v>
      </c>
      <c r="M231" s="506">
        <v>0</v>
      </c>
      <c r="N231" s="506">
        <v>0</v>
      </c>
      <c r="O231" s="506">
        <v>0</v>
      </c>
      <c r="P231" s="506">
        <v>0</v>
      </c>
      <c r="Q231" s="506">
        <v>0</v>
      </c>
      <c r="R231" s="506">
        <v>0</v>
      </c>
      <c r="S231" s="506">
        <v>0</v>
      </c>
      <c r="T231" s="506">
        <v>0</v>
      </c>
      <c r="U231" s="506">
        <v>0</v>
      </c>
      <c r="V231" s="506">
        <v>0</v>
      </c>
      <c r="W231" s="506">
        <v>0</v>
      </c>
      <c r="X231" s="506">
        <v>0</v>
      </c>
      <c r="Y231" s="506">
        <v>0</v>
      </c>
      <c r="Z231" s="506">
        <v>0</v>
      </c>
      <c r="AA231" s="506">
        <v>0</v>
      </c>
      <c r="AB231" s="506">
        <v>0</v>
      </c>
      <c r="AC231" s="506">
        <v>1</v>
      </c>
      <c r="AD231" s="506">
        <v>0</v>
      </c>
      <c r="AE231" s="506">
        <v>0</v>
      </c>
      <c r="AF231" s="506">
        <v>0</v>
      </c>
      <c r="AG231" s="506">
        <v>0</v>
      </c>
      <c r="AH231" s="506">
        <v>0</v>
      </c>
      <c r="AI231" s="506">
        <v>0</v>
      </c>
      <c r="AJ231" s="506">
        <v>0</v>
      </c>
      <c r="AK231" s="506">
        <v>0</v>
      </c>
      <c r="AL231" s="506">
        <v>0</v>
      </c>
      <c r="AM231" s="506">
        <v>0</v>
      </c>
      <c r="AN231" s="506">
        <v>0</v>
      </c>
      <c r="AO231" s="506">
        <v>0</v>
      </c>
      <c r="AP231" s="506">
        <v>0</v>
      </c>
      <c r="AQ231" s="506">
        <v>0</v>
      </c>
      <c r="AR231" s="506">
        <v>0</v>
      </c>
      <c r="AS231" s="506">
        <v>0</v>
      </c>
      <c r="AT231" s="506">
        <v>0</v>
      </c>
      <c r="AU231" s="506">
        <v>0</v>
      </c>
      <c r="AV231" s="506">
        <v>0</v>
      </c>
      <c r="AW231" s="506">
        <v>0</v>
      </c>
      <c r="AX231" s="506">
        <v>0</v>
      </c>
      <c r="AY231" s="506">
        <v>0</v>
      </c>
      <c r="AZ231" s="506">
        <v>0</v>
      </c>
      <c r="BA231" s="506">
        <v>0</v>
      </c>
      <c r="BB231" s="506">
        <v>0</v>
      </c>
      <c r="BC231" s="506">
        <v>0</v>
      </c>
      <c r="BD231" s="506">
        <v>0</v>
      </c>
      <c r="BE231" s="506">
        <v>0</v>
      </c>
      <c r="BF231" s="506">
        <v>0</v>
      </c>
      <c r="BG231" s="506">
        <v>0</v>
      </c>
      <c r="BH231" s="506">
        <v>0</v>
      </c>
      <c r="BI231" s="506">
        <v>0</v>
      </c>
      <c r="BS231" s="1"/>
      <c r="BT231" s="268"/>
      <c r="BU231" s="268"/>
      <c r="BV231" s="268"/>
      <c r="BW231" s="269"/>
      <c r="BX231" s="269"/>
      <c r="BY231" s="269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</row>
    <row r="232" spans="1:108" ht="15" customHeight="1" x14ac:dyDescent="0.3">
      <c r="A232" s="501" t="s">
        <v>302</v>
      </c>
      <c r="B232" s="502" t="s">
        <v>770</v>
      </c>
      <c r="C232" s="503" t="s">
        <v>300</v>
      </c>
      <c r="D232" s="504">
        <f t="array" ref="D232">SUM($G$18:$BI$18*$G232:$BI232+$G$19:$BI$19*$G232:$BI232)</f>
        <v>29</v>
      </c>
      <c r="E232" s="505"/>
      <c r="F232" s="506">
        <v>212</v>
      </c>
      <c r="G232" s="506">
        <v>0</v>
      </c>
      <c r="H232" s="506">
        <v>0</v>
      </c>
      <c r="I232" s="506">
        <v>13</v>
      </c>
      <c r="J232" s="506">
        <v>0</v>
      </c>
      <c r="K232" s="506">
        <v>0</v>
      </c>
      <c r="L232" s="506">
        <v>0</v>
      </c>
      <c r="M232" s="506">
        <v>0</v>
      </c>
      <c r="N232" s="506">
        <v>0</v>
      </c>
      <c r="O232" s="506">
        <v>0</v>
      </c>
      <c r="P232" s="506">
        <v>0</v>
      </c>
      <c r="Q232" s="506">
        <v>0</v>
      </c>
      <c r="R232" s="506">
        <v>0</v>
      </c>
      <c r="S232" s="506">
        <v>0</v>
      </c>
      <c r="T232" s="506">
        <v>0</v>
      </c>
      <c r="U232" s="506">
        <v>0</v>
      </c>
      <c r="V232" s="506">
        <v>0</v>
      </c>
      <c r="W232" s="506">
        <v>0</v>
      </c>
      <c r="X232" s="506">
        <v>0</v>
      </c>
      <c r="Y232" s="506">
        <v>0</v>
      </c>
      <c r="Z232" s="506">
        <v>0</v>
      </c>
      <c r="AA232" s="506">
        <v>0</v>
      </c>
      <c r="AB232" s="506">
        <v>0</v>
      </c>
      <c r="AC232" s="506">
        <v>1</v>
      </c>
      <c r="AD232" s="506">
        <v>0</v>
      </c>
      <c r="AE232" s="506">
        <v>0</v>
      </c>
      <c r="AF232" s="506">
        <v>0</v>
      </c>
      <c r="AG232" s="506">
        <v>0</v>
      </c>
      <c r="AH232" s="506">
        <v>0</v>
      </c>
      <c r="AI232" s="506">
        <v>0</v>
      </c>
      <c r="AJ232" s="506">
        <v>0</v>
      </c>
      <c r="AK232" s="506">
        <v>0</v>
      </c>
      <c r="AL232" s="506">
        <v>0</v>
      </c>
      <c r="AM232" s="506">
        <v>0</v>
      </c>
      <c r="AN232" s="506">
        <v>0</v>
      </c>
      <c r="AO232" s="506">
        <v>0</v>
      </c>
      <c r="AP232" s="506">
        <v>0</v>
      </c>
      <c r="AQ232" s="506">
        <v>0</v>
      </c>
      <c r="AR232" s="506">
        <v>0</v>
      </c>
      <c r="AS232" s="506">
        <v>0</v>
      </c>
      <c r="AT232" s="506">
        <v>0</v>
      </c>
      <c r="AU232" s="506">
        <v>0</v>
      </c>
      <c r="AV232" s="506">
        <v>0</v>
      </c>
      <c r="AW232" s="506">
        <v>0</v>
      </c>
      <c r="AX232" s="506">
        <v>0</v>
      </c>
      <c r="AY232" s="506">
        <v>0</v>
      </c>
      <c r="AZ232" s="506">
        <v>0</v>
      </c>
      <c r="BA232" s="506">
        <v>0</v>
      </c>
      <c r="BB232" s="506">
        <v>0</v>
      </c>
      <c r="BC232" s="506">
        <v>0</v>
      </c>
      <c r="BD232" s="506">
        <v>0</v>
      </c>
      <c r="BE232" s="506">
        <v>0</v>
      </c>
      <c r="BF232" s="506">
        <v>0</v>
      </c>
      <c r="BG232" s="506">
        <v>0</v>
      </c>
      <c r="BH232" s="506">
        <v>0</v>
      </c>
      <c r="BI232" s="506">
        <v>0</v>
      </c>
      <c r="BS232" s="1"/>
      <c r="BT232" s="268"/>
      <c r="BU232" s="268"/>
      <c r="BV232" s="268"/>
      <c r="BW232" s="269"/>
      <c r="BX232" s="269"/>
      <c r="BY232" s="269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</row>
    <row r="233" spans="1:108" ht="15" customHeight="1" x14ac:dyDescent="0.3">
      <c r="A233" s="501" t="s">
        <v>301</v>
      </c>
      <c r="B233" s="502" t="s">
        <v>771</v>
      </c>
      <c r="C233" s="503" t="s">
        <v>300</v>
      </c>
      <c r="D233" s="504">
        <f t="array" ref="D233">SUM($G$18:$BI$18*$G233:$BI233+$G$19:$BI$19*$G233:$BI233)</f>
        <v>33</v>
      </c>
      <c r="E233" s="505"/>
      <c r="F233" s="506">
        <v>213</v>
      </c>
      <c r="G233" s="506">
        <v>0</v>
      </c>
      <c r="H233" s="506">
        <v>0</v>
      </c>
      <c r="I233" s="506">
        <v>15</v>
      </c>
      <c r="J233" s="506">
        <v>0</v>
      </c>
      <c r="K233" s="506">
        <v>0</v>
      </c>
      <c r="L233" s="506">
        <v>0</v>
      </c>
      <c r="M233" s="506">
        <v>0</v>
      </c>
      <c r="N233" s="506">
        <v>0</v>
      </c>
      <c r="O233" s="506">
        <v>0</v>
      </c>
      <c r="P233" s="506">
        <v>0</v>
      </c>
      <c r="Q233" s="506">
        <v>0</v>
      </c>
      <c r="R233" s="506">
        <v>0</v>
      </c>
      <c r="S233" s="506">
        <v>0</v>
      </c>
      <c r="T233" s="506">
        <v>0</v>
      </c>
      <c r="U233" s="506">
        <v>0</v>
      </c>
      <c r="V233" s="506">
        <v>0</v>
      </c>
      <c r="W233" s="506">
        <v>0</v>
      </c>
      <c r="X233" s="506">
        <v>0</v>
      </c>
      <c r="Y233" s="506">
        <v>0</v>
      </c>
      <c r="Z233" s="506">
        <v>0</v>
      </c>
      <c r="AA233" s="506">
        <v>0</v>
      </c>
      <c r="AB233" s="506">
        <v>0</v>
      </c>
      <c r="AC233" s="506">
        <v>1</v>
      </c>
      <c r="AD233" s="506">
        <v>0</v>
      </c>
      <c r="AE233" s="506">
        <v>0</v>
      </c>
      <c r="AF233" s="506">
        <v>0</v>
      </c>
      <c r="AG233" s="506">
        <v>0</v>
      </c>
      <c r="AH233" s="506">
        <v>0</v>
      </c>
      <c r="AI233" s="506">
        <v>0</v>
      </c>
      <c r="AJ233" s="506">
        <v>0</v>
      </c>
      <c r="AK233" s="506">
        <v>0</v>
      </c>
      <c r="AL233" s="506">
        <v>0</v>
      </c>
      <c r="AM233" s="506">
        <v>0</v>
      </c>
      <c r="AN233" s="506">
        <v>0</v>
      </c>
      <c r="AO233" s="506">
        <v>0</v>
      </c>
      <c r="AP233" s="506">
        <v>0</v>
      </c>
      <c r="AQ233" s="506">
        <v>0</v>
      </c>
      <c r="AR233" s="506">
        <v>0</v>
      </c>
      <c r="AS233" s="506">
        <v>0</v>
      </c>
      <c r="AT233" s="506">
        <v>0</v>
      </c>
      <c r="AU233" s="506">
        <v>0</v>
      </c>
      <c r="AV233" s="506">
        <v>0</v>
      </c>
      <c r="AW233" s="506">
        <v>0</v>
      </c>
      <c r="AX233" s="506">
        <v>0</v>
      </c>
      <c r="AY233" s="506">
        <v>0</v>
      </c>
      <c r="AZ233" s="506">
        <v>0</v>
      </c>
      <c r="BA233" s="506">
        <v>0</v>
      </c>
      <c r="BB233" s="506">
        <v>0</v>
      </c>
      <c r="BC233" s="506">
        <v>0</v>
      </c>
      <c r="BD233" s="506">
        <v>0</v>
      </c>
      <c r="BE233" s="506">
        <v>0</v>
      </c>
      <c r="BF233" s="506">
        <v>0</v>
      </c>
      <c r="BG233" s="506">
        <v>0</v>
      </c>
      <c r="BH233" s="506">
        <v>0</v>
      </c>
      <c r="BI233" s="506">
        <v>0</v>
      </c>
      <c r="BS233" s="1"/>
      <c r="BT233" s="268"/>
      <c r="BU233" s="268"/>
      <c r="BV233" s="268"/>
      <c r="BW233" s="269"/>
      <c r="BX233" s="269"/>
      <c r="BY233" s="269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</row>
    <row r="234" spans="1:108" ht="15" customHeight="1" x14ac:dyDescent="0.3">
      <c r="A234" s="501" t="s">
        <v>299</v>
      </c>
      <c r="B234" s="502" t="s">
        <v>772</v>
      </c>
      <c r="C234" s="503" t="s">
        <v>294</v>
      </c>
      <c r="D234" s="504">
        <f t="array" ref="D234">SUM($G$18:$BI$18*$G234:$BI234+$G$19:$BI$19*$G234:$BI234)</f>
        <v>32</v>
      </c>
      <c r="E234" s="505"/>
      <c r="F234" s="506">
        <v>214</v>
      </c>
      <c r="G234" s="506">
        <v>0</v>
      </c>
      <c r="H234" s="506">
        <v>0</v>
      </c>
      <c r="I234" s="506">
        <v>16</v>
      </c>
      <c r="J234" s="506">
        <v>0</v>
      </c>
      <c r="K234" s="506">
        <v>0</v>
      </c>
      <c r="L234" s="506">
        <v>0</v>
      </c>
      <c r="M234" s="506">
        <v>0</v>
      </c>
      <c r="N234" s="506">
        <v>0</v>
      </c>
      <c r="O234" s="506">
        <v>0</v>
      </c>
      <c r="P234" s="506">
        <v>0</v>
      </c>
      <c r="Q234" s="506">
        <v>0</v>
      </c>
      <c r="R234" s="506">
        <v>0</v>
      </c>
      <c r="S234" s="506">
        <v>0</v>
      </c>
      <c r="T234" s="506">
        <v>0</v>
      </c>
      <c r="U234" s="506">
        <v>0</v>
      </c>
      <c r="V234" s="506">
        <v>0</v>
      </c>
      <c r="W234" s="506">
        <v>0</v>
      </c>
      <c r="X234" s="506">
        <v>0</v>
      </c>
      <c r="Y234" s="506">
        <v>0</v>
      </c>
      <c r="Z234" s="506">
        <v>0</v>
      </c>
      <c r="AA234" s="506">
        <v>0</v>
      </c>
      <c r="AB234" s="506">
        <v>0</v>
      </c>
      <c r="AC234" s="506">
        <v>0</v>
      </c>
      <c r="AD234" s="506">
        <v>0</v>
      </c>
      <c r="AE234" s="506">
        <v>0</v>
      </c>
      <c r="AF234" s="506">
        <v>0</v>
      </c>
      <c r="AG234" s="506">
        <v>0</v>
      </c>
      <c r="AH234" s="506">
        <v>0</v>
      </c>
      <c r="AI234" s="506">
        <v>0</v>
      </c>
      <c r="AJ234" s="506">
        <v>0</v>
      </c>
      <c r="AK234" s="506">
        <v>0</v>
      </c>
      <c r="AL234" s="506">
        <v>0</v>
      </c>
      <c r="AM234" s="506">
        <v>0</v>
      </c>
      <c r="AN234" s="506">
        <v>0</v>
      </c>
      <c r="AO234" s="506">
        <v>0</v>
      </c>
      <c r="AP234" s="506">
        <v>0</v>
      </c>
      <c r="AQ234" s="506">
        <v>0</v>
      </c>
      <c r="AR234" s="506">
        <v>0</v>
      </c>
      <c r="AS234" s="506">
        <v>0</v>
      </c>
      <c r="AT234" s="506">
        <v>0</v>
      </c>
      <c r="AU234" s="506">
        <v>0</v>
      </c>
      <c r="AV234" s="506">
        <v>0</v>
      </c>
      <c r="AW234" s="506">
        <v>0</v>
      </c>
      <c r="AX234" s="506">
        <v>0</v>
      </c>
      <c r="AY234" s="506">
        <v>0</v>
      </c>
      <c r="AZ234" s="506">
        <v>0</v>
      </c>
      <c r="BA234" s="506">
        <v>0</v>
      </c>
      <c r="BB234" s="506">
        <v>0</v>
      </c>
      <c r="BC234" s="506">
        <v>0</v>
      </c>
      <c r="BD234" s="506">
        <v>0</v>
      </c>
      <c r="BE234" s="506">
        <v>0</v>
      </c>
      <c r="BF234" s="506">
        <v>0</v>
      </c>
      <c r="BG234" s="506">
        <v>0</v>
      </c>
      <c r="BH234" s="506">
        <v>0</v>
      </c>
      <c r="BI234" s="506">
        <v>0</v>
      </c>
      <c r="BS234" s="1"/>
      <c r="BT234" s="268"/>
      <c r="BU234" s="268"/>
      <c r="BV234" s="268"/>
      <c r="BW234" s="269"/>
      <c r="BX234" s="269"/>
      <c r="BY234" s="269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</row>
    <row r="235" spans="1:108" ht="15" customHeight="1" x14ac:dyDescent="0.3">
      <c r="A235" s="501" t="s">
        <v>298</v>
      </c>
      <c r="B235" s="502" t="s">
        <v>773</v>
      </c>
      <c r="C235" s="503" t="s">
        <v>176</v>
      </c>
      <c r="D235" s="504">
        <f t="array" ref="D235">SUM($G$18:$BI$18*$G235:$BI235+$G$19:$BI$19*$G235:$BI235)</f>
        <v>34</v>
      </c>
      <c r="E235" s="505"/>
      <c r="F235" s="506">
        <v>215</v>
      </c>
      <c r="G235" s="506">
        <v>0</v>
      </c>
      <c r="H235" s="506">
        <v>0</v>
      </c>
      <c r="I235" s="506">
        <v>14</v>
      </c>
      <c r="J235" s="506">
        <v>0</v>
      </c>
      <c r="K235" s="506">
        <v>0</v>
      </c>
      <c r="L235" s="506">
        <v>0</v>
      </c>
      <c r="M235" s="506">
        <v>0</v>
      </c>
      <c r="N235" s="506">
        <v>1</v>
      </c>
      <c r="O235" s="506">
        <v>0</v>
      </c>
      <c r="P235" s="506">
        <v>0</v>
      </c>
      <c r="Q235" s="506">
        <v>0</v>
      </c>
      <c r="R235" s="506">
        <v>0</v>
      </c>
      <c r="S235" s="506">
        <v>0</v>
      </c>
      <c r="T235" s="506">
        <v>0</v>
      </c>
      <c r="U235" s="506">
        <v>0</v>
      </c>
      <c r="V235" s="506">
        <v>0</v>
      </c>
      <c r="W235" s="506">
        <v>0</v>
      </c>
      <c r="X235" s="506">
        <v>0</v>
      </c>
      <c r="Y235" s="506">
        <v>0</v>
      </c>
      <c r="Z235" s="506">
        <v>0</v>
      </c>
      <c r="AA235" s="506">
        <v>0</v>
      </c>
      <c r="AB235" s="506">
        <v>0</v>
      </c>
      <c r="AC235" s="506">
        <v>0</v>
      </c>
      <c r="AD235" s="506">
        <v>0</v>
      </c>
      <c r="AE235" s="506">
        <v>0</v>
      </c>
      <c r="AF235" s="506">
        <v>1</v>
      </c>
      <c r="AG235" s="506">
        <v>1</v>
      </c>
      <c r="AH235" s="506">
        <v>0</v>
      </c>
      <c r="AI235" s="506">
        <v>0</v>
      </c>
      <c r="AJ235" s="506">
        <v>0</v>
      </c>
      <c r="AK235" s="506">
        <v>0</v>
      </c>
      <c r="AL235" s="506">
        <v>0</v>
      </c>
      <c r="AM235" s="506">
        <v>0</v>
      </c>
      <c r="AN235" s="506">
        <v>0</v>
      </c>
      <c r="AO235" s="506">
        <v>0</v>
      </c>
      <c r="AP235" s="506">
        <v>0</v>
      </c>
      <c r="AQ235" s="506">
        <v>0</v>
      </c>
      <c r="AR235" s="506">
        <v>0</v>
      </c>
      <c r="AS235" s="506">
        <v>0</v>
      </c>
      <c r="AT235" s="506">
        <v>0</v>
      </c>
      <c r="AU235" s="506">
        <v>0</v>
      </c>
      <c r="AV235" s="506">
        <v>0</v>
      </c>
      <c r="AW235" s="506">
        <v>0</v>
      </c>
      <c r="AX235" s="506">
        <v>0</v>
      </c>
      <c r="AY235" s="506">
        <v>0</v>
      </c>
      <c r="AZ235" s="506">
        <v>0</v>
      </c>
      <c r="BA235" s="506">
        <v>0</v>
      </c>
      <c r="BB235" s="506">
        <v>0</v>
      </c>
      <c r="BC235" s="506">
        <v>0</v>
      </c>
      <c r="BD235" s="506">
        <v>0</v>
      </c>
      <c r="BE235" s="506">
        <v>0</v>
      </c>
      <c r="BF235" s="506">
        <v>0</v>
      </c>
      <c r="BG235" s="506">
        <v>0</v>
      </c>
      <c r="BH235" s="506">
        <v>0</v>
      </c>
      <c r="BI235" s="506">
        <v>0</v>
      </c>
      <c r="BS235" s="1"/>
      <c r="BT235" s="268"/>
      <c r="BU235" s="268"/>
      <c r="BV235" s="268"/>
      <c r="BW235" s="269"/>
      <c r="BX235" s="269"/>
      <c r="BY235" s="269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</row>
    <row r="236" spans="1:108" ht="15" customHeight="1" x14ac:dyDescent="0.3">
      <c r="A236" s="501" t="s">
        <v>297</v>
      </c>
      <c r="B236" s="502" t="s">
        <v>774</v>
      </c>
      <c r="C236" s="503" t="s">
        <v>296</v>
      </c>
      <c r="D236" s="504">
        <f t="array" ref="D236">SUM($G$18:$BI$18*$G236:$BI236+$G$19:$BI$19*$G236:$BI236)</f>
        <v>30</v>
      </c>
      <c r="E236" s="505"/>
      <c r="F236" s="506">
        <v>216</v>
      </c>
      <c r="G236" s="506">
        <v>0</v>
      </c>
      <c r="H236" s="506">
        <v>0</v>
      </c>
      <c r="I236" s="506">
        <v>12</v>
      </c>
      <c r="J236" s="506">
        <v>0</v>
      </c>
      <c r="K236" s="506">
        <v>0</v>
      </c>
      <c r="L236" s="506">
        <v>0</v>
      </c>
      <c r="M236" s="506">
        <v>0</v>
      </c>
      <c r="N236" s="506">
        <v>1</v>
      </c>
      <c r="O236" s="506">
        <v>0</v>
      </c>
      <c r="P236" s="506">
        <v>0</v>
      </c>
      <c r="Q236" s="506">
        <v>0</v>
      </c>
      <c r="R236" s="506">
        <v>0</v>
      </c>
      <c r="S236" s="506">
        <v>0</v>
      </c>
      <c r="T236" s="506">
        <v>0</v>
      </c>
      <c r="U236" s="506">
        <v>0</v>
      </c>
      <c r="V236" s="506">
        <v>0</v>
      </c>
      <c r="W236" s="506">
        <v>0</v>
      </c>
      <c r="X236" s="506">
        <v>0</v>
      </c>
      <c r="Y236" s="506">
        <v>0</v>
      </c>
      <c r="Z236" s="506">
        <v>0</v>
      </c>
      <c r="AA236" s="506">
        <v>0</v>
      </c>
      <c r="AB236" s="506">
        <v>0</v>
      </c>
      <c r="AC236" s="506">
        <v>0</v>
      </c>
      <c r="AD236" s="506">
        <v>0</v>
      </c>
      <c r="AE236" s="506">
        <v>0</v>
      </c>
      <c r="AF236" s="506">
        <v>1</v>
      </c>
      <c r="AG236" s="506">
        <v>1</v>
      </c>
      <c r="AH236" s="506">
        <v>0</v>
      </c>
      <c r="AI236" s="506">
        <v>0</v>
      </c>
      <c r="AJ236" s="506">
        <v>0</v>
      </c>
      <c r="AK236" s="506">
        <v>0</v>
      </c>
      <c r="AL236" s="506">
        <v>0</v>
      </c>
      <c r="AM236" s="506">
        <v>0</v>
      </c>
      <c r="AN236" s="506">
        <v>0</v>
      </c>
      <c r="AO236" s="506">
        <v>0</v>
      </c>
      <c r="AP236" s="506">
        <v>0</v>
      </c>
      <c r="AQ236" s="506">
        <v>0</v>
      </c>
      <c r="AR236" s="506">
        <v>0</v>
      </c>
      <c r="AS236" s="506">
        <v>0</v>
      </c>
      <c r="AT236" s="506">
        <v>0</v>
      </c>
      <c r="AU236" s="506">
        <v>0</v>
      </c>
      <c r="AV236" s="506">
        <v>0</v>
      </c>
      <c r="AW236" s="506">
        <v>0</v>
      </c>
      <c r="AX236" s="506">
        <v>0</v>
      </c>
      <c r="AY236" s="506">
        <v>0</v>
      </c>
      <c r="AZ236" s="506">
        <v>0</v>
      </c>
      <c r="BA236" s="506">
        <v>0</v>
      </c>
      <c r="BB236" s="506">
        <v>0</v>
      </c>
      <c r="BC236" s="506">
        <v>0</v>
      </c>
      <c r="BD236" s="506">
        <v>0</v>
      </c>
      <c r="BE236" s="506">
        <v>0</v>
      </c>
      <c r="BF236" s="506">
        <v>0</v>
      </c>
      <c r="BG236" s="506">
        <v>0</v>
      </c>
      <c r="BH236" s="506">
        <v>0</v>
      </c>
      <c r="BI236" s="506">
        <v>0</v>
      </c>
      <c r="BS236" s="1"/>
      <c r="BT236" s="268"/>
      <c r="BU236" s="268"/>
      <c r="BV236" s="268"/>
      <c r="BW236" s="269"/>
      <c r="BX236" s="269"/>
      <c r="BY236" s="269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</row>
    <row r="237" spans="1:108" ht="15" customHeight="1" x14ac:dyDescent="0.3">
      <c r="A237" s="501" t="s">
        <v>295</v>
      </c>
      <c r="B237" s="502" t="s">
        <v>775</v>
      </c>
      <c r="C237" s="503" t="s">
        <v>294</v>
      </c>
      <c r="D237" s="504">
        <f t="array" ref="D237">SUM($G$18:$BI$18*$G237:$BI237+$G$19:$BI$19*$G237:$BI237)</f>
        <v>12</v>
      </c>
      <c r="E237" s="505"/>
      <c r="F237" s="506">
        <v>217</v>
      </c>
      <c r="G237" s="506">
        <v>0</v>
      </c>
      <c r="H237" s="506">
        <v>0</v>
      </c>
      <c r="I237" s="506">
        <v>6</v>
      </c>
      <c r="J237" s="506">
        <v>0</v>
      </c>
      <c r="K237" s="506">
        <v>0</v>
      </c>
      <c r="L237" s="506">
        <v>0</v>
      </c>
      <c r="M237" s="506">
        <v>0</v>
      </c>
      <c r="N237" s="506">
        <v>0</v>
      </c>
      <c r="O237" s="506">
        <v>0</v>
      </c>
      <c r="P237" s="506">
        <v>0</v>
      </c>
      <c r="Q237" s="506">
        <v>0</v>
      </c>
      <c r="R237" s="506">
        <v>0</v>
      </c>
      <c r="S237" s="506">
        <v>0</v>
      </c>
      <c r="T237" s="506">
        <v>0</v>
      </c>
      <c r="U237" s="506">
        <v>0</v>
      </c>
      <c r="V237" s="506">
        <v>0</v>
      </c>
      <c r="W237" s="506">
        <v>0</v>
      </c>
      <c r="X237" s="506">
        <v>0</v>
      </c>
      <c r="Y237" s="506">
        <v>0</v>
      </c>
      <c r="Z237" s="506">
        <v>0</v>
      </c>
      <c r="AA237" s="506">
        <v>0</v>
      </c>
      <c r="AB237" s="506">
        <v>0</v>
      </c>
      <c r="AC237" s="506">
        <v>0</v>
      </c>
      <c r="AD237" s="506">
        <v>0</v>
      </c>
      <c r="AE237" s="506">
        <v>0</v>
      </c>
      <c r="AF237" s="506">
        <v>0</v>
      </c>
      <c r="AG237" s="506">
        <v>0</v>
      </c>
      <c r="AH237" s="506">
        <v>0</v>
      </c>
      <c r="AI237" s="506">
        <v>0</v>
      </c>
      <c r="AJ237" s="506">
        <v>0</v>
      </c>
      <c r="AK237" s="506">
        <v>0</v>
      </c>
      <c r="AL237" s="506">
        <v>0</v>
      </c>
      <c r="AM237" s="506">
        <v>0</v>
      </c>
      <c r="AN237" s="506">
        <v>0</v>
      </c>
      <c r="AO237" s="506">
        <v>0</v>
      </c>
      <c r="AP237" s="506">
        <v>0</v>
      </c>
      <c r="AQ237" s="506">
        <v>0</v>
      </c>
      <c r="AR237" s="506">
        <v>0</v>
      </c>
      <c r="AS237" s="506">
        <v>0</v>
      </c>
      <c r="AT237" s="506">
        <v>0</v>
      </c>
      <c r="AU237" s="506">
        <v>0</v>
      </c>
      <c r="AV237" s="506">
        <v>0</v>
      </c>
      <c r="AW237" s="506">
        <v>0</v>
      </c>
      <c r="AX237" s="506">
        <v>0</v>
      </c>
      <c r="AY237" s="506">
        <v>0</v>
      </c>
      <c r="AZ237" s="506">
        <v>0</v>
      </c>
      <c r="BA237" s="506">
        <v>0</v>
      </c>
      <c r="BB237" s="506">
        <v>0</v>
      </c>
      <c r="BC237" s="506">
        <v>0</v>
      </c>
      <c r="BD237" s="506">
        <v>0</v>
      </c>
      <c r="BE237" s="506">
        <v>0</v>
      </c>
      <c r="BF237" s="506">
        <v>0</v>
      </c>
      <c r="BG237" s="506">
        <v>0</v>
      </c>
      <c r="BH237" s="506">
        <v>0</v>
      </c>
      <c r="BI237" s="506">
        <v>0</v>
      </c>
      <c r="BS237" s="1"/>
      <c r="BT237" s="268"/>
      <c r="BU237" s="268"/>
      <c r="BV237" s="268"/>
      <c r="BW237" s="269"/>
      <c r="BX237" s="269"/>
      <c r="BY237" s="269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</row>
    <row r="238" spans="1:108" ht="15" customHeight="1" x14ac:dyDescent="0.3">
      <c r="A238" s="501" t="s">
        <v>293</v>
      </c>
      <c r="B238" s="502" t="s">
        <v>776</v>
      </c>
      <c r="C238" s="503" t="s">
        <v>182</v>
      </c>
      <c r="D238" s="504">
        <f t="array" ref="D238">SUM($G$18:$BI$18*$G238:$BI238+$G$19:$BI$19*$G238:$BI238)</f>
        <v>32</v>
      </c>
      <c r="E238" s="505"/>
      <c r="F238" s="506">
        <v>218</v>
      </c>
      <c r="G238" s="506">
        <v>0</v>
      </c>
      <c r="H238" s="506">
        <v>0</v>
      </c>
      <c r="I238" s="506">
        <v>16</v>
      </c>
      <c r="J238" s="506">
        <v>0</v>
      </c>
      <c r="K238" s="506">
        <v>0</v>
      </c>
      <c r="L238" s="506">
        <v>0</v>
      </c>
      <c r="M238" s="506">
        <v>0</v>
      </c>
      <c r="N238" s="506">
        <v>0</v>
      </c>
      <c r="O238" s="506">
        <v>0</v>
      </c>
      <c r="P238" s="506">
        <v>0</v>
      </c>
      <c r="Q238" s="506">
        <v>0</v>
      </c>
      <c r="R238" s="506">
        <v>0</v>
      </c>
      <c r="S238" s="506">
        <v>0</v>
      </c>
      <c r="T238" s="506">
        <v>0</v>
      </c>
      <c r="U238" s="506">
        <v>0</v>
      </c>
      <c r="V238" s="506">
        <v>0</v>
      </c>
      <c r="W238" s="506">
        <v>0</v>
      </c>
      <c r="X238" s="506">
        <v>0</v>
      </c>
      <c r="Y238" s="506">
        <v>0</v>
      </c>
      <c r="Z238" s="506">
        <v>0</v>
      </c>
      <c r="AA238" s="506">
        <v>0</v>
      </c>
      <c r="AB238" s="506">
        <v>0</v>
      </c>
      <c r="AC238" s="506">
        <v>0</v>
      </c>
      <c r="AD238" s="506">
        <v>0</v>
      </c>
      <c r="AE238" s="506">
        <v>0</v>
      </c>
      <c r="AF238" s="506">
        <v>0</v>
      </c>
      <c r="AG238" s="506">
        <v>0</v>
      </c>
      <c r="AH238" s="506">
        <v>0</v>
      </c>
      <c r="AI238" s="506">
        <v>0</v>
      </c>
      <c r="AJ238" s="506">
        <v>0</v>
      </c>
      <c r="AK238" s="506">
        <v>0</v>
      </c>
      <c r="AL238" s="506">
        <v>0</v>
      </c>
      <c r="AM238" s="506">
        <v>0</v>
      </c>
      <c r="AN238" s="506">
        <v>0</v>
      </c>
      <c r="AO238" s="506">
        <v>0</v>
      </c>
      <c r="AP238" s="506">
        <v>0</v>
      </c>
      <c r="AQ238" s="506">
        <v>0</v>
      </c>
      <c r="AR238" s="506">
        <v>0</v>
      </c>
      <c r="AS238" s="506">
        <v>0</v>
      </c>
      <c r="AT238" s="506">
        <v>0</v>
      </c>
      <c r="AU238" s="506">
        <v>0</v>
      </c>
      <c r="AV238" s="506">
        <v>0</v>
      </c>
      <c r="AW238" s="506">
        <v>0</v>
      </c>
      <c r="AX238" s="506">
        <v>0</v>
      </c>
      <c r="AY238" s="506">
        <v>0</v>
      </c>
      <c r="AZ238" s="506">
        <v>0</v>
      </c>
      <c r="BA238" s="506">
        <v>0</v>
      </c>
      <c r="BB238" s="506">
        <v>0</v>
      </c>
      <c r="BC238" s="506">
        <v>0</v>
      </c>
      <c r="BD238" s="506">
        <v>0</v>
      </c>
      <c r="BE238" s="506">
        <v>0</v>
      </c>
      <c r="BF238" s="506">
        <v>0</v>
      </c>
      <c r="BG238" s="506">
        <v>0</v>
      </c>
      <c r="BH238" s="506">
        <v>0</v>
      </c>
      <c r="BI238" s="506">
        <v>0</v>
      </c>
      <c r="BS238" s="1"/>
      <c r="BT238" s="268"/>
      <c r="BU238" s="268"/>
      <c r="BV238" s="268"/>
      <c r="BW238" s="269"/>
      <c r="BX238" s="269"/>
      <c r="BY238" s="269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</row>
    <row r="239" spans="1:108" ht="15" customHeight="1" x14ac:dyDescent="0.3">
      <c r="A239" s="501" t="s">
        <v>292</v>
      </c>
      <c r="B239" s="502" t="s">
        <v>777</v>
      </c>
      <c r="C239" s="503" t="s">
        <v>182</v>
      </c>
      <c r="D239" s="504">
        <f t="array" ref="D239">SUM($G$18:$BI$18*$G239:$BI239+$G$19:$BI$19*$G239:$BI239)</f>
        <v>40</v>
      </c>
      <c r="E239" s="505"/>
      <c r="F239" s="506">
        <v>219</v>
      </c>
      <c r="G239" s="506">
        <v>0</v>
      </c>
      <c r="H239" s="506">
        <v>0</v>
      </c>
      <c r="I239" s="506">
        <v>20</v>
      </c>
      <c r="J239" s="506">
        <v>0</v>
      </c>
      <c r="K239" s="506">
        <v>0</v>
      </c>
      <c r="L239" s="506">
        <v>0</v>
      </c>
      <c r="M239" s="506">
        <v>0</v>
      </c>
      <c r="N239" s="506">
        <v>0</v>
      </c>
      <c r="O239" s="506">
        <v>0</v>
      </c>
      <c r="P239" s="506">
        <v>0</v>
      </c>
      <c r="Q239" s="506">
        <v>0</v>
      </c>
      <c r="R239" s="506">
        <v>0</v>
      </c>
      <c r="S239" s="506">
        <v>0</v>
      </c>
      <c r="T239" s="506">
        <v>0</v>
      </c>
      <c r="U239" s="506">
        <v>0</v>
      </c>
      <c r="V239" s="506">
        <v>0</v>
      </c>
      <c r="W239" s="506">
        <v>0</v>
      </c>
      <c r="X239" s="506">
        <v>0</v>
      </c>
      <c r="Y239" s="506">
        <v>0</v>
      </c>
      <c r="Z239" s="506">
        <v>0</v>
      </c>
      <c r="AA239" s="506">
        <v>0</v>
      </c>
      <c r="AB239" s="506">
        <v>0</v>
      </c>
      <c r="AC239" s="506">
        <v>0</v>
      </c>
      <c r="AD239" s="506">
        <v>0</v>
      </c>
      <c r="AE239" s="506">
        <v>0</v>
      </c>
      <c r="AF239" s="506">
        <v>0</v>
      </c>
      <c r="AG239" s="506">
        <v>0</v>
      </c>
      <c r="AH239" s="506">
        <v>0</v>
      </c>
      <c r="AI239" s="506">
        <v>0</v>
      </c>
      <c r="AJ239" s="506">
        <v>0</v>
      </c>
      <c r="AK239" s="506">
        <v>0</v>
      </c>
      <c r="AL239" s="506">
        <v>0</v>
      </c>
      <c r="AM239" s="506">
        <v>0</v>
      </c>
      <c r="AN239" s="506">
        <v>0</v>
      </c>
      <c r="AO239" s="506">
        <v>0</v>
      </c>
      <c r="AP239" s="506">
        <v>0</v>
      </c>
      <c r="AQ239" s="506">
        <v>0</v>
      </c>
      <c r="AR239" s="506">
        <v>0</v>
      </c>
      <c r="AS239" s="506">
        <v>0</v>
      </c>
      <c r="AT239" s="506">
        <v>0</v>
      </c>
      <c r="AU239" s="506">
        <v>0</v>
      </c>
      <c r="AV239" s="506">
        <v>0</v>
      </c>
      <c r="AW239" s="506">
        <v>0</v>
      </c>
      <c r="AX239" s="506">
        <v>0</v>
      </c>
      <c r="AY239" s="506">
        <v>0</v>
      </c>
      <c r="AZ239" s="506">
        <v>0</v>
      </c>
      <c r="BA239" s="506">
        <v>0</v>
      </c>
      <c r="BB239" s="506">
        <v>0</v>
      </c>
      <c r="BC239" s="506">
        <v>0</v>
      </c>
      <c r="BD239" s="506">
        <v>0</v>
      </c>
      <c r="BE239" s="506">
        <v>0</v>
      </c>
      <c r="BF239" s="506">
        <v>0</v>
      </c>
      <c r="BG239" s="506">
        <v>0</v>
      </c>
      <c r="BH239" s="506">
        <v>0</v>
      </c>
      <c r="BI239" s="506">
        <v>0</v>
      </c>
      <c r="BS239" s="1"/>
      <c r="BT239" s="268"/>
      <c r="BU239" s="268"/>
      <c r="BV239" s="268"/>
      <c r="BW239" s="269"/>
      <c r="BX239" s="269"/>
      <c r="BY239" s="269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</row>
    <row r="240" spans="1:108" ht="15" customHeight="1" x14ac:dyDescent="0.3">
      <c r="A240" s="501" t="s">
        <v>291</v>
      </c>
      <c r="B240" s="502" t="s">
        <v>778</v>
      </c>
      <c r="C240" s="503" t="s">
        <v>182</v>
      </c>
      <c r="D240" s="504">
        <f t="array" ref="D240">SUM($G$18:$BI$18*$G240:$BI240+$G$19:$BI$19*$G240:$BI240)</f>
        <v>36</v>
      </c>
      <c r="E240" s="505"/>
      <c r="F240" s="506">
        <v>220</v>
      </c>
      <c r="G240" s="506">
        <v>0</v>
      </c>
      <c r="H240" s="506">
        <v>0</v>
      </c>
      <c r="I240" s="506">
        <v>18</v>
      </c>
      <c r="J240" s="506">
        <v>0</v>
      </c>
      <c r="K240" s="506">
        <v>0</v>
      </c>
      <c r="L240" s="506">
        <v>0</v>
      </c>
      <c r="M240" s="506">
        <v>0</v>
      </c>
      <c r="N240" s="506">
        <v>0</v>
      </c>
      <c r="O240" s="506">
        <v>0</v>
      </c>
      <c r="P240" s="506">
        <v>0</v>
      </c>
      <c r="Q240" s="506">
        <v>0</v>
      </c>
      <c r="R240" s="506">
        <v>0</v>
      </c>
      <c r="S240" s="506">
        <v>0</v>
      </c>
      <c r="T240" s="506">
        <v>0</v>
      </c>
      <c r="U240" s="506">
        <v>0</v>
      </c>
      <c r="V240" s="506">
        <v>0</v>
      </c>
      <c r="W240" s="506">
        <v>0</v>
      </c>
      <c r="X240" s="506">
        <v>0</v>
      </c>
      <c r="Y240" s="506">
        <v>0</v>
      </c>
      <c r="Z240" s="506">
        <v>0</v>
      </c>
      <c r="AA240" s="506">
        <v>0</v>
      </c>
      <c r="AB240" s="506">
        <v>0</v>
      </c>
      <c r="AC240" s="506">
        <v>0</v>
      </c>
      <c r="AD240" s="506">
        <v>0</v>
      </c>
      <c r="AE240" s="506">
        <v>0</v>
      </c>
      <c r="AF240" s="506">
        <v>0</v>
      </c>
      <c r="AG240" s="506">
        <v>0</v>
      </c>
      <c r="AH240" s="506">
        <v>0</v>
      </c>
      <c r="AI240" s="506">
        <v>0</v>
      </c>
      <c r="AJ240" s="506">
        <v>0</v>
      </c>
      <c r="AK240" s="506">
        <v>0</v>
      </c>
      <c r="AL240" s="506">
        <v>0</v>
      </c>
      <c r="AM240" s="506">
        <v>0</v>
      </c>
      <c r="AN240" s="506">
        <v>0</v>
      </c>
      <c r="AO240" s="506">
        <v>0</v>
      </c>
      <c r="AP240" s="506">
        <v>0</v>
      </c>
      <c r="AQ240" s="506">
        <v>0</v>
      </c>
      <c r="AR240" s="506">
        <v>0</v>
      </c>
      <c r="AS240" s="506">
        <v>0</v>
      </c>
      <c r="AT240" s="506">
        <v>0</v>
      </c>
      <c r="AU240" s="506">
        <v>0</v>
      </c>
      <c r="AV240" s="506">
        <v>0</v>
      </c>
      <c r="AW240" s="506">
        <v>0</v>
      </c>
      <c r="AX240" s="506">
        <v>0</v>
      </c>
      <c r="AY240" s="506">
        <v>0</v>
      </c>
      <c r="AZ240" s="506">
        <v>0</v>
      </c>
      <c r="BA240" s="506">
        <v>0</v>
      </c>
      <c r="BB240" s="506">
        <v>0</v>
      </c>
      <c r="BC240" s="506">
        <v>0</v>
      </c>
      <c r="BD240" s="506">
        <v>0</v>
      </c>
      <c r="BE240" s="506">
        <v>0</v>
      </c>
      <c r="BF240" s="506">
        <v>0</v>
      </c>
      <c r="BG240" s="506">
        <v>0</v>
      </c>
      <c r="BH240" s="506">
        <v>0</v>
      </c>
      <c r="BI240" s="506">
        <v>0</v>
      </c>
      <c r="BS240" s="1"/>
      <c r="BT240" s="268"/>
      <c r="BU240" s="268"/>
      <c r="BV240" s="268"/>
      <c r="BW240" s="269"/>
      <c r="BX240" s="269"/>
      <c r="BY240" s="269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</row>
    <row r="241" spans="1:108" ht="15" customHeight="1" x14ac:dyDescent="0.3">
      <c r="A241" s="501" t="s">
        <v>290</v>
      </c>
      <c r="B241" s="502" t="s">
        <v>779</v>
      </c>
      <c r="C241" s="503" t="s">
        <v>182</v>
      </c>
      <c r="D241" s="504">
        <f t="array" ref="D241">SUM($G$18:$BI$18*$G241:$BI241+$G$19:$BI$19*$G241:$BI241)</f>
        <v>40</v>
      </c>
      <c r="E241" s="505"/>
      <c r="F241" s="506">
        <v>221</v>
      </c>
      <c r="G241" s="506">
        <v>0</v>
      </c>
      <c r="H241" s="506">
        <v>0</v>
      </c>
      <c r="I241" s="506">
        <v>20</v>
      </c>
      <c r="J241" s="506">
        <v>0</v>
      </c>
      <c r="K241" s="506">
        <v>0</v>
      </c>
      <c r="L241" s="506">
        <v>0</v>
      </c>
      <c r="M241" s="506">
        <v>0</v>
      </c>
      <c r="N241" s="506">
        <v>0</v>
      </c>
      <c r="O241" s="506">
        <v>0</v>
      </c>
      <c r="P241" s="506">
        <v>0</v>
      </c>
      <c r="Q241" s="506">
        <v>0</v>
      </c>
      <c r="R241" s="506">
        <v>0</v>
      </c>
      <c r="S241" s="506">
        <v>0</v>
      </c>
      <c r="T241" s="506">
        <v>0</v>
      </c>
      <c r="U241" s="506">
        <v>0</v>
      </c>
      <c r="V241" s="506">
        <v>0</v>
      </c>
      <c r="W241" s="506">
        <v>0</v>
      </c>
      <c r="X241" s="506">
        <v>0</v>
      </c>
      <c r="Y241" s="506">
        <v>0</v>
      </c>
      <c r="Z241" s="506">
        <v>0</v>
      </c>
      <c r="AA241" s="506">
        <v>0</v>
      </c>
      <c r="AB241" s="506">
        <v>0</v>
      </c>
      <c r="AC241" s="506">
        <v>0</v>
      </c>
      <c r="AD241" s="506">
        <v>0</v>
      </c>
      <c r="AE241" s="506">
        <v>0</v>
      </c>
      <c r="AF241" s="506">
        <v>0</v>
      </c>
      <c r="AG241" s="506">
        <v>0</v>
      </c>
      <c r="AH241" s="506">
        <v>0</v>
      </c>
      <c r="AI241" s="506">
        <v>0</v>
      </c>
      <c r="AJ241" s="506">
        <v>0</v>
      </c>
      <c r="AK241" s="506">
        <v>0</v>
      </c>
      <c r="AL241" s="506">
        <v>0</v>
      </c>
      <c r="AM241" s="506">
        <v>0</v>
      </c>
      <c r="AN241" s="506">
        <v>0</v>
      </c>
      <c r="AO241" s="506">
        <v>0</v>
      </c>
      <c r="AP241" s="506">
        <v>0</v>
      </c>
      <c r="AQ241" s="506">
        <v>0</v>
      </c>
      <c r="AR241" s="506">
        <v>0</v>
      </c>
      <c r="AS241" s="506">
        <v>0</v>
      </c>
      <c r="AT241" s="506">
        <v>0</v>
      </c>
      <c r="AU241" s="506">
        <v>0</v>
      </c>
      <c r="AV241" s="506">
        <v>0</v>
      </c>
      <c r="AW241" s="506">
        <v>0</v>
      </c>
      <c r="AX241" s="506">
        <v>0</v>
      </c>
      <c r="AY241" s="506">
        <v>0</v>
      </c>
      <c r="AZ241" s="506">
        <v>0</v>
      </c>
      <c r="BA241" s="506">
        <v>0</v>
      </c>
      <c r="BB241" s="506">
        <v>0</v>
      </c>
      <c r="BC241" s="506">
        <v>0</v>
      </c>
      <c r="BD241" s="506">
        <v>0</v>
      </c>
      <c r="BE241" s="506">
        <v>0</v>
      </c>
      <c r="BF241" s="506">
        <v>0</v>
      </c>
      <c r="BG241" s="506">
        <v>0</v>
      </c>
      <c r="BH241" s="506">
        <v>0</v>
      </c>
      <c r="BI241" s="506">
        <v>0</v>
      </c>
      <c r="BS241" s="1"/>
      <c r="BT241" s="268"/>
      <c r="BU241" s="268"/>
      <c r="BV241" s="268"/>
      <c r="BW241" s="269"/>
      <c r="BX241" s="269"/>
      <c r="BY241" s="269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</row>
    <row r="242" spans="1:108" ht="15" customHeight="1" x14ac:dyDescent="0.3">
      <c r="A242" s="501" t="s">
        <v>289</v>
      </c>
      <c r="B242" s="502" t="s">
        <v>780</v>
      </c>
      <c r="C242" s="503" t="s">
        <v>182</v>
      </c>
      <c r="D242" s="504">
        <f t="array" ref="D242">SUM($G$18:$BI$18*$G242:$BI242+$G$19:$BI$19*$G242:$BI242)</f>
        <v>40</v>
      </c>
      <c r="E242" s="505"/>
      <c r="F242" s="506">
        <v>222</v>
      </c>
      <c r="G242" s="506">
        <v>0</v>
      </c>
      <c r="H242" s="506">
        <v>0</v>
      </c>
      <c r="I242" s="506">
        <v>20</v>
      </c>
      <c r="J242" s="506">
        <v>0</v>
      </c>
      <c r="K242" s="506">
        <v>0</v>
      </c>
      <c r="L242" s="506">
        <v>0</v>
      </c>
      <c r="M242" s="506">
        <v>0</v>
      </c>
      <c r="N242" s="506">
        <v>0</v>
      </c>
      <c r="O242" s="506">
        <v>0</v>
      </c>
      <c r="P242" s="506">
        <v>0</v>
      </c>
      <c r="Q242" s="506">
        <v>0</v>
      </c>
      <c r="R242" s="506">
        <v>0</v>
      </c>
      <c r="S242" s="506">
        <v>0</v>
      </c>
      <c r="T242" s="506">
        <v>0</v>
      </c>
      <c r="U242" s="506">
        <v>0</v>
      </c>
      <c r="V242" s="506">
        <v>0</v>
      </c>
      <c r="W242" s="506">
        <v>0</v>
      </c>
      <c r="X242" s="506">
        <v>0</v>
      </c>
      <c r="Y242" s="506">
        <v>0</v>
      </c>
      <c r="Z242" s="506">
        <v>0</v>
      </c>
      <c r="AA242" s="506">
        <v>0</v>
      </c>
      <c r="AB242" s="506">
        <v>0</v>
      </c>
      <c r="AC242" s="506">
        <v>0</v>
      </c>
      <c r="AD242" s="506">
        <v>0</v>
      </c>
      <c r="AE242" s="506">
        <v>0</v>
      </c>
      <c r="AF242" s="506">
        <v>0</v>
      </c>
      <c r="AG242" s="506">
        <v>0</v>
      </c>
      <c r="AH242" s="506">
        <v>0</v>
      </c>
      <c r="AI242" s="506">
        <v>0</v>
      </c>
      <c r="AJ242" s="506">
        <v>0</v>
      </c>
      <c r="AK242" s="506">
        <v>0</v>
      </c>
      <c r="AL242" s="506">
        <v>0</v>
      </c>
      <c r="AM242" s="506">
        <v>0</v>
      </c>
      <c r="AN242" s="506">
        <v>0</v>
      </c>
      <c r="AO242" s="506">
        <v>0</v>
      </c>
      <c r="AP242" s="506">
        <v>0</v>
      </c>
      <c r="AQ242" s="506">
        <v>0</v>
      </c>
      <c r="AR242" s="506">
        <v>0</v>
      </c>
      <c r="AS242" s="506">
        <v>0</v>
      </c>
      <c r="AT242" s="506">
        <v>0</v>
      </c>
      <c r="AU242" s="506">
        <v>0</v>
      </c>
      <c r="AV242" s="506">
        <v>0</v>
      </c>
      <c r="AW242" s="506">
        <v>0</v>
      </c>
      <c r="AX242" s="506">
        <v>0</v>
      </c>
      <c r="AY242" s="506">
        <v>0</v>
      </c>
      <c r="AZ242" s="506">
        <v>0</v>
      </c>
      <c r="BA242" s="506">
        <v>0</v>
      </c>
      <c r="BB242" s="506">
        <v>0</v>
      </c>
      <c r="BC242" s="506">
        <v>0</v>
      </c>
      <c r="BD242" s="506">
        <v>0</v>
      </c>
      <c r="BE242" s="506">
        <v>0</v>
      </c>
      <c r="BF242" s="506">
        <v>0</v>
      </c>
      <c r="BG242" s="506">
        <v>0</v>
      </c>
      <c r="BH242" s="506">
        <v>0</v>
      </c>
      <c r="BI242" s="506">
        <v>0</v>
      </c>
      <c r="BS242" s="1"/>
      <c r="BT242" s="268"/>
      <c r="BU242" s="268"/>
      <c r="BV242" s="268"/>
      <c r="BW242" s="269"/>
      <c r="BX242" s="269"/>
      <c r="BY242" s="269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</row>
    <row r="243" spans="1:108" ht="15" customHeight="1" x14ac:dyDescent="0.3">
      <c r="A243" s="501" t="s">
        <v>288</v>
      </c>
      <c r="B243" s="502" t="s">
        <v>781</v>
      </c>
      <c r="C243" s="503" t="s">
        <v>279</v>
      </c>
      <c r="D243" s="504">
        <f t="array" ref="D243">SUM($G$18:$BI$18*$G243:$BI243+$G$19:$BI$19*$G243:$BI243)</f>
        <v>25</v>
      </c>
      <c r="E243" s="505"/>
      <c r="F243" s="506">
        <v>223</v>
      </c>
      <c r="G243" s="506">
        <v>0</v>
      </c>
      <c r="H243" s="506">
        <v>0</v>
      </c>
      <c r="I243" s="506">
        <v>3</v>
      </c>
      <c r="J243" s="506">
        <v>0</v>
      </c>
      <c r="K243" s="506">
        <v>0</v>
      </c>
      <c r="L243" s="506">
        <v>0</v>
      </c>
      <c r="M243" s="506">
        <v>0</v>
      </c>
      <c r="N243" s="506">
        <v>0</v>
      </c>
      <c r="O243" s="506">
        <v>0</v>
      </c>
      <c r="P243" s="506">
        <v>4</v>
      </c>
      <c r="Q243" s="506">
        <v>1</v>
      </c>
      <c r="R243" s="506">
        <v>0</v>
      </c>
      <c r="S243" s="506">
        <v>0</v>
      </c>
      <c r="T243" s="506">
        <v>0</v>
      </c>
      <c r="U243" s="506">
        <v>0</v>
      </c>
      <c r="V243" s="506">
        <v>0</v>
      </c>
      <c r="W243" s="506">
        <v>0</v>
      </c>
      <c r="X243" s="506">
        <v>0</v>
      </c>
      <c r="Y243" s="506">
        <v>1</v>
      </c>
      <c r="Z243" s="506">
        <v>0</v>
      </c>
      <c r="AA243" s="506">
        <v>0</v>
      </c>
      <c r="AB243" s="506">
        <v>0</v>
      </c>
      <c r="AC243" s="506">
        <v>0</v>
      </c>
      <c r="AD243" s="506">
        <v>0</v>
      </c>
      <c r="AE243" s="506">
        <v>0</v>
      </c>
      <c r="AF243" s="506">
        <v>0</v>
      </c>
      <c r="AG243" s="506">
        <v>0</v>
      </c>
      <c r="AH243" s="506">
        <v>0</v>
      </c>
      <c r="AI243" s="506">
        <v>0</v>
      </c>
      <c r="AJ243" s="506">
        <v>0</v>
      </c>
      <c r="AK243" s="506">
        <v>0</v>
      </c>
      <c r="AL243" s="506">
        <v>0</v>
      </c>
      <c r="AM243" s="506">
        <v>0</v>
      </c>
      <c r="AN243" s="506">
        <v>0</v>
      </c>
      <c r="AO243" s="506">
        <v>0</v>
      </c>
      <c r="AP243" s="506">
        <v>0</v>
      </c>
      <c r="AQ243" s="506">
        <v>0</v>
      </c>
      <c r="AR243" s="506">
        <v>0</v>
      </c>
      <c r="AS243" s="506">
        <v>0</v>
      </c>
      <c r="AT243" s="506">
        <v>0</v>
      </c>
      <c r="AU243" s="506">
        <v>0</v>
      </c>
      <c r="AV243" s="506">
        <v>0</v>
      </c>
      <c r="AW243" s="506">
        <v>0</v>
      </c>
      <c r="AX243" s="506">
        <v>0</v>
      </c>
      <c r="AY243" s="506">
        <v>0</v>
      </c>
      <c r="AZ243" s="506">
        <v>0</v>
      </c>
      <c r="BA243" s="506">
        <v>0</v>
      </c>
      <c r="BB243" s="506">
        <v>0</v>
      </c>
      <c r="BC243" s="506">
        <v>0</v>
      </c>
      <c r="BD243" s="506">
        <v>0</v>
      </c>
      <c r="BE243" s="506">
        <v>0</v>
      </c>
      <c r="BF243" s="506">
        <v>2</v>
      </c>
      <c r="BG243" s="506">
        <v>0</v>
      </c>
      <c r="BH243" s="506">
        <v>0</v>
      </c>
      <c r="BI243" s="506">
        <v>0</v>
      </c>
      <c r="BS243" s="1"/>
      <c r="BT243" s="268"/>
      <c r="BU243" s="268"/>
      <c r="BV243" s="268"/>
      <c r="BW243" s="269"/>
      <c r="BX243" s="269"/>
      <c r="BY243" s="269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</row>
    <row r="244" spans="1:108" ht="15" customHeight="1" x14ac:dyDescent="0.3">
      <c r="A244" s="501" t="s">
        <v>287</v>
      </c>
      <c r="B244" s="502" t="s">
        <v>782</v>
      </c>
      <c r="C244" s="503" t="s">
        <v>279</v>
      </c>
      <c r="D244" s="504">
        <f t="array" ref="D244">SUM($G$18:$BI$18*$G244:$BI244+$G$19:$BI$19*$G244:$BI244)</f>
        <v>25</v>
      </c>
      <c r="E244" s="505"/>
      <c r="F244" s="506">
        <v>224</v>
      </c>
      <c r="G244" s="506">
        <v>0</v>
      </c>
      <c r="H244" s="506">
        <v>0</v>
      </c>
      <c r="I244" s="506">
        <v>3</v>
      </c>
      <c r="J244" s="506">
        <v>0</v>
      </c>
      <c r="K244" s="506">
        <v>0</v>
      </c>
      <c r="L244" s="506">
        <v>0</v>
      </c>
      <c r="M244" s="506">
        <v>0</v>
      </c>
      <c r="N244" s="506">
        <v>0</v>
      </c>
      <c r="O244" s="506">
        <v>0</v>
      </c>
      <c r="P244" s="506">
        <v>4</v>
      </c>
      <c r="Q244" s="506">
        <v>1</v>
      </c>
      <c r="R244" s="506">
        <v>0</v>
      </c>
      <c r="S244" s="506">
        <v>0</v>
      </c>
      <c r="T244" s="506">
        <v>0</v>
      </c>
      <c r="U244" s="506">
        <v>0</v>
      </c>
      <c r="V244" s="506">
        <v>0</v>
      </c>
      <c r="W244" s="506">
        <v>0</v>
      </c>
      <c r="X244" s="506">
        <v>0</v>
      </c>
      <c r="Y244" s="506">
        <v>1</v>
      </c>
      <c r="Z244" s="506">
        <v>0</v>
      </c>
      <c r="AA244" s="506">
        <v>0</v>
      </c>
      <c r="AB244" s="506">
        <v>0</v>
      </c>
      <c r="AC244" s="506">
        <v>0</v>
      </c>
      <c r="AD244" s="506">
        <v>0</v>
      </c>
      <c r="AE244" s="506">
        <v>0</v>
      </c>
      <c r="AF244" s="506">
        <v>0</v>
      </c>
      <c r="AG244" s="506">
        <v>0</v>
      </c>
      <c r="AH244" s="506">
        <v>0</v>
      </c>
      <c r="AI244" s="506">
        <v>0</v>
      </c>
      <c r="AJ244" s="506">
        <v>0</v>
      </c>
      <c r="AK244" s="506">
        <v>0</v>
      </c>
      <c r="AL244" s="506">
        <v>0</v>
      </c>
      <c r="AM244" s="506">
        <v>0</v>
      </c>
      <c r="AN244" s="506">
        <v>0</v>
      </c>
      <c r="AO244" s="506">
        <v>0</v>
      </c>
      <c r="AP244" s="506">
        <v>0</v>
      </c>
      <c r="AQ244" s="506">
        <v>0</v>
      </c>
      <c r="AR244" s="506">
        <v>0</v>
      </c>
      <c r="AS244" s="506">
        <v>0</v>
      </c>
      <c r="AT244" s="506">
        <v>0</v>
      </c>
      <c r="AU244" s="506">
        <v>0</v>
      </c>
      <c r="AV244" s="506">
        <v>0</v>
      </c>
      <c r="AW244" s="506">
        <v>0</v>
      </c>
      <c r="AX244" s="506">
        <v>0</v>
      </c>
      <c r="AY244" s="506">
        <v>0</v>
      </c>
      <c r="AZ244" s="506">
        <v>0</v>
      </c>
      <c r="BA244" s="506">
        <v>0</v>
      </c>
      <c r="BB244" s="506">
        <v>0</v>
      </c>
      <c r="BC244" s="506">
        <v>0</v>
      </c>
      <c r="BD244" s="506">
        <v>0</v>
      </c>
      <c r="BE244" s="506">
        <v>0</v>
      </c>
      <c r="BF244" s="506">
        <v>2</v>
      </c>
      <c r="BG244" s="506">
        <v>0</v>
      </c>
      <c r="BH244" s="506">
        <v>0</v>
      </c>
      <c r="BI244" s="506">
        <v>0</v>
      </c>
      <c r="BS244" s="1"/>
      <c r="BT244" s="268"/>
      <c r="BU244" s="268"/>
      <c r="BV244" s="268"/>
      <c r="BW244" s="269"/>
      <c r="BX244" s="269"/>
      <c r="BY244" s="269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</row>
    <row r="245" spans="1:108" ht="15" customHeight="1" x14ac:dyDescent="0.3">
      <c r="A245" s="501" t="s">
        <v>286</v>
      </c>
      <c r="B245" s="502" t="s">
        <v>783</v>
      </c>
      <c r="C245" s="503" t="s">
        <v>279</v>
      </c>
      <c r="D245" s="504">
        <f t="array" ref="D245">SUM($G$18:$BI$18*$G245:$BI245+$G$19:$BI$19*$G245:$BI245)</f>
        <v>25</v>
      </c>
      <c r="E245" s="505"/>
      <c r="F245" s="506">
        <v>225</v>
      </c>
      <c r="G245" s="506">
        <v>0</v>
      </c>
      <c r="H245" s="506">
        <v>0</v>
      </c>
      <c r="I245" s="506">
        <v>3</v>
      </c>
      <c r="J245" s="506">
        <v>0</v>
      </c>
      <c r="K245" s="506">
        <v>0</v>
      </c>
      <c r="L245" s="506">
        <v>0</v>
      </c>
      <c r="M245" s="506">
        <v>0</v>
      </c>
      <c r="N245" s="506">
        <v>0</v>
      </c>
      <c r="O245" s="506">
        <v>0</v>
      </c>
      <c r="P245" s="506">
        <v>4</v>
      </c>
      <c r="Q245" s="506">
        <v>1</v>
      </c>
      <c r="R245" s="506">
        <v>0</v>
      </c>
      <c r="S245" s="506">
        <v>0</v>
      </c>
      <c r="T245" s="506">
        <v>0</v>
      </c>
      <c r="U245" s="506">
        <v>0</v>
      </c>
      <c r="V245" s="506">
        <v>0</v>
      </c>
      <c r="W245" s="506">
        <v>0</v>
      </c>
      <c r="X245" s="506">
        <v>0</v>
      </c>
      <c r="Y245" s="506">
        <v>1</v>
      </c>
      <c r="Z245" s="506">
        <v>0</v>
      </c>
      <c r="AA245" s="506">
        <v>0</v>
      </c>
      <c r="AB245" s="506">
        <v>0</v>
      </c>
      <c r="AC245" s="506">
        <v>0</v>
      </c>
      <c r="AD245" s="506">
        <v>0</v>
      </c>
      <c r="AE245" s="506">
        <v>0</v>
      </c>
      <c r="AF245" s="506">
        <v>0</v>
      </c>
      <c r="AG245" s="506">
        <v>0</v>
      </c>
      <c r="AH245" s="506">
        <v>0</v>
      </c>
      <c r="AI245" s="506">
        <v>0</v>
      </c>
      <c r="AJ245" s="506">
        <v>0</v>
      </c>
      <c r="AK245" s="506">
        <v>0</v>
      </c>
      <c r="AL245" s="506">
        <v>0</v>
      </c>
      <c r="AM245" s="506">
        <v>0</v>
      </c>
      <c r="AN245" s="506">
        <v>0</v>
      </c>
      <c r="AO245" s="506">
        <v>0</v>
      </c>
      <c r="AP245" s="506">
        <v>0</v>
      </c>
      <c r="AQ245" s="506">
        <v>0</v>
      </c>
      <c r="AR245" s="506">
        <v>0</v>
      </c>
      <c r="AS245" s="506">
        <v>0</v>
      </c>
      <c r="AT245" s="506">
        <v>0</v>
      </c>
      <c r="AU245" s="506">
        <v>0</v>
      </c>
      <c r="AV245" s="506">
        <v>0</v>
      </c>
      <c r="AW245" s="506">
        <v>0</v>
      </c>
      <c r="AX245" s="506">
        <v>0</v>
      </c>
      <c r="AY245" s="506">
        <v>0</v>
      </c>
      <c r="AZ245" s="506">
        <v>0</v>
      </c>
      <c r="BA245" s="506">
        <v>0</v>
      </c>
      <c r="BB245" s="506">
        <v>0</v>
      </c>
      <c r="BC245" s="506">
        <v>0</v>
      </c>
      <c r="BD245" s="506">
        <v>0</v>
      </c>
      <c r="BE245" s="506">
        <v>0</v>
      </c>
      <c r="BF245" s="506">
        <v>2</v>
      </c>
      <c r="BG245" s="506">
        <v>0</v>
      </c>
      <c r="BH245" s="506">
        <v>0</v>
      </c>
      <c r="BI245" s="506">
        <v>0</v>
      </c>
      <c r="BS245" s="1"/>
      <c r="BT245" s="268"/>
      <c r="BU245" s="268"/>
      <c r="BV245" s="268"/>
      <c r="BW245" s="269"/>
      <c r="BX245" s="269"/>
      <c r="BY245" s="269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</row>
    <row r="246" spans="1:108" ht="15" customHeight="1" x14ac:dyDescent="0.3">
      <c r="A246" s="501" t="s">
        <v>285</v>
      </c>
      <c r="B246" s="502" t="s">
        <v>784</v>
      </c>
      <c r="C246" s="503" t="s">
        <v>279</v>
      </c>
      <c r="D246" s="504">
        <f t="array" ref="D246">SUM($G$18:$BI$18*$G246:$BI246+$G$19:$BI$19*$G246:$BI246)</f>
        <v>30</v>
      </c>
      <c r="E246" s="505"/>
      <c r="F246" s="506">
        <v>226</v>
      </c>
      <c r="G246" s="506">
        <v>0</v>
      </c>
      <c r="H246" s="506">
        <v>0</v>
      </c>
      <c r="I246" s="506">
        <v>6</v>
      </c>
      <c r="J246" s="506">
        <v>0</v>
      </c>
      <c r="K246" s="506">
        <v>0</v>
      </c>
      <c r="L246" s="506">
        <v>0</v>
      </c>
      <c r="M246" s="506">
        <v>0</v>
      </c>
      <c r="N246" s="506">
        <v>0</v>
      </c>
      <c r="O246" s="506">
        <v>0</v>
      </c>
      <c r="P246" s="506">
        <v>3</v>
      </c>
      <c r="Q246" s="506">
        <v>2</v>
      </c>
      <c r="R246" s="506">
        <v>0</v>
      </c>
      <c r="S246" s="506">
        <v>0</v>
      </c>
      <c r="T246" s="506">
        <v>0</v>
      </c>
      <c r="U246" s="506">
        <v>0</v>
      </c>
      <c r="V246" s="506">
        <v>0</v>
      </c>
      <c r="W246" s="506">
        <v>0</v>
      </c>
      <c r="X246" s="506">
        <v>0</v>
      </c>
      <c r="Y246" s="506">
        <v>1</v>
      </c>
      <c r="Z246" s="506">
        <v>0</v>
      </c>
      <c r="AA246" s="506">
        <v>0</v>
      </c>
      <c r="AB246" s="506">
        <v>0</v>
      </c>
      <c r="AC246" s="506">
        <v>0</v>
      </c>
      <c r="AD246" s="506">
        <v>0</v>
      </c>
      <c r="AE246" s="506">
        <v>0</v>
      </c>
      <c r="AF246" s="506">
        <v>0</v>
      </c>
      <c r="AG246" s="506">
        <v>0</v>
      </c>
      <c r="AH246" s="506">
        <v>0</v>
      </c>
      <c r="AI246" s="506">
        <v>0</v>
      </c>
      <c r="AJ246" s="506">
        <v>0</v>
      </c>
      <c r="AK246" s="506">
        <v>0</v>
      </c>
      <c r="AL246" s="506">
        <v>0</v>
      </c>
      <c r="AM246" s="506">
        <v>0</v>
      </c>
      <c r="AN246" s="506">
        <v>0</v>
      </c>
      <c r="AO246" s="506">
        <v>0</v>
      </c>
      <c r="AP246" s="506">
        <v>0</v>
      </c>
      <c r="AQ246" s="506">
        <v>0</v>
      </c>
      <c r="AR246" s="506">
        <v>0</v>
      </c>
      <c r="AS246" s="506">
        <v>0</v>
      </c>
      <c r="AT246" s="506">
        <v>0</v>
      </c>
      <c r="AU246" s="506">
        <v>0</v>
      </c>
      <c r="AV246" s="506">
        <v>0</v>
      </c>
      <c r="AW246" s="506">
        <v>0</v>
      </c>
      <c r="AX246" s="506">
        <v>0</v>
      </c>
      <c r="AY246" s="506">
        <v>0</v>
      </c>
      <c r="AZ246" s="506">
        <v>0</v>
      </c>
      <c r="BA246" s="506">
        <v>0</v>
      </c>
      <c r="BB246" s="506">
        <v>0</v>
      </c>
      <c r="BC246" s="506">
        <v>0</v>
      </c>
      <c r="BD246" s="506">
        <v>0</v>
      </c>
      <c r="BE246" s="506">
        <v>0</v>
      </c>
      <c r="BF246" s="506">
        <v>0</v>
      </c>
      <c r="BG246" s="506">
        <v>2</v>
      </c>
      <c r="BH246" s="506">
        <v>0</v>
      </c>
      <c r="BI246" s="506">
        <v>0</v>
      </c>
      <c r="BS246" s="1"/>
      <c r="BT246" s="268"/>
      <c r="BU246" s="268"/>
      <c r="BV246" s="268"/>
      <c r="BW246" s="269"/>
      <c r="BX246" s="269"/>
      <c r="BY246" s="269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</row>
    <row r="247" spans="1:108" ht="15" customHeight="1" x14ac:dyDescent="0.3">
      <c r="A247" s="501" t="s">
        <v>284</v>
      </c>
      <c r="B247" s="502" t="s">
        <v>785</v>
      </c>
      <c r="C247" s="503" t="s">
        <v>279</v>
      </c>
      <c r="D247" s="504">
        <f t="array" ref="D247">SUM($G$18:$BI$18*$G247:$BI247+$G$19:$BI$19*$G247:$BI247)</f>
        <v>30</v>
      </c>
      <c r="E247" s="505"/>
      <c r="F247" s="506">
        <v>227</v>
      </c>
      <c r="G247" s="506">
        <v>0</v>
      </c>
      <c r="H247" s="506">
        <v>0</v>
      </c>
      <c r="I247" s="506">
        <v>6</v>
      </c>
      <c r="J247" s="506">
        <v>0</v>
      </c>
      <c r="K247" s="506">
        <v>0</v>
      </c>
      <c r="L247" s="506">
        <v>0</v>
      </c>
      <c r="M247" s="506">
        <v>0</v>
      </c>
      <c r="N247" s="506">
        <v>0</v>
      </c>
      <c r="O247" s="506">
        <v>0</v>
      </c>
      <c r="P247" s="506">
        <v>3</v>
      </c>
      <c r="Q247" s="506">
        <v>2</v>
      </c>
      <c r="R247" s="506">
        <v>0</v>
      </c>
      <c r="S247" s="506">
        <v>0</v>
      </c>
      <c r="T247" s="506">
        <v>0</v>
      </c>
      <c r="U247" s="506">
        <v>0</v>
      </c>
      <c r="V247" s="506">
        <v>0</v>
      </c>
      <c r="W247" s="506">
        <v>0</v>
      </c>
      <c r="X247" s="506">
        <v>0</v>
      </c>
      <c r="Y247" s="506">
        <v>1</v>
      </c>
      <c r="Z247" s="506">
        <v>0</v>
      </c>
      <c r="AA247" s="506">
        <v>0</v>
      </c>
      <c r="AB247" s="506">
        <v>0</v>
      </c>
      <c r="AC247" s="506">
        <v>0</v>
      </c>
      <c r="AD247" s="506">
        <v>0</v>
      </c>
      <c r="AE247" s="506">
        <v>0</v>
      </c>
      <c r="AF247" s="506">
        <v>0</v>
      </c>
      <c r="AG247" s="506">
        <v>0</v>
      </c>
      <c r="AH247" s="506">
        <v>0</v>
      </c>
      <c r="AI247" s="506">
        <v>0</v>
      </c>
      <c r="AJ247" s="506">
        <v>0</v>
      </c>
      <c r="AK247" s="506">
        <v>0</v>
      </c>
      <c r="AL247" s="506">
        <v>0</v>
      </c>
      <c r="AM247" s="506">
        <v>0</v>
      </c>
      <c r="AN247" s="506">
        <v>0</v>
      </c>
      <c r="AO247" s="506">
        <v>0</v>
      </c>
      <c r="AP247" s="506">
        <v>0</v>
      </c>
      <c r="AQ247" s="506">
        <v>0</v>
      </c>
      <c r="AR247" s="506">
        <v>0</v>
      </c>
      <c r="AS247" s="506">
        <v>0</v>
      </c>
      <c r="AT247" s="506">
        <v>0</v>
      </c>
      <c r="AU247" s="506">
        <v>0</v>
      </c>
      <c r="AV247" s="506">
        <v>0</v>
      </c>
      <c r="AW247" s="506">
        <v>0</v>
      </c>
      <c r="AX247" s="506">
        <v>0</v>
      </c>
      <c r="AY247" s="506">
        <v>0</v>
      </c>
      <c r="AZ247" s="506">
        <v>0</v>
      </c>
      <c r="BA247" s="506">
        <v>0</v>
      </c>
      <c r="BB247" s="506">
        <v>0</v>
      </c>
      <c r="BC247" s="506">
        <v>0</v>
      </c>
      <c r="BD247" s="506">
        <v>0</v>
      </c>
      <c r="BE247" s="506">
        <v>0</v>
      </c>
      <c r="BF247" s="506">
        <v>0</v>
      </c>
      <c r="BG247" s="506">
        <v>2</v>
      </c>
      <c r="BH247" s="506">
        <v>0</v>
      </c>
      <c r="BI247" s="506">
        <v>0</v>
      </c>
      <c r="BS247" s="1"/>
      <c r="BT247" s="268"/>
      <c r="BU247" s="268"/>
      <c r="BV247" s="268"/>
      <c r="BW247" s="269"/>
      <c r="BX247" s="269"/>
      <c r="BY247" s="269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</row>
    <row r="248" spans="1:108" ht="15" customHeight="1" x14ac:dyDescent="0.3">
      <c r="A248" s="501" t="s">
        <v>283</v>
      </c>
      <c r="B248" s="502" t="s">
        <v>786</v>
      </c>
      <c r="C248" s="503" t="s">
        <v>279</v>
      </c>
      <c r="D248" s="504">
        <f t="array" ref="D248">SUM($G$18:$BI$18*$G248:$BI248+$G$19:$BI$19*$G248:$BI248)</f>
        <v>30</v>
      </c>
      <c r="E248" s="505"/>
      <c r="F248" s="506">
        <v>228</v>
      </c>
      <c r="G248" s="506">
        <v>0</v>
      </c>
      <c r="H248" s="506">
        <v>0</v>
      </c>
      <c r="I248" s="506">
        <v>6</v>
      </c>
      <c r="J248" s="506">
        <v>0</v>
      </c>
      <c r="K248" s="506">
        <v>0</v>
      </c>
      <c r="L248" s="506">
        <v>0</v>
      </c>
      <c r="M248" s="506">
        <v>0</v>
      </c>
      <c r="N248" s="506">
        <v>0</v>
      </c>
      <c r="O248" s="506">
        <v>0</v>
      </c>
      <c r="P248" s="506">
        <v>3</v>
      </c>
      <c r="Q248" s="506">
        <v>2</v>
      </c>
      <c r="R248" s="506">
        <v>0</v>
      </c>
      <c r="S248" s="506">
        <v>0</v>
      </c>
      <c r="T248" s="506">
        <v>0</v>
      </c>
      <c r="U248" s="506">
        <v>0</v>
      </c>
      <c r="V248" s="506">
        <v>0</v>
      </c>
      <c r="W248" s="506">
        <v>0</v>
      </c>
      <c r="X248" s="506">
        <v>0</v>
      </c>
      <c r="Y248" s="506">
        <v>1</v>
      </c>
      <c r="Z248" s="506">
        <v>0</v>
      </c>
      <c r="AA248" s="506">
        <v>0</v>
      </c>
      <c r="AB248" s="506">
        <v>0</v>
      </c>
      <c r="AC248" s="506">
        <v>0</v>
      </c>
      <c r="AD248" s="506">
        <v>0</v>
      </c>
      <c r="AE248" s="506">
        <v>0</v>
      </c>
      <c r="AF248" s="506">
        <v>0</v>
      </c>
      <c r="AG248" s="506">
        <v>0</v>
      </c>
      <c r="AH248" s="506">
        <v>0</v>
      </c>
      <c r="AI248" s="506">
        <v>0</v>
      </c>
      <c r="AJ248" s="506">
        <v>0</v>
      </c>
      <c r="AK248" s="506">
        <v>0</v>
      </c>
      <c r="AL248" s="506">
        <v>0</v>
      </c>
      <c r="AM248" s="506">
        <v>0</v>
      </c>
      <c r="AN248" s="506">
        <v>0</v>
      </c>
      <c r="AO248" s="506">
        <v>0</v>
      </c>
      <c r="AP248" s="506">
        <v>0</v>
      </c>
      <c r="AQ248" s="506">
        <v>0</v>
      </c>
      <c r="AR248" s="506">
        <v>0</v>
      </c>
      <c r="AS248" s="506">
        <v>0</v>
      </c>
      <c r="AT248" s="506">
        <v>0</v>
      </c>
      <c r="AU248" s="506">
        <v>0</v>
      </c>
      <c r="AV248" s="506">
        <v>0</v>
      </c>
      <c r="AW248" s="506">
        <v>0</v>
      </c>
      <c r="AX248" s="506">
        <v>0</v>
      </c>
      <c r="AY248" s="506">
        <v>0</v>
      </c>
      <c r="AZ248" s="506">
        <v>0</v>
      </c>
      <c r="BA248" s="506">
        <v>0</v>
      </c>
      <c r="BB248" s="506">
        <v>0</v>
      </c>
      <c r="BC248" s="506">
        <v>0</v>
      </c>
      <c r="BD248" s="506">
        <v>0</v>
      </c>
      <c r="BE248" s="506">
        <v>0</v>
      </c>
      <c r="BF248" s="506">
        <v>0</v>
      </c>
      <c r="BG248" s="506">
        <v>2</v>
      </c>
      <c r="BH248" s="506">
        <v>0</v>
      </c>
      <c r="BI248" s="506">
        <v>0</v>
      </c>
      <c r="BS248" s="1"/>
      <c r="BT248" s="268"/>
      <c r="BU248" s="268"/>
      <c r="BV248" s="268"/>
      <c r="BW248" s="269"/>
      <c r="BX248" s="269"/>
      <c r="BY248" s="269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</row>
    <row r="249" spans="1:108" ht="15" customHeight="1" x14ac:dyDescent="0.3">
      <c r="A249" s="501" t="s">
        <v>282</v>
      </c>
      <c r="B249" s="502" t="s">
        <v>787</v>
      </c>
      <c r="C249" s="503" t="s">
        <v>279</v>
      </c>
      <c r="D249" s="504">
        <f t="array" ref="D249">SUM($G$18:$BI$18*$G249:$BI249+$G$19:$BI$19*$G249:$BI249)</f>
        <v>30</v>
      </c>
      <c r="E249" s="505"/>
      <c r="F249" s="506">
        <v>229</v>
      </c>
      <c r="G249" s="506">
        <v>0</v>
      </c>
      <c r="H249" s="506">
        <v>0</v>
      </c>
      <c r="I249" s="506">
        <v>6</v>
      </c>
      <c r="J249" s="506">
        <v>0</v>
      </c>
      <c r="K249" s="506">
        <v>0</v>
      </c>
      <c r="L249" s="506">
        <v>0</v>
      </c>
      <c r="M249" s="506">
        <v>0</v>
      </c>
      <c r="N249" s="506">
        <v>0</v>
      </c>
      <c r="O249" s="506">
        <v>0</v>
      </c>
      <c r="P249" s="506">
        <v>3</v>
      </c>
      <c r="Q249" s="506">
        <v>2</v>
      </c>
      <c r="R249" s="506">
        <v>0</v>
      </c>
      <c r="S249" s="506">
        <v>0</v>
      </c>
      <c r="T249" s="506">
        <v>0</v>
      </c>
      <c r="U249" s="506">
        <v>0</v>
      </c>
      <c r="V249" s="506">
        <v>0</v>
      </c>
      <c r="W249" s="506">
        <v>0</v>
      </c>
      <c r="X249" s="506">
        <v>0</v>
      </c>
      <c r="Y249" s="506">
        <v>1</v>
      </c>
      <c r="Z249" s="506">
        <v>0</v>
      </c>
      <c r="AA249" s="506">
        <v>0</v>
      </c>
      <c r="AB249" s="506">
        <v>0</v>
      </c>
      <c r="AC249" s="506">
        <v>0</v>
      </c>
      <c r="AD249" s="506">
        <v>0</v>
      </c>
      <c r="AE249" s="506">
        <v>0</v>
      </c>
      <c r="AF249" s="506">
        <v>0</v>
      </c>
      <c r="AG249" s="506">
        <v>0</v>
      </c>
      <c r="AH249" s="506">
        <v>0</v>
      </c>
      <c r="AI249" s="506">
        <v>0</v>
      </c>
      <c r="AJ249" s="506">
        <v>0</v>
      </c>
      <c r="AK249" s="506">
        <v>0</v>
      </c>
      <c r="AL249" s="506">
        <v>0</v>
      </c>
      <c r="AM249" s="506">
        <v>0</v>
      </c>
      <c r="AN249" s="506">
        <v>0</v>
      </c>
      <c r="AO249" s="506">
        <v>0</v>
      </c>
      <c r="AP249" s="506">
        <v>0</v>
      </c>
      <c r="AQ249" s="506">
        <v>0</v>
      </c>
      <c r="AR249" s="506">
        <v>0</v>
      </c>
      <c r="AS249" s="506">
        <v>0</v>
      </c>
      <c r="AT249" s="506">
        <v>0</v>
      </c>
      <c r="AU249" s="506">
        <v>0</v>
      </c>
      <c r="AV249" s="506">
        <v>0</v>
      </c>
      <c r="AW249" s="506">
        <v>0</v>
      </c>
      <c r="AX249" s="506">
        <v>0</v>
      </c>
      <c r="AY249" s="506">
        <v>0</v>
      </c>
      <c r="AZ249" s="506">
        <v>0</v>
      </c>
      <c r="BA249" s="506">
        <v>0</v>
      </c>
      <c r="BB249" s="506">
        <v>0</v>
      </c>
      <c r="BC249" s="506">
        <v>0</v>
      </c>
      <c r="BD249" s="506">
        <v>0</v>
      </c>
      <c r="BE249" s="506">
        <v>0</v>
      </c>
      <c r="BF249" s="506">
        <v>0</v>
      </c>
      <c r="BG249" s="506">
        <v>2</v>
      </c>
      <c r="BH249" s="506">
        <v>0</v>
      </c>
      <c r="BI249" s="506">
        <v>0</v>
      </c>
      <c r="BS249" s="1"/>
      <c r="BT249" s="268"/>
      <c r="BU249" s="268"/>
      <c r="BV249" s="268"/>
      <c r="BW249" s="269"/>
      <c r="BX249" s="269"/>
      <c r="BY249" s="269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</row>
    <row r="250" spans="1:108" ht="15" customHeight="1" x14ac:dyDescent="0.3">
      <c r="A250" s="501" t="s">
        <v>281</v>
      </c>
      <c r="B250" s="502" t="s">
        <v>788</v>
      </c>
      <c r="C250" s="503" t="s">
        <v>279</v>
      </c>
      <c r="D250" s="504">
        <f t="array" ref="D250">SUM($G$18:$BI$18*$G250:$BI250+$G$19:$BI$19*$G250:$BI250)</f>
        <v>30</v>
      </c>
      <c r="E250" s="505"/>
      <c r="F250" s="506">
        <v>230</v>
      </c>
      <c r="G250" s="506">
        <v>0</v>
      </c>
      <c r="H250" s="506">
        <v>0</v>
      </c>
      <c r="I250" s="506">
        <v>6</v>
      </c>
      <c r="J250" s="506">
        <v>0</v>
      </c>
      <c r="K250" s="506">
        <v>0</v>
      </c>
      <c r="L250" s="506">
        <v>0</v>
      </c>
      <c r="M250" s="506">
        <v>0</v>
      </c>
      <c r="N250" s="506">
        <v>0</v>
      </c>
      <c r="O250" s="506">
        <v>0</v>
      </c>
      <c r="P250" s="506">
        <v>3</v>
      </c>
      <c r="Q250" s="506">
        <v>2</v>
      </c>
      <c r="R250" s="506">
        <v>0</v>
      </c>
      <c r="S250" s="506">
        <v>0</v>
      </c>
      <c r="T250" s="506">
        <v>0</v>
      </c>
      <c r="U250" s="506">
        <v>0</v>
      </c>
      <c r="V250" s="506">
        <v>0</v>
      </c>
      <c r="W250" s="506">
        <v>0</v>
      </c>
      <c r="X250" s="506">
        <v>0</v>
      </c>
      <c r="Y250" s="506">
        <v>1</v>
      </c>
      <c r="Z250" s="506">
        <v>0</v>
      </c>
      <c r="AA250" s="506">
        <v>0</v>
      </c>
      <c r="AB250" s="506">
        <v>0</v>
      </c>
      <c r="AC250" s="506">
        <v>0</v>
      </c>
      <c r="AD250" s="506">
        <v>0</v>
      </c>
      <c r="AE250" s="506">
        <v>0</v>
      </c>
      <c r="AF250" s="506">
        <v>0</v>
      </c>
      <c r="AG250" s="506">
        <v>0</v>
      </c>
      <c r="AH250" s="506">
        <v>0</v>
      </c>
      <c r="AI250" s="506">
        <v>0</v>
      </c>
      <c r="AJ250" s="506">
        <v>0</v>
      </c>
      <c r="AK250" s="506">
        <v>0</v>
      </c>
      <c r="AL250" s="506">
        <v>0</v>
      </c>
      <c r="AM250" s="506">
        <v>0</v>
      </c>
      <c r="AN250" s="506">
        <v>0</v>
      </c>
      <c r="AO250" s="506">
        <v>0</v>
      </c>
      <c r="AP250" s="506">
        <v>0</v>
      </c>
      <c r="AQ250" s="506">
        <v>0</v>
      </c>
      <c r="AR250" s="506">
        <v>0</v>
      </c>
      <c r="AS250" s="506">
        <v>0</v>
      </c>
      <c r="AT250" s="506">
        <v>0</v>
      </c>
      <c r="AU250" s="506">
        <v>0</v>
      </c>
      <c r="AV250" s="506">
        <v>0</v>
      </c>
      <c r="AW250" s="506">
        <v>0</v>
      </c>
      <c r="AX250" s="506">
        <v>0</v>
      </c>
      <c r="AY250" s="506">
        <v>0</v>
      </c>
      <c r="AZ250" s="506">
        <v>0</v>
      </c>
      <c r="BA250" s="506">
        <v>0</v>
      </c>
      <c r="BB250" s="506">
        <v>0</v>
      </c>
      <c r="BC250" s="506">
        <v>0</v>
      </c>
      <c r="BD250" s="506">
        <v>0</v>
      </c>
      <c r="BE250" s="506">
        <v>0</v>
      </c>
      <c r="BF250" s="506">
        <v>0</v>
      </c>
      <c r="BG250" s="506">
        <v>2</v>
      </c>
      <c r="BH250" s="506">
        <v>0</v>
      </c>
      <c r="BI250" s="506">
        <v>0</v>
      </c>
      <c r="BS250" s="1"/>
      <c r="BT250" s="268"/>
      <c r="BU250" s="268"/>
      <c r="BV250" s="268"/>
      <c r="BW250" s="269"/>
      <c r="BX250" s="269"/>
      <c r="BY250" s="269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</row>
    <row r="251" spans="1:108" ht="15" customHeight="1" x14ac:dyDescent="0.3">
      <c r="A251" s="501" t="s">
        <v>280</v>
      </c>
      <c r="B251" s="502" t="s">
        <v>789</v>
      </c>
      <c r="C251" s="503" t="s">
        <v>279</v>
      </c>
      <c r="D251" s="504">
        <f t="array" ref="D251">SUM($G$18:$BI$18*$G251:$BI251+$G$19:$BI$19*$G251:$BI251)</f>
        <v>30</v>
      </c>
      <c r="E251" s="505"/>
      <c r="F251" s="506">
        <v>231</v>
      </c>
      <c r="G251" s="506">
        <v>0</v>
      </c>
      <c r="H251" s="506">
        <v>0</v>
      </c>
      <c r="I251" s="506">
        <v>6</v>
      </c>
      <c r="J251" s="506">
        <v>0</v>
      </c>
      <c r="K251" s="506">
        <v>0</v>
      </c>
      <c r="L251" s="506">
        <v>0</v>
      </c>
      <c r="M251" s="506">
        <v>0</v>
      </c>
      <c r="N251" s="506">
        <v>0</v>
      </c>
      <c r="O251" s="506">
        <v>0</v>
      </c>
      <c r="P251" s="506">
        <v>3</v>
      </c>
      <c r="Q251" s="506">
        <v>2</v>
      </c>
      <c r="R251" s="506">
        <v>0</v>
      </c>
      <c r="S251" s="506">
        <v>0</v>
      </c>
      <c r="T251" s="506">
        <v>0</v>
      </c>
      <c r="U251" s="506">
        <v>0</v>
      </c>
      <c r="V251" s="506">
        <v>0</v>
      </c>
      <c r="W251" s="506">
        <v>0</v>
      </c>
      <c r="X251" s="506">
        <v>0</v>
      </c>
      <c r="Y251" s="506">
        <v>1</v>
      </c>
      <c r="Z251" s="506">
        <v>0</v>
      </c>
      <c r="AA251" s="506">
        <v>0</v>
      </c>
      <c r="AB251" s="506">
        <v>0</v>
      </c>
      <c r="AC251" s="506">
        <v>0</v>
      </c>
      <c r="AD251" s="506">
        <v>0</v>
      </c>
      <c r="AE251" s="506">
        <v>0</v>
      </c>
      <c r="AF251" s="506">
        <v>0</v>
      </c>
      <c r="AG251" s="506">
        <v>0</v>
      </c>
      <c r="AH251" s="506">
        <v>0</v>
      </c>
      <c r="AI251" s="506">
        <v>0</v>
      </c>
      <c r="AJ251" s="506">
        <v>0</v>
      </c>
      <c r="AK251" s="506">
        <v>0</v>
      </c>
      <c r="AL251" s="506">
        <v>0</v>
      </c>
      <c r="AM251" s="506">
        <v>0</v>
      </c>
      <c r="AN251" s="506">
        <v>0</v>
      </c>
      <c r="AO251" s="506">
        <v>0</v>
      </c>
      <c r="AP251" s="506">
        <v>0</v>
      </c>
      <c r="AQ251" s="506">
        <v>0</v>
      </c>
      <c r="AR251" s="506">
        <v>0</v>
      </c>
      <c r="AS251" s="506">
        <v>0</v>
      </c>
      <c r="AT251" s="506">
        <v>0</v>
      </c>
      <c r="AU251" s="506">
        <v>0</v>
      </c>
      <c r="AV251" s="506">
        <v>0</v>
      </c>
      <c r="AW251" s="506">
        <v>0</v>
      </c>
      <c r="AX251" s="506">
        <v>0</v>
      </c>
      <c r="AY251" s="506">
        <v>0</v>
      </c>
      <c r="AZ251" s="506">
        <v>0</v>
      </c>
      <c r="BA251" s="506">
        <v>0</v>
      </c>
      <c r="BB251" s="506">
        <v>0</v>
      </c>
      <c r="BC251" s="506">
        <v>0</v>
      </c>
      <c r="BD251" s="506">
        <v>0</v>
      </c>
      <c r="BE251" s="506">
        <v>0</v>
      </c>
      <c r="BF251" s="506">
        <v>0</v>
      </c>
      <c r="BG251" s="506">
        <v>2</v>
      </c>
      <c r="BH251" s="506">
        <v>0</v>
      </c>
      <c r="BI251" s="506">
        <v>0</v>
      </c>
      <c r="BS251" s="1"/>
      <c r="BT251" s="268"/>
      <c r="BU251" s="268"/>
      <c r="BV251" s="268"/>
      <c r="BW251" s="269"/>
      <c r="BX251" s="269"/>
      <c r="BY251" s="269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</row>
    <row r="252" spans="1:108" ht="15" customHeight="1" x14ac:dyDescent="0.3">
      <c r="A252" s="501" t="s">
        <v>3</v>
      </c>
      <c r="B252" s="502" t="s">
        <v>790</v>
      </c>
      <c r="C252" s="503" t="s">
        <v>278</v>
      </c>
      <c r="D252" s="504">
        <f t="array" ref="D252">SUM($G$18:$BI$18*$G252:$BI252+$G$19:$BI$19*$G252:$BI252)</f>
        <v>32</v>
      </c>
      <c r="E252" s="505"/>
      <c r="F252" s="506">
        <v>232</v>
      </c>
      <c r="G252" s="506">
        <v>0</v>
      </c>
      <c r="H252" s="506">
        <v>0</v>
      </c>
      <c r="I252" s="506">
        <v>0</v>
      </c>
      <c r="J252" s="506">
        <v>0</v>
      </c>
      <c r="K252" s="506">
        <v>0</v>
      </c>
      <c r="L252" s="506">
        <v>0</v>
      </c>
      <c r="M252" s="506">
        <v>0</v>
      </c>
      <c r="N252" s="506">
        <v>0</v>
      </c>
      <c r="O252" s="506">
        <v>0</v>
      </c>
      <c r="P252" s="506">
        <v>7</v>
      </c>
      <c r="Q252" s="506">
        <v>2</v>
      </c>
      <c r="R252" s="506">
        <v>0</v>
      </c>
      <c r="S252" s="506">
        <v>0</v>
      </c>
      <c r="T252" s="506">
        <v>0</v>
      </c>
      <c r="U252" s="506">
        <v>0</v>
      </c>
      <c r="V252" s="506">
        <v>0</v>
      </c>
      <c r="W252" s="506">
        <v>0</v>
      </c>
      <c r="X252" s="506">
        <v>0</v>
      </c>
      <c r="Y252" s="506">
        <v>1</v>
      </c>
      <c r="Z252" s="506">
        <v>0</v>
      </c>
      <c r="AA252" s="506">
        <v>0</v>
      </c>
      <c r="AB252" s="506">
        <v>0</v>
      </c>
      <c r="AC252" s="506">
        <v>0</v>
      </c>
      <c r="AD252" s="506">
        <v>0</v>
      </c>
      <c r="AE252" s="506">
        <v>0</v>
      </c>
      <c r="AF252" s="506">
        <v>0</v>
      </c>
      <c r="AG252" s="506">
        <v>0</v>
      </c>
      <c r="AH252" s="506">
        <v>0</v>
      </c>
      <c r="AI252" s="506">
        <v>0</v>
      </c>
      <c r="AJ252" s="506">
        <v>0</v>
      </c>
      <c r="AK252" s="506">
        <v>0</v>
      </c>
      <c r="AL252" s="506">
        <v>0</v>
      </c>
      <c r="AM252" s="506">
        <v>0</v>
      </c>
      <c r="AN252" s="506">
        <v>0</v>
      </c>
      <c r="AO252" s="506">
        <v>0</v>
      </c>
      <c r="AP252" s="506">
        <v>0</v>
      </c>
      <c r="AQ252" s="506">
        <v>0</v>
      </c>
      <c r="AR252" s="506">
        <v>0</v>
      </c>
      <c r="AS252" s="506">
        <v>0</v>
      </c>
      <c r="AT252" s="506">
        <v>0</v>
      </c>
      <c r="AU252" s="506">
        <v>0</v>
      </c>
      <c r="AV252" s="506">
        <v>0</v>
      </c>
      <c r="AW252" s="506">
        <v>0</v>
      </c>
      <c r="AX252" s="506">
        <v>0</v>
      </c>
      <c r="AY252" s="506">
        <v>0</v>
      </c>
      <c r="AZ252" s="506">
        <v>0</v>
      </c>
      <c r="BA252" s="506">
        <v>0</v>
      </c>
      <c r="BB252" s="506">
        <v>0</v>
      </c>
      <c r="BC252" s="506">
        <v>0</v>
      </c>
      <c r="BD252" s="506">
        <v>0</v>
      </c>
      <c r="BE252" s="506">
        <v>0</v>
      </c>
      <c r="BF252" s="506">
        <v>0</v>
      </c>
      <c r="BG252" s="506">
        <v>0</v>
      </c>
      <c r="BH252" s="506">
        <v>4</v>
      </c>
      <c r="BI252" s="506">
        <v>0</v>
      </c>
      <c r="BS252" s="1"/>
      <c r="BT252" s="268"/>
      <c r="BU252" s="268"/>
      <c r="BV252" s="268"/>
      <c r="BW252" s="269"/>
      <c r="BX252" s="269"/>
      <c r="BY252" s="269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</row>
    <row r="253" spans="1:108" ht="15" customHeight="1" x14ac:dyDescent="0.3">
      <c r="A253" s="501" t="s">
        <v>1</v>
      </c>
      <c r="B253" s="502" t="s">
        <v>791</v>
      </c>
      <c r="C253" s="503" t="s">
        <v>277</v>
      </c>
      <c r="D253" s="504">
        <f t="array" ref="D253">SUM($G$18:$BI$18*$G253:$BI253+$G$19:$BI$19*$G253:$BI253)</f>
        <v>32</v>
      </c>
      <c r="E253" s="505"/>
      <c r="F253" s="506">
        <v>233</v>
      </c>
      <c r="G253" s="506">
        <v>0</v>
      </c>
      <c r="H253" s="506">
        <v>0</v>
      </c>
      <c r="I253" s="506">
        <v>0</v>
      </c>
      <c r="J253" s="506">
        <v>0</v>
      </c>
      <c r="K253" s="506">
        <v>0</v>
      </c>
      <c r="L253" s="506">
        <v>0</v>
      </c>
      <c r="M253" s="506">
        <v>0</v>
      </c>
      <c r="N253" s="506">
        <v>0</v>
      </c>
      <c r="O253" s="506">
        <v>0</v>
      </c>
      <c r="P253" s="506">
        <v>7</v>
      </c>
      <c r="Q253" s="506">
        <v>2</v>
      </c>
      <c r="R253" s="506">
        <v>0</v>
      </c>
      <c r="S253" s="506">
        <v>0</v>
      </c>
      <c r="T253" s="506">
        <v>0</v>
      </c>
      <c r="U253" s="506">
        <v>0</v>
      </c>
      <c r="V253" s="506">
        <v>0</v>
      </c>
      <c r="W253" s="506">
        <v>0</v>
      </c>
      <c r="X253" s="506">
        <v>0</v>
      </c>
      <c r="Y253" s="506">
        <v>1</v>
      </c>
      <c r="Z253" s="506">
        <v>0</v>
      </c>
      <c r="AA253" s="506">
        <v>0</v>
      </c>
      <c r="AB253" s="506">
        <v>0</v>
      </c>
      <c r="AC253" s="506">
        <v>0</v>
      </c>
      <c r="AD253" s="506">
        <v>0</v>
      </c>
      <c r="AE253" s="506">
        <v>0</v>
      </c>
      <c r="AF253" s="506">
        <v>0</v>
      </c>
      <c r="AG253" s="506">
        <v>0</v>
      </c>
      <c r="AH253" s="506">
        <v>0</v>
      </c>
      <c r="AI253" s="506">
        <v>0</v>
      </c>
      <c r="AJ253" s="506">
        <v>0</v>
      </c>
      <c r="AK253" s="506">
        <v>0</v>
      </c>
      <c r="AL253" s="506">
        <v>0</v>
      </c>
      <c r="AM253" s="506">
        <v>0</v>
      </c>
      <c r="AN253" s="506">
        <v>0</v>
      </c>
      <c r="AO253" s="506">
        <v>0</v>
      </c>
      <c r="AP253" s="506">
        <v>0</v>
      </c>
      <c r="AQ253" s="506">
        <v>0</v>
      </c>
      <c r="AR253" s="506">
        <v>0</v>
      </c>
      <c r="AS253" s="506">
        <v>0</v>
      </c>
      <c r="AT253" s="506">
        <v>0</v>
      </c>
      <c r="AU253" s="506">
        <v>0</v>
      </c>
      <c r="AV253" s="506">
        <v>0</v>
      </c>
      <c r="AW253" s="506">
        <v>0</v>
      </c>
      <c r="AX253" s="506">
        <v>0</v>
      </c>
      <c r="AY253" s="506">
        <v>0</v>
      </c>
      <c r="AZ253" s="506">
        <v>0</v>
      </c>
      <c r="BA253" s="506">
        <v>0</v>
      </c>
      <c r="BB253" s="506">
        <v>0</v>
      </c>
      <c r="BC253" s="506">
        <v>0</v>
      </c>
      <c r="BD253" s="506">
        <v>0</v>
      </c>
      <c r="BE253" s="506">
        <v>0</v>
      </c>
      <c r="BF253" s="506">
        <v>0</v>
      </c>
      <c r="BG253" s="506">
        <v>0</v>
      </c>
      <c r="BH253" s="506">
        <v>0</v>
      </c>
      <c r="BI253" s="506">
        <v>4</v>
      </c>
      <c r="BS253" s="1"/>
      <c r="BT253" s="268"/>
      <c r="BU253" s="268"/>
      <c r="BV253" s="268"/>
      <c r="BW253" s="269"/>
      <c r="BX253" s="269"/>
      <c r="BY253" s="269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</row>
    <row r="254" spans="1:108" ht="15" customHeight="1" x14ac:dyDescent="0.3">
      <c r="A254" s="501" t="s">
        <v>276</v>
      </c>
      <c r="B254" s="502" t="s">
        <v>792</v>
      </c>
      <c r="C254" s="503" t="s">
        <v>270</v>
      </c>
      <c r="D254" s="504">
        <f t="array" ref="D254">SUM($G$18:$BI$18*$G254:$BI254+$G$19:$BI$19*$G254:$BI254)</f>
        <v>33</v>
      </c>
      <c r="E254" s="505"/>
      <c r="F254" s="506">
        <v>234</v>
      </c>
      <c r="G254" s="506">
        <v>0</v>
      </c>
      <c r="H254" s="506">
        <v>0</v>
      </c>
      <c r="I254" s="506">
        <v>7</v>
      </c>
      <c r="J254" s="506">
        <v>0</v>
      </c>
      <c r="K254" s="506">
        <v>0</v>
      </c>
      <c r="L254" s="506">
        <v>0</v>
      </c>
      <c r="M254" s="506">
        <v>0</v>
      </c>
      <c r="N254" s="506">
        <v>0</v>
      </c>
      <c r="O254" s="506">
        <v>0</v>
      </c>
      <c r="P254" s="506">
        <v>5</v>
      </c>
      <c r="Q254" s="506">
        <v>1</v>
      </c>
      <c r="R254" s="506">
        <v>0</v>
      </c>
      <c r="S254" s="506">
        <v>0</v>
      </c>
      <c r="T254" s="506">
        <v>0</v>
      </c>
      <c r="U254" s="506">
        <v>0</v>
      </c>
      <c r="V254" s="506">
        <v>0</v>
      </c>
      <c r="W254" s="506">
        <v>0</v>
      </c>
      <c r="X254" s="506">
        <v>0</v>
      </c>
      <c r="Y254" s="506">
        <v>0</v>
      </c>
      <c r="Z254" s="506">
        <v>0</v>
      </c>
      <c r="AA254" s="506">
        <v>0</v>
      </c>
      <c r="AB254" s="506">
        <v>0</v>
      </c>
      <c r="AC254" s="506">
        <v>0</v>
      </c>
      <c r="AD254" s="506">
        <v>0</v>
      </c>
      <c r="AE254" s="506">
        <v>0</v>
      </c>
      <c r="AF254" s="506">
        <v>0</v>
      </c>
      <c r="AG254" s="506">
        <v>0</v>
      </c>
      <c r="AH254" s="506">
        <v>0</v>
      </c>
      <c r="AI254" s="506">
        <v>0</v>
      </c>
      <c r="AJ254" s="506">
        <v>0</v>
      </c>
      <c r="AK254" s="506">
        <v>0</v>
      </c>
      <c r="AL254" s="506">
        <v>0</v>
      </c>
      <c r="AM254" s="506">
        <v>0</v>
      </c>
      <c r="AN254" s="506">
        <v>0</v>
      </c>
      <c r="AO254" s="506">
        <v>0</v>
      </c>
      <c r="AP254" s="506">
        <v>0</v>
      </c>
      <c r="AQ254" s="506">
        <v>0</v>
      </c>
      <c r="AR254" s="506">
        <v>2</v>
      </c>
      <c r="AS254" s="506">
        <v>0</v>
      </c>
      <c r="AT254" s="506">
        <v>0</v>
      </c>
      <c r="AU254" s="506">
        <v>0</v>
      </c>
      <c r="AV254" s="506">
        <v>0</v>
      </c>
      <c r="AW254" s="506">
        <v>0</v>
      </c>
      <c r="AX254" s="506">
        <v>0</v>
      </c>
      <c r="AY254" s="506">
        <v>0</v>
      </c>
      <c r="AZ254" s="506">
        <v>0</v>
      </c>
      <c r="BA254" s="506">
        <v>0</v>
      </c>
      <c r="BB254" s="506">
        <v>0</v>
      </c>
      <c r="BC254" s="506">
        <v>0</v>
      </c>
      <c r="BD254" s="506">
        <v>0</v>
      </c>
      <c r="BE254" s="506">
        <v>0</v>
      </c>
      <c r="BF254" s="506">
        <v>0</v>
      </c>
      <c r="BG254" s="506">
        <v>0</v>
      </c>
      <c r="BH254" s="506">
        <v>0</v>
      </c>
      <c r="BI254" s="506">
        <v>0</v>
      </c>
      <c r="BS254" s="1"/>
      <c r="BT254" s="268"/>
      <c r="BU254" s="268"/>
      <c r="BV254" s="268"/>
      <c r="BW254" s="269"/>
      <c r="BX254" s="269"/>
      <c r="BY254" s="269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</row>
    <row r="255" spans="1:108" ht="15" customHeight="1" x14ac:dyDescent="0.3">
      <c r="A255" s="501" t="s">
        <v>275</v>
      </c>
      <c r="B255" s="502" t="s">
        <v>793</v>
      </c>
      <c r="C255" s="503" t="s">
        <v>270</v>
      </c>
      <c r="D255" s="504">
        <f t="array" ref="D255">SUM($G$18:$BI$18*$G255:$BI255+$G$19:$BI$19*$G255:$BI255)</f>
        <v>37</v>
      </c>
      <c r="E255" s="505"/>
      <c r="F255" s="506">
        <v>235</v>
      </c>
      <c r="G255" s="506">
        <v>0</v>
      </c>
      <c r="H255" s="506">
        <v>0</v>
      </c>
      <c r="I255" s="506">
        <v>9</v>
      </c>
      <c r="J255" s="506">
        <v>0</v>
      </c>
      <c r="K255" s="506">
        <v>0</v>
      </c>
      <c r="L255" s="506">
        <v>0</v>
      </c>
      <c r="M255" s="506">
        <v>0</v>
      </c>
      <c r="N255" s="506">
        <v>0</v>
      </c>
      <c r="O255" s="506">
        <v>0</v>
      </c>
      <c r="P255" s="506">
        <v>5</v>
      </c>
      <c r="Q255" s="506">
        <v>1</v>
      </c>
      <c r="R255" s="506">
        <v>0</v>
      </c>
      <c r="S255" s="506">
        <v>0</v>
      </c>
      <c r="T255" s="506">
        <v>0</v>
      </c>
      <c r="U255" s="506">
        <v>0</v>
      </c>
      <c r="V255" s="506">
        <v>0</v>
      </c>
      <c r="W255" s="506">
        <v>0</v>
      </c>
      <c r="X255" s="506">
        <v>0</v>
      </c>
      <c r="Y255" s="506">
        <v>0</v>
      </c>
      <c r="Z255" s="506">
        <v>0</v>
      </c>
      <c r="AA255" s="506">
        <v>0</v>
      </c>
      <c r="AB255" s="506">
        <v>0</v>
      </c>
      <c r="AC255" s="506">
        <v>0</v>
      </c>
      <c r="AD255" s="506">
        <v>0</v>
      </c>
      <c r="AE255" s="506">
        <v>0</v>
      </c>
      <c r="AF255" s="506">
        <v>0</v>
      </c>
      <c r="AG255" s="506">
        <v>0</v>
      </c>
      <c r="AH255" s="506">
        <v>0</v>
      </c>
      <c r="AI255" s="506">
        <v>0</v>
      </c>
      <c r="AJ255" s="506">
        <v>0</v>
      </c>
      <c r="AK255" s="506">
        <v>0</v>
      </c>
      <c r="AL255" s="506">
        <v>0</v>
      </c>
      <c r="AM255" s="506">
        <v>0</v>
      </c>
      <c r="AN255" s="506">
        <v>0</v>
      </c>
      <c r="AO255" s="506">
        <v>0</v>
      </c>
      <c r="AP255" s="506">
        <v>0</v>
      </c>
      <c r="AQ255" s="506">
        <v>0</v>
      </c>
      <c r="AR255" s="506">
        <v>2</v>
      </c>
      <c r="AS255" s="506">
        <v>0</v>
      </c>
      <c r="AT255" s="506">
        <v>0</v>
      </c>
      <c r="AU255" s="506">
        <v>0</v>
      </c>
      <c r="AV255" s="506">
        <v>0</v>
      </c>
      <c r="AW255" s="506">
        <v>0</v>
      </c>
      <c r="AX255" s="506">
        <v>0</v>
      </c>
      <c r="AY255" s="506">
        <v>0</v>
      </c>
      <c r="AZ255" s="506">
        <v>0</v>
      </c>
      <c r="BA255" s="506">
        <v>0</v>
      </c>
      <c r="BB255" s="506">
        <v>0</v>
      </c>
      <c r="BC255" s="506">
        <v>0</v>
      </c>
      <c r="BD255" s="506">
        <v>0</v>
      </c>
      <c r="BE255" s="506">
        <v>0</v>
      </c>
      <c r="BF255" s="506">
        <v>0</v>
      </c>
      <c r="BG255" s="506">
        <v>0</v>
      </c>
      <c r="BH255" s="506">
        <v>0</v>
      </c>
      <c r="BI255" s="506">
        <v>0</v>
      </c>
      <c r="BS255" s="1"/>
      <c r="BT255" s="268"/>
      <c r="BU255" s="268"/>
      <c r="BV255" s="268"/>
      <c r="BW255" s="269"/>
      <c r="BX255" s="269"/>
      <c r="BY255" s="269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</row>
    <row r="256" spans="1:108" ht="15" customHeight="1" x14ac:dyDescent="0.3">
      <c r="A256" s="501" t="s">
        <v>274</v>
      </c>
      <c r="B256" s="502" t="s">
        <v>794</v>
      </c>
      <c r="C256" s="503" t="s">
        <v>270</v>
      </c>
      <c r="D256" s="504">
        <f t="array" ref="D256">SUM($G$18:$BI$18*$G256:$BI256+$G$19:$BI$19*$G256:$BI256)</f>
        <v>41</v>
      </c>
      <c r="E256" s="505"/>
      <c r="F256" s="506">
        <v>236</v>
      </c>
      <c r="G256" s="506">
        <v>0</v>
      </c>
      <c r="H256" s="506">
        <v>0</v>
      </c>
      <c r="I256" s="506">
        <v>11</v>
      </c>
      <c r="J256" s="506">
        <v>0</v>
      </c>
      <c r="K256" s="506">
        <v>0</v>
      </c>
      <c r="L256" s="506">
        <v>0</v>
      </c>
      <c r="M256" s="506">
        <v>0</v>
      </c>
      <c r="N256" s="506">
        <v>0</v>
      </c>
      <c r="O256" s="506">
        <v>0</v>
      </c>
      <c r="P256" s="506">
        <v>5</v>
      </c>
      <c r="Q256" s="506">
        <v>1</v>
      </c>
      <c r="R256" s="506">
        <v>0</v>
      </c>
      <c r="S256" s="506">
        <v>0</v>
      </c>
      <c r="T256" s="506">
        <v>0</v>
      </c>
      <c r="U256" s="506">
        <v>0</v>
      </c>
      <c r="V256" s="506">
        <v>0</v>
      </c>
      <c r="W256" s="506">
        <v>0</v>
      </c>
      <c r="X256" s="506">
        <v>0</v>
      </c>
      <c r="Y256" s="506">
        <v>0</v>
      </c>
      <c r="Z256" s="506">
        <v>0</v>
      </c>
      <c r="AA256" s="506">
        <v>0</v>
      </c>
      <c r="AB256" s="506">
        <v>0</v>
      </c>
      <c r="AC256" s="506">
        <v>0</v>
      </c>
      <c r="AD256" s="506">
        <v>0</v>
      </c>
      <c r="AE256" s="506">
        <v>0</v>
      </c>
      <c r="AF256" s="506">
        <v>0</v>
      </c>
      <c r="AG256" s="506">
        <v>0</v>
      </c>
      <c r="AH256" s="506">
        <v>0</v>
      </c>
      <c r="AI256" s="506">
        <v>0</v>
      </c>
      <c r="AJ256" s="506">
        <v>0</v>
      </c>
      <c r="AK256" s="506">
        <v>0</v>
      </c>
      <c r="AL256" s="506">
        <v>0</v>
      </c>
      <c r="AM256" s="506">
        <v>0</v>
      </c>
      <c r="AN256" s="506">
        <v>0</v>
      </c>
      <c r="AO256" s="506">
        <v>0</v>
      </c>
      <c r="AP256" s="506">
        <v>0</v>
      </c>
      <c r="AQ256" s="506">
        <v>0</v>
      </c>
      <c r="AR256" s="506">
        <v>2</v>
      </c>
      <c r="AS256" s="506">
        <v>0</v>
      </c>
      <c r="AT256" s="506">
        <v>0</v>
      </c>
      <c r="AU256" s="506">
        <v>0</v>
      </c>
      <c r="AV256" s="506">
        <v>0</v>
      </c>
      <c r="AW256" s="506">
        <v>0</v>
      </c>
      <c r="AX256" s="506">
        <v>0</v>
      </c>
      <c r="AY256" s="506">
        <v>0</v>
      </c>
      <c r="AZ256" s="506">
        <v>0</v>
      </c>
      <c r="BA256" s="506">
        <v>0</v>
      </c>
      <c r="BB256" s="506">
        <v>0</v>
      </c>
      <c r="BC256" s="506">
        <v>0</v>
      </c>
      <c r="BD256" s="506">
        <v>0</v>
      </c>
      <c r="BE256" s="506">
        <v>0</v>
      </c>
      <c r="BF256" s="506">
        <v>0</v>
      </c>
      <c r="BG256" s="506">
        <v>0</v>
      </c>
      <c r="BH256" s="506">
        <v>0</v>
      </c>
      <c r="BI256" s="506">
        <v>0</v>
      </c>
      <c r="BS256" s="1"/>
      <c r="BT256" s="268"/>
      <c r="BU256" s="268"/>
      <c r="BV256" s="268"/>
      <c r="BW256" s="269"/>
      <c r="BX256" s="269"/>
      <c r="BY256" s="269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</row>
    <row r="257" spans="1:108" ht="15" customHeight="1" x14ac:dyDescent="0.3">
      <c r="A257" s="501" t="s">
        <v>273</v>
      </c>
      <c r="B257" s="502" t="s">
        <v>795</v>
      </c>
      <c r="C257" s="503" t="s">
        <v>270</v>
      </c>
      <c r="D257" s="504">
        <f t="array" ref="D257">SUM($G$18:$BI$18*$G257:$BI257+$G$19:$BI$19*$G257:$BI257)</f>
        <v>45</v>
      </c>
      <c r="E257" s="505"/>
      <c r="F257" s="506">
        <v>237</v>
      </c>
      <c r="G257" s="506">
        <v>0</v>
      </c>
      <c r="H257" s="506">
        <v>0</v>
      </c>
      <c r="I257" s="506">
        <v>13</v>
      </c>
      <c r="J257" s="506">
        <v>0</v>
      </c>
      <c r="K257" s="506">
        <v>0</v>
      </c>
      <c r="L257" s="506">
        <v>0</v>
      </c>
      <c r="M257" s="506">
        <v>0</v>
      </c>
      <c r="N257" s="506">
        <v>0</v>
      </c>
      <c r="O257" s="506">
        <v>0</v>
      </c>
      <c r="P257" s="506">
        <v>5</v>
      </c>
      <c r="Q257" s="506">
        <v>1</v>
      </c>
      <c r="R257" s="506">
        <v>0</v>
      </c>
      <c r="S257" s="506">
        <v>0</v>
      </c>
      <c r="T257" s="506">
        <v>0</v>
      </c>
      <c r="U257" s="506">
        <v>0</v>
      </c>
      <c r="V257" s="506">
        <v>0</v>
      </c>
      <c r="W257" s="506">
        <v>0</v>
      </c>
      <c r="X257" s="506">
        <v>0</v>
      </c>
      <c r="Y257" s="506">
        <v>0</v>
      </c>
      <c r="Z257" s="506">
        <v>0</v>
      </c>
      <c r="AA257" s="506">
        <v>0</v>
      </c>
      <c r="AB257" s="506">
        <v>0</v>
      </c>
      <c r="AC257" s="506">
        <v>0</v>
      </c>
      <c r="AD257" s="506">
        <v>0</v>
      </c>
      <c r="AE257" s="506">
        <v>0</v>
      </c>
      <c r="AF257" s="506">
        <v>0</v>
      </c>
      <c r="AG257" s="506">
        <v>0</v>
      </c>
      <c r="AH257" s="506">
        <v>0</v>
      </c>
      <c r="AI257" s="506">
        <v>0</v>
      </c>
      <c r="AJ257" s="506">
        <v>0</v>
      </c>
      <c r="AK257" s="506">
        <v>0</v>
      </c>
      <c r="AL257" s="506">
        <v>0</v>
      </c>
      <c r="AM257" s="506">
        <v>0</v>
      </c>
      <c r="AN257" s="506">
        <v>0</v>
      </c>
      <c r="AO257" s="506">
        <v>0</v>
      </c>
      <c r="AP257" s="506">
        <v>0</v>
      </c>
      <c r="AQ257" s="506">
        <v>0</v>
      </c>
      <c r="AR257" s="506">
        <v>2</v>
      </c>
      <c r="AS257" s="506">
        <v>0</v>
      </c>
      <c r="AT257" s="506">
        <v>0</v>
      </c>
      <c r="AU257" s="506">
        <v>0</v>
      </c>
      <c r="AV257" s="506">
        <v>0</v>
      </c>
      <c r="AW257" s="506">
        <v>0</v>
      </c>
      <c r="AX257" s="506">
        <v>0</v>
      </c>
      <c r="AY257" s="506">
        <v>0</v>
      </c>
      <c r="AZ257" s="506">
        <v>0</v>
      </c>
      <c r="BA257" s="506">
        <v>0</v>
      </c>
      <c r="BB257" s="506">
        <v>0</v>
      </c>
      <c r="BC257" s="506">
        <v>0</v>
      </c>
      <c r="BD257" s="506">
        <v>0</v>
      </c>
      <c r="BE257" s="506">
        <v>0</v>
      </c>
      <c r="BF257" s="506">
        <v>0</v>
      </c>
      <c r="BG257" s="506">
        <v>0</v>
      </c>
      <c r="BH257" s="506">
        <v>0</v>
      </c>
      <c r="BI257" s="506">
        <v>0</v>
      </c>
      <c r="BS257" s="1"/>
      <c r="BT257" s="268"/>
      <c r="BU257" s="268"/>
      <c r="BV257" s="268"/>
      <c r="BW257" s="269"/>
      <c r="BX257" s="269"/>
      <c r="BY257" s="269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</row>
    <row r="258" spans="1:108" ht="15" customHeight="1" x14ac:dyDescent="0.3">
      <c r="A258" s="501" t="s">
        <v>272</v>
      </c>
      <c r="B258" s="502" t="s">
        <v>796</v>
      </c>
      <c r="C258" s="503" t="s">
        <v>270</v>
      </c>
      <c r="D258" s="504">
        <f t="array" ref="D258">SUM($G$18:$BI$18*$G258:$BI258+$G$19:$BI$19*$G258:$BI258)</f>
        <v>33</v>
      </c>
      <c r="E258" s="505"/>
      <c r="F258" s="506">
        <v>238</v>
      </c>
      <c r="G258" s="506">
        <v>0</v>
      </c>
      <c r="H258" s="506">
        <v>0</v>
      </c>
      <c r="I258" s="506">
        <v>7</v>
      </c>
      <c r="J258" s="506">
        <v>0</v>
      </c>
      <c r="K258" s="506">
        <v>0</v>
      </c>
      <c r="L258" s="506">
        <v>0</v>
      </c>
      <c r="M258" s="506">
        <v>0</v>
      </c>
      <c r="N258" s="506">
        <v>0</v>
      </c>
      <c r="O258" s="506">
        <v>0</v>
      </c>
      <c r="P258" s="506">
        <v>5</v>
      </c>
      <c r="Q258" s="506">
        <v>1</v>
      </c>
      <c r="R258" s="506">
        <v>0</v>
      </c>
      <c r="S258" s="506">
        <v>0</v>
      </c>
      <c r="T258" s="506">
        <v>0</v>
      </c>
      <c r="U258" s="506">
        <v>0</v>
      </c>
      <c r="V258" s="506">
        <v>0</v>
      </c>
      <c r="W258" s="506">
        <v>0</v>
      </c>
      <c r="X258" s="506">
        <v>0</v>
      </c>
      <c r="Y258" s="506">
        <v>0</v>
      </c>
      <c r="Z258" s="506">
        <v>0</v>
      </c>
      <c r="AA258" s="506">
        <v>0</v>
      </c>
      <c r="AB258" s="506">
        <v>0</v>
      </c>
      <c r="AC258" s="506">
        <v>0</v>
      </c>
      <c r="AD258" s="506">
        <v>0</v>
      </c>
      <c r="AE258" s="506">
        <v>0</v>
      </c>
      <c r="AF258" s="506">
        <v>0</v>
      </c>
      <c r="AG258" s="506">
        <v>0</v>
      </c>
      <c r="AH258" s="506">
        <v>0</v>
      </c>
      <c r="AI258" s="506">
        <v>0</v>
      </c>
      <c r="AJ258" s="506">
        <v>0</v>
      </c>
      <c r="AK258" s="506">
        <v>0</v>
      </c>
      <c r="AL258" s="506">
        <v>0</v>
      </c>
      <c r="AM258" s="506">
        <v>0</v>
      </c>
      <c r="AN258" s="506">
        <v>0</v>
      </c>
      <c r="AO258" s="506">
        <v>0</v>
      </c>
      <c r="AP258" s="506">
        <v>0</v>
      </c>
      <c r="AQ258" s="506">
        <v>0</v>
      </c>
      <c r="AR258" s="506">
        <v>2</v>
      </c>
      <c r="AS258" s="506">
        <v>0</v>
      </c>
      <c r="AT258" s="506">
        <v>0</v>
      </c>
      <c r="AU258" s="506">
        <v>0</v>
      </c>
      <c r="AV258" s="506">
        <v>0</v>
      </c>
      <c r="AW258" s="506">
        <v>0</v>
      </c>
      <c r="AX258" s="506">
        <v>0</v>
      </c>
      <c r="AY258" s="506">
        <v>0</v>
      </c>
      <c r="AZ258" s="506">
        <v>0</v>
      </c>
      <c r="BA258" s="506">
        <v>0</v>
      </c>
      <c r="BB258" s="506">
        <v>0</v>
      </c>
      <c r="BC258" s="506">
        <v>0</v>
      </c>
      <c r="BD258" s="506">
        <v>0</v>
      </c>
      <c r="BE258" s="506">
        <v>0</v>
      </c>
      <c r="BF258" s="506">
        <v>0</v>
      </c>
      <c r="BG258" s="506">
        <v>0</v>
      </c>
      <c r="BH258" s="506">
        <v>0</v>
      </c>
      <c r="BI258" s="506">
        <v>0</v>
      </c>
      <c r="BS258" s="1"/>
      <c r="BT258" s="268"/>
      <c r="BU258" s="268"/>
      <c r="BV258" s="268"/>
      <c r="BW258" s="269"/>
      <c r="BX258" s="269"/>
      <c r="BY258" s="269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</row>
    <row r="259" spans="1:108" ht="15" customHeight="1" x14ac:dyDescent="0.3">
      <c r="A259" s="501" t="s">
        <v>271</v>
      </c>
      <c r="B259" s="502" t="s">
        <v>797</v>
      </c>
      <c r="C259" s="503" t="s">
        <v>270</v>
      </c>
      <c r="D259" s="504">
        <f t="array" ref="D259">SUM($G$18:$BI$18*$G259:$BI259+$G$19:$BI$19*$G259:$BI259)</f>
        <v>37</v>
      </c>
      <c r="E259" s="505"/>
      <c r="F259" s="506">
        <v>239</v>
      </c>
      <c r="G259" s="506">
        <v>0</v>
      </c>
      <c r="H259" s="506">
        <v>0</v>
      </c>
      <c r="I259" s="506">
        <v>9</v>
      </c>
      <c r="J259" s="506">
        <v>0</v>
      </c>
      <c r="K259" s="506">
        <v>0</v>
      </c>
      <c r="L259" s="506">
        <v>0</v>
      </c>
      <c r="M259" s="506">
        <v>0</v>
      </c>
      <c r="N259" s="506">
        <v>0</v>
      </c>
      <c r="O259" s="506">
        <v>0</v>
      </c>
      <c r="P259" s="506">
        <v>5</v>
      </c>
      <c r="Q259" s="506">
        <v>1</v>
      </c>
      <c r="R259" s="506">
        <v>0</v>
      </c>
      <c r="S259" s="506">
        <v>0</v>
      </c>
      <c r="T259" s="506">
        <v>0</v>
      </c>
      <c r="U259" s="506">
        <v>0</v>
      </c>
      <c r="V259" s="506">
        <v>0</v>
      </c>
      <c r="W259" s="506">
        <v>0</v>
      </c>
      <c r="X259" s="506">
        <v>0</v>
      </c>
      <c r="Y259" s="506">
        <v>0</v>
      </c>
      <c r="Z259" s="506">
        <v>0</v>
      </c>
      <c r="AA259" s="506">
        <v>0</v>
      </c>
      <c r="AB259" s="506">
        <v>0</v>
      </c>
      <c r="AC259" s="506">
        <v>0</v>
      </c>
      <c r="AD259" s="506">
        <v>0</v>
      </c>
      <c r="AE259" s="506">
        <v>0</v>
      </c>
      <c r="AF259" s="506">
        <v>0</v>
      </c>
      <c r="AG259" s="506">
        <v>0</v>
      </c>
      <c r="AH259" s="506">
        <v>0</v>
      </c>
      <c r="AI259" s="506">
        <v>0</v>
      </c>
      <c r="AJ259" s="506">
        <v>0</v>
      </c>
      <c r="AK259" s="506">
        <v>0</v>
      </c>
      <c r="AL259" s="506">
        <v>0</v>
      </c>
      <c r="AM259" s="506">
        <v>0</v>
      </c>
      <c r="AN259" s="506">
        <v>0</v>
      </c>
      <c r="AO259" s="506">
        <v>0</v>
      </c>
      <c r="AP259" s="506">
        <v>0</v>
      </c>
      <c r="AQ259" s="506">
        <v>0</v>
      </c>
      <c r="AR259" s="506">
        <v>2</v>
      </c>
      <c r="AS259" s="506">
        <v>0</v>
      </c>
      <c r="AT259" s="506">
        <v>0</v>
      </c>
      <c r="AU259" s="506">
        <v>0</v>
      </c>
      <c r="AV259" s="506">
        <v>0</v>
      </c>
      <c r="AW259" s="506">
        <v>0</v>
      </c>
      <c r="AX259" s="506">
        <v>0</v>
      </c>
      <c r="AY259" s="506">
        <v>0</v>
      </c>
      <c r="AZ259" s="506">
        <v>0</v>
      </c>
      <c r="BA259" s="506">
        <v>0</v>
      </c>
      <c r="BB259" s="506">
        <v>0</v>
      </c>
      <c r="BC259" s="506">
        <v>0</v>
      </c>
      <c r="BD259" s="506">
        <v>0</v>
      </c>
      <c r="BE259" s="506">
        <v>0</v>
      </c>
      <c r="BF259" s="506">
        <v>0</v>
      </c>
      <c r="BG259" s="506">
        <v>0</v>
      </c>
      <c r="BH259" s="506">
        <v>0</v>
      </c>
      <c r="BI259" s="506">
        <v>0</v>
      </c>
      <c r="BS259" s="1"/>
      <c r="BT259" s="268"/>
      <c r="BU259" s="268"/>
      <c r="BV259" s="268"/>
      <c r="BW259" s="269"/>
      <c r="BX259" s="269"/>
      <c r="BY259" s="269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</row>
    <row r="260" spans="1:108" ht="15" customHeight="1" x14ac:dyDescent="0.3">
      <c r="A260" s="501" t="s">
        <v>269</v>
      </c>
      <c r="B260" s="502" t="s">
        <v>798</v>
      </c>
      <c r="C260" s="503" t="s">
        <v>267</v>
      </c>
      <c r="D260" s="504">
        <f t="array" ref="D260">SUM($G$18:$BI$18*$G260:$BI260+$G$19:$BI$19*$G260:$BI260)</f>
        <v>28</v>
      </c>
      <c r="E260" s="505"/>
      <c r="F260" s="506">
        <v>240</v>
      </c>
      <c r="G260" s="506">
        <v>0</v>
      </c>
      <c r="H260" s="506">
        <v>0</v>
      </c>
      <c r="I260" s="506">
        <v>0</v>
      </c>
      <c r="J260" s="506">
        <v>0</v>
      </c>
      <c r="K260" s="506">
        <v>0</v>
      </c>
      <c r="L260" s="506">
        <v>0</v>
      </c>
      <c r="M260" s="506">
        <v>0</v>
      </c>
      <c r="N260" s="506">
        <v>0</v>
      </c>
      <c r="O260" s="506">
        <v>0</v>
      </c>
      <c r="P260" s="506">
        <v>4</v>
      </c>
      <c r="Q260" s="506">
        <v>2</v>
      </c>
      <c r="R260" s="506">
        <v>0</v>
      </c>
      <c r="S260" s="506">
        <v>0</v>
      </c>
      <c r="T260" s="506">
        <v>0</v>
      </c>
      <c r="U260" s="506">
        <v>0</v>
      </c>
      <c r="V260" s="506">
        <v>0</v>
      </c>
      <c r="W260" s="506">
        <v>0</v>
      </c>
      <c r="X260" s="506">
        <v>0</v>
      </c>
      <c r="Y260" s="506">
        <v>0</v>
      </c>
      <c r="Z260" s="506">
        <v>0</v>
      </c>
      <c r="AA260" s="506">
        <v>0</v>
      </c>
      <c r="AB260" s="506">
        <v>0</v>
      </c>
      <c r="AC260" s="506">
        <v>0</v>
      </c>
      <c r="AD260" s="506">
        <v>0</v>
      </c>
      <c r="AE260" s="506">
        <v>0</v>
      </c>
      <c r="AF260" s="506">
        <v>0</v>
      </c>
      <c r="AG260" s="506">
        <v>0</v>
      </c>
      <c r="AH260" s="506">
        <v>0</v>
      </c>
      <c r="AI260" s="506">
        <v>0</v>
      </c>
      <c r="AJ260" s="506">
        <v>0</v>
      </c>
      <c r="AK260" s="506">
        <v>0</v>
      </c>
      <c r="AL260" s="506">
        <v>0</v>
      </c>
      <c r="AM260" s="506">
        <v>0</v>
      </c>
      <c r="AN260" s="506">
        <v>0</v>
      </c>
      <c r="AO260" s="506">
        <v>0</v>
      </c>
      <c r="AP260" s="506">
        <v>2</v>
      </c>
      <c r="AQ260" s="506">
        <v>0</v>
      </c>
      <c r="AR260" s="506">
        <v>0</v>
      </c>
      <c r="AS260" s="506">
        <v>0</v>
      </c>
      <c r="AT260" s="506">
        <v>0</v>
      </c>
      <c r="AU260" s="506">
        <v>0</v>
      </c>
      <c r="AV260" s="506">
        <v>0</v>
      </c>
      <c r="AW260" s="506">
        <v>0</v>
      </c>
      <c r="AX260" s="506">
        <v>0</v>
      </c>
      <c r="AY260" s="506">
        <v>2</v>
      </c>
      <c r="AZ260" s="506">
        <v>0</v>
      </c>
      <c r="BA260" s="506">
        <v>0</v>
      </c>
      <c r="BB260" s="506">
        <v>0</v>
      </c>
      <c r="BC260" s="506">
        <v>0</v>
      </c>
      <c r="BD260" s="506">
        <v>0</v>
      </c>
      <c r="BE260" s="506">
        <v>0</v>
      </c>
      <c r="BF260" s="506">
        <v>0</v>
      </c>
      <c r="BG260" s="506">
        <v>0</v>
      </c>
      <c r="BH260" s="506">
        <v>0</v>
      </c>
      <c r="BI260" s="506">
        <v>0</v>
      </c>
      <c r="BS260" s="1"/>
      <c r="BT260" s="268"/>
      <c r="BU260" s="268"/>
      <c r="BV260" s="268"/>
      <c r="BW260" s="269"/>
      <c r="BX260" s="269"/>
      <c r="BY260" s="269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</row>
    <row r="261" spans="1:108" ht="15" customHeight="1" x14ac:dyDescent="0.3">
      <c r="A261" s="501" t="s">
        <v>268</v>
      </c>
      <c r="B261" s="502" t="s">
        <v>799</v>
      </c>
      <c r="C261" s="503" t="s">
        <v>267</v>
      </c>
      <c r="D261" s="504">
        <f t="array" ref="D261">SUM($G$18:$BI$18*$G261:$BI261+$G$19:$BI$19*$G261:$BI261)</f>
        <v>28</v>
      </c>
      <c r="E261" s="505"/>
      <c r="F261" s="506">
        <v>241</v>
      </c>
      <c r="G261" s="506">
        <v>0</v>
      </c>
      <c r="H261" s="506">
        <v>0</v>
      </c>
      <c r="I261" s="506">
        <v>0</v>
      </c>
      <c r="J261" s="506">
        <v>0</v>
      </c>
      <c r="K261" s="506">
        <v>0</v>
      </c>
      <c r="L261" s="506">
        <v>0</v>
      </c>
      <c r="M261" s="506">
        <v>0</v>
      </c>
      <c r="N261" s="506">
        <v>0</v>
      </c>
      <c r="O261" s="506">
        <v>0</v>
      </c>
      <c r="P261" s="506">
        <v>4</v>
      </c>
      <c r="Q261" s="506">
        <v>2</v>
      </c>
      <c r="R261" s="506">
        <v>0</v>
      </c>
      <c r="S261" s="506">
        <v>0</v>
      </c>
      <c r="T261" s="506">
        <v>0</v>
      </c>
      <c r="U261" s="506">
        <v>0</v>
      </c>
      <c r="V261" s="506">
        <v>0</v>
      </c>
      <c r="W261" s="506">
        <v>0</v>
      </c>
      <c r="X261" s="506">
        <v>0</v>
      </c>
      <c r="Y261" s="506">
        <v>0</v>
      </c>
      <c r="Z261" s="506">
        <v>0</v>
      </c>
      <c r="AA261" s="506">
        <v>0</v>
      </c>
      <c r="AB261" s="506">
        <v>0</v>
      </c>
      <c r="AC261" s="506">
        <v>0</v>
      </c>
      <c r="AD261" s="506">
        <v>0</v>
      </c>
      <c r="AE261" s="506">
        <v>0</v>
      </c>
      <c r="AF261" s="506">
        <v>0</v>
      </c>
      <c r="AG261" s="506">
        <v>0</v>
      </c>
      <c r="AH261" s="506">
        <v>0</v>
      </c>
      <c r="AI261" s="506">
        <v>0</v>
      </c>
      <c r="AJ261" s="506">
        <v>0</v>
      </c>
      <c r="AK261" s="506">
        <v>0</v>
      </c>
      <c r="AL261" s="506">
        <v>0</v>
      </c>
      <c r="AM261" s="506">
        <v>0</v>
      </c>
      <c r="AN261" s="506">
        <v>0</v>
      </c>
      <c r="AO261" s="506">
        <v>0</v>
      </c>
      <c r="AP261" s="506">
        <v>2</v>
      </c>
      <c r="AQ261" s="506">
        <v>0</v>
      </c>
      <c r="AR261" s="506">
        <v>0</v>
      </c>
      <c r="AS261" s="506">
        <v>0</v>
      </c>
      <c r="AT261" s="506">
        <v>0</v>
      </c>
      <c r="AU261" s="506">
        <v>0</v>
      </c>
      <c r="AV261" s="506">
        <v>0</v>
      </c>
      <c r="AW261" s="506">
        <v>0</v>
      </c>
      <c r="AX261" s="506">
        <v>0</v>
      </c>
      <c r="AY261" s="506">
        <v>2</v>
      </c>
      <c r="AZ261" s="506">
        <v>0</v>
      </c>
      <c r="BA261" s="506">
        <v>0</v>
      </c>
      <c r="BB261" s="506">
        <v>0</v>
      </c>
      <c r="BC261" s="506">
        <v>0</v>
      </c>
      <c r="BD261" s="506">
        <v>0</v>
      </c>
      <c r="BE261" s="506">
        <v>0</v>
      </c>
      <c r="BF261" s="506">
        <v>0</v>
      </c>
      <c r="BG261" s="506">
        <v>0</v>
      </c>
      <c r="BH261" s="506">
        <v>0</v>
      </c>
      <c r="BI261" s="506">
        <v>0</v>
      </c>
      <c r="BS261" s="1"/>
      <c r="BT261" s="268"/>
      <c r="BU261" s="268"/>
      <c r="BV261" s="268"/>
      <c r="BW261" s="269"/>
      <c r="BX261" s="269"/>
      <c r="BY261" s="269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</row>
    <row r="262" spans="1:108" ht="15" customHeight="1" x14ac:dyDescent="0.3">
      <c r="A262" s="501" t="s">
        <v>266</v>
      </c>
      <c r="B262" s="502" t="s">
        <v>800</v>
      </c>
      <c r="C262" s="503" t="s">
        <v>263</v>
      </c>
      <c r="D262" s="504">
        <f t="array" ref="D262">SUM($G$18:$BI$18*$G262:$BI262+$G$19:$BI$19*$G262:$BI262)</f>
        <v>48</v>
      </c>
      <c r="E262" s="505"/>
      <c r="F262" s="506">
        <v>242</v>
      </c>
      <c r="G262" s="506">
        <v>0</v>
      </c>
      <c r="H262" s="506">
        <v>0</v>
      </c>
      <c r="I262" s="506">
        <v>0</v>
      </c>
      <c r="J262" s="506">
        <v>0</v>
      </c>
      <c r="K262" s="506">
        <v>0</v>
      </c>
      <c r="L262" s="506">
        <v>0</v>
      </c>
      <c r="M262" s="506">
        <v>0</v>
      </c>
      <c r="N262" s="506">
        <v>0</v>
      </c>
      <c r="O262" s="506">
        <v>0</v>
      </c>
      <c r="P262" s="506">
        <v>10</v>
      </c>
      <c r="Q262" s="506">
        <v>6</v>
      </c>
      <c r="R262" s="506">
        <v>0</v>
      </c>
      <c r="S262" s="506">
        <v>0</v>
      </c>
      <c r="T262" s="506">
        <v>0</v>
      </c>
      <c r="U262" s="506">
        <v>0</v>
      </c>
      <c r="V262" s="506">
        <v>0</v>
      </c>
      <c r="W262" s="506">
        <v>0</v>
      </c>
      <c r="X262" s="506">
        <v>0</v>
      </c>
      <c r="Y262" s="506">
        <v>0</v>
      </c>
      <c r="Z262" s="506">
        <v>0</v>
      </c>
      <c r="AA262" s="506">
        <v>0</v>
      </c>
      <c r="AB262" s="506">
        <v>0</v>
      </c>
      <c r="AC262" s="506">
        <v>0</v>
      </c>
      <c r="AD262" s="506">
        <v>0</v>
      </c>
      <c r="AE262" s="506">
        <v>0</v>
      </c>
      <c r="AF262" s="506">
        <v>0</v>
      </c>
      <c r="AG262" s="506">
        <v>0</v>
      </c>
      <c r="AH262" s="506">
        <v>0</v>
      </c>
      <c r="AI262" s="506">
        <v>0</v>
      </c>
      <c r="AJ262" s="506">
        <v>0</v>
      </c>
      <c r="AK262" s="506">
        <v>0</v>
      </c>
      <c r="AL262" s="506">
        <v>0</v>
      </c>
      <c r="AM262" s="506">
        <v>0</v>
      </c>
      <c r="AN262" s="506">
        <v>0</v>
      </c>
      <c r="AO262" s="506">
        <v>0</v>
      </c>
      <c r="AP262" s="506">
        <v>0</v>
      </c>
      <c r="AQ262" s="506">
        <v>0</v>
      </c>
      <c r="AR262" s="506">
        <v>0</v>
      </c>
      <c r="AS262" s="506">
        <v>0</v>
      </c>
      <c r="AT262" s="506">
        <v>0</v>
      </c>
      <c r="AU262" s="506">
        <v>0</v>
      </c>
      <c r="AV262" s="506">
        <v>6</v>
      </c>
      <c r="AW262" s="506">
        <v>0</v>
      </c>
      <c r="AX262" s="506">
        <v>0</v>
      </c>
      <c r="AY262" s="506">
        <v>0</v>
      </c>
      <c r="AZ262" s="506">
        <v>0</v>
      </c>
      <c r="BA262" s="506">
        <v>0</v>
      </c>
      <c r="BB262" s="506">
        <v>0</v>
      </c>
      <c r="BC262" s="506">
        <v>0</v>
      </c>
      <c r="BD262" s="506">
        <v>0</v>
      </c>
      <c r="BE262" s="506">
        <v>0</v>
      </c>
      <c r="BF262" s="506">
        <v>0</v>
      </c>
      <c r="BG262" s="506">
        <v>0</v>
      </c>
      <c r="BH262" s="506">
        <v>0</v>
      </c>
      <c r="BI262" s="506">
        <v>0</v>
      </c>
      <c r="BS262" s="1"/>
      <c r="BT262" s="268"/>
      <c r="BU262" s="268"/>
      <c r="BV262" s="268"/>
      <c r="BW262" s="269"/>
      <c r="BX262" s="269"/>
      <c r="BY262" s="269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</row>
    <row r="263" spans="1:108" ht="15" customHeight="1" x14ac:dyDescent="0.3">
      <c r="A263" s="501" t="s">
        <v>265</v>
      </c>
      <c r="B263" s="502" t="s">
        <v>801</v>
      </c>
      <c r="C263" s="503" t="s">
        <v>263</v>
      </c>
      <c r="D263" s="504">
        <f t="array" ref="D263">SUM($G$18:$BI$18*$G263:$BI263+$G$19:$BI$19*$G263:$BI263)</f>
        <v>74</v>
      </c>
      <c r="E263" s="505"/>
      <c r="F263" s="506">
        <v>243</v>
      </c>
      <c r="G263" s="506">
        <v>0</v>
      </c>
      <c r="H263" s="506">
        <v>0</v>
      </c>
      <c r="I263" s="506">
        <v>0</v>
      </c>
      <c r="J263" s="506">
        <v>0</v>
      </c>
      <c r="K263" s="506">
        <v>0</v>
      </c>
      <c r="L263" s="506">
        <v>0</v>
      </c>
      <c r="M263" s="506">
        <v>0</v>
      </c>
      <c r="N263" s="506">
        <v>0</v>
      </c>
      <c r="O263" s="506">
        <v>0</v>
      </c>
      <c r="P263" s="506">
        <v>12</v>
      </c>
      <c r="Q263" s="506">
        <v>12</v>
      </c>
      <c r="R263" s="506">
        <v>0</v>
      </c>
      <c r="S263" s="506">
        <v>0</v>
      </c>
      <c r="T263" s="506">
        <v>0</v>
      </c>
      <c r="U263" s="506">
        <v>0</v>
      </c>
      <c r="V263" s="506">
        <v>0</v>
      </c>
      <c r="W263" s="506">
        <v>0</v>
      </c>
      <c r="X263" s="506">
        <v>0</v>
      </c>
      <c r="Y263" s="506">
        <v>0</v>
      </c>
      <c r="Z263" s="506">
        <v>0</v>
      </c>
      <c r="AA263" s="506">
        <v>0</v>
      </c>
      <c r="AB263" s="506">
        <v>0</v>
      </c>
      <c r="AC263" s="506">
        <v>0</v>
      </c>
      <c r="AD263" s="506">
        <v>0</v>
      </c>
      <c r="AE263" s="506">
        <v>0</v>
      </c>
      <c r="AF263" s="506">
        <v>0</v>
      </c>
      <c r="AG263" s="506">
        <v>0</v>
      </c>
      <c r="AH263" s="506">
        <v>0</v>
      </c>
      <c r="AI263" s="506">
        <v>0</v>
      </c>
      <c r="AJ263" s="506">
        <v>0</v>
      </c>
      <c r="AK263" s="506">
        <v>0</v>
      </c>
      <c r="AL263" s="506">
        <v>0</v>
      </c>
      <c r="AM263" s="506">
        <v>0</v>
      </c>
      <c r="AN263" s="506">
        <v>0</v>
      </c>
      <c r="AO263" s="506">
        <v>0</v>
      </c>
      <c r="AP263" s="506">
        <v>0</v>
      </c>
      <c r="AQ263" s="506">
        <v>0</v>
      </c>
      <c r="AR263" s="506">
        <v>0</v>
      </c>
      <c r="AS263" s="506">
        <v>0</v>
      </c>
      <c r="AT263" s="506">
        <v>0</v>
      </c>
      <c r="AU263" s="506">
        <v>0</v>
      </c>
      <c r="AV263" s="506">
        <v>14</v>
      </c>
      <c r="AW263" s="506">
        <v>0</v>
      </c>
      <c r="AX263" s="506">
        <v>0</v>
      </c>
      <c r="AY263" s="506">
        <v>0</v>
      </c>
      <c r="AZ263" s="506">
        <v>0</v>
      </c>
      <c r="BA263" s="506">
        <v>0</v>
      </c>
      <c r="BB263" s="506">
        <v>0</v>
      </c>
      <c r="BC263" s="506">
        <v>0</v>
      </c>
      <c r="BD263" s="506">
        <v>0</v>
      </c>
      <c r="BE263" s="506">
        <v>0</v>
      </c>
      <c r="BF263" s="506">
        <v>0</v>
      </c>
      <c r="BG263" s="506">
        <v>0</v>
      </c>
      <c r="BH263" s="506">
        <v>0</v>
      </c>
      <c r="BI263" s="506">
        <v>0</v>
      </c>
      <c r="BS263" s="1"/>
      <c r="BT263" s="268"/>
      <c r="BU263" s="268"/>
      <c r="BV263" s="268"/>
      <c r="BW263" s="269"/>
      <c r="BX263" s="269"/>
      <c r="BY263" s="269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</row>
    <row r="264" spans="1:108" ht="15" customHeight="1" x14ac:dyDescent="0.3">
      <c r="A264" s="501" t="s">
        <v>264</v>
      </c>
      <c r="B264" s="502" t="s">
        <v>802</v>
      </c>
      <c r="C264" s="503" t="s">
        <v>263</v>
      </c>
      <c r="D264" s="504">
        <f t="array" ref="D264">SUM($G$18:$BI$18*$G264:$BI264+$G$19:$BI$19*$G264:$BI264)</f>
        <v>38</v>
      </c>
      <c r="E264" s="505"/>
      <c r="F264" s="506">
        <v>244</v>
      </c>
      <c r="G264" s="506">
        <v>0</v>
      </c>
      <c r="H264" s="506">
        <v>0</v>
      </c>
      <c r="I264" s="506">
        <v>4</v>
      </c>
      <c r="J264" s="506">
        <v>0</v>
      </c>
      <c r="K264" s="506">
        <v>0</v>
      </c>
      <c r="L264" s="506">
        <v>0</v>
      </c>
      <c r="M264" s="506">
        <v>0</v>
      </c>
      <c r="N264" s="506">
        <v>0</v>
      </c>
      <c r="O264" s="506">
        <v>0</v>
      </c>
      <c r="P264" s="506">
        <v>6</v>
      </c>
      <c r="Q264" s="506">
        <v>4</v>
      </c>
      <c r="R264" s="506">
        <v>0</v>
      </c>
      <c r="S264" s="506">
        <v>0</v>
      </c>
      <c r="T264" s="506">
        <v>0</v>
      </c>
      <c r="U264" s="506">
        <v>0</v>
      </c>
      <c r="V264" s="506">
        <v>0</v>
      </c>
      <c r="W264" s="506">
        <v>0</v>
      </c>
      <c r="X264" s="506">
        <v>0</v>
      </c>
      <c r="Y264" s="506">
        <v>0</v>
      </c>
      <c r="Z264" s="506">
        <v>0</v>
      </c>
      <c r="AA264" s="506">
        <v>0</v>
      </c>
      <c r="AB264" s="506">
        <v>0</v>
      </c>
      <c r="AC264" s="506">
        <v>0</v>
      </c>
      <c r="AD264" s="506">
        <v>0</v>
      </c>
      <c r="AE264" s="506">
        <v>0</v>
      </c>
      <c r="AF264" s="506">
        <v>0</v>
      </c>
      <c r="AG264" s="506">
        <v>0</v>
      </c>
      <c r="AH264" s="506">
        <v>0</v>
      </c>
      <c r="AI264" s="506">
        <v>0</v>
      </c>
      <c r="AJ264" s="506">
        <v>0</v>
      </c>
      <c r="AK264" s="506">
        <v>0</v>
      </c>
      <c r="AL264" s="506">
        <v>0</v>
      </c>
      <c r="AM264" s="506">
        <v>0</v>
      </c>
      <c r="AN264" s="506">
        <v>0</v>
      </c>
      <c r="AO264" s="506">
        <v>0</v>
      </c>
      <c r="AP264" s="506">
        <v>0</v>
      </c>
      <c r="AQ264" s="506">
        <v>0</v>
      </c>
      <c r="AR264" s="506">
        <v>0</v>
      </c>
      <c r="AS264" s="506">
        <v>0</v>
      </c>
      <c r="AT264" s="506">
        <v>0</v>
      </c>
      <c r="AU264" s="506">
        <v>0</v>
      </c>
      <c r="AV264" s="506">
        <v>4</v>
      </c>
      <c r="AW264" s="506">
        <v>0</v>
      </c>
      <c r="AX264" s="506">
        <v>0</v>
      </c>
      <c r="AY264" s="506">
        <v>0</v>
      </c>
      <c r="AZ264" s="506">
        <v>0</v>
      </c>
      <c r="BA264" s="506">
        <v>0</v>
      </c>
      <c r="BB264" s="506">
        <v>0</v>
      </c>
      <c r="BC264" s="506">
        <v>0</v>
      </c>
      <c r="BD264" s="506">
        <v>0</v>
      </c>
      <c r="BE264" s="506">
        <v>0</v>
      </c>
      <c r="BF264" s="506">
        <v>0</v>
      </c>
      <c r="BG264" s="506">
        <v>0</v>
      </c>
      <c r="BH264" s="506">
        <v>0</v>
      </c>
      <c r="BI264" s="506">
        <v>0</v>
      </c>
      <c r="BS264" s="1"/>
      <c r="BT264" s="268"/>
      <c r="BU264" s="268"/>
      <c r="BV264" s="268"/>
      <c r="BW264" s="269"/>
      <c r="BX264" s="269"/>
      <c r="BY264" s="269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</row>
    <row r="265" spans="1:108" ht="15" customHeight="1" x14ac:dyDescent="0.3">
      <c r="A265" s="501" t="s">
        <v>262</v>
      </c>
      <c r="B265" s="502" t="s">
        <v>803</v>
      </c>
      <c r="C265" s="503" t="s">
        <v>261</v>
      </c>
      <c r="D265" s="504">
        <f t="array" ref="D265">SUM($G$18:$BI$18*$G265:$BI265+$G$19:$BI$19*$G265:$BI265)</f>
        <v>40</v>
      </c>
      <c r="E265" s="505"/>
      <c r="F265" s="506">
        <v>245</v>
      </c>
      <c r="G265" s="506">
        <v>0</v>
      </c>
      <c r="H265" s="506">
        <v>0</v>
      </c>
      <c r="I265" s="506">
        <v>2</v>
      </c>
      <c r="J265" s="506">
        <v>0</v>
      </c>
      <c r="K265" s="506">
        <v>0</v>
      </c>
      <c r="L265" s="506">
        <v>0</v>
      </c>
      <c r="M265" s="506">
        <v>0</v>
      </c>
      <c r="N265" s="506">
        <v>0</v>
      </c>
      <c r="O265" s="506">
        <v>0</v>
      </c>
      <c r="P265" s="506">
        <v>8</v>
      </c>
      <c r="Q265" s="506">
        <v>4</v>
      </c>
      <c r="R265" s="506">
        <v>0</v>
      </c>
      <c r="S265" s="506">
        <v>0</v>
      </c>
      <c r="T265" s="506">
        <v>0</v>
      </c>
      <c r="U265" s="506">
        <v>0</v>
      </c>
      <c r="V265" s="506">
        <v>0</v>
      </c>
      <c r="W265" s="506">
        <v>0</v>
      </c>
      <c r="X265" s="506">
        <v>0</v>
      </c>
      <c r="Y265" s="506">
        <v>0</v>
      </c>
      <c r="Z265" s="506">
        <v>0</v>
      </c>
      <c r="AA265" s="506">
        <v>0</v>
      </c>
      <c r="AB265" s="506">
        <v>0</v>
      </c>
      <c r="AC265" s="506">
        <v>0</v>
      </c>
      <c r="AD265" s="506">
        <v>0</v>
      </c>
      <c r="AE265" s="506">
        <v>0</v>
      </c>
      <c r="AF265" s="506">
        <v>0</v>
      </c>
      <c r="AG265" s="506">
        <v>0</v>
      </c>
      <c r="AH265" s="506">
        <v>0</v>
      </c>
      <c r="AI265" s="506">
        <v>0</v>
      </c>
      <c r="AJ265" s="506">
        <v>0</v>
      </c>
      <c r="AK265" s="506">
        <v>0</v>
      </c>
      <c r="AL265" s="506">
        <v>0</v>
      </c>
      <c r="AM265" s="506">
        <v>0</v>
      </c>
      <c r="AN265" s="506">
        <v>0</v>
      </c>
      <c r="AO265" s="506">
        <v>0</v>
      </c>
      <c r="AP265" s="506">
        <v>0</v>
      </c>
      <c r="AQ265" s="506">
        <v>0</v>
      </c>
      <c r="AR265" s="506">
        <v>4</v>
      </c>
      <c r="AS265" s="506">
        <v>0</v>
      </c>
      <c r="AT265" s="506">
        <v>0</v>
      </c>
      <c r="AU265" s="506">
        <v>0</v>
      </c>
      <c r="AV265" s="506">
        <v>0</v>
      </c>
      <c r="AW265" s="506">
        <v>0</v>
      </c>
      <c r="AX265" s="506">
        <v>0</v>
      </c>
      <c r="AY265" s="506">
        <v>0</v>
      </c>
      <c r="AZ265" s="506">
        <v>0</v>
      </c>
      <c r="BA265" s="506">
        <v>0</v>
      </c>
      <c r="BB265" s="506">
        <v>0</v>
      </c>
      <c r="BC265" s="506">
        <v>0</v>
      </c>
      <c r="BD265" s="506">
        <v>0</v>
      </c>
      <c r="BE265" s="506">
        <v>0</v>
      </c>
      <c r="BF265" s="506">
        <v>0</v>
      </c>
      <c r="BG265" s="506">
        <v>0</v>
      </c>
      <c r="BH265" s="506">
        <v>0</v>
      </c>
      <c r="BI265" s="506">
        <v>0</v>
      </c>
      <c r="BS265" s="1"/>
      <c r="BT265" s="268"/>
      <c r="BU265" s="268"/>
      <c r="BV265" s="268"/>
      <c r="BW265" s="269"/>
      <c r="BX265" s="269"/>
      <c r="BY265" s="269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</row>
    <row r="266" spans="1:108" ht="15" customHeight="1" x14ac:dyDescent="0.3">
      <c r="A266" s="501" t="s">
        <v>260</v>
      </c>
      <c r="B266" s="502" t="s">
        <v>804</v>
      </c>
      <c r="C266" s="503" t="s">
        <v>259</v>
      </c>
      <c r="D266" s="504">
        <f t="array" ref="D266">SUM($G$18:$BI$18*$G266:$BI266+$G$19:$BI$19*$G266:$BI266)</f>
        <v>30</v>
      </c>
      <c r="E266" s="505"/>
      <c r="F266" s="506">
        <v>246</v>
      </c>
      <c r="G266" s="506">
        <v>0</v>
      </c>
      <c r="H266" s="506">
        <v>0</v>
      </c>
      <c r="I266" s="506">
        <v>6</v>
      </c>
      <c r="J266" s="506">
        <v>0</v>
      </c>
      <c r="K266" s="506">
        <v>0</v>
      </c>
      <c r="L266" s="506">
        <v>0</v>
      </c>
      <c r="M266" s="506">
        <v>0</v>
      </c>
      <c r="N266" s="506">
        <v>0</v>
      </c>
      <c r="O266" s="506">
        <v>0</v>
      </c>
      <c r="P266" s="506">
        <v>4</v>
      </c>
      <c r="Q266" s="506">
        <v>2</v>
      </c>
      <c r="R266" s="506">
        <v>0</v>
      </c>
      <c r="S266" s="506">
        <v>0</v>
      </c>
      <c r="T266" s="506">
        <v>0</v>
      </c>
      <c r="U266" s="506">
        <v>0</v>
      </c>
      <c r="V266" s="506">
        <v>0</v>
      </c>
      <c r="W266" s="506">
        <v>0</v>
      </c>
      <c r="X266" s="506">
        <v>0</v>
      </c>
      <c r="Y266" s="506">
        <v>0</v>
      </c>
      <c r="Z266" s="506">
        <v>0</v>
      </c>
      <c r="AA266" s="506">
        <v>0</v>
      </c>
      <c r="AB266" s="506">
        <v>0</v>
      </c>
      <c r="AC266" s="506">
        <v>0</v>
      </c>
      <c r="AD266" s="506">
        <v>0</v>
      </c>
      <c r="AE266" s="506">
        <v>0</v>
      </c>
      <c r="AF266" s="506">
        <v>0</v>
      </c>
      <c r="AG266" s="506">
        <v>0</v>
      </c>
      <c r="AH266" s="506">
        <v>0</v>
      </c>
      <c r="AI266" s="506">
        <v>0</v>
      </c>
      <c r="AJ266" s="506">
        <v>0</v>
      </c>
      <c r="AK266" s="506">
        <v>0</v>
      </c>
      <c r="AL266" s="506">
        <v>0</v>
      </c>
      <c r="AM266" s="506">
        <v>0</v>
      </c>
      <c r="AN266" s="506">
        <v>0</v>
      </c>
      <c r="AO266" s="506">
        <v>0</v>
      </c>
      <c r="AP266" s="506">
        <v>0</v>
      </c>
      <c r="AQ266" s="506">
        <v>0</v>
      </c>
      <c r="AR266" s="506">
        <v>0</v>
      </c>
      <c r="AS266" s="506">
        <v>2</v>
      </c>
      <c r="AT266" s="506">
        <v>0</v>
      </c>
      <c r="AU266" s="506">
        <v>0</v>
      </c>
      <c r="AV266" s="506">
        <v>0</v>
      </c>
      <c r="AW266" s="506">
        <v>0</v>
      </c>
      <c r="AX266" s="506">
        <v>0</v>
      </c>
      <c r="AY266" s="506">
        <v>0</v>
      </c>
      <c r="AZ266" s="506">
        <v>0</v>
      </c>
      <c r="BA266" s="506">
        <v>0</v>
      </c>
      <c r="BB266" s="506">
        <v>0</v>
      </c>
      <c r="BC266" s="506">
        <v>0</v>
      </c>
      <c r="BD266" s="506">
        <v>0</v>
      </c>
      <c r="BE266" s="506">
        <v>0</v>
      </c>
      <c r="BF266" s="506">
        <v>0</v>
      </c>
      <c r="BG266" s="506">
        <v>0</v>
      </c>
      <c r="BH266" s="506">
        <v>0</v>
      </c>
      <c r="BI266" s="506">
        <v>0</v>
      </c>
      <c r="BS266" s="1"/>
      <c r="BT266" s="268"/>
      <c r="BU266" s="268"/>
      <c r="BV266" s="268"/>
      <c r="BW266" s="269"/>
      <c r="BX266" s="269"/>
      <c r="BY266" s="269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</row>
    <row r="267" spans="1:108" ht="15" customHeight="1" x14ac:dyDescent="0.3">
      <c r="A267" s="501" t="s">
        <v>258</v>
      </c>
      <c r="B267" s="502" t="s">
        <v>805</v>
      </c>
      <c r="C267" s="503" t="s">
        <v>181</v>
      </c>
      <c r="D267" s="504">
        <f t="array" ref="D267">SUM($G$18:$BI$18*$G267:$BI267+$G$19:$BI$19*$G267:$BI267)</f>
        <v>12</v>
      </c>
      <c r="E267" s="505"/>
      <c r="F267" s="506">
        <v>247</v>
      </c>
      <c r="G267" s="506">
        <v>2</v>
      </c>
      <c r="H267" s="506">
        <v>0</v>
      </c>
      <c r="I267" s="506">
        <v>3</v>
      </c>
      <c r="J267" s="506">
        <v>0</v>
      </c>
      <c r="K267" s="506">
        <v>0</v>
      </c>
      <c r="L267" s="506">
        <v>0</v>
      </c>
      <c r="M267" s="506">
        <v>0</v>
      </c>
      <c r="N267" s="506">
        <v>0</v>
      </c>
      <c r="O267" s="506">
        <v>0</v>
      </c>
      <c r="P267" s="506">
        <v>0</v>
      </c>
      <c r="Q267" s="506">
        <v>0</v>
      </c>
      <c r="R267" s="506">
        <v>0</v>
      </c>
      <c r="S267" s="506">
        <v>0</v>
      </c>
      <c r="T267" s="506">
        <v>0</v>
      </c>
      <c r="U267" s="506">
        <v>0</v>
      </c>
      <c r="V267" s="506">
        <v>0</v>
      </c>
      <c r="W267" s="506">
        <v>0</v>
      </c>
      <c r="X267" s="506">
        <v>0</v>
      </c>
      <c r="Y267" s="506">
        <v>0</v>
      </c>
      <c r="Z267" s="506">
        <v>0</v>
      </c>
      <c r="AA267" s="506">
        <v>0</v>
      </c>
      <c r="AB267" s="506">
        <v>0</v>
      </c>
      <c r="AC267" s="506">
        <v>0</v>
      </c>
      <c r="AD267" s="506">
        <v>0</v>
      </c>
      <c r="AE267" s="506">
        <v>0</v>
      </c>
      <c r="AF267" s="506">
        <v>0</v>
      </c>
      <c r="AG267" s="506">
        <v>0</v>
      </c>
      <c r="AH267" s="506">
        <v>0</v>
      </c>
      <c r="AI267" s="506">
        <v>0</v>
      </c>
      <c r="AJ267" s="506">
        <v>1</v>
      </c>
      <c r="AK267" s="506">
        <v>0</v>
      </c>
      <c r="AL267" s="506">
        <v>0</v>
      </c>
      <c r="AM267" s="506">
        <v>0</v>
      </c>
      <c r="AN267" s="506">
        <v>0</v>
      </c>
      <c r="AO267" s="506">
        <v>0</v>
      </c>
      <c r="AP267" s="506">
        <v>0</v>
      </c>
      <c r="AQ267" s="506">
        <v>0</v>
      </c>
      <c r="AR267" s="506">
        <v>0</v>
      </c>
      <c r="AS267" s="506">
        <v>0</v>
      </c>
      <c r="AT267" s="506">
        <v>0</v>
      </c>
      <c r="AU267" s="506">
        <v>0</v>
      </c>
      <c r="AV267" s="506">
        <v>0</v>
      </c>
      <c r="AW267" s="506">
        <v>0</v>
      </c>
      <c r="AX267" s="506">
        <v>0</v>
      </c>
      <c r="AY267" s="506">
        <v>0</v>
      </c>
      <c r="AZ267" s="506">
        <v>0</v>
      </c>
      <c r="BA267" s="506">
        <v>0</v>
      </c>
      <c r="BB267" s="506">
        <v>0</v>
      </c>
      <c r="BC267" s="506">
        <v>0</v>
      </c>
      <c r="BD267" s="506">
        <v>0</v>
      </c>
      <c r="BE267" s="506">
        <v>0</v>
      </c>
      <c r="BF267" s="506">
        <v>0</v>
      </c>
      <c r="BG267" s="506">
        <v>0</v>
      </c>
      <c r="BH267" s="506">
        <v>0</v>
      </c>
      <c r="BI267" s="506">
        <v>0</v>
      </c>
      <c r="BS267" s="1"/>
      <c r="BT267" s="268"/>
      <c r="BU267" s="268"/>
      <c r="BV267" s="268"/>
      <c r="BW267" s="269"/>
      <c r="BX267" s="269"/>
      <c r="BY267" s="269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</row>
    <row r="268" spans="1:108" ht="15" customHeight="1" x14ac:dyDescent="0.3">
      <c r="A268" s="501" t="s">
        <v>257</v>
      </c>
      <c r="B268" s="502" t="s">
        <v>806</v>
      </c>
      <c r="C268" s="503" t="s">
        <v>181</v>
      </c>
      <c r="D268" s="504">
        <f t="array" ref="D268">SUM($G$18:$BI$18*$G268:$BI268+$G$19:$BI$19*$G268:$BI268)</f>
        <v>16</v>
      </c>
      <c r="E268" s="505"/>
      <c r="F268" s="506">
        <v>248</v>
      </c>
      <c r="G268" s="506">
        <v>2</v>
      </c>
      <c r="H268" s="506">
        <v>0</v>
      </c>
      <c r="I268" s="506">
        <v>5</v>
      </c>
      <c r="J268" s="506">
        <v>0</v>
      </c>
      <c r="K268" s="506">
        <v>0</v>
      </c>
      <c r="L268" s="506">
        <v>0</v>
      </c>
      <c r="M268" s="506">
        <v>0</v>
      </c>
      <c r="N268" s="506">
        <v>0</v>
      </c>
      <c r="O268" s="506">
        <v>0</v>
      </c>
      <c r="P268" s="506">
        <v>0</v>
      </c>
      <c r="Q268" s="506">
        <v>0</v>
      </c>
      <c r="R268" s="506">
        <v>0</v>
      </c>
      <c r="S268" s="506">
        <v>0</v>
      </c>
      <c r="T268" s="506">
        <v>0</v>
      </c>
      <c r="U268" s="506">
        <v>0</v>
      </c>
      <c r="V268" s="506">
        <v>0</v>
      </c>
      <c r="W268" s="506">
        <v>0</v>
      </c>
      <c r="X268" s="506">
        <v>0</v>
      </c>
      <c r="Y268" s="506">
        <v>0</v>
      </c>
      <c r="Z268" s="506">
        <v>0</v>
      </c>
      <c r="AA268" s="506">
        <v>0</v>
      </c>
      <c r="AB268" s="506">
        <v>0</v>
      </c>
      <c r="AC268" s="506">
        <v>0</v>
      </c>
      <c r="AD268" s="506">
        <v>0</v>
      </c>
      <c r="AE268" s="506">
        <v>0</v>
      </c>
      <c r="AF268" s="506">
        <v>0</v>
      </c>
      <c r="AG268" s="506">
        <v>0</v>
      </c>
      <c r="AH268" s="506">
        <v>0</v>
      </c>
      <c r="AI268" s="506">
        <v>0</v>
      </c>
      <c r="AJ268" s="506">
        <v>1</v>
      </c>
      <c r="AK268" s="506">
        <v>0</v>
      </c>
      <c r="AL268" s="506">
        <v>0</v>
      </c>
      <c r="AM268" s="506">
        <v>0</v>
      </c>
      <c r="AN268" s="506">
        <v>0</v>
      </c>
      <c r="AO268" s="506">
        <v>0</v>
      </c>
      <c r="AP268" s="506">
        <v>0</v>
      </c>
      <c r="AQ268" s="506">
        <v>0</v>
      </c>
      <c r="AR268" s="506">
        <v>0</v>
      </c>
      <c r="AS268" s="506">
        <v>0</v>
      </c>
      <c r="AT268" s="506">
        <v>0</v>
      </c>
      <c r="AU268" s="506">
        <v>0</v>
      </c>
      <c r="AV268" s="506">
        <v>0</v>
      </c>
      <c r="AW268" s="506">
        <v>0</v>
      </c>
      <c r="AX268" s="506">
        <v>0</v>
      </c>
      <c r="AY268" s="506">
        <v>0</v>
      </c>
      <c r="AZ268" s="506">
        <v>0</v>
      </c>
      <c r="BA268" s="506">
        <v>0</v>
      </c>
      <c r="BB268" s="506">
        <v>0</v>
      </c>
      <c r="BC268" s="506">
        <v>0</v>
      </c>
      <c r="BD268" s="506">
        <v>0</v>
      </c>
      <c r="BE268" s="506">
        <v>0</v>
      </c>
      <c r="BF268" s="506">
        <v>0</v>
      </c>
      <c r="BG268" s="506">
        <v>0</v>
      </c>
      <c r="BH268" s="506">
        <v>0</v>
      </c>
      <c r="BI268" s="506">
        <v>0</v>
      </c>
      <c r="BS268" s="1"/>
      <c r="BT268" s="268"/>
      <c r="BU268" s="268"/>
      <c r="BV268" s="268"/>
      <c r="BW268" s="269"/>
      <c r="BX268" s="269"/>
      <c r="BY268" s="269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</row>
    <row r="269" spans="1:108" ht="15" customHeight="1" x14ac:dyDescent="0.3">
      <c r="A269" s="501" t="s">
        <v>256</v>
      </c>
      <c r="B269" s="502" t="s">
        <v>807</v>
      </c>
      <c r="C269" s="503" t="s">
        <v>181</v>
      </c>
      <c r="D269" s="504">
        <f t="array" ref="D269">SUM($G$18:$BI$18*$G269:$BI269+$G$19:$BI$19*$G269:$BI269)</f>
        <v>16</v>
      </c>
      <c r="E269" s="505"/>
      <c r="F269" s="506">
        <v>249</v>
      </c>
      <c r="G269" s="506">
        <v>1</v>
      </c>
      <c r="H269" s="506">
        <v>0</v>
      </c>
      <c r="I269" s="506">
        <v>6</v>
      </c>
      <c r="J269" s="506">
        <v>0</v>
      </c>
      <c r="K269" s="506">
        <v>0</v>
      </c>
      <c r="L269" s="506">
        <v>0</v>
      </c>
      <c r="M269" s="506">
        <v>0</v>
      </c>
      <c r="N269" s="506">
        <v>0</v>
      </c>
      <c r="O269" s="506">
        <v>0</v>
      </c>
      <c r="P269" s="506">
        <v>0</v>
      </c>
      <c r="Q269" s="506">
        <v>0</v>
      </c>
      <c r="R269" s="506">
        <v>0</v>
      </c>
      <c r="S269" s="506">
        <v>0</v>
      </c>
      <c r="T269" s="506">
        <v>0</v>
      </c>
      <c r="U269" s="506">
        <v>0</v>
      </c>
      <c r="V269" s="506">
        <v>0</v>
      </c>
      <c r="W269" s="506">
        <v>0</v>
      </c>
      <c r="X269" s="506">
        <v>0</v>
      </c>
      <c r="Y269" s="506">
        <v>0</v>
      </c>
      <c r="Z269" s="506">
        <v>0</v>
      </c>
      <c r="AA269" s="506">
        <v>0</v>
      </c>
      <c r="AB269" s="506">
        <v>0</v>
      </c>
      <c r="AC269" s="506">
        <v>0</v>
      </c>
      <c r="AD269" s="506">
        <v>0</v>
      </c>
      <c r="AE269" s="506">
        <v>0</v>
      </c>
      <c r="AF269" s="506">
        <v>0</v>
      </c>
      <c r="AG269" s="506">
        <v>0</v>
      </c>
      <c r="AH269" s="506">
        <v>0</v>
      </c>
      <c r="AI269" s="506">
        <v>0</v>
      </c>
      <c r="AJ269" s="506">
        <v>1</v>
      </c>
      <c r="AK269" s="506">
        <v>0</v>
      </c>
      <c r="AL269" s="506">
        <v>0</v>
      </c>
      <c r="AM269" s="506">
        <v>0</v>
      </c>
      <c r="AN269" s="506">
        <v>0</v>
      </c>
      <c r="AO269" s="506">
        <v>0</v>
      </c>
      <c r="AP269" s="506">
        <v>0</v>
      </c>
      <c r="AQ269" s="506">
        <v>0</v>
      </c>
      <c r="AR269" s="506">
        <v>0</v>
      </c>
      <c r="AS269" s="506">
        <v>0</v>
      </c>
      <c r="AT269" s="506">
        <v>0</v>
      </c>
      <c r="AU269" s="506">
        <v>0</v>
      </c>
      <c r="AV269" s="506">
        <v>0</v>
      </c>
      <c r="AW269" s="506">
        <v>0</v>
      </c>
      <c r="AX269" s="506">
        <v>0</v>
      </c>
      <c r="AY269" s="506">
        <v>0</v>
      </c>
      <c r="AZ269" s="506">
        <v>0</v>
      </c>
      <c r="BA269" s="506">
        <v>0</v>
      </c>
      <c r="BB269" s="506">
        <v>0</v>
      </c>
      <c r="BC269" s="506">
        <v>0</v>
      </c>
      <c r="BD269" s="506">
        <v>0</v>
      </c>
      <c r="BE269" s="506">
        <v>0</v>
      </c>
      <c r="BF269" s="506">
        <v>0</v>
      </c>
      <c r="BG269" s="506">
        <v>0</v>
      </c>
      <c r="BH269" s="506">
        <v>0</v>
      </c>
      <c r="BI269" s="506">
        <v>0</v>
      </c>
      <c r="BS269" s="1"/>
      <c r="BT269" s="268"/>
      <c r="BU269" s="268"/>
      <c r="BV269" s="268"/>
      <c r="BW269" s="269"/>
      <c r="BX269" s="269"/>
      <c r="BY269" s="269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</row>
    <row r="270" spans="1:108" ht="15" customHeight="1" x14ac:dyDescent="0.3">
      <c r="A270" s="501" t="s">
        <v>255</v>
      </c>
      <c r="B270" s="502" t="s">
        <v>808</v>
      </c>
      <c r="C270" s="503" t="s">
        <v>181</v>
      </c>
      <c r="D270" s="504">
        <f t="array" ref="D270">SUM($G$18:$BI$18*$G270:$BI270+$G$19:$BI$19*$G270:$BI270)</f>
        <v>20</v>
      </c>
      <c r="E270" s="505"/>
      <c r="F270" s="506">
        <v>250</v>
      </c>
      <c r="G270" s="506">
        <v>2</v>
      </c>
      <c r="H270" s="506">
        <v>0</v>
      </c>
      <c r="I270" s="506">
        <v>7</v>
      </c>
      <c r="J270" s="506">
        <v>0</v>
      </c>
      <c r="K270" s="506">
        <v>0</v>
      </c>
      <c r="L270" s="506">
        <v>0</v>
      </c>
      <c r="M270" s="506">
        <v>0</v>
      </c>
      <c r="N270" s="506">
        <v>0</v>
      </c>
      <c r="O270" s="506">
        <v>0</v>
      </c>
      <c r="P270" s="506">
        <v>0</v>
      </c>
      <c r="Q270" s="506">
        <v>0</v>
      </c>
      <c r="R270" s="506">
        <v>0</v>
      </c>
      <c r="S270" s="506">
        <v>0</v>
      </c>
      <c r="T270" s="506">
        <v>0</v>
      </c>
      <c r="U270" s="506">
        <v>0</v>
      </c>
      <c r="V270" s="506">
        <v>0</v>
      </c>
      <c r="W270" s="506">
        <v>0</v>
      </c>
      <c r="X270" s="506">
        <v>0</v>
      </c>
      <c r="Y270" s="506">
        <v>0</v>
      </c>
      <c r="Z270" s="506">
        <v>0</v>
      </c>
      <c r="AA270" s="506">
        <v>0</v>
      </c>
      <c r="AB270" s="506">
        <v>0</v>
      </c>
      <c r="AC270" s="506">
        <v>0</v>
      </c>
      <c r="AD270" s="506">
        <v>0</v>
      </c>
      <c r="AE270" s="506">
        <v>0</v>
      </c>
      <c r="AF270" s="506">
        <v>0</v>
      </c>
      <c r="AG270" s="506">
        <v>0</v>
      </c>
      <c r="AH270" s="506">
        <v>0</v>
      </c>
      <c r="AI270" s="506">
        <v>0</v>
      </c>
      <c r="AJ270" s="506">
        <v>1</v>
      </c>
      <c r="AK270" s="506">
        <v>0</v>
      </c>
      <c r="AL270" s="506">
        <v>0</v>
      </c>
      <c r="AM270" s="506">
        <v>0</v>
      </c>
      <c r="AN270" s="506">
        <v>0</v>
      </c>
      <c r="AO270" s="506">
        <v>0</v>
      </c>
      <c r="AP270" s="506">
        <v>0</v>
      </c>
      <c r="AQ270" s="506">
        <v>0</v>
      </c>
      <c r="AR270" s="506">
        <v>0</v>
      </c>
      <c r="AS270" s="506">
        <v>0</v>
      </c>
      <c r="AT270" s="506">
        <v>0</v>
      </c>
      <c r="AU270" s="506">
        <v>0</v>
      </c>
      <c r="AV270" s="506">
        <v>0</v>
      </c>
      <c r="AW270" s="506">
        <v>0</v>
      </c>
      <c r="AX270" s="506">
        <v>0</v>
      </c>
      <c r="AY270" s="506">
        <v>0</v>
      </c>
      <c r="AZ270" s="506">
        <v>0</v>
      </c>
      <c r="BA270" s="506">
        <v>0</v>
      </c>
      <c r="BB270" s="506">
        <v>0</v>
      </c>
      <c r="BC270" s="506">
        <v>0</v>
      </c>
      <c r="BD270" s="506">
        <v>0</v>
      </c>
      <c r="BE270" s="506">
        <v>0</v>
      </c>
      <c r="BF270" s="506">
        <v>0</v>
      </c>
      <c r="BG270" s="506">
        <v>0</v>
      </c>
      <c r="BH270" s="506">
        <v>0</v>
      </c>
      <c r="BI270" s="506">
        <v>0</v>
      </c>
      <c r="BS270" s="1"/>
      <c r="BT270" s="268"/>
      <c r="BU270" s="268"/>
      <c r="BV270" s="268"/>
      <c r="BW270" s="269"/>
      <c r="BX270" s="269"/>
      <c r="BY270" s="269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</row>
    <row r="271" spans="1:108" ht="15" customHeight="1" x14ac:dyDescent="0.3">
      <c r="A271" s="501" t="s">
        <v>254</v>
      </c>
      <c r="B271" s="502" t="s">
        <v>809</v>
      </c>
      <c r="C271" s="503" t="s">
        <v>181</v>
      </c>
      <c r="D271" s="504">
        <f t="array" ref="D271">SUM($G$18:$BI$18*$G271:$BI271+$G$19:$BI$19*$G271:$BI271)</f>
        <v>24</v>
      </c>
      <c r="E271" s="505"/>
      <c r="F271" s="506">
        <v>251</v>
      </c>
      <c r="G271" s="506">
        <v>2</v>
      </c>
      <c r="H271" s="506">
        <v>0</v>
      </c>
      <c r="I271" s="506">
        <v>9</v>
      </c>
      <c r="J271" s="506">
        <v>0</v>
      </c>
      <c r="K271" s="506">
        <v>0</v>
      </c>
      <c r="L271" s="506">
        <v>0</v>
      </c>
      <c r="M271" s="506">
        <v>0</v>
      </c>
      <c r="N271" s="506">
        <v>0</v>
      </c>
      <c r="O271" s="506">
        <v>0</v>
      </c>
      <c r="P271" s="506">
        <v>0</v>
      </c>
      <c r="Q271" s="506">
        <v>0</v>
      </c>
      <c r="R271" s="506">
        <v>0</v>
      </c>
      <c r="S271" s="506">
        <v>0</v>
      </c>
      <c r="T271" s="506">
        <v>0</v>
      </c>
      <c r="U271" s="506">
        <v>0</v>
      </c>
      <c r="V271" s="506">
        <v>0</v>
      </c>
      <c r="W271" s="506">
        <v>0</v>
      </c>
      <c r="X271" s="506">
        <v>0</v>
      </c>
      <c r="Y271" s="506">
        <v>0</v>
      </c>
      <c r="Z271" s="506">
        <v>0</v>
      </c>
      <c r="AA271" s="506">
        <v>0</v>
      </c>
      <c r="AB271" s="506">
        <v>0</v>
      </c>
      <c r="AC271" s="506">
        <v>0</v>
      </c>
      <c r="AD271" s="506">
        <v>0</v>
      </c>
      <c r="AE271" s="506">
        <v>0</v>
      </c>
      <c r="AF271" s="506">
        <v>0</v>
      </c>
      <c r="AG271" s="506">
        <v>0</v>
      </c>
      <c r="AH271" s="506">
        <v>0</v>
      </c>
      <c r="AI271" s="506">
        <v>0</v>
      </c>
      <c r="AJ271" s="506">
        <v>1</v>
      </c>
      <c r="AK271" s="506">
        <v>0</v>
      </c>
      <c r="AL271" s="506">
        <v>0</v>
      </c>
      <c r="AM271" s="506">
        <v>0</v>
      </c>
      <c r="AN271" s="506">
        <v>0</v>
      </c>
      <c r="AO271" s="506">
        <v>0</v>
      </c>
      <c r="AP271" s="506">
        <v>0</v>
      </c>
      <c r="AQ271" s="506">
        <v>0</v>
      </c>
      <c r="AR271" s="506">
        <v>0</v>
      </c>
      <c r="AS271" s="506">
        <v>0</v>
      </c>
      <c r="AT271" s="506">
        <v>0</v>
      </c>
      <c r="AU271" s="506">
        <v>0</v>
      </c>
      <c r="AV271" s="506">
        <v>0</v>
      </c>
      <c r="AW271" s="506">
        <v>0</v>
      </c>
      <c r="AX271" s="506">
        <v>0</v>
      </c>
      <c r="AY271" s="506">
        <v>0</v>
      </c>
      <c r="AZ271" s="506">
        <v>0</v>
      </c>
      <c r="BA271" s="506">
        <v>0</v>
      </c>
      <c r="BB271" s="506">
        <v>0</v>
      </c>
      <c r="BC271" s="506">
        <v>0</v>
      </c>
      <c r="BD271" s="506">
        <v>0</v>
      </c>
      <c r="BE271" s="506">
        <v>0</v>
      </c>
      <c r="BF271" s="506">
        <v>0</v>
      </c>
      <c r="BG271" s="506">
        <v>0</v>
      </c>
      <c r="BH271" s="506">
        <v>0</v>
      </c>
      <c r="BI271" s="506">
        <v>0</v>
      </c>
      <c r="BS271" s="1"/>
      <c r="BT271" s="268"/>
      <c r="BU271" s="268"/>
      <c r="BV271" s="268"/>
      <c r="BW271" s="269"/>
      <c r="BX271" s="269"/>
      <c r="BY271" s="269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</row>
    <row r="272" spans="1:108" ht="15" customHeight="1" x14ac:dyDescent="0.3">
      <c r="A272" s="501" t="s">
        <v>25</v>
      </c>
      <c r="B272" s="502" t="s">
        <v>810</v>
      </c>
      <c r="C272" s="503" t="s">
        <v>253</v>
      </c>
      <c r="D272" s="504">
        <f t="array" ref="D272">SUM($G$18:$BI$18*$G272:$BI272+$G$19:$BI$19*$G272:$BI272)</f>
        <v>21</v>
      </c>
      <c r="E272" s="505"/>
      <c r="F272" s="506">
        <v>252</v>
      </c>
      <c r="G272" s="506">
        <v>0</v>
      </c>
      <c r="H272" s="506">
        <v>0</v>
      </c>
      <c r="I272" s="506">
        <v>0</v>
      </c>
      <c r="J272" s="506">
        <v>0</v>
      </c>
      <c r="K272" s="506">
        <v>0</v>
      </c>
      <c r="L272" s="506">
        <v>0</v>
      </c>
      <c r="M272" s="506">
        <v>0</v>
      </c>
      <c r="N272" s="506">
        <v>0</v>
      </c>
      <c r="O272" s="506">
        <v>0</v>
      </c>
      <c r="P272" s="506">
        <v>5</v>
      </c>
      <c r="Q272" s="506">
        <v>1</v>
      </c>
      <c r="R272" s="506">
        <v>0</v>
      </c>
      <c r="S272" s="506">
        <v>0</v>
      </c>
      <c r="T272" s="506">
        <v>0</v>
      </c>
      <c r="U272" s="506">
        <v>0</v>
      </c>
      <c r="V272" s="506">
        <v>0</v>
      </c>
      <c r="W272" s="506">
        <v>0</v>
      </c>
      <c r="X272" s="506">
        <v>0</v>
      </c>
      <c r="Y272" s="506">
        <v>0</v>
      </c>
      <c r="Z272" s="506">
        <v>0</v>
      </c>
      <c r="AA272" s="506">
        <v>0</v>
      </c>
      <c r="AB272" s="506">
        <v>0</v>
      </c>
      <c r="AC272" s="506">
        <v>0</v>
      </c>
      <c r="AD272" s="506">
        <v>0</v>
      </c>
      <c r="AE272" s="506">
        <v>0</v>
      </c>
      <c r="AF272" s="506">
        <v>0</v>
      </c>
      <c r="AG272" s="506">
        <v>0</v>
      </c>
      <c r="AH272" s="506">
        <v>0</v>
      </c>
      <c r="AI272" s="506">
        <v>0</v>
      </c>
      <c r="AJ272" s="506">
        <v>0</v>
      </c>
      <c r="AK272" s="506">
        <v>0</v>
      </c>
      <c r="AL272" s="506">
        <v>1</v>
      </c>
      <c r="AM272" s="506">
        <v>0</v>
      </c>
      <c r="AN272" s="506">
        <v>0</v>
      </c>
      <c r="AO272" s="506">
        <v>0</v>
      </c>
      <c r="AP272" s="506">
        <v>0</v>
      </c>
      <c r="AQ272" s="506">
        <v>0</v>
      </c>
      <c r="AR272" s="506">
        <v>0</v>
      </c>
      <c r="AS272" s="506">
        <v>0</v>
      </c>
      <c r="AT272" s="506">
        <v>0</v>
      </c>
      <c r="AU272" s="506">
        <v>0</v>
      </c>
      <c r="AV272" s="506">
        <v>0</v>
      </c>
      <c r="AW272" s="506">
        <v>2</v>
      </c>
      <c r="AX272" s="506">
        <v>0</v>
      </c>
      <c r="AY272" s="506">
        <v>0</v>
      </c>
      <c r="AZ272" s="506">
        <v>0</v>
      </c>
      <c r="BA272" s="506">
        <v>0</v>
      </c>
      <c r="BB272" s="506">
        <v>0</v>
      </c>
      <c r="BC272" s="506">
        <v>0</v>
      </c>
      <c r="BD272" s="506">
        <v>0</v>
      </c>
      <c r="BE272" s="506">
        <v>0</v>
      </c>
      <c r="BF272" s="506">
        <v>0</v>
      </c>
      <c r="BG272" s="506">
        <v>0</v>
      </c>
      <c r="BH272" s="506">
        <v>0</v>
      </c>
      <c r="BI272" s="506">
        <v>0</v>
      </c>
      <c r="BS272" s="1"/>
      <c r="BT272" s="268"/>
      <c r="BU272" s="268"/>
      <c r="BV272" s="268"/>
      <c r="BW272" s="269"/>
      <c r="BX272" s="269"/>
      <c r="BY272" s="269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</row>
    <row r="273" spans="1:108" ht="15" customHeight="1" x14ac:dyDescent="0.3">
      <c r="A273" s="501" t="s">
        <v>252</v>
      </c>
      <c r="B273" s="502" t="s">
        <v>811</v>
      </c>
      <c r="C273" s="503" t="s">
        <v>249</v>
      </c>
      <c r="D273" s="504">
        <f t="array" ref="D273">SUM($G$18:$BI$18*$G273:$BI273+$G$19:$BI$19*$G273:$BI273)</f>
        <v>22</v>
      </c>
      <c r="E273" s="505"/>
      <c r="F273" s="506">
        <v>253</v>
      </c>
      <c r="G273" s="506">
        <v>0</v>
      </c>
      <c r="H273" s="506">
        <v>0</v>
      </c>
      <c r="I273" s="506">
        <v>0</v>
      </c>
      <c r="J273" s="506">
        <v>0</v>
      </c>
      <c r="K273" s="506">
        <v>0</v>
      </c>
      <c r="L273" s="506">
        <v>0</v>
      </c>
      <c r="M273" s="506">
        <v>0</v>
      </c>
      <c r="N273" s="506">
        <v>0</v>
      </c>
      <c r="O273" s="506">
        <v>0</v>
      </c>
      <c r="P273" s="506">
        <v>4</v>
      </c>
      <c r="Q273" s="506">
        <v>2</v>
      </c>
      <c r="R273" s="506">
        <v>0</v>
      </c>
      <c r="S273" s="506">
        <v>0</v>
      </c>
      <c r="T273" s="506">
        <v>0</v>
      </c>
      <c r="U273" s="506">
        <v>0</v>
      </c>
      <c r="V273" s="506">
        <v>0</v>
      </c>
      <c r="W273" s="506">
        <v>0</v>
      </c>
      <c r="X273" s="506">
        <v>0</v>
      </c>
      <c r="Y273" s="506">
        <v>0</v>
      </c>
      <c r="Z273" s="506">
        <v>0</v>
      </c>
      <c r="AA273" s="506">
        <v>0</v>
      </c>
      <c r="AB273" s="506">
        <v>0</v>
      </c>
      <c r="AC273" s="506">
        <v>0</v>
      </c>
      <c r="AD273" s="506">
        <v>0</v>
      </c>
      <c r="AE273" s="506">
        <v>0</v>
      </c>
      <c r="AF273" s="506">
        <v>0</v>
      </c>
      <c r="AG273" s="506">
        <v>0</v>
      </c>
      <c r="AH273" s="506">
        <v>0</v>
      </c>
      <c r="AI273" s="506">
        <v>0</v>
      </c>
      <c r="AJ273" s="506">
        <v>0</v>
      </c>
      <c r="AK273" s="506">
        <v>0</v>
      </c>
      <c r="AL273" s="506">
        <v>2</v>
      </c>
      <c r="AM273" s="506">
        <v>0</v>
      </c>
      <c r="AN273" s="506">
        <v>0</v>
      </c>
      <c r="AO273" s="506">
        <v>0</v>
      </c>
      <c r="AP273" s="506">
        <v>0</v>
      </c>
      <c r="AQ273" s="506">
        <v>0</v>
      </c>
      <c r="AR273" s="506">
        <v>0</v>
      </c>
      <c r="AS273" s="506">
        <v>0</v>
      </c>
      <c r="AT273" s="506">
        <v>0</v>
      </c>
      <c r="AU273" s="506">
        <v>0</v>
      </c>
      <c r="AV273" s="506">
        <v>0</v>
      </c>
      <c r="AW273" s="506">
        <v>0</v>
      </c>
      <c r="AX273" s="506">
        <v>0</v>
      </c>
      <c r="AY273" s="506">
        <v>2</v>
      </c>
      <c r="AZ273" s="506">
        <v>0</v>
      </c>
      <c r="BA273" s="506">
        <v>0</v>
      </c>
      <c r="BB273" s="506">
        <v>0</v>
      </c>
      <c r="BC273" s="506">
        <v>0</v>
      </c>
      <c r="BD273" s="506">
        <v>0</v>
      </c>
      <c r="BE273" s="506">
        <v>0</v>
      </c>
      <c r="BF273" s="506">
        <v>0</v>
      </c>
      <c r="BG273" s="506">
        <v>0</v>
      </c>
      <c r="BH273" s="506">
        <v>0</v>
      </c>
      <c r="BI273" s="506">
        <v>0</v>
      </c>
      <c r="BS273" s="1"/>
      <c r="BT273" s="268"/>
      <c r="BU273" s="268"/>
      <c r="BV273" s="268"/>
      <c r="BW273" s="269"/>
      <c r="BX273" s="269"/>
      <c r="BY273" s="269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</row>
    <row r="274" spans="1:108" ht="15" customHeight="1" x14ac:dyDescent="0.3">
      <c r="A274" s="501" t="s">
        <v>251</v>
      </c>
      <c r="B274" s="502" t="s">
        <v>812</v>
      </c>
      <c r="C274" s="503" t="s">
        <v>249</v>
      </c>
      <c r="D274" s="504">
        <f t="array" ref="D274">SUM($G$18:$BI$18*$G274:$BI274+$G$19:$BI$19*$G274:$BI274)</f>
        <v>22</v>
      </c>
      <c r="E274" s="505"/>
      <c r="F274" s="506">
        <v>254</v>
      </c>
      <c r="G274" s="506">
        <v>0</v>
      </c>
      <c r="H274" s="506">
        <v>0</v>
      </c>
      <c r="I274" s="506">
        <v>0</v>
      </c>
      <c r="J274" s="506">
        <v>0</v>
      </c>
      <c r="K274" s="506">
        <v>0</v>
      </c>
      <c r="L274" s="506">
        <v>0</v>
      </c>
      <c r="M274" s="506">
        <v>0</v>
      </c>
      <c r="N274" s="506">
        <v>0</v>
      </c>
      <c r="O274" s="506">
        <v>0</v>
      </c>
      <c r="P274" s="506">
        <v>4</v>
      </c>
      <c r="Q274" s="506">
        <v>2</v>
      </c>
      <c r="R274" s="506">
        <v>0</v>
      </c>
      <c r="S274" s="506">
        <v>0</v>
      </c>
      <c r="T274" s="506">
        <v>0</v>
      </c>
      <c r="U274" s="506">
        <v>0</v>
      </c>
      <c r="V274" s="506">
        <v>0</v>
      </c>
      <c r="W274" s="506">
        <v>0</v>
      </c>
      <c r="X274" s="506">
        <v>0</v>
      </c>
      <c r="Y274" s="506">
        <v>0</v>
      </c>
      <c r="Z274" s="506">
        <v>0</v>
      </c>
      <c r="AA274" s="506">
        <v>0</v>
      </c>
      <c r="AB274" s="506">
        <v>0</v>
      </c>
      <c r="AC274" s="506">
        <v>0</v>
      </c>
      <c r="AD274" s="506">
        <v>0</v>
      </c>
      <c r="AE274" s="506">
        <v>0</v>
      </c>
      <c r="AF274" s="506">
        <v>0</v>
      </c>
      <c r="AG274" s="506">
        <v>0</v>
      </c>
      <c r="AH274" s="506">
        <v>0</v>
      </c>
      <c r="AI274" s="506">
        <v>0</v>
      </c>
      <c r="AJ274" s="506">
        <v>0</v>
      </c>
      <c r="AK274" s="506">
        <v>0</v>
      </c>
      <c r="AL274" s="506">
        <v>2</v>
      </c>
      <c r="AM274" s="506">
        <v>0</v>
      </c>
      <c r="AN274" s="506">
        <v>0</v>
      </c>
      <c r="AO274" s="506">
        <v>0</v>
      </c>
      <c r="AP274" s="506">
        <v>0</v>
      </c>
      <c r="AQ274" s="506">
        <v>0</v>
      </c>
      <c r="AR274" s="506">
        <v>0</v>
      </c>
      <c r="AS274" s="506">
        <v>0</v>
      </c>
      <c r="AT274" s="506">
        <v>0</v>
      </c>
      <c r="AU274" s="506">
        <v>0</v>
      </c>
      <c r="AV274" s="506">
        <v>0</v>
      </c>
      <c r="AW274" s="506">
        <v>0</v>
      </c>
      <c r="AX274" s="506">
        <v>0</v>
      </c>
      <c r="AY274" s="506">
        <v>2</v>
      </c>
      <c r="AZ274" s="506">
        <v>0</v>
      </c>
      <c r="BA274" s="506">
        <v>0</v>
      </c>
      <c r="BB274" s="506">
        <v>0</v>
      </c>
      <c r="BC274" s="506">
        <v>0</v>
      </c>
      <c r="BD274" s="506">
        <v>0</v>
      </c>
      <c r="BE274" s="506">
        <v>0</v>
      </c>
      <c r="BF274" s="506">
        <v>0</v>
      </c>
      <c r="BG274" s="506">
        <v>0</v>
      </c>
      <c r="BH274" s="506">
        <v>0</v>
      </c>
      <c r="BI274" s="506">
        <v>0</v>
      </c>
      <c r="BS274" s="1"/>
      <c r="BT274" s="268"/>
      <c r="BU274" s="268"/>
      <c r="BV274" s="268"/>
      <c r="BW274" s="269"/>
      <c r="BX274" s="269"/>
      <c r="BY274" s="269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</row>
    <row r="275" spans="1:108" ht="15" customHeight="1" x14ac:dyDescent="0.3">
      <c r="A275" s="501" t="s">
        <v>250</v>
      </c>
      <c r="B275" s="502" t="s">
        <v>813</v>
      </c>
      <c r="C275" s="503" t="s">
        <v>249</v>
      </c>
      <c r="D275" s="504">
        <f t="array" ref="D275">SUM($G$18:$BI$18*$G275:$BI275+$G$19:$BI$19*$G275:$BI275)</f>
        <v>22</v>
      </c>
      <c r="E275" s="505"/>
      <c r="F275" s="506">
        <v>255</v>
      </c>
      <c r="G275" s="506">
        <v>0</v>
      </c>
      <c r="H275" s="506">
        <v>0</v>
      </c>
      <c r="I275" s="506">
        <v>0</v>
      </c>
      <c r="J275" s="506">
        <v>0</v>
      </c>
      <c r="K275" s="506">
        <v>0</v>
      </c>
      <c r="L275" s="506">
        <v>0</v>
      </c>
      <c r="M275" s="506">
        <v>0</v>
      </c>
      <c r="N275" s="506">
        <v>0</v>
      </c>
      <c r="O275" s="506">
        <v>0</v>
      </c>
      <c r="P275" s="506">
        <v>4</v>
      </c>
      <c r="Q275" s="506">
        <v>2</v>
      </c>
      <c r="R275" s="506">
        <v>0</v>
      </c>
      <c r="S275" s="506">
        <v>0</v>
      </c>
      <c r="T275" s="506">
        <v>0</v>
      </c>
      <c r="U275" s="506">
        <v>0</v>
      </c>
      <c r="V275" s="506">
        <v>0</v>
      </c>
      <c r="W275" s="506">
        <v>0</v>
      </c>
      <c r="X275" s="506">
        <v>0</v>
      </c>
      <c r="Y275" s="506">
        <v>0</v>
      </c>
      <c r="Z275" s="506">
        <v>0</v>
      </c>
      <c r="AA275" s="506">
        <v>0</v>
      </c>
      <c r="AB275" s="506">
        <v>0</v>
      </c>
      <c r="AC275" s="506">
        <v>0</v>
      </c>
      <c r="AD275" s="506">
        <v>0</v>
      </c>
      <c r="AE275" s="506">
        <v>0</v>
      </c>
      <c r="AF275" s="506">
        <v>0</v>
      </c>
      <c r="AG275" s="506">
        <v>0</v>
      </c>
      <c r="AH275" s="506">
        <v>0</v>
      </c>
      <c r="AI275" s="506">
        <v>0</v>
      </c>
      <c r="AJ275" s="506">
        <v>0</v>
      </c>
      <c r="AK275" s="506">
        <v>0</v>
      </c>
      <c r="AL275" s="506">
        <v>2</v>
      </c>
      <c r="AM275" s="506">
        <v>0</v>
      </c>
      <c r="AN275" s="506">
        <v>0</v>
      </c>
      <c r="AO275" s="506">
        <v>0</v>
      </c>
      <c r="AP275" s="506">
        <v>0</v>
      </c>
      <c r="AQ275" s="506">
        <v>0</v>
      </c>
      <c r="AR275" s="506">
        <v>0</v>
      </c>
      <c r="AS275" s="506">
        <v>0</v>
      </c>
      <c r="AT275" s="506">
        <v>0</v>
      </c>
      <c r="AU275" s="506">
        <v>0</v>
      </c>
      <c r="AV275" s="506">
        <v>0</v>
      </c>
      <c r="AW275" s="506">
        <v>0</v>
      </c>
      <c r="AX275" s="506">
        <v>0</v>
      </c>
      <c r="AY275" s="506">
        <v>2</v>
      </c>
      <c r="AZ275" s="506">
        <v>0</v>
      </c>
      <c r="BA275" s="506">
        <v>0</v>
      </c>
      <c r="BB275" s="506">
        <v>0</v>
      </c>
      <c r="BC275" s="506">
        <v>0</v>
      </c>
      <c r="BD275" s="506">
        <v>0</v>
      </c>
      <c r="BE275" s="506">
        <v>0</v>
      </c>
      <c r="BF275" s="506">
        <v>0</v>
      </c>
      <c r="BG275" s="506">
        <v>0</v>
      </c>
      <c r="BH275" s="506">
        <v>0</v>
      </c>
      <c r="BI275" s="506">
        <v>0</v>
      </c>
      <c r="BS275" s="1"/>
      <c r="BT275" s="268"/>
      <c r="BU275" s="268"/>
      <c r="BV275" s="268"/>
      <c r="BW275" s="269"/>
      <c r="BX275" s="269"/>
      <c r="BY275" s="269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</row>
    <row r="276" spans="1:108" ht="15" customHeight="1" x14ac:dyDescent="0.3">
      <c r="A276" s="501" t="s">
        <v>248</v>
      </c>
      <c r="B276" s="502" t="s">
        <v>814</v>
      </c>
      <c r="C276" s="503" t="s">
        <v>245</v>
      </c>
      <c r="D276" s="504">
        <f t="array" ref="D276">SUM($G$18:$BI$18*$G276:$BI276+$G$19:$BI$19*$G276:$BI276)</f>
        <v>25</v>
      </c>
      <c r="E276" s="505"/>
      <c r="F276" s="506">
        <v>256</v>
      </c>
      <c r="G276" s="506">
        <v>0</v>
      </c>
      <c r="H276" s="506">
        <v>0</v>
      </c>
      <c r="I276" s="506">
        <v>0</v>
      </c>
      <c r="J276" s="506">
        <v>0</v>
      </c>
      <c r="K276" s="506">
        <v>0</v>
      </c>
      <c r="L276" s="506">
        <v>0</v>
      </c>
      <c r="M276" s="506">
        <v>0</v>
      </c>
      <c r="N276" s="506">
        <v>0</v>
      </c>
      <c r="O276" s="506">
        <v>0</v>
      </c>
      <c r="P276" s="506">
        <v>4</v>
      </c>
      <c r="Q276" s="506">
        <v>2</v>
      </c>
      <c r="R276" s="506">
        <v>0</v>
      </c>
      <c r="S276" s="506">
        <v>0</v>
      </c>
      <c r="T276" s="506">
        <v>0</v>
      </c>
      <c r="U276" s="506">
        <v>0</v>
      </c>
      <c r="V276" s="506">
        <v>0</v>
      </c>
      <c r="W276" s="506">
        <v>0</v>
      </c>
      <c r="X276" s="506">
        <v>0</v>
      </c>
      <c r="Y276" s="506">
        <v>0</v>
      </c>
      <c r="Z276" s="506">
        <v>0</v>
      </c>
      <c r="AA276" s="506">
        <v>0</v>
      </c>
      <c r="AB276" s="506">
        <v>0</v>
      </c>
      <c r="AC276" s="506">
        <v>0</v>
      </c>
      <c r="AD276" s="506">
        <v>0</v>
      </c>
      <c r="AE276" s="506">
        <v>0</v>
      </c>
      <c r="AF276" s="506">
        <v>0</v>
      </c>
      <c r="AG276" s="506">
        <v>0</v>
      </c>
      <c r="AH276" s="506">
        <v>0</v>
      </c>
      <c r="AI276" s="506">
        <v>0</v>
      </c>
      <c r="AJ276" s="506">
        <v>0</v>
      </c>
      <c r="AK276" s="506">
        <v>0</v>
      </c>
      <c r="AL276" s="506">
        <v>1</v>
      </c>
      <c r="AM276" s="506">
        <v>0</v>
      </c>
      <c r="AN276" s="506">
        <v>0</v>
      </c>
      <c r="AO276" s="506">
        <v>0</v>
      </c>
      <c r="AP276" s="506">
        <v>1</v>
      </c>
      <c r="AQ276" s="506">
        <v>0</v>
      </c>
      <c r="AR276" s="506">
        <v>0</v>
      </c>
      <c r="AS276" s="506">
        <v>0</v>
      </c>
      <c r="AT276" s="506">
        <v>0</v>
      </c>
      <c r="AU276" s="506">
        <v>0</v>
      </c>
      <c r="AV276" s="506">
        <v>0</v>
      </c>
      <c r="AW276" s="506">
        <v>0</v>
      </c>
      <c r="AX276" s="506">
        <v>0</v>
      </c>
      <c r="AY276" s="506">
        <v>2</v>
      </c>
      <c r="AZ276" s="506">
        <v>0</v>
      </c>
      <c r="BA276" s="506">
        <v>0</v>
      </c>
      <c r="BB276" s="506">
        <v>0</v>
      </c>
      <c r="BC276" s="506">
        <v>0</v>
      </c>
      <c r="BD276" s="506">
        <v>0</v>
      </c>
      <c r="BE276" s="506">
        <v>0</v>
      </c>
      <c r="BF276" s="506">
        <v>0</v>
      </c>
      <c r="BG276" s="506">
        <v>0</v>
      </c>
      <c r="BH276" s="506">
        <v>0</v>
      </c>
      <c r="BI276" s="506">
        <v>0</v>
      </c>
      <c r="BS276" s="1"/>
      <c r="BT276" s="268"/>
      <c r="BU276" s="268"/>
      <c r="BV276" s="268"/>
      <c r="BW276" s="269"/>
      <c r="BX276" s="269"/>
      <c r="BY276" s="269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</row>
    <row r="277" spans="1:108" ht="15" customHeight="1" x14ac:dyDescent="0.3">
      <c r="A277" s="501" t="s">
        <v>247</v>
      </c>
      <c r="B277" s="502" t="s">
        <v>815</v>
      </c>
      <c r="C277" s="503" t="s">
        <v>245</v>
      </c>
      <c r="D277" s="504">
        <f t="array" ref="D277">SUM($G$18:$BI$18*$G277:$BI277+$G$19:$BI$19*$G277:$BI277)</f>
        <v>25</v>
      </c>
      <c r="E277" s="505"/>
      <c r="F277" s="506">
        <v>257</v>
      </c>
      <c r="G277" s="506">
        <v>0</v>
      </c>
      <c r="H277" s="506">
        <v>0</v>
      </c>
      <c r="I277" s="506">
        <v>0</v>
      </c>
      <c r="J277" s="506">
        <v>0</v>
      </c>
      <c r="K277" s="506">
        <v>0</v>
      </c>
      <c r="L277" s="506">
        <v>0</v>
      </c>
      <c r="M277" s="506">
        <v>0</v>
      </c>
      <c r="N277" s="506">
        <v>0</v>
      </c>
      <c r="O277" s="506">
        <v>0</v>
      </c>
      <c r="P277" s="506">
        <v>4</v>
      </c>
      <c r="Q277" s="506">
        <v>2</v>
      </c>
      <c r="R277" s="506">
        <v>0</v>
      </c>
      <c r="S277" s="506">
        <v>0</v>
      </c>
      <c r="T277" s="506">
        <v>0</v>
      </c>
      <c r="U277" s="506">
        <v>0</v>
      </c>
      <c r="V277" s="506">
        <v>0</v>
      </c>
      <c r="W277" s="506">
        <v>0</v>
      </c>
      <c r="X277" s="506">
        <v>0</v>
      </c>
      <c r="Y277" s="506">
        <v>0</v>
      </c>
      <c r="Z277" s="506">
        <v>0</v>
      </c>
      <c r="AA277" s="506">
        <v>0</v>
      </c>
      <c r="AB277" s="506">
        <v>0</v>
      </c>
      <c r="AC277" s="506">
        <v>0</v>
      </c>
      <c r="AD277" s="506">
        <v>0</v>
      </c>
      <c r="AE277" s="506">
        <v>0</v>
      </c>
      <c r="AF277" s="506">
        <v>0</v>
      </c>
      <c r="AG277" s="506">
        <v>0</v>
      </c>
      <c r="AH277" s="506">
        <v>0</v>
      </c>
      <c r="AI277" s="506">
        <v>0</v>
      </c>
      <c r="AJ277" s="506">
        <v>0</v>
      </c>
      <c r="AK277" s="506">
        <v>0</v>
      </c>
      <c r="AL277" s="506">
        <v>1</v>
      </c>
      <c r="AM277" s="506">
        <v>0</v>
      </c>
      <c r="AN277" s="506">
        <v>0</v>
      </c>
      <c r="AO277" s="506">
        <v>0</v>
      </c>
      <c r="AP277" s="506">
        <v>1</v>
      </c>
      <c r="AQ277" s="506">
        <v>0</v>
      </c>
      <c r="AR277" s="506">
        <v>0</v>
      </c>
      <c r="AS277" s="506">
        <v>0</v>
      </c>
      <c r="AT277" s="506">
        <v>0</v>
      </c>
      <c r="AU277" s="506">
        <v>0</v>
      </c>
      <c r="AV277" s="506">
        <v>0</v>
      </c>
      <c r="AW277" s="506">
        <v>0</v>
      </c>
      <c r="AX277" s="506">
        <v>0</v>
      </c>
      <c r="AY277" s="506">
        <v>2</v>
      </c>
      <c r="AZ277" s="506">
        <v>0</v>
      </c>
      <c r="BA277" s="506">
        <v>0</v>
      </c>
      <c r="BB277" s="506">
        <v>0</v>
      </c>
      <c r="BC277" s="506">
        <v>0</v>
      </c>
      <c r="BD277" s="506">
        <v>0</v>
      </c>
      <c r="BE277" s="506">
        <v>0</v>
      </c>
      <c r="BF277" s="506">
        <v>0</v>
      </c>
      <c r="BG277" s="506">
        <v>0</v>
      </c>
      <c r="BH277" s="506">
        <v>0</v>
      </c>
      <c r="BI277" s="506">
        <v>0</v>
      </c>
      <c r="BS277" s="1"/>
      <c r="BT277" s="268"/>
      <c r="BU277" s="268"/>
      <c r="BV277" s="268"/>
      <c r="BW277" s="269"/>
      <c r="BX277" s="269"/>
      <c r="BY277" s="269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</row>
    <row r="278" spans="1:108" ht="15" customHeight="1" x14ac:dyDescent="0.3">
      <c r="A278" s="501" t="s">
        <v>246</v>
      </c>
      <c r="B278" s="502" t="s">
        <v>816</v>
      </c>
      <c r="C278" s="503" t="s">
        <v>245</v>
      </c>
      <c r="D278" s="504">
        <f t="array" ref="D278">SUM($G$18:$BI$18*$G278:$BI278+$G$19:$BI$19*$G278:$BI278)</f>
        <v>25</v>
      </c>
      <c r="E278" s="505"/>
      <c r="F278" s="506">
        <v>258</v>
      </c>
      <c r="G278" s="506">
        <v>0</v>
      </c>
      <c r="H278" s="506">
        <v>0</v>
      </c>
      <c r="I278" s="506">
        <v>0</v>
      </c>
      <c r="J278" s="506">
        <v>0</v>
      </c>
      <c r="K278" s="506">
        <v>0</v>
      </c>
      <c r="L278" s="506">
        <v>0</v>
      </c>
      <c r="M278" s="506">
        <v>0</v>
      </c>
      <c r="N278" s="506">
        <v>0</v>
      </c>
      <c r="O278" s="506">
        <v>0</v>
      </c>
      <c r="P278" s="506">
        <v>4</v>
      </c>
      <c r="Q278" s="506">
        <v>2</v>
      </c>
      <c r="R278" s="506">
        <v>0</v>
      </c>
      <c r="S278" s="506">
        <v>0</v>
      </c>
      <c r="T278" s="506">
        <v>0</v>
      </c>
      <c r="U278" s="506">
        <v>0</v>
      </c>
      <c r="V278" s="506">
        <v>0</v>
      </c>
      <c r="W278" s="506">
        <v>0</v>
      </c>
      <c r="X278" s="506">
        <v>0</v>
      </c>
      <c r="Y278" s="506">
        <v>0</v>
      </c>
      <c r="Z278" s="506">
        <v>0</v>
      </c>
      <c r="AA278" s="506">
        <v>0</v>
      </c>
      <c r="AB278" s="506">
        <v>0</v>
      </c>
      <c r="AC278" s="506">
        <v>0</v>
      </c>
      <c r="AD278" s="506">
        <v>0</v>
      </c>
      <c r="AE278" s="506">
        <v>0</v>
      </c>
      <c r="AF278" s="506">
        <v>0</v>
      </c>
      <c r="AG278" s="506">
        <v>0</v>
      </c>
      <c r="AH278" s="506">
        <v>0</v>
      </c>
      <c r="AI278" s="506">
        <v>0</v>
      </c>
      <c r="AJ278" s="506">
        <v>0</v>
      </c>
      <c r="AK278" s="506">
        <v>0</v>
      </c>
      <c r="AL278" s="506">
        <v>1</v>
      </c>
      <c r="AM278" s="506">
        <v>0</v>
      </c>
      <c r="AN278" s="506">
        <v>0</v>
      </c>
      <c r="AO278" s="506">
        <v>0</v>
      </c>
      <c r="AP278" s="506">
        <v>1</v>
      </c>
      <c r="AQ278" s="506">
        <v>0</v>
      </c>
      <c r="AR278" s="506">
        <v>0</v>
      </c>
      <c r="AS278" s="506">
        <v>0</v>
      </c>
      <c r="AT278" s="506">
        <v>0</v>
      </c>
      <c r="AU278" s="506">
        <v>0</v>
      </c>
      <c r="AV278" s="506">
        <v>0</v>
      </c>
      <c r="AW278" s="506">
        <v>0</v>
      </c>
      <c r="AX278" s="506">
        <v>0</v>
      </c>
      <c r="AY278" s="506">
        <v>2</v>
      </c>
      <c r="AZ278" s="506">
        <v>0</v>
      </c>
      <c r="BA278" s="506">
        <v>0</v>
      </c>
      <c r="BB278" s="506">
        <v>0</v>
      </c>
      <c r="BC278" s="506">
        <v>0</v>
      </c>
      <c r="BD278" s="506">
        <v>0</v>
      </c>
      <c r="BE278" s="506">
        <v>0</v>
      </c>
      <c r="BF278" s="506">
        <v>0</v>
      </c>
      <c r="BG278" s="506">
        <v>0</v>
      </c>
      <c r="BH278" s="506">
        <v>0</v>
      </c>
      <c r="BI278" s="506">
        <v>0</v>
      </c>
      <c r="BS278" s="1"/>
      <c r="BT278" s="268"/>
      <c r="BU278" s="268"/>
      <c r="BV278" s="268"/>
      <c r="BW278" s="269"/>
      <c r="BX278" s="269"/>
      <c r="BY278" s="269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</row>
    <row r="279" spans="1:108" ht="15" customHeight="1" x14ac:dyDescent="0.3">
      <c r="A279" s="501" t="s">
        <v>244</v>
      </c>
      <c r="B279" s="502" t="s">
        <v>817</v>
      </c>
      <c r="C279" s="503" t="s">
        <v>242</v>
      </c>
      <c r="D279" s="504">
        <f t="array" ref="D279">SUM($G$18:$BI$18*$G279:$BI279+$G$19:$BI$19*$G279:$BI279)</f>
        <v>24</v>
      </c>
      <c r="E279" s="505"/>
      <c r="F279" s="506">
        <v>259</v>
      </c>
      <c r="G279" s="506">
        <v>0</v>
      </c>
      <c r="H279" s="506">
        <v>0</v>
      </c>
      <c r="I279" s="506">
        <v>0</v>
      </c>
      <c r="J279" s="506">
        <v>0</v>
      </c>
      <c r="K279" s="506">
        <v>0</v>
      </c>
      <c r="L279" s="506">
        <v>0</v>
      </c>
      <c r="M279" s="506">
        <v>0</v>
      </c>
      <c r="N279" s="506">
        <v>0</v>
      </c>
      <c r="O279" s="506">
        <v>0</v>
      </c>
      <c r="P279" s="506">
        <v>4</v>
      </c>
      <c r="Q279" s="506">
        <v>2</v>
      </c>
      <c r="R279" s="506">
        <v>0</v>
      </c>
      <c r="S279" s="506">
        <v>0</v>
      </c>
      <c r="T279" s="506">
        <v>0</v>
      </c>
      <c r="U279" s="506">
        <v>0</v>
      </c>
      <c r="V279" s="506">
        <v>0</v>
      </c>
      <c r="W279" s="506">
        <v>0</v>
      </c>
      <c r="X279" s="506">
        <v>0</v>
      </c>
      <c r="Y279" s="506">
        <v>0</v>
      </c>
      <c r="Z279" s="506">
        <v>0</v>
      </c>
      <c r="AA279" s="506">
        <v>0</v>
      </c>
      <c r="AB279" s="506">
        <v>1</v>
      </c>
      <c r="AC279" s="506">
        <v>0</v>
      </c>
      <c r="AD279" s="506">
        <v>0</v>
      </c>
      <c r="AE279" s="506">
        <v>0</v>
      </c>
      <c r="AF279" s="506">
        <v>0</v>
      </c>
      <c r="AG279" s="506">
        <v>0</v>
      </c>
      <c r="AH279" s="506">
        <v>0</v>
      </c>
      <c r="AI279" s="506">
        <v>0</v>
      </c>
      <c r="AJ279" s="506">
        <v>0</v>
      </c>
      <c r="AK279" s="506">
        <v>0</v>
      </c>
      <c r="AL279" s="506">
        <v>1</v>
      </c>
      <c r="AM279" s="506">
        <v>0</v>
      </c>
      <c r="AN279" s="506">
        <v>0</v>
      </c>
      <c r="AO279" s="506">
        <v>0</v>
      </c>
      <c r="AP279" s="506">
        <v>0</v>
      </c>
      <c r="AQ279" s="506">
        <v>0</v>
      </c>
      <c r="AR279" s="506">
        <v>0</v>
      </c>
      <c r="AS279" s="506">
        <v>0</v>
      </c>
      <c r="AT279" s="506">
        <v>0</v>
      </c>
      <c r="AU279" s="506">
        <v>0</v>
      </c>
      <c r="AV279" s="506">
        <v>0</v>
      </c>
      <c r="AW279" s="506">
        <v>0</v>
      </c>
      <c r="AX279" s="506">
        <v>0</v>
      </c>
      <c r="AY279" s="506">
        <v>0</v>
      </c>
      <c r="AZ279" s="506">
        <v>0</v>
      </c>
      <c r="BA279" s="506">
        <v>2</v>
      </c>
      <c r="BB279" s="506">
        <v>0</v>
      </c>
      <c r="BC279" s="506">
        <v>0</v>
      </c>
      <c r="BD279" s="506">
        <v>0</v>
      </c>
      <c r="BE279" s="506">
        <v>0</v>
      </c>
      <c r="BF279" s="506">
        <v>0</v>
      </c>
      <c r="BG279" s="506">
        <v>0</v>
      </c>
      <c r="BH279" s="506">
        <v>0</v>
      </c>
      <c r="BI279" s="506">
        <v>0</v>
      </c>
      <c r="BS279" s="1"/>
      <c r="BT279" s="268"/>
      <c r="BU279" s="268"/>
      <c r="BV279" s="268"/>
      <c r="BW279" s="269"/>
      <c r="BX279" s="269"/>
      <c r="BY279" s="269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</row>
    <row r="280" spans="1:108" ht="15" customHeight="1" x14ac:dyDescent="0.3">
      <c r="A280" s="501" t="s">
        <v>243</v>
      </c>
      <c r="B280" s="502" t="s">
        <v>818</v>
      </c>
      <c r="C280" s="503" t="s">
        <v>242</v>
      </c>
      <c r="D280" s="504">
        <f t="array" ref="D280">SUM($G$18:$BI$18*$G280:$BI280+$G$19:$BI$19*$G280:$BI280)</f>
        <v>24</v>
      </c>
      <c r="E280" s="505"/>
      <c r="F280" s="506">
        <v>260</v>
      </c>
      <c r="G280" s="506">
        <v>0</v>
      </c>
      <c r="H280" s="506">
        <v>0</v>
      </c>
      <c r="I280" s="506">
        <v>0</v>
      </c>
      <c r="J280" s="506">
        <v>0</v>
      </c>
      <c r="K280" s="506">
        <v>0</v>
      </c>
      <c r="L280" s="506">
        <v>0</v>
      </c>
      <c r="M280" s="506">
        <v>0</v>
      </c>
      <c r="N280" s="506">
        <v>0</v>
      </c>
      <c r="O280" s="506">
        <v>0</v>
      </c>
      <c r="P280" s="506">
        <v>4</v>
      </c>
      <c r="Q280" s="506">
        <v>2</v>
      </c>
      <c r="R280" s="506">
        <v>0</v>
      </c>
      <c r="S280" s="506">
        <v>0</v>
      </c>
      <c r="T280" s="506">
        <v>0</v>
      </c>
      <c r="U280" s="506">
        <v>0</v>
      </c>
      <c r="V280" s="506">
        <v>0</v>
      </c>
      <c r="W280" s="506">
        <v>0</v>
      </c>
      <c r="X280" s="506">
        <v>0</v>
      </c>
      <c r="Y280" s="506">
        <v>0</v>
      </c>
      <c r="Z280" s="506">
        <v>0</v>
      </c>
      <c r="AA280" s="506">
        <v>0</v>
      </c>
      <c r="AB280" s="506">
        <v>1</v>
      </c>
      <c r="AC280" s="506">
        <v>0</v>
      </c>
      <c r="AD280" s="506">
        <v>0</v>
      </c>
      <c r="AE280" s="506">
        <v>0</v>
      </c>
      <c r="AF280" s="506">
        <v>0</v>
      </c>
      <c r="AG280" s="506">
        <v>0</v>
      </c>
      <c r="AH280" s="506">
        <v>0</v>
      </c>
      <c r="AI280" s="506">
        <v>0</v>
      </c>
      <c r="AJ280" s="506">
        <v>0</v>
      </c>
      <c r="AK280" s="506">
        <v>0</v>
      </c>
      <c r="AL280" s="506">
        <v>1</v>
      </c>
      <c r="AM280" s="506">
        <v>0</v>
      </c>
      <c r="AN280" s="506">
        <v>0</v>
      </c>
      <c r="AO280" s="506">
        <v>0</v>
      </c>
      <c r="AP280" s="506">
        <v>0</v>
      </c>
      <c r="AQ280" s="506">
        <v>0</v>
      </c>
      <c r="AR280" s="506">
        <v>0</v>
      </c>
      <c r="AS280" s="506">
        <v>0</v>
      </c>
      <c r="AT280" s="506">
        <v>0</v>
      </c>
      <c r="AU280" s="506">
        <v>0</v>
      </c>
      <c r="AV280" s="506">
        <v>0</v>
      </c>
      <c r="AW280" s="506">
        <v>0</v>
      </c>
      <c r="AX280" s="506">
        <v>0</v>
      </c>
      <c r="AY280" s="506">
        <v>0</v>
      </c>
      <c r="AZ280" s="506">
        <v>0</v>
      </c>
      <c r="BA280" s="506">
        <v>2</v>
      </c>
      <c r="BB280" s="506">
        <v>0</v>
      </c>
      <c r="BC280" s="506">
        <v>0</v>
      </c>
      <c r="BD280" s="506">
        <v>0</v>
      </c>
      <c r="BE280" s="506">
        <v>0</v>
      </c>
      <c r="BF280" s="506">
        <v>0</v>
      </c>
      <c r="BG280" s="506">
        <v>0</v>
      </c>
      <c r="BH280" s="506">
        <v>0</v>
      </c>
      <c r="BI280" s="506">
        <v>0</v>
      </c>
      <c r="BS280" s="1"/>
      <c r="BT280" s="268"/>
      <c r="BU280" s="268"/>
      <c r="BV280" s="268"/>
      <c r="BW280" s="269"/>
      <c r="BX280" s="269"/>
      <c r="BY280" s="269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</row>
    <row r="281" spans="1:108" s="8" customFormat="1" ht="15" customHeight="1" x14ac:dyDescent="0.3">
      <c r="A281" s="501" t="s">
        <v>241</v>
      </c>
      <c r="B281" s="502" t="s">
        <v>819</v>
      </c>
      <c r="C281" s="503" t="s">
        <v>181</v>
      </c>
      <c r="D281" s="504">
        <f t="array" ref="D281">SUM($G$18:$BI$18*$G281:$BI281+$G$19:$BI$19*$G281:$BI281)</f>
        <v>8</v>
      </c>
      <c r="E281" s="505"/>
      <c r="F281" s="506">
        <v>261</v>
      </c>
      <c r="G281" s="506">
        <v>3</v>
      </c>
      <c r="H281" s="506">
        <v>0</v>
      </c>
      <c r="I281" s="506">
        <v>0</v>
      </c>
      <c r="J281" s="506">
        <v>0</v>
      </c>
      <c r="K281" s="506">
        <v>0</v>
      </c>
      <c r="L281" s="506">
        <v>0</v>
      </c>
      <c r="M281" s="506">
        <v>0</v>
      </c>
      <c r="N281" s="506">
        <v>0</v>
      </c>
      <c r="O281" s="506">
        <v>0</v>
      </c>
      <c r="P281" s="506">
        <v>0</v>
      </c>
      <c r="Q281" s="506">
        <v>0</v>
      </c>
      <c r="R281" s="506">
        <v>0</v>
      </c>
      <c r="S281" s="506">
        <v>0</v>
      </c>
      <c r="T281" s="506">
        <v>0</v>
      </c>
      <c r="U281" s="506">
        <v>0</v>
      </c>
      <c r="V281" s="506">
        <v>0</v>
      </c>
      <c r="W281" s="506">
        <v>0</v>
      </c>
      <c r="X281" s="506">
        <v>0</v>
      </c>
      <c r="Y281" s="506">
        <v>0</v>
      </c>
      <c r="Z281" s="506">
        <v>0</v>
      </c>
      <c r="AA281" s="506">
        <v>0</v>
      </c>
      <c r="AB281" s="506">
        <v>0</v>
      </c>
      <c r="AC281" s="506">
        <v>0</v>
      </c>
      <c r="AD281" s="506">
        <v>0</v>
      </c>
      <c r="AE281" s="506">
        <v>0</v>
      </c>
      <c r="AF281" s="506">
        <v>0</v>
      </c>
      <c r="AG281" s="506">
        <v>0</v>
      </c>
      <c r="AH281" s="506">
        <v>0</v>
      </c>
      <c r="AI281" s="506">
        <v>0</v>
      </c>
      <c r="AJ281" s="506">
        <v>1</v>
      </c>
      <c r="AK281" s="506">
        <v>0</v>
      </c>
      <c r="AL281" s="506">
        <v>0</v>
      </c>
      <c r="AM281" s="506">
        <v>0</v>
      </c>
      <c r="AN281" s="506">
        <v>0</v>
      </c>
      <c r="AO281" s="506">
        <v>0</v>
      </c>
      <c r="AP281" s="506">
        <v>0</v>
      </c>
      <c r="AQ281" s="506">
        <v>0</v>
      </c>
      <c r="AR281" s="506">
        <v>0</v>
      </c>
      <c r="AS281" s="506">
        <v>0</v>
      </c>
      <c r="AT281" s="506">
        <v>0</v>
      </c>
      <c r="AU281" s="506">
        <v>0</v>
      </c>
      <c r="AV281" s="506">
        <v>0</v>
      </c>
      <c r="AW281" s="506">
        <v>0</v>
      </c>
      <c r="AX281" s="506">
        <v>0</v>
      </c>
      <c r="AY281" s="506">
        <v>0</v>
      </c>
      <c r="AZ281" s="506">
        <v>0</v>
      </c>
      <c r="BA281" s="506">
        <v>0</v>
      </c>
      <c r="BB281" s="506">
        <v>0</v>
      </c>
      <c r="BC281" s="506">
        <v>0</v>
      </c>
      <c r="BD281" s="506">
        <v>0</v>
      </c>
      <c r="BE281" s="506">
        <v>0</v>
      </c>
      <c r="BF281" s="506">
        <v>0</v>
      </c>
      <c r="BG281" s="506">
        <v>0</v>
      </c>
      <c r="BH281" s="506">
        <v>0</v>
      </c>
      <c r="BI281" s="506">
        <v>0</v>
      </c>
      <c r="BJ281" s="2"/>
      <c r="BK281" s="2"/>
      <c r="BL281" s="2"/>
      <c r="BM281" s="2"/>
      <c r="BN281" s="2"/>
      <c r="BO281" s="2"/>
      <c r="BP281" s="2"/>
      <c r="BQ281" s="2"/>
      <c r="BR281" s="2"/>
      <c r="BT281" s="268"/>
      <c r="BU281" s="268"/>
      <c r="BV281" s="268"/>
      <c r="BW281" s="269"/>
      <c r="BX281" s="269"/>
      <c r="BY281" s="269"/>
      <c r="BZ281" s="2"/>
    </row>
    <row r="282" spans="1:108" ht="15" customHeight="1" x14ac:dyDescent="0.3">
      <c r="A282" s="501" t="s">
        <v>240</v>
      </c>
      <c r="B282" s="502" t="s">
        <v>820</v>
      </c>
      <c r="C282" s="503" t="s">
        <v>236</v>
      </c>
      <c r="D282" s="504">
        <f t="array" ref="D282">SUM($G$18:$BI$18*$G282:$BI282+$G$19:$BI$19*$G282:$BI282)</f>
        <v>20</v>
      </c>
      <c r="E282" s="505"/>
      <c r="F282" s="506">
        <v>262</v>
      </c>
      <c r="G282" s="506">
        <v>0</v>
      </c>
      <c r="H282" s="506">
        <v>0</v>
      </c>
      <c r="I282" s="506">
        <v>6</v>
      </c>
      <c r="J282" s="506">
        <v>2</v>
      </c>
      <c r="K282" s="506">
        <v>0</v>
      </c>
      <c r="L282" s="506">
        <v>0</v>
      </c>
      <c r="M282" s="506">
        <v>0</v>
      </c>
      <c r="N282" s="506">
        <v>0</v>
      </c>
      <c r="O282" s="506">
        <v>0</v>
      </c>
      <c r="P282" s="506">
        <v>0</v>
      </c>
      <c r="Q282" s="506">
        <v>0</v>
      </c>
      <c r="R282" s="506">
        <v>0</v>
      </c>
      <c r="S282" s="506">
        <v>0</v>
      </c>
      <c r="T282" s="506">
        <v>0</v>
      </c>
      <c r="U282" s="506">
        <v>0</v>
      </c>
      <c r="V282" s="506">
        <v>0</v>
      </c>
      <c r="W282" s="506">
        <v>0</v>
      </c>
      <c r="X282" s="506">
        <v>0</v>
      </c>
      <c r="Y282" s="506">
        <v>0</v>
      </c>
      <c r="Z282" s="506">
        <v>0</v>
      </c>
      <c r="AA282" s="506">
        <v>0</v>
      </c>
      <c r="AB282" s="506">
        <v>0</v>
      </c>
      <c r="AC282" s="506">
        <v>0</v>
      </c>
      <c r="AD282" s="506">
        <v>0</v>
      </c>
      <c r="AE282" s="506">
        <v>0</v>
      </c>
      <c r="AF282" s="506">
        <v>0</v>
      </c>
      <c r="AG282" s="506">
        <v>0</v>
      </c>
      <c r="AH282" s="506">
        <v>0</v>
      </c>
      <c r="AI282" s="506">
        <v>0</v>
      </c>
      <c r="AJ282" s="506">
        <v>0</v>
      </c>
      <c r="AK282" s="506">
        <v>0</v>
      </c>
      <c r="AL282" s="506">
        <v>0</v>
      </c>
      <c r="AM282" s="506">
        <v>0</v>
      </c>
      <c r="AN282" s="506">
        <v>0</v>
      </c>
      <c r="AO282" s="506">
        <v>0</v>
      </c>
      <c r="AP282" s="506">
        <v>0</v>
      </c>
      <c r="AQ282" s="506">
        <v>0</v>
      </c>
      <c r="AR282" s="506">
        <v>0</v>
      </c>
      <c r="AS282" s="506">
        <v>0</v>
      </c>
      <c r="AT282" s="506">
        <v>0</v>
      </c>
      <c r="AU282" s="506">
        <v>0</v>
      </c>
      <c r="AV282" s="506">
        <v>0</v>
      </c>
      <c r="AW282" s="506">
        <v>0</v>
      </c>
      <c r="AX282" s="506">
        <v>0</v>
      </c>
      <c r="AY282" s="506">
        <v>0</v>
      </c>
      <c r="AZ282" s="506">
        <v>0</v>
      </c>
      <c r="BA282" s="506">
        <v>0</v>
      </c>
      <c r="BB282" s="506">
        <v>0</v>
      </c>
      <c r="BC282" s="506">
        <v>0</v>
      </c>
      <c r="BD282" s="506">
        <v>0</v>
      </c>
      <c r="BE282" s="506">
        <v>0</v>
      </c>
      <c r="BF282" s="506">
        <v>0</v>
      </c>
      <c r="BG282" s="506">
        <v>0</v>
      </c>
      <c r="BH282" s="506">
        <v>0</v>
      </c>
      <c r="BI282" s="506">
        <v>0</v>
      </c>
      <c r="BS282" s="1"/>
      <c r="BT282" s="268"/>
      <c r="BU282" s="268"/>
      <c r="BV282" s="268"/>
      <c r="BW282" s="269"/>
      <c r="BX282" s="269"/>
      <c r="BY282" s="269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</row>
    <row r="283" spans="1:108" ht="15" customHeight="1" x14ac:dyDescent="0.3">
      <c r="A283" s="501" t="s">
        <v>239</v>
      </c>
      <c r="B283" s="502" t="s">
        <v>820</v>
      </c>
      <c r="C283" s="503" t="s">
        <v>236</v>
      </c>
      <c r="D283" s="504">
        <f t="array" ref="D283">SUM($G$18:$BI$18*$G283:$BI283+$G$19:$BI$19*$G283:$BI283)</f>
        <v>20</v>
      </c>
      <c r="E283" s="505"/>
      <c r="F283" s="506">
        <v>263</v>
      </c>
      <c r="G283" s="506">
        <v>0</v>
      </c>
      <c r="H283" s="506">
        <v>0</v>
      </c>
      <c r="I283" s="506">
        <v>6</v>
      </c>
      <c r="J283" s="506">
        <v>2</v>
      </c>
      <c r="K283" s="506">
        <v>0</v>
      </c>
      <c r="L283" s="506">
        <v>0</v>
      </c>
      <c r="M283" s="506">
        <v>0</v>
      </c>
      <c r="N283" s="506">
        <v>0</v>
      </c>
      <c r="O283" s="506">
        <v>0</v>
      </c>
      <c r="P283" s="506">
        <v>0</v>
      </c>
      <c r="Q283" s="506">
        <v>0</v>
      </c>
      <c r="R283" s="506">
        <v>0</v>
      </c>
      <c r="S283" s="506">
        <v>0</v>
      </c>
      <c r="T283" s="506">
        <v>0</v>
      </c>
      <c r="U283" s="506">
        <v>0</v>
      </c>
      <c r="V283" s="506">
        <v>0</v>
      </c>
      <c r="W283" s="506">
        <v>0</v>
      </c>
      <c r="X283" s="506">
        <v>0</v>
      </c>
      <c r="Y283" s="506">
        <v>0</v>
      </c>
      <c r="Z283" s="506">
        <v>0</v>
      </c>
      <c r="AA283" s="506">
        <v>0</v>
      </c>
      <c r="AB283" s="506">
        <v>0</v>
      </c>
      <c r="AC283" s="506">
        <v>0</v>
      </c>
      <c r="AD283" s="506">
        <v>0</v>
      </c>
      <c r="AE283" s="506">
        <v>0</v>
      </c>
      <c r="AF283" s="506">
        <v>0</v>
      </c>
      <c r="AG283" s="506">
        <v>0</v>
      </c>
      <c r="AH283" s="506">
        <v>0</v>
      </c>
      <c r="AI283" s="506">
        <v>0</v>
      </c>
      <c r="AJ283" s="506">
        <v>0</v>
      </c>
      <c r="AK283" s="506">
        <v>0</v>
      </c>
      <c r="AL283" s="506">
        <v>0</v>
      </c>
      <c r="AM283" s="506">
        <v>0</v>
      </c>
      <c r="AN283" s="506">
        <v>0</v>
      </c>
      <c r="AO283" s="506">
        <v>0</v>
      </c>
      <c r="AP283" s="506">
        <v>0</v>
      </c>
      <c r="AQ283" s="506">
        <v>0</v>
      </c>
      <c r="AR283" s="506">
        <v>0</v>
      </c>
      <c r="AS283" s="506">
        <v>0</v>
      </c>
      <c r="AT283" s="506">
        <v>0</v>
      </c>
      <c r="AU283" s="506">
        <v>0</v>
      </c>
      <c r="AV283" s="506">
        <v>0</v>
      </c>
      <c r="AW283" s="506">
        <v>0</v>
      </c>
      <c r="AX283" s="506">
        <v>0</v>
      </c>
      <c r="AY283" s="506">
        <v>0</v>
      </c>
      <c r="AZ283" s="506">
        <v>0</v>
      </c>
      <c r="BA283" s="506">
        <v>0</v>
      </c>
      <c r="BB283" s="506">
        <v>0</v>
      </c>
      <c r="BC283" s="506">
        <v>0</v>
      </c>
      <c r="BD283" s="506">
        <v>0</v>
      </c>
      <c r="BE283" s="506">
        <v>0</v>
      </c>
      <c r="BF283" s="506">
        <v>0</v>
      </c>
      <c r="BG283" s="506">
        <v>0</v>
      </c>
      <c r="BH283" s="506">
        <v>0</v>
      </c>
      <c r="BI283" s="506">
        <v>0</v>
      </c>
      <c r="BS283" s="1"/>
      <c r="BT283" s="268"/>
      <c r="BU283" s="268"/>
      <c r="BV283" s="268"/>
      <c r="BW283" s="269"/>
      <c r="BX283" s="269"/>
      <c r="BY283" s="269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</row>
    <row r="284" spans="1:108" ht="15" customHeight="1" x14ac:dyDescent="0.3">
      <c r="A284" s="501" t="s">
        <v>238</v>
      </c>
      <c r="B284" s="502" t="s">
        <v>821</v>
      </c>
      <c r="C284" s="503" t="s">
        <v>236</v>
      </c>
      <c r="D284" s="504">
        <f t="array" ref="D284">SUM($G$18:$BI$18*$G284:$BI284+$G$19:$BI$19*$G284:$BI284)</f>
        <v>24</v>
      </c>
      <c r="E284" s="505"/>
      <c r="F284" s="506">
        <v>264</v>
      </c>
      <c r="G284" s="506">
        <v>0</v>
      </c>
      <c r="H284" s="506">
        <v>0</v>
      </c>
      <c r="I284" s="506">
        <v>9</v>
      </c>
      <c r="J284" s="506">
        <v>1</v>
      </c>
      <c r="K284" s="506">
        <v>0</v>
      </c>
      <c r="L284" s="506">
        <v>0</v>
      </c>
      <c r="M284" s="506">
        <v>1</v>
      </c>
      <c r="N284" s="506">
        <v>0</v>
      </c>
      <c r="O284" s="506">
        <v>0</v>
      </c>
      <c r="P284" s="506">
        <v>0</v>
      </c>
      <c r="Q284" s="506">
        <v>0</v>
      </c>
      <c r="R284" s="506">
        <v>0</v>
      </c>
      <c r="S284" s="506">
        <v>0</v>
      </c>
      <c r="T284" s="506">
        <v>0</v>
      </c>
      <c r="U284" s="506">
        <v>0</v>
      </c>
      <c r="V284" s="506">
        <v>0</v>
      </c>
      <c r="W284" s="506">
        <v>0</v>
      </c>
      <c r="X284" s="506">
        <v>0</v>
      </c>
      <c r="Y284" s="506">
        <v>0</v>
      </c>
      <c r="Z284" s="506">
        <v>0</v>
      </c>
      <c r="AA284" s="506">
        <v>0</v>
      </c>
      <c r="AB284" s="506">
        <v>0</v>
      </c>
      <c r="AC284" s="506">
        <v>0</v>
      </c>
      <c r="AD284" s="506">
        <v>0</v>
      </c>
      <c r="AE284" s="506">
        <v>0</v>
      </c>
      <c r="AF284" s="506">
        <v>0</v>
      </c>
      <c r="AG284" s="506">
        <v>0</v>
      </c>
      <c r="AH284" s="506">
        <v>0</v>
      </c>
      <c r="AI284" s="506">
        <v>0</v>
      </c>
      <c r="AJ284" s="506">
        <v>0</v>
      </c>
      <c r="AK284" s="506">
        <v>0</v>
      </c>
      <c r="AL284" s="506">
        <v>0</v>
      </c>
      <c r="AM284" s="506">
        <v>0</v>
      </c>
      <c r="AN284" s="506">
        <v>0</v>
      </c>
      <c r="AO284" s="506">
        <v>0</v>
      </c>
      <c r="AP284" s="506">
        <v>0</v>
      </c>
      <c r="AQ284" s="506">
        <v>0</v>
      </c>
      <c r="AR284" s="506">
        <v>0</v>
      </c>
      <c r="AS284" s="506">
        <v>0</v>
      </c>
      <c r="AT284" s="506">
        <v>0</v>
      </c>
      <c r="AU284" s="506">
        <v>0</v>
      </c>
      <c r="AV284" s="506">
        <v>0</v>
      </c>
      <c r="AW284" s="506">
        <v>0</v>
      </c>
      <c r="AX284" s="506">
        <v>0</v>
      </c>
      <c r="AY284" s="506">
        <v>0</v>
      </c>
      <c r="AZ284" s="506">
        <v>0</v>
      </c>
      <c r="BA284" s="506">
        <v>0</v>
      </c>
      <c r="BB284" s="506">
        <v>0</v>
      </c>
      <c r="BC284" s="506">
        <v>0</v>
      </c>
      <c r="BD284" s="506">
        <v>0</v>
      </c>
      <c r="BE284" s="506">
        <v>0</v>
      </c>
      <c r="BF284" s="506">
        <v>0</v>
      </c>
      <c r="BG284" s="506">
        <v>0</v>
      </c>
      <c r="BH284" s="506">
        <v>0</v>
      </c>
      <c r="BI284" s="506">
        <v>0</v>
      </c>
      <c r="BS284" s="1"/>
      <c r="BT284" s="268"/>
      <c r="BU284" s="268"/>
      <c r="BV284" s="268"/>
      <c r="BW284" s="269"/>
      <c r="BX284" s="269"/>
      <c r="BY284" s="269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</row>
    <row r="285" spans="1:108" ht="15" customHeight="1" x14ac:dyDescent="0.3">
      <c r="A285" s="501" t="s">
        <v>237</v>
      </c>
      <c r="B285" s="502" t="s">
        <v>822</v>
      </c>
      <c r="C285" s="503" t="s">
        <v>236</v>
      </c>
      <c r="D285" s="504">
        <f t="array" ref="D285">SUM($G$18:$BI$18*$G285:$BI285+$G$19:$BI$19*$G285:$BI285)</f>
        <v>28</v>
      </c>
      <c r="E285" s="505"/>
      <c r="F285" s="506">
        <v>265</v>
      </c>
      <c r="G285" s="506">
        <v>0</v>
      </c>
      <c r="H285" s="506">
        <v>0</v>
      </c>
      <c r="I285" s="506">
        <v>12</v>
      </c>
      <c r="J285" s="506">
        <v>0</v>
      </c>
      <c r="K285" s="506">
        <v>0</v>
      </c>
      <c r="L285" s="506">
        <v>0</v>
      </c>
      <c r="M285" s="506">
        <v>2</v>
      </c>
      <c r="N285" s="506">
        <v>0</v>
      </c>
      <c r="O285" s="506">
        <v>0</v>
      </c>
      <c r="P285" s="506">
        <v>0</v>
      </c>
      <c r="Q285" s="506">
        <v>0</v>
      </c>
      <c r="R285" s="506">
        <v>0</v>
      </c>
      <c r="S285" s="506">
        <v>0</v>
      </c>
      <c r="T285" s="506">
        <v>0</v>
      </c>
      <c r="U285" s="506">
        <v>0</v>
      </c>
      <c r="V285" s="506">
        <v>0</v>
      </c>
      <c r="W285" s="506">
        <v>0</v>
      </c>
      <c r="X285" s="506">
        <v>0</v>
      </c>
      <c r="Y285" s="506">
        <v>0</v>
      </c>
      <c r="Z285" s="506">
        <v>0</v>
      </c>
      <c r="AA285" s="506">
        <v>0</v>
      </c>
      <c r="AB285" s="506">
        <v>0</v>
      </c>
      <c r="AC285" s="506">
        <v>0</v>
      </c>
      <c r="AD285" s="506">
        <v>0</v>
      </c>
      <c r="AE285" s="506">
        <v>0</v>
      </c>
      <c r="AF285" s="506">
        <v>0</v>
      </c>
      <c r="AG285" s="506">
        <v>0</v>
      </c>
      <c r="AH285" s="506">
        <v>0</v>
      </c>
      <c r="AI285" s="506">
        <v>0</v>
      </c>
      <c r="AJ285" s="506">
        <v>0</v>
      </c>
      <c r="AK285" s="506">
        <v>0</v>
      </c>
      <c r="AL285" s="506">
        <v>0</v>
      </c>
      <c r="AM285" s="506">
        <v>0</v>
      </c>
      <c r="AN285" s="506">
        <v>0</v>
      </c>
      <c r="AO285" s="506">
        <v>0</v>
      </c>
      <c r="AP285" s="506">
        <v>0</v>
      </c>
      <c r="AQ285" s="506">
        <v>0</v>
      </c>
      <c r="AR285" s="506">
        <v>0</v>
      </c>
      <c r="AS285" s="506">
        <v>0</v>
      </c>
      <c r="AT285" s="506">
        <v>0</v>
      </c>
      <c r="AU285" s="506">
        <v>0</v>
      </c>
      <c r="AV285" s="506">
        <v>0</v>
      </c>
      <c r="AW285" s="506">
        <v>0</v>
      </c>
      <c r="AX285" s="506">
        <v>0</v>
      </c>
      <c r="AY285" s="506">
        <v>0</v>
      </c>
      <c r="AZ285" s="506">
        <v>0</v>
      </c>
      <c r="BA285" s="506">
        <v>0</v>
      </c>
      <c r="BB285" s="506">
        <v>0</v>
      </c>
      <c r="BC285" s="506">
        <v>0</v>
      </c>
      <c r="BD285" s="506">
        <v>0</v>
      </c>
      <c r="BE285" s="506">
        <v>0</v>
      </c>
      <c r="BF285" s="506">
        <v>0</v>
      </c>
      <c r="BG285" s="506">
        <v>0</v>
      </c>
      <c r="BH285" s="506">
        <v>0</v>
      </c>
      <c r="BI285" s="506">
        <v>0</v>
      </c>
      <c r="BS285" s="1"/>
      <c r="BT285" s="268"/>
      <c r="BU285" s="268"/>
      <c r="BV285" s="268"/>
      <c r="BW285" s="269"/>
      <c r="BX285" s="269"/>
      <c r="BY285" s="269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</row>
    <row r="286" spans="1:108" ht="15" customHeight="1" x14ac:dyDescent="0.3">
      <c r="A286" s="501" t="s">
        <v>235</v>
      </c>
      <c r="B286" s="502" t="s">
        <v>560</v>
      </c>
      <c r="C286" s="503" t="s">
        <v>184</v>
      </c>
      <c r="D286" s="504">
        <f t="array" ref="D286">SUM($G$18:$BI$18*$G286:$BI286+$G$19:$BI$19*$G286:$BI286)</f>
        <v>24</v>
      </c>
      <c r="E286" s="505"/>
      <c r="F286" s="506">
        <v>266</v>
      </c>
      <c r="G286" s="506">
        <v>0</v>
      </c>
      <c r="H286" s="506">
        <v>0</v>
      </c>
      <c r="I286" s="506">
        <v>12</v>
      </c>
      <c r="J286" s="506">
        <v>0</v>
      </c>
      <c r="K286" s="506">
        <v>0</v>
      </c>
      <c r="L286" s="506">
        <v>0</v>
      </c>
      <c r="M286" s="506">
        <v>0</v>
      </c>
      <c r="N286" s="506">
        <v>0</v>
      </c>
      <c r="O286" s="506">
        <v>0</v>
      </c>
      <c r="P286" s="506">
        <v>0</v>
      </c>
      <c r="Q286" s="506">
        <v>0</v>
      </c>
      <c r="R286" s="506">
        <v>0</v>
      </c>
      <c r="S286" s="506">
        <v>0</v>
      </c>
      <c r="T286" s="506">
        <v>0</v>
      </c>
      <c r="U286" s="506">
        <v>0</v>
      </c>
      <c r="V286" s="506">
        <v>0</v>
      </c>
      <c r="W286" s="506">
        <v>0</v>
      </c>
      <c r="X286" s="506">
        <v>0</v>
      </c>
      <c r="Y286" s="506">
        <v>0</v>
      </c>
      <c r="Z286" s="506">
        <v>0</v>
      </c>
      <c r="AA286" s="506">
        <v>0</v>
      </c>
      <c r="AB286" s="506">
        <v>0</v>
      </c>
      <c r="AC286" s="506">
        <v>0</v>
      </c>
      <c r="AD286" s="506">
        <v>0</v>
      </c>
      <c r="AE286" s="506">
        <v>0</v>
      </c>
      <c r="AF286" s="506">
        <v>0</v>
      </c>
      <c r="AG286" s="506">
        <v>0</v>
      </c>
      <c r="AH286" s="506">
        <v>0</v>
      </c>
      <c r="AI286" s="506">
        <v>0</v>
      </c>
      <c r="AJ286" s="506">
        <v>0</v>
      </c>
      <c r="AK286" s="506">
        <v>0</v>
      </c>
      <c r="AL286" s="506">
        <v>0</v>
      </c>
      <c r="AM286" s="506">
        <v>0</v>
      </c>
      <c r="AN286" s="506">
        <v>0</v>
      </c>
      <c r="AO286" s="506">
        <v>0</v>
      </c>
      <c r="AP286" s="506">
        <v>0</v>
      </c>
      <c r="AQ286" s="506">
        <v>0</v>
      </c>
      <c r="AR286" s="506">
        <v>0</v>
      </c>
      <c r="AS286" s="506">
        <v>0</v>
      </c>
      <c r="AT286" s="506">
        <v>0</v>
      </c>
      <c r="AU286" s="506">
        <v>0</v>
      </c>
      <c r="AV286" s="506">
        <v>0</v>
      </c>
      <c r="AW286" s="506">
        <v>0</v>
      </c>
      <c r="AX286" s="506">
        <v>0</v>
      </c>
      <c r="AY286" s="506">
        <v>0</v>
      </c>
      <c r="AZ286" s="506">
        <v>0</v>
      </c>
      <c r="BA286" s="506">
        <v>0</v>
      </c>
      <c r="BB286" s="506">
        <v>0</v>
      </c>
      <c r="BC286" s="506">
        <v>0</v>
      </c>
      <c r="BD286" s="506">
        <v>0</v>
      </c>
      <c r="BE286" s="506">
        <v>0</v>
      </c>
      <c r="BF286" s="506">
        <v>0</v>
      </c>
      <c r="BG286" s="506">
        <v>0</v>
      </c>
      <c r="BH286" s="506">
        <v>0</v>
      </c>
      <c r="BI286" s="506">
        <v>0</v>
      </c>
      <c r="BS286" s="1"/>
      <c r="BT286" s="268"/>
      <c r="BU286" s="268"/>
      <c r="BV286" s="268"/>
      <c r="BW286" s="269"/>
      <c r="BX286" s="269"/>
      <c r="BY286" s="269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</row>
    <row r="287" spans="1:108" s="199" customFormat="1" ht="15" customHeight="1" x14ac:dyDescent="0.3">
      <c r="A287" s="250"/>
      <c r="B287" s="250"/>
      <c r="C287" s="250"/>
      <c r="D287" s="250"/>
      <c r="E287" s="250"/>
      <c r="F287" s="250"/>
      <c r="AZ287" s="250"/>
      <c r="BA287" s="250"/>
      <c r="BB287" s="250"/>
      <c r="BC287" s="250"/>
      <c r="BJ287" s="2"/>
      <c r="BK287" s="2"/>
      <c r="BL287" s="2"/>
      <c r="BM287" s="2"/>
      <c r="BN287" s="2"/>
      <c r="BO287" s="2"/>
      <c r="BP287" s="2"/>
      <c r="BQ287" s="2"/>
      <c r="BR287" s="2"/>
      <c r="BT287" s="2"/>
      <c r="BU287" s="2"/>
      <c r="BV287" s="2"/>
      <c r="BW287" s="2"/>
      <c r="BX287" s="2"/>
      <c r="BY287" s="2"/>
      <c r="BZ287" s="2"/>
    </row>
    <row r="288" spans="1:108" customFormat="1" ht="15" customHeight="1" x14ac:dyDescent="0.3"/>
    <row r="289" customFormat="1" ht="15" customHeight="1" x14ac:dyDescent="0.3"/>
    <row r="290" customFormat="1" ht="15" customHeight="1" x14ac:dyDescent="0.3"/>
    <row r="291" customFormat="1" ht="15" customHeight="1" x14ac:dyDescent="0.3"/>
    <row r="292" customFormat="1" ht="15" customHeight="1" x14ac:dyDescent="0.3"/>
    <row r="293" customFormat="1" ht="15" customHeight="1" x14ac:dyDescent="0.3"/>
    <row r="294" customFormat="1" ht="15" customHeight="1" x14ac:dyDescent="0.3"/>
    <row r="295" customFormat="1" ht="15" customHeight="1" x14ac:dyDescent="0.3"/>
    <row r="296" customFormat="1" ht="15" customHeight="1" x14ac:dyDescent="0.3"/>
    <row r="297" customFormat="1" ht="15" customHeight="1" x14ac:dyDescent="0.3"/>
    <row r="298" customFormat="1" ht="15" customHeight="1" x14ac:dyDescent="0.3"/>
    <row r="299" customFormat="1" ht="15" customHeight="1" x14ac:dyDescent="0.3"/>
    <row r="300" customFormat="1" ht="15" customHeight="1" x14ac:dyDescent="0.3"/>
    <row r="301" customFormat="1" ht="15" customHeight="1" x14ac:dyDescent="0.3"/>
    <row r="302" customFormat="1" ht="15" customHeight="1" x14ac:dyDescent="0.3"/>
    <row r="303" customFormat="1" ht="15" customHeight="1" x14ac:dyDescent="0.3"/>
    <row r="304" customFormat="1" ht="15" customHeight="1" x14ac:dyDescent="0.3"/>
    <row r="305" customFormat="1" ht="15" customHeight="1" x14ac:dyDescent="0.3"/>
    <row r="306" customFormat="1" ht="15" customHeight="1" x14ac:dyDescent="0.3"/>
    <row r="307" customFormat="1" ht="15" customHeight="1" x14ac:dyDescent="0.3"/>
    <row r="308" customFormat="1" ht="15" customHeight="1" x14ac:dyDescent="0.3"/>
    <row r="309" customFormat="1" ht="15" customHeight="1" x14ac:dyDescent="0.3"/>
    <row r="310" customFormat="1" ht="15" customHeight="1" x14ac:dyDescent="0.3"/>
    <row r="311" customFormat="1" ht="15" customHeight="1" x14ac:dyDescent="0.3"/>
    <row r="312" customFormat="1" ht="15" customHeight="1" x14ac:dyDescent="0.3"/>
    <row r="313" customFormat="1" ht="15" customHeight="1" x14ac:dyDescent="0.3"/>
    <row r="314" customFormat="1" ht="15" customHeight="1" x14ac:dyDescent="0.3"/>
    <row r="315" customFormat="1" ht="15" customHeight="1" x14ac:dyDescent="0.3"/>
    <row r="316" customFormat="1" ht="15" customHeight="1" x14ac:dyDescent="0.3"/>
    <row r="317" customFormat="1" ht="15" customHeight="1" x14ac:dyDescent="0.3"/>
    <row r="318" customFormat="1" ht="15" customHeight="1" x14ac:dyDescent="0.3"/>
    <row r="319" customFormat="1" ht="15" customHeight="1" x14ac:dyDescent="0.3"/>
    <row r="320" customFormat="1" ht="15" customHeight="1" x14ac:dyDescent="0.3"/>
    <row r="321" customFormat="1" ht="15" customHeight="1" x14ac:dyDescent="0.3"/>
    <row r="322" customFormat="1" ht="15" customHeight="1" x14ac:dyDescent="0.3"/>
    <row r="323" customFormat="1" ht="15" customHeight="1" x14ac:dyDescent="0.3"/>
    <row r="324" customFormat="1" ht="15" customHeight="1" x14ac:dyDescent="0.3"/>
    <row r="325" customFormat="1" ht="15" customHeight="1" x14ac:dyDescent="0.3"/>
    <row r="326" customFormat="1" ht="15" customHeight="1" x14ac:dyDescent="0.3"/>
    <row r="327" customFormat="1" ht="15" customHeight="1" x14ac:dyDescent="0.3"/>
    <row r="328" customFormat="1" ht="15" customHeight="1" x14ac:dyDescent="0.3"/>
    <row r="329" customFormat="1" ht="15" customHeight="1" x14ac:dyDescent="0.3"/>
    <row r="330" customFormat="1" ht="15" customHeight="1" x14ac:dyDescent="0.3"/>
    <row r="331" customFormat="1" ht="15" customHeight="1" x14ac:dyDescent="0.3"/>
    <row r="332" customFormat="1" ht="15" customHeight="1" x14ac:dyDescent="0.3"/>
    <row r="333" customFormat="1" ht="15" customHeight="1" x14ac:dyDescent="0.3"/>
    <row r="334" customFormat="1" ht="15" customHeight="1" x14ac:dyDescent="0.3"/>
    <row r="335" customFormat="1" ht="15" customHeight="1" x14ac:dyDescent="0.3"/>
    <row r="336" customFormat="1" ht="15" customHeight="1" x14ac:dyDescent="0.3"/>
    <row r="337" customFormat="1" ht="15" customHeight="1" x14ac:dyDescent="0.3"/>
    <row r="338" customFormat="1" ht="15" customHeight="1" x14ac:dyDescent="0.3"/>
    <row r="339" customFormat="1" ht="15" customHeight="1" x14ac:dyDescent="0.3"/>
    <row r="340" customFormat="1" ht="15" customHeight="1" x14ac:dyDescent="0.3"/>
    <row r="341" customFormat="1" ht="15" customHeight="1" x14ac:dyDescent="0.3"/>
    <row r="342" customFormat="1" ht="15" customHeight="1" x14ac:dyDescent="0.3"/>
    <row r="343" customFormat="1" ht="15" customHeight="1" x14ac:dyDescent="0.3"/>
    <row r="344" customFormat="1" ht="15" customHeight="1" x14ac:dyDescent="0.3"/>
    <row r="345" customFormat="1" ht="15" customHeight="1" x14ac:dyDescent="0.3"/>
    <row r="346" customFormat="1" ht="15" customHeight="1" x14ac:dyDescent="0.3"/>
    <row r="347" customFormat="1" ht="15" customHeight="1" x14ac:dyDescent="0.3"/>
    <row r="348" customFormat="1" ht="15" customHeight="1" x14ac:dyDescent="0.3"/>
    <row r="349" customFormat="1" ht="15" customHeight="1" x14ac:dyDescent="0.3"/>
    <row r="350" customFormat="1" ht="15" customHeight="1" x14ac:dyDescent="0.3"/>
    <row r="351" customFormat="1" ht="15" customHeight="1" x14ac:dyDescent="0.3"/>
    <row r="352" customFormat="1" ht="15" customHeight="1" x14ac:dyDescent="0.3"/>
    <row r="353" customFormat="1" ht="15" customHeight="1" x14ac:dyDescent="0.3"/>
    <row r="354" customFormat="1" ht="15" customHeight="1" x14ac:dyDescent="0.3"/>
    <row r="355" customFormat="1" ht="15" customHeight="1" x14ac:dyDescent="0.3"/>
    <row r="356" customFormat="1" ht="15" customHeight="1" x14ac:dyDescent="0.3"/>
    <row r="357" customFormat="1" ht="15" customHeight="1" x14ac:dyDescent="0.3"/>
    <row r="358" customFormat="1" ht="15" customHeight="1" x14ac:dyDescent="0.3"/>
    <row r="359" customFormat="1" ht="15" customHeight="1" x14ac:dyDescent="0.3"/>
    <row r="360" customFormat="1" ht="15" customHeight="1" x14ac:dyDescent="0.3"/>
    <row r="361" customFormat="1" ht="15" customHeight="1" x14ac:dyDescent="0.3"/>
    <row r="362" customFormat="1" ht="15" customHeight="1" x14ac:dyDescent="0.3"/>
    <row r="363" customFormat="1" ht="15" customHeight="1" x14ac:dyDescent="0.3"/>
    <row r="364" customFormat="1" ht="15" customHeight="1" x14ac:dyDescent="0.3"/>
    <row r="365" customFormat="1" ht="15" customHeight="1" x14ac:dyDescent="0.3"/>
    <row r="366" customFormat="1" ht="15" customHeight="1" x14ac:dyDescent="0.3"/>
    <row r="367" customFormat="1" ht="15" customHeight="1" x14ac:dyDescent="0.3"/>
    <row r="368" customFormat="1" ht="15" customHeight="1" x14ac:dyDescent="0.3"/>
    <row r="369" customFormat="1" ht="15" customHeight="1" x14ac:dyDescent="0.3"/>
    <row r="370" customFormat="1" ht="15" customHeight="1" x14ac:dyDescent="0.3"/>
    <row r="371" customFormat="1" ht="15" customHeight="1" x14ac:dyDescent="0.3"/>
    <row r="372" customFormat="1" ht="15" customHeight="1" x14ac:dyDescent="0.3"/>
    <row r="373" customFormat="1" ht="15" customHeight="1" x14ac:dyDescent="0.3"/>
    <row r="374" customFormat="1" ht="15" customHeight="1" x14ac:dyDescent="0.3"/>
    <row r="375" customFormat="1" ht="15" customHeight="1" x14ac:dyDescent="0.3"/>
    <row r="376" customFormat="1" ht="15" customHeight="1" x14ac:dyDescent="0.3"/>
    <row r="377" customFormat="1" ht="15" customHeight="1" x14ac:dyDescent="0.3"/>
    <row r="378" customFormat="1" ht="15" customHeight="1" x14ac:dyDescent="0.3"/>
    <row r="379" customFormat="1" ht="15" customHeight="1" x14ac:dyDescent="0.3"/>
    <row r="380" customFormat="1" ht="15" customHeight="1" x14ac:dyDescent="0.3"/>
    <row r="381" customFormat="1" ht="15" customHeight="1" x14ac:dyDescent="0.3"/>
    <row r="382" customFormat="1" ht="15" customHeight="1" x14ac:dyDescent="0.3"/>
    <row r="383" customFormat="1" ht="15" customHeight="1" x14ac:dyDescent="0.3"/>
    <row r="384" customFormat="1" ht="15" customHeight="1" x14ac:dyDescent="0.3"/>
    <row r="385" customFormat="1" ht="15" customHeight="1" x14ac:dyDescent="0.3"/>
    <row r="386" customFormat="1" ht="15" customHeight="1" x14ac:dyDescent="0.3"/>
    <row r="387" customFormat="1" ht="15" customHeight="1" x14ac:dyDescent="0.3"/>
    <row r="388" customFormat="1" ht="15" customHeight="1" x14ac:dyDescent="0.3"/>
    <row r="389" customFormat="1" ht="15" customHeight="1" x14ac:dyDescent="0.3"/>
    <row r="390" customFormat="1" ht="15" customHeight="1" x14ac:dyDescent="0.3"/>
    <row r="391" customFormat="1" ht="15" customHeight="1" x14ac:dyDescent="0.3"/>
    <row r="392" customFormat="1" ht="15" customHeight="1" x14ac:dyDescent="0.3"/>
    <row r="393" customFormat="1" ht="15" customHeight="1" x14ac:dyDescent="0.3"/>
    <row r="394" customFormat="1" ht="15" customHeight="1" x14ac:dyDescent="0.3"/>
    <row r="395" customFormat="1" ht="15" customHeight="1" x14ac:dyDescent="0.3"/>
    <row r="396" customFormat="1" ht="15" customHeight="1" x14ac:dyDescent="0.3"/>
    <row r="397" customFormat="1" ht="15" customHeight="1" x14ac:dyDescent="0.3"/>
    <row r="398" customFormat="1" ht="15" customHeight="1" x14ac:dyDescent="0.3"/>
    <row r="399" customFormat="1" ht="15" customHeight="1" x14ac:dyDescent="0.3"/>
    <row r="400" customFormat="1" ht="15" customHeight="1" x14ac:dyDescent="0.3"/>
    <row r="401" customFormat="1" ht="15" customHeight="1" x14ac:dyDescent="0.3"/>
    <row r="402" customFormat="1" ht="15" customHeight="1" x14ac:dyDescent="0.3"/>
    <row r="403" customFormat="1" ht="15" customHeight="1" x14ac:dyDescent="0.3"/>
    <row r="404" customFormat="1" ht="15" customHeight="1" x14ac:dyDescent="0.3"/>
    <row r="405" customFormat="1" ht="15" customHeight="1" x14ac:dyDescent="0.3"/>
    <row r="406" customFormat="1" ht="15" customHeight="1" x14ac:dyDescent="0.3"/>
    <row r="407" customFormat="1" ht="15" customHeight="1" x14ac:dyDescent="0.3"/>
    <row r="408" customFormat="1" ht="15" customHeight="1" x14ac:dyDescent="0.3"/>
    <row r="409" customFormat="1" ht="15" customHeight="1" x14ac:dyDescent="0.3"/>
    <row r="410" customFormat="1" ht="15" customHeight="1" x14ac:dyDescent="0.3"/>
    <row r="411" customFormat="1" ht="15" customHeight="1" x14ac:dyDescent="0.3"/>
    <row r="412" customFormat="1" ht="15" customHeight="1" x14ac:dyDescent="0.3"/>
    <row r="413" customFormat="1" ht="15" customHeight="1" x14ac:dyDescent="0.3"/>
    <row r="414" customFormat="1" ht="15" customHeight="1" x14ac:dyDescent="0.3"/>
    <row r="415" customFormat="1" ht="15" customHeight="1" x14ac:dyDescent="0.3"/>
    <row r="416" customFormat="1" ht="15" customHeight="1" x14ac:dyDescent="0.3"/>
    <row r="417" customFormat="1" ht="15" customHeight="1" x14ac:dyDescent="0.3"/>
    <row r="418" customFormat="1" ht="15" customHeight="1" x14ac:dyDescent="0.3"/>
    <row r="419" customFormat="1" ht="15" customHeight="1" x14ac:dyDescent="0.3"/>
    <row r="420" customFormat="1" ht="15" customHeight="1" x14ac:dyDescent="0.3"/>
    <row r="421" customFormat="1" ht="15" customHeight="1" x14ac:dyDescent="0.3"/>
    <row r="422" customFormat="1" ht="15" customHeight="1" x14ac:dyDescent="0.3"/>
    <row r="423" customFormat="1" ht="15" customHeight="1" x14ac:dyDescent="0.3"/>
    <row r="424" customFormat="1" ht="15" customHeight="1" x14ac:dyDescent="0.3"/>
    <row r="425" customFormat="1" ht="15" customHeight="1" x14ac:dyDescent="0.3"/>
    <row r="426" customFormat="1" ht="15" customHeight="1" x14ac:dyDescent="0.3"/>
    <row r="427" customFormat="1" ht="15" customHeight="1" x14ac:dyDescent="0.3"/>
    <row r="428" customFormat="1" ht="15" customHeight="1" x14ac:dyDescent="0.3"/>
    <row r="429" customFormat="1" ht="15" customHeight="1" x14ac:dyDescent="0.3"/>
    <row r="430" customFormat="1" ht="15" customHeight="1" x14ac:dyDescent="0.3"/>
    <row r="431" customFormat="1" ht="15" customHeight="1" x14ac:dyDescent="0.3"/>
    <row r="432" customFormat="1" ht="15" customHeight="1" x14ac:dyDescent="0.3"/>
    <row r="433" customFormat="1" ht="15" customHeight="1" x14ac:dyDescent="0.3"/>
    <row r="434" customFormat="1" ht="15" customHeight="1" x14ac:dyDescent="0.3"/>
    <row r="435" customFormat="1" ht="15" customHeight="1" x14ac:dyDescent="0.3"/>
    <row r="436" customFormat="1" ht="15" customHeight="1" x14ac:dyDescent="0.3"/>
    <row r="437" customFormat="1" ht="15" customHeight="1" x14ac:dyDescent="0.3"/>
    <row r="438" customFormat="1" ht="15" customHeight="1" x14ac:dyDescent="0.3"/>
    <row r="439" customFormat="1" ht="15" customHeight="1" x14ac:dyDescent="0.3"/>
    <row r="440" customFormat="1" ht="15" customHeight="1" x14ac:dyDescent="0.3"/>
    <row r="441" customFormat="1" ht="15" customHeight="1" x14ac:dyDescent="0.3"/>
    <row r="442" customFormat="1" ht="15" customHeight="1" x14ac:dyDescent="0.3"/>
    <row r="443" customFormat="1" ht="15" customHeight="1" x14ac:dyDescent="0.3"/>
    <row r="444" customFormat="1" ht="15" customHeight="1" x14ac:dyDescent="0.3"/>
    <row r="445" customFormat="1" ht="15" customHeight="1" x14ac:dyDescent="0.3"/>
    <row r="446" customFormat="1" ht="15" customHeight="1" x14ac:dyDescent="0.3"/>
    <row r="447" customFormat="1" ht="15" customHeight="1" x14ac:dyDescent="0.3"/>
    <row r="448" customFormat="1" ht="15" customHeight="1" x14ac:dyDescent="0.3"/>
    <row r="449" customFormat="1" ht="15" customHeight="1" x14ac:dyDescent="0.3"/>
    <row r="450" customFormat="1" ht="15" customHeight="1" x14ac:dyDescent="0.3"/>
    <row r="451" customFormat="1" ht="15" customHeight="1" x14ac:dyDescent="0.3"/>
    <row r="452" customFormat="1" ht="15" customHeight="1" x14ac:dyDescent="0.3"/>
    <row r="453" customFormat="1" ht="15" customHeight="1" x14ac:dyDescent="0.3"/>
    <row r="454" customFormat="1" ht="15" customHeight="1" x14ac:dyDescent="0.3"/>
    <row r="455" customFormat="1" ht="15" customHeight="1" x14ac:dyDescent="0.3"/>
    <row r="456" customFormat="1" ht="15" customHeight="1" x14ac:dyDescent="0.3"/>
    <row r="457" customFormat="1" ht="15" customHeight="1" x14ac:dyDescent="0.3"/>
    <row r="458" customFormat="1" ht="15" customHeight="1" x14ac:dyDescent="0.3"/>
    <row r="459" customFormat="1" ht="15" customHeight="1" x14ac:dyDescent="0.3"/>
    <row r="460" customFormat="1" ht="15" customHeight="1" x14ac:dyDescent="0.3"/>
    <row r="461" customFormat="1" ht="15" customHeight="1" x14ac:dyDescent="0.3"/>
    <row r="462" customFormat="1" ht="15" customHeight="1" x14ac:dyDescent="0.3"/>
    <row r="463" customFormat="1" ht="15" customHeight="1" x14ac:dyDescent="0.3"/>
    <row r="464" customFormat="1" ht="15" customHeight="1" x14ac:dyDescent="0.3"/>
    <row r="465" customFormat="1" ht="15" customHeight="1" x14ac:dyDescent="0.3"/>
    <row r="466" customFormat="1" ht="15" customHeight="1" x14ac:dyDescent="0.3"/>
    <row r="467" customFormat="1" ht="15" customHeight="1" x14ac:dyDescent="0.3"/>
    <row r="468" customFormat="1" ht="15" customHeight="1" x14ac:dyDescent="0.3"/>
    <row r="469" customFormat="1" ht="15" customHeight="1" x14ac:dyDescent="0.3"/>
    <row r="470" customFormat="1" ht="15" customHeight="1" x14ac:dyDescent="0.3"/>
    <row r="471" customFormat="1" ht="15" customHeight="1" x14ac:dyDescent="0.3"/>
    <row r="472" customFormat="1" ht="15" customHeight="1" x14ac:dyDescent="0.3"/>
    <row r="473" customFormat="1" ht="15" customHeight="1" x14ac:dyDescent="0.3"/>
    <row r="474" customFormat="1" ht="15" customHeight="1" x14ac:dyDescent="0.3"/>
    <row r="475" customFormat="1" ht="15" customHeight="1" x14ac:dyDescent="0.3"/>
    <row r="476" customFormat="1" ht="15" customHeight="1" x14ac:dyDescent="0.3"/>
    <row r="477" customFormat="1" ht="15" customHeight="1" x14ac:dyDescent="0.3"/>
    <row r="478" customFormat="1" ht="15" customHeight="1" x14ac:dyDescent="0.3"/>
    <row r="479" customFormat="1" ht="15" customHeight="1" x14ac:dyDescent="0.3"/>
    <row r="480" customFormat="1" ht="15" customHeight="1" x14ac:dyDescent="0.3"/>
    <row r="481" customFormat="1" ht="15" customHeight="1" x14ac:dyDescent="0.3"/>
    <row r="482" customFormat="1" ht="15" customHeight="1" x14ac:dyDescent="0.3"/>
    <row r="483" customFormat="1" ht="15" customHeight="1" x14ac:dyDescent="0.3"/>
    <row r="484" customFormat="1" ht="15" customHeight="1" x14ac:dyDescent="0.3"/>
    <row r="485" customFormat="1" ht="15" customHeight="1" x14ac:dyDescent="0.3"/>
    <row r="486" customFormat="1" ht="15" customHeight="1" x14ac:dyDescent="0.3"/>
    <row r="487" customFormat="1" ht="15" customHeight="1" x14ac:dyDescent="0.3"/>
    <row r="488" customFormat="1" ht="15" customHeight="1" x14ac:dyDescent="0.3"/>
    <row r="489" customFormat="1" ht="15" customHeight="1" x14ac:dyDescent="0.3"/>
    <row r="490" customFormat="1" ht="15" customHeight="1" x14ac:dyDescent="0.3"/>
    <row r="491" customFormat="1" ht="15" customHeight="1" x14ac:dyDescent="0.3"/>
    <row r="492" customFormat="1" ht="15" customHeight="1" x14ac:dyDescent="0.3"/>
    <row r="493" customFormat="1" ht="15" customHeight="1" x14ac:dyDescent="0.3"/>
    <row r="494" customFormat="1" ht="15" customHeight="1" x14ac:dyDescent="0.3"/>
    <row r="495" customFormat="1" ht="15" customHeight="1" x14ac:dyDescent="0.3"/>
    <row r="496" customFormat="1" ht="15" customHeight="1" x14ac:dyDescent="0.3"/>
    <row r="497" customFormat="1" ht="15" customHeight="1" x14ac:dyDescent="0.3"/>
    <row r="498" customFormat="1" ht="15" customHeight="1" x14ac:dyDescent="0.3"/>
    <row r="499" customFormat="1" ht="15" customHeight="1" x14ac:dyDescent="0.3"/>
    <row r="500" customFormat="1" ht="15" customHeight="1" x14ac:dyDescent="0.3"/>
    <row r="501" customFormat="1" ht="15" customHeight="1" x14ac:dyDescent="0.3"/>
    <row r="502" customFormat="1" ht="15" customHeight="1" x14ac:dyDescent="0.3"/>
    <row r="503" customFormat="1" ht="15" customHeight="1" x14ac:dyDescent="0.3"/>
    <row r="504" customFormat="1" ht="15" customHeight="1" x14ac:dyDescent="0.3"/>
    <row r="505" customFormat="1" ht="15" customHeight="1" x14ac:dyDescent="0.3"/>
    <row r="506" customFormat="1" ht="15" customHeight="1" x14ac:dyDescent="0.3"/>
    <row r="507" customFormat="1" ht="15" customHeight="1" x14ac:dyDescent="0.3"/>
    <row r="508" customFormat="1" ht="15" customHeight="1" x14ac:dyDescent="0.3"/>
    <row r="509" customFormat="1" ht="15" customHeight="1" x14ac:dyDescent="0.3"/>
    <row r="510" customFormat="1" ht="15" customHeight="1" x14ac:dyDescent="0.3"/>
    <row r="511" customFormat="1" ht="15" customHeight="1" x14ac:dyDescent="0.3"/>
    <row r="512" customFormat="1" ht="15" customHeight="1" x14ac:dyDescent="0.3"/>
    <row r="513" customFormat="1" ht="15" customHeight="1" x14ac:dyDescent="0.3"/>
    <row r="514" customFormat="1" ht="15" customHeight="1" x14ac:dyDescent="0.3"/>
    <row r="515" customFormat="1" ht="15" customHeight="1" x14ac:dyDescent="0.3"/>
    <row r="516" customFormat="1" ht="15" customHeight="1" x14ac:dyDescent="0.3"/>
    <row r="517" customFormat="1" ht="15" customHeight="1" x14ac:dyDescent="0.3"/>
    <row r="518" customFormat="1" ht="15" customHeight="1" x14ac:dyDescent="0.3"/>
    <row r="519" customFormat="1" ht="15" customHeight="1" x14ac:dyDescent="0.3"/>
    <row r="520" customFormat="1" ht="15" customHeight="1" x14ac:dyDescent="0.3"/>
    <row r="521" customFormat="1" ht="15" customHeight="1" x14ac:dyDescent="0.3"/>
    <row r="522" customFormat="1" ht="15" customHeight="1" x14ac:dyDescent="0.3"/>
    <row r="523" customFormat="1" ht="15" customHeight="1" x14ac:dyDescent="0.3"/>
    <row r="524" customFormat="1" ht="15" customHeight="1" x14ac:dyDescent="0.3"/>
    <row r="525" customFormat="1" ht="15" customHeight="1" x14ac:dyDescent="0.3"/>
    <row r="526" customFormat="1" ht="15" customHeight="1" x14ac:dyDescent="0.3"/>
    <row r="527" customFormat="1" ht="15" customHeight="1" x14ac:dyDescent="0.3"/>
    <row r="528" customFormat="1" ht="15" customHeight="1" x14ac:dyDescent="0.3"/>
    <row r="529" customFormat="1" ht="15" customHeight="1" x14ac:dyDescent="0.3"/>
    <row r="530" customFormat="1" ht="15" customHeight="1" x14ac:dyDescent="0.3"/>
    <row r="531" customFormat="1" ht="15" customHeight="1" x14ac:dyDescent="0.3"/>
    <row r="532" customFormat="1" ht="15" customHeight="1" x14ac:dyDescent="0.3"/>
    <row r="533" customFormat="1" ht="15" customHeight="1" x14ac:dyDescent="0.3"/>
    <row r="534" customFormat="1" ht="15" customHeight="1" x14ac:dyDescent="0.3"/>
    <row r="535" customFormat="1" ht="15" customHeight="1" x14ac:dyDescent="0.3"/>
    <row r="536" customFormat="1" ht="15" customHeight="1" x14ac:dyDescent="0.3"/>
    <row r="537" customFormat="1" ht="15" customHeight="1" x14ac:dyDescent="0.3"/>
    <row r="538" customFormat="1" ht="15" customHeight="1" x14ac:dyDescent="0.3"/>
    <row r="539" customFormat="1" ht="15" customHeight="1" x14ac:dyDescent="0.3"/>
    <row r="540" customFormat="1" ht="15" customHeight="1" x14ac:dyDescent="0.3"/>
    <row r="541" customFormat="1" ht="15" customHeight="1" x14ac:dyDescent="0.3"/>
    <row r="542" customFormat="1" ht="15" customHeight="1" x14ac:dyDescent="0.3"/>
    <row r="543" customFormat="1" ht="15" customHeight="1" x14ac:dyDescent="0.3"/>
    <row r="544" customFormat="1" ht="15" customHeight="1" x14ac:dyDescent="0.3"/>
    <row r="545" customFormat="1" ht="15" customHeight="1" x14ac:dyDescent="0.3"/>
    <row r="546" customFormat="1" ht="15" customHeight="1" x14ac:dyDescent="0.3"/>
    <row r="547" customFormat="1" ht="15" customHeight="1" x14ac:dyDescent="0.3"/>
    <row r="548" customFormat="1" ht="15" customHeight="1" x14ac:dyDescent="0.3"/>
    <row r="549" customFormat="1" ht="15" customHeight="1" x14ac:dyDescent="0.3"/>
    <row r="550" customFormat="1" ht="15" customHeight="1" x14ac:dyDescent="0.3"/>
    <row r="551" customFormat="1" ht="15" customHeight="1" x14ac:dyDescent="0.3"/>
    <row r="552" customFormat="1" ht="15" customHeight="1" x14ac:dyDescent="0.3"/>
    <row r="553" customFormat="1" ht="15" customHeight="1" x14ac:dyDescent="0.3"/>
    <row r="554" customFormat="1" ht="15" customHeight="1" x14ac:dyDescent="0.3"/>
    <row r="555" customFormat="1" ht="15" customHeight="1" x14ac:dyDescent="0.3"/>
    <row r="556" customFormat="1" ht="15" customHeight="1" x14ac:dyDescent="0.3"/>
    <row r="557" customFormat="1" ht="15" customHeight="1" x14ac:dyDescent="0.3"/>
    <row r="558" customFormat="1" ht="15" customHeight="1" x14ac:dyDescent="0.3"/>
    <row r="559" customFormat="1" ht="15" customHeight="1" x14ac:dyDescent="0.3"/>
    <row r="560" customFormat="1" ht="15" customHeight="1" x14ac:dyDescent="0.3"/>
    <row r="561" customFormat="1" ht="15" customHeight="1" x14ac:dyDescent="0.3"/>
    <row r="562" customFormat="1" ht="15" customHeight="1" x14ac:dyDescent="0.3"/>
    <row r="563" customFormat="1" ht="15" customHeight="1" x14ac:dyDescent="0.3"/>
    <row r="564" customFormat="1" ht="15" customHeight="1" x14ac:dyDescent="0.3"/>
    <row r="565" customFormat="1" ht="15" customHeight="1" x14ac:dyDescent="0.3"/>
    <row r="566" customFormat="1" ht="15" customHeight="1" x14ac:dyDescent="0.3"/>
    <row r="567" customFormat="1" ht="15" customHeight="1" x14ac:dyDescent="0.3"/>
    <row r="568" customFormat="1" ht="15" customHeight="1" x14ac:dyDescent="0.3"/>
    <row r="569" customFormat="1" ht="15" customHeight="1" x14ac:dyDescent="0.3"/>
    <row r="570" customFormat="1" ht="15" customHeight="1" x14ac:dyDescent="0.3"/>
    <row r="571" customFormat="1" ht="15" customHeight="1" x14ac:dyDescent="0.3"/>
    <row r="572" customFormat="1" ht="15" customHeight="1" x14ac:dyDescent="0.3"/>
    <row r="573" customFormat="1" ht="15" customHeight="1" x14ac:dyDescent="0.3"/>
    <row r="574" customFormat="1" ht="15" customHeight="1" x14ac:dyDescent="0.3"/>
    <row r="575" customFormat="1" ht="15" customHeight="1" x14ac:dyDescent="0.3"/>
    <row r="576" customFormat="1" ht="15" customHeight="1" x14ac:dyDescent="0.3"/>
    <row r="577" customFormat="1" ht="15" customHeight="1" x14ac:dyDescent="0.3"/>
    <row r="578" customFormat="1" ht="15" customHeight="1" x14ac:dyDescent="0.3"/>
    <row r="579" customFormat="1" ht="15" customHeight="1" x14ac:dyDescent="0.3"/>
    <row r="580" customFormat="1" ht="15" customHeight="1" x14ac:dyDescent="0.3"/>
    <row r="581" customFormat="1" ht="15" customHeight="1" x14ac:dyDescent="0.3"/>
    <row r="582" customFormat="1" ht="15" customHeight="1" x14ac:dyDescent="0.3"/>
    <row r="583" customFormat="1" ht="15" customHeight="1" x14ac:dyDescent="0.3"/>
    <row r="584" customFormat="1" ht="15" customHeight="1" x14ac:dyDescent="0.3"/>
    <row r="585" customFormat="1" ht="15" customHeight="1" x14ac:dyDescent="0.3"/>
    <row r="586" customFormat="1" ht="15" customHeight="1" x14ac:dyDescent="0.3"/>
    <row r="587" customFormat="1" ht="15" customHeight="1" x14ac:dyDescent="0.3"/>
    <row r="588" customFormat="1" ht="15" customHeight="1" x14ac:dyDescent="0.3"/>
    <row r="589" customFormat="1" ht="15" customHeight="1" x14ac:dyDescent="0.3"/>
    <row r="590" customFormat="1" ht="15" customHeight="1" x14ac:dyDescent="0.3"/>
    <row r="591" customFormat="1" ht="15" customHeight="1" x14ac:dyDescent="0.3"/>
    <row r="592" customFormat="1" ht="15" customHeight="1" x14ac:dyDescent="0.3"/>
    <row r="593" customFormat="1" ht="15" customHeight="1" x14ac:dyDescent="0.3"/>
    <row r="594" customFormat="1" ht="15" customHeight="1" x14ac:dyDescent="0.3"/>
    <row r="595" customFormat="1" ht="15" customHeight="1" x14ac:dyDescent="0.3"/>
    <row r="596" customFormat="1" ht="15" customHeight="1" x14ac:dyDescent="0.3"/>
    <row r="597" customFormat="1" ht="15" customHeight="1" x14ac:dyDescent="0.3"/>
    <row r="598" customFormat="1" ht="15" customHeight="1" x14ac:dyDescent="0.3"/>
    <row r="599" customFormat="1" ht="15" customHeight="1" x14ac:dyDescent="0.3"/>
    <row r="600" customFormat="1" ht="15" customHeight="1" x14ac:dyDescent="0.3"/>
    <row r="601" customFormat="1" ht="15" customHeight="1" x14ac:dyDescent="0.3"/>
    <row r="602" customFormat="1" ht="15" customHeight="1" x14ac:dyDescent="0.3"/>
    <row r="603" customFormat="1" ht="15" customHeight="1" x14ac:dyDescent="0.3"/>
    <row r="604" customFormat="1" ht="15" customHeight="1" x14ac:dyDescent="0.3"/>
    <row r="605" customFormat="1" ht="15" customHeight="1" x14ac:dyDescent="0.3"/>
    <row r="606" customFormat="1" ht="15" customHeight="1" x14ac:dyDescent="0.3"/>
    <row r="607" customFormat="1" ht="15" customHeight="1" x14ac:dyDescent="0.3"/>
    <row r="608" customFormat="1" ht="15" customHeight="1" x14ac:dyDescent="0.3"/>
    <row r="609" customFormat="1" ht="15" customHeight="1" x14ac:dyDescent="0.3"/>
    <row r="610" customFormat="1" ht="15" customHeight="1" x14ac:dyDescent="0.3"/>
    <row r="611" customFormat="1" ht="15" customHeight="1" x14ac:dyDescent="0.3"/>
    <row r="612" customFormat="1" ht="15" customHeight="1" x14ac:dyDescent="0.3"/>
    <row r="613" customFormat="1" ht="15" customHeight="1" x14ac:dyDescent="0.3"/>
    <row r="614" customFormat="1" ht="15" customHeight="1" x14ac:dyDescent="0.3"/>
    <row r="615" customFormat="1" ht="15" customHeight="1" x14ac:dyDescent="0.3"/>
    <row r="616" customFormat="1" ht="15" customHeight="1" x14ac:dyDescent="0.3"/>
    <row r="617" customFormat="1" ht="15" customHeight="1" x14ac:dyDescent="0.3"/>
    <row r="618" customFormat="1" ht="15" customHeight="1" x14ac:dyDescent="0.3"/>
    <row r="619" customFormat="1" ht="15" customHeight="1" x14ac:dyDescent="0.3"/>
    <row r="620" customFormat="1" ht="15" customHeight="1" x14ac:dyDescent="0.3"/>
    <row r="621" customFormat="1" ht="15" customHeight="1" x14ac:dyDescent="0.3"/>
    <row r="622" customFormat="1" ht="15" customHeight="1" x14ac:dyDescent="0.3"/>
    <row r="623" customFormat="1" ht="15" customHeight="1" x14ac:dyDescent="0.3"/>
    <row r="624" customFormat="1" ht="15" customHeight="1" x14ac:dyDescent="0.3"/>
    <row r="625" customFormat="1" ht="15" customHeight="1" x14ac:dyDescent="0.3"/>
    <row r="626" customFormat="1" ht="15" customHeight="1" x14ac:dyDescent="0.3"/>
    <row r="627" customFormat="1" ht="15" customHeight="1" x14ac:dyDescent="0.3"/>
    <row r="628" customFormat="1" ht="15" customHeight="1" x14ac:dyDescent="0.3"/>
    <row r="629" customFormat="1" ht="15" customHeight="1" x14ac:dyDescent="0.3"/>
    <row r="630" customFormat="1" ht="15" customHeight="1" x14ac:dyDescent="0.3"/>
    <row r="631" customFormat="1" ht="15" customHeight="1" x14ac:dyDescent="0.3"/>
    <row r="632" customFormat="1" ht="15" customHeight="1" x14ac:dyDescent="0.3"/>
    <row r="633" customFormat="1" ht="15" customHeight="1" x14ac:dyDescent="0.3"/>
    <row r="634" customFormat="1" ht="15" customHeight="1" x14ac:dyDescent="0.3"/>
    <row r="635" customFormat="1" ht="15" customHeight="1" x14ac:dyDescent="0.3"/>
    <row r="636" customFormat="1" ht="15" customHeight="1" x14ac:dyDescent="0.3"/>
    <row r="637" customFormat="1" ht="15" customHeight="1" x14ac:dyDescent="0.3"/>
    <row r="638" customFormat="1" ht="15" customHeight="1" x14ac:dyDescent="0.3"/>
    <row r="639" customFormat="1" ht="15" customHeight="1" x14ac:dyDescent="0.3"/>
    <row r="640" customFormat="1" ht="15" customHeight="1" x14ac:dyDescent="0.3"/>
    <row r="641" customFormat="1" ht="15" customHeight="1" x14ac:dyDescent="0.3"/>
    <row r="642" customFormat="1" ht="15" customHeight="1" x14ac:dyDescent="0.3"/>
    <row r="643" customFormat="1" ht="15" customHeight="1" x14ac:dyDescent="0.3"/>
    <row r="644" customFormat="1" ht="15" customHeight="1" x14ac:dyDescent="0.3"/>
    <row r="645" customFormat="1" ht="15" customHeight="1" x14ac:dyDescent="0.3"/>
    <row r="646" customFormat="1" ht="15" customHeight="1" x14ac:dyDescent="0.3"/>
    <row r="647" customFormat="1" ht="15" customHeight="1" x14ac:dyDescent="0.3"/>
    <row r="648" customFormat="1" ht="15" customHeight="1" x14ac:dyDescent="0.3"/>
    <row r="649" customFormat="1" ht="15" customHeight="1" x14ac:dyDescent="0.3"/>
    <row r="650" customFormat="1" ht="15" customHeight="1" x14ac:dyDescent="0.3"/>
    <row r="651" customFormat="1" ht="15" customHeight="1" x14ac:dyDescent="0.3"/>
    <row r="652" customFormat="1" ht="15" customHeight="1" x14ac:dyDescent="0.3"/>
    <row r="653" customFormat="1" ht="15" customHeight="1" x14ac:dyDescent="0.3"/>
    <row r="654" customFormat="1" ht="15" customHeight="1" x14ac:dyDescent="0.3"/>
    <row r="655" customFormat="1" ht="15" customHeight="1" x14ac:dyDescent="0.3"/>
    <row r="656" customFormat="1" ht="15" customHeight="1" x14ac:dyDescent="0.3"/>
    <row r="657" customFormat="1" ht="15" customHeight="1" x14ac:dyDescent="0.3"/>
    <row r="658" customFormat="1" ht="15" customHeight="1" x14ac:dyDescent="0.3"/>
    <row r="659" customFormat="1" ht="15" customHeight="1" x14ac:dyDescent="0.3"/>
    <row r="660" customFormat="1" ht="15" customHeight="1" x14ac:dyDescent="0.3"/>
    <row r="661" customFormat="1" ht="15" customHeight="1" x14ac:dyDescent="0.3"/>
    <row r="662" customFormat="1" ht="15" customHeight="1" x14ac:dyDescent="0.3"/>
    <row r="663" customFormat="1" ht="15" customHeight="1" x14ac:dyDescent="0.3"/>
    <row r="664" customFormat="1" ht="15" customHeight="1" x14ac:dyDescent="0.3"/>
    <row r="665" customFormat="1" ht="15" customHeight="1" x14ac:dyDescent="0.3"/>
    <row r="666" customFormat="1" ht="15" customHeight="1" x14ac:dyDescent="0.3"/>
    <row r="667" customFormat="1" ht="15" customHeight="1" x14ac:dyDescent="0.3"/>
    <row r="668" customFormat="1" ht="15" customHeight="1" x14ac:dyDescent="0.3"/>
    <row r="669" customFormat="1" ht="15" customHeight="1" x14ac:dyDescent="0.3"/>
    <row r="670" customFormat="1" ht="15" customHeight="1" x14ac:dyDescent="0.3"/>
    <row r="671" customFormat="1" ht="15" customHeight="1" x14ac:dyDescent="0.3"/>
    <row r="672" customFormat="1" ht="15" customHeight="1" x14ac:dyDescent="0.3"/>
    <row r="673" customFormat="1" ht="15" customHeight="1" x14ac:dyDescent="0.3"/>
    <row r="674" customFormat="1" ht="15" customHeight="1" x14ac:dyDescent="0.3"/>
    <row r="675" customFormat="1" ht="15" customHeight="1" x14ac:dyDescent="0.3"/>
    <row r="676" customFormat="1" ht="15" customHeight="1" x14ac:dyDescent="0.3"/>
    <row r="677" customFormat="1" ht="15" customHeight="1" x14ac:dyDescent="0.3"/>
    <row r="678" customFormat="1" ht="15" customHeight="1" x14ac:dyDescent="0.3"/>
    <row r="679" customFormat="1" ht="15" customHeight="1" x14ac:dyDescent="0.3"/>
    <row r="680" customFormat="1" ht="15" customHeight="1" x14ac:dyDescent="0.3"/>
    <row r="681" customFormat="1" ht="15" customHeight="1" x14ac:dyDescent="0.3"/>
    <row r="682" customFormat="1" ht="15" customHeight="1" x14ac:dyDescent="0.3"/>
    <row r="683" customFormat="1" ht="15" customHeight="1" x14ac:dyDescent="0.3"/>
    <row r="684" customFormat="1" ht="15" customHeight="1" x14ac:dyDescent="0.3"/>
    <row r="685" customFormat="1" ht="15" customHeight="1" x14ac:dyDescent="0.3"/>
    <row r="686" customFormat="1" ht="15" customHeight="1" x14ac:dyDescent="0.3"/>
    <row r="687" customFormat="1" ht="15" customHeight="1" x14ac:dyDescent="0.3"/>
    <row r="688" customFormat="1" ht="15" customHeight="1" x14ac:dyDescent="0.3"/>
    <row r="689" customFormat="1" ht="15" customHeight="1" x14ac:dyDescent="0.3"/>
    <row r="690" customFormat="1" ht="15" customHeight="1" x14ac:dyDescent="0.3"/>
    <row r="691" customFormat="1" ht="15" customHeight="1" x14ac:dyDescent="0.3"/>
    <row r="692" customFormat="1" ht="15" customHeight="1" x14ac:dyDescent="0.3"/>
    <row r="693" customFormat="1" ht="15" customHeight="1" x14ac:dyDescent="0.3"/>
    <row r="694" customFormat="1" ht="15" customHeight="1" x14ac:dyDescent="0.3"/>
    <row r="695" customFormat="1" ht="15" customHeight="1" x14ac:dyDescent="0.3"/>
    <row r="696" customFormat="1" ht="15" customHeight="1" x14ac:dyDescent="0.3"/>
    <row r="697" customFormat="1" ht="15" customHeight="1" x14ac:dyDescent="0.3"/>
    <row r="698" customFormat="1" ht="15" customHeight="1" x14ac:dyDescent="0.3"/>
    <row r="699" customFormat="1" ht="15" customHeight="1" x14ac:dyDescent="0.3"/>
    <row r="700" customFormat="1" ht="15" customHeight="1" x14ac:dyDescent="0.3"/>
    <row r="701" customFormat="1" ht="15" customHeight="1" x14ac:dyDescent="0.3"/>
    <row r="702" customFormat="1" ht="15" customHeight="1" x14ac:dyDescent="0.3"/>
    <row r="703" customFormat="1" ht="15" customHeight="1" x14ac:dyDescent="0.3"/>
    <row r="704" customFormat="1" ht="15" customHeight="1" x14ac:dyDescent="0.3"/>
    <row r="705" customFormat="1" ht="15" customHeight="1" x14ac:dyDescent="0.3"/>
    <row r="706" customFormat="1" ht="15" customHeight="1" x14ac:dyDescent="0.3"/>
    <row r="707" customFormat="1" ht="15" customHeight="1" x14ac:dyDescent="0.3"/>
    <row r="708" customFormat="1" ht="15" customHeight="1" x14ac:dyDescent="0.3"/>
    <row r="709" customFormat="1" ht="15" customHeight="1" x14ac:dyDescent="0.3"/>
    <row r="710" customFormat="1" ht="15" customHeight="1" x14ac:dyDescent="0.3"/>
    <row r="711" customFormat="1" ht="15" customHeight="1" x14ac:dyDescent="0.3"/>
    <row r="712" customFormat="1" ht="15" customHeight="1" x14ac:dyDescent="0.3"/>
    <row r="713" customFormat="1" ht="15" customHeight="1" x14ac:dyDescent="0.3"/>
    <row r="714" customFormat="1" ht="15" customHeight="1" x14ac:dyDescent="0.3"/>
    <row r="715" customFormat="1" ht="15" customHeight="1" x14ac:dyDescent="0.3"/>
    <row r="716" customFormat="1" ht="15" customHeight="1" x14ac:dyDescent="0.3"/>
    <row r="717" customFormat="1" ht="15" customHeight="1" x14ac:dyDescent="0.3"/>
    <row r="718" customFormat="1" ht="15" customHeight="1" x14ac:dyDescent="0.3"/>
    <row r="719" customFormat="1" ht="15" customHeight="1" x14ac:dyDescent="0.3"/>
    <row r="720" customFormat="1" ht="15" customHeight="1" x14ac:dyDescent="0.3"/>
    <row r="721" customFormat="1" ht="15" customHeight="1" x14ac:dyDescent="0.3"/>
    <row r="722" customFormat="1" ht="15" customHeight="1" x14ac:dyDescent="0.3"/>
    <row r="723" customFormat="1" ht="15" customHeight="1" x14ac:dyDescent="0.3"/>
    <row r="724" customFormat="1" ht="15" customHeight="1" x14ac:dyDescent="0.3"/>
    <row r="725" customFormat="1" ht="15" customHeight="1" x14ac:dyDescent="0.3"/>
    <row r="726" customFormat="1" ht="15" customHeight="1" x14ac:dyDescent="0.3"/>
    <row r="727" customFormat="1" ht="15" customHeight="1" x14ac:dyDescent="0.3"/>
    <row r="728" customFormat="1" ht="15" customHeight="1" x14ac:dyDescent="0.3"/>
    <row r="729" customFormat="1" ht="15" customHeight="1" x14ac:dyDescent="0.3"/>
    <row r="730" customFormat="1" ht="15" customHeight="1" x14ac:dyDescent="0.3"/>
    <row r="731" customFormat="1" ht="15" customHeight="1" x14ac:dyDescent="0.3"/>
    <row r="732" customFormat="1" ht="15" customHeight="1" x14ac:dyDescent="0.3"/>
    <row r="733" customFormat="1" ht="15" customHeight="1" x14ac:dyDescent="0.3"/>
    <row r="734" customFormat="1" ht="15" customHeight="1" x14ac:dyDescent="0.3"/>
    <row r="735" customFormat="1" ht="15" customHeight="1" x14ac:dyDescent="0.3"/>
    <row r="736" customFormat="1" ht="15" customHeight="1" x14ac:dyDescent="0.3"/>
    <row r="737" customFormat="1" ht="15" customHeight="1" x14ac:dyDescent="0.3"/>
    <row r="738" customFormat="1" ht="15" customHeight="1" x14ac:dyDescent="0.3"/>
    <row r="739" customFormat="1" ht="15" customHeight="1" x14ac:dyDescent="0.3"/>
    <row r="740" customFormat="1" ht="15" customHeight="1" x14ac:dyDescent="0.3"/>
    <row r="741" customFormat="1" ht="15" customHeight="1" x14ac:dyDescent="0.3"/>
    <row r="742" customFormat="1" ht="15" customHeight="1" x14ac:dyDescent="0.3"/>
    <row r="743" customFormat="1" ht="15" customHeight="1" x14ac:dyDescent="0.3"/>
    <row r="744" customFormat="1" ht="15" customHeight="1" x14ac:dyDescent="0.3"/>
    <row r="745" customFormat="1" ht="15" customHeight="1" x14ac:dyDescent="0.3"/>
    <row r="746" customFormat="1" ht="15" customHeight="1" x14ac:dyDescent="0.3"/>
    <row r="747" customFormat="1" ht="15" customHeight="1" x14ac:dyDescent="0.3"/>
    <row r="748" customFormat="1" ht="15" customHeight="1" x14ac:dyDescent="0.3"/>
    <row r="749" customFormat="1" ht="15" customHeight="1" x14ac:dyDescent="0.3"/>
    <row r="750" customFormat="1" ht="15" customHeight="1" x14ac:dyDescent="0.3"/>
    <row r="751" customFormat="1" ht="15" customHeight="1" x14ac:dyDescent="0.3"/>
    <row r="752" customFormat="1" ht="15" customHeight="1" x14ac:dyDescent="0.3"/>
    <row r="753" customFormat="1" ht="15" customHeight="1" x14ac:dyDescent="0.3"/>
    <row r="754" customFormat="1" ht="15" customHeight="1" x14ac:dyDescent="0.3"/>
    <row r="755" customFormat="1" ht="15" customHeight="1" x14ac:dyDescent="0.3"/>
    <row r="756" customFormat="1" ht="15" customHeight="1" x14ac:dyDescent="0.3"/>
    <row r="757" customFormat="1" ht="15" customHeight="1" x14ac:dyDescent="0.3"/>
    <row r="758" customFormat="1" ht="15" customHeight="1" x14ac:dyDescent="0.3"/>
    <row r="759" customFormat="1" ht="15" customHeight="1" x14ac:dyDescent="0.3"/>
    <row r="760" customFormat="1" ht="15" customHeight="1" x14ac:dyDescent="0.3"/>
    <row r="761" customFormat="1" ht="15" customHeight="1" x14ac:dyDescent="0.3"/>
    <row r="762" customFormat="1" ht="15" customHeight="1" x14ac:dyDescent="0.3"/>
    <row r="763" customFormat="1" ht="15" customHeight="1" x14ac:dyDescent="0.3"/>
    <row r="764" customFormat="1" ht="15" customHeight="1" x14ac:dyDescent="0.3"/>
    <row r="765" customFormat="1" ht="15" customHeight="1" x14ac:dyDescent="0.3"/>
    <row r="766" customFormat="1" ht="15" customHeight="1" x14ac:dyDescent="0.3"/>
    <row r="767" customFormat="1" ht="15" customHeight="1" x14ac:dyDescent="0.3"/>
    <row r="768" customFormat="1" ht="15" customHeight="1" x14ac:dyDescent="0.3"/>
    <row r="769" customFormat="1" ht="15" customHeight="1" x14ac:dyDescent="0.3"/>
    <row r="770" customFormat="1" ht="15" customHeight="1" x14ac:dyDescent="0.3"/>
    <row r="771" customFormat="1" ht="15" customHeight="1" x14ac:dyDescent="0.3"/>
    <row r="772" customFormat="1" ht="15" customHeight="1" x14ac:dyDescent="0.3"/>
    <row r="773" customFormat="1" ht="15" customHeight="1" x14ac:dyDescent="0.3"/>
    <row r="774" customFormat="1" ht="15" customHeight="1" x14ac:dyDescent="0.3"/>
    <row r="775" customFormat="1" ht="15" customHeight="1" x14ac:dyDescent="0.3"/>
    <row r="776" customFormat="1" ht="15" customHeight="1" x14ac:dyDescent="0.3"/>
    <row r="777" customFormat="1" ht="15" customHeight="1" x14ac:dyDescent="0.3"/>
    <row r="778" customFormat="1" ht="15" customHeight="1" x14ac:dyDescent="0.3"/>
    <row r="779" customFormat="1" ht="15" customHeight="1" x14ac:dyDescent="0.3"/>
    <row r="780" customFormat="1" ht="15" customHeight="1" x14ac:dyDescent="0.3"/>
    <row r="781" customFormat="1" ht="15" customHeight="1" x14ac:dyDescent="0.3"/>
    <row r="782" customFormat="1" ht="15" customHeight="1" x14ac:dyDescent="0.3"/>
    <row r="783" customFormat="1" ht="15" customHeight="1" x14ac:dyDescent="0.3"/>
    <row r="784" customFormat="1" ht="15" customHeight="1" x14ac:dyDescent="0.3"/>
    <row r="785" customFormat="1" ht="15" customHeight="1" x14ac:dyDescent="0.3"/>
    <row r="786" customFormat="1" ht="15" customHeight="1" x14ac:dyDescent="0.3"/>
    <row r="787" customFormat="1" ht="15" customHeight="1" x14ac:dyDescent="0.3"/>
    <row r="788" customFormat="1" ht="15" customHeight="1" x14ac:dyDescent="0.3"/>
    <row r="789" customFormat="1" ht="15" customHeight="1" x14ac:dyDescent="0.3"/>
    <row r="790" customFormat="1" ht="15" customHeight="1" x14ac:dyDescent="0.3"/>
    <row r="791" customFormat="1" ht="15" customHeight="1" x14ac:dyDescent="0.3"/>
    <row r="792" customFormat="1" ht="15" customHeight="1" x14ac:dyDescent="0.3"/>
    <row r="793" customFormat="1" ht="15" customHeight="1" x14ac:dyDescent="0.3"/>
    <row r="794" customFormat="1" ht="15" customHeight="1" x14ac:dyDescent="0.3"/>
    <row r="795" customFormat="1" ht="15" customHeight="1" x14ac:dyDescent="0.3"/>
    <row r="796" customFormat="1" ht="15" customHeight="1" x14ac:dyDescent="0.3"/>
    <row r="797" customFormat="1" ht="15" customHeight="1" x14ac:dyDescent="0.3"/>
    <row r="798" customFormat="1" ht="15" customHeight="1" x14ac:dyDescent="0.3"/>
    <row r="799" customFormat="1" ht="15" customHeight="1" x14ac:dyDescent="0.3"/>
    <row r="800" customFormat="1" ht="15" customHeight="1" x14ac:dyDescent="0.3"/>
    <row r="801" customFormat="1" ht="15" customHeight="1" x14ac:dyDescent="0.3"/>
    <row r="802" customFormat="1" ht="15" customHeight="1" x14ac:dyDescent="0.3"/>
    <row r="803" customFormat="1" ht="15" customHeight="1" x14ac:dyDescent="0.3"/>
    <row r="804" customFormat="1" ht="15" customHeight="1" x14ac:dyDescent="0.3"/>
    <row r="805" customFormat="1" ht="15" customHeight="1" x14ac:dyDescent="0.3"/>
    <row r="806" customFormat="1" ht="15" customHeight="1" x14ac:dyDescent="0.3"/>
    <row r="807" customFormat="1" ht="15" customHeight="1" x14ac:dyDescent="0.3"/>
    <row r="808" customFormat="1" ht="15" customHeight="1" x14ac:dyDescent="0.3"/>
    <row r="809" customFormat="1" ht="15" customHeight="1" x14ac:dyDescent="0.3"/>
    <row r="810" customFormat="1" ht="15" customHeight="1" x14ac:dyDescent="0.3"/>
    <row r="811" customFormat="1" ht="15" customHeight="1" x14ac:dyDescent="0.3"/>
    <row r="812" customFormat="1" ht="15" customHeight="1" x14ac:dyDescent="0.3"/>
    <row r="813" customFormat="1" ht="15" customHeight="1" x14ac:dyDescent="0.3"/>
    <row r="814" customFormat="1" ht="15" customHeight="1" x14ac:dyDescent="0.3"/>
    <row r="815" customFormat="1" ht="15" customHeight="1" x14ac:dyDescent="0.3"/>
    <row r="816" customFormat="1" ht="15" customHeight="1" x14ac:dyDescent="0.3"/>
    <row r="817" customFormat="1" ht="15" customHeight="1" x14ac:dyDescent="0.3"/>
    <row r="818" customFormat="1" ht="15" customHeight="1" x14ac:dyDescent="0.3"/>
    <row r="819" customFormat="1" ht="15" customHeight="1" x14ac:dyDescent="0.3"/>
    <row r="820" customFormat="1" ht="15" customHeight="1" x14ac:dyDescent="0.3"/>
    <row r="821" customFormat="1" ht="15" customHeight="1" x14ac:dyDescent="0.3"/>
    <row r="822" customFormat="1" ht="15" customHeight="1" x14ac:dyDescent="0.3"/>
    <row r="823" customFormat="1" ht="15" customHeight="1" x14ac:dyDescent="0.3"/>
    <row r="824" customFormat="1" ht="15" customHeight="1" x14ac:dyDescent="0.3"/>
    <row r="825" customFormat="1" ht="15" customHeight="1" x14ac:dyDescent="0.3"/>
    <row r="826" customFormat="1" ht="15" customHeight="1" x14ac:dyDescent="0.3"/>
    <row r="827" customFormat="1" ht="15" customHeight="1" x14ac:dyDescent="0.3"/>
    <row r="828" customFormat="1" ht="15" customHeight="1" x14ac:dyDescent="0.3"/>
    <row r="829" customFormat="1" ht="15" customHeight="1" x14ac:dyDescent="0.3"/>
    <row r="830" customFormat="1" ht="15" customHeight="1" x14ac:dyDescent="0.3"/>
    <row r="831" customFormat="1" ht="15" customHeight="1" x14ac:dyDescent="0.3"/>
    <row r="832" customFormat="1" ht="15" customHeight="1" x14ac:dyDescent="0.3"/>
    <row r="833" customFormat="1" ht="15" customHeight="1" x14ac:dyDescent="0.3"/>
    <row r="834" customFormat="1" ht="15" customHeight="1" x14ac:dyDescent="0.3"/>
    <row r="835" customFormat="1" ht="15" customHeight="1" x14ac:dyDescent="0.3"/>
    <row r="836" customFormat="1" ht="15" customHeight="1" x14ac:dyDescent="0.3"/>
    <row r="837" customFormat="1" ht="15" customHeight="1" x14ac:dyDescent="0.3"/>
    <row r="838" customFormat="1" ht="15" customHeight="1" x14ac:dyDescent="0.3"/>
    <row r="839" customFormat="1" ht="15" customHeight="1" x14ac:dyDescent="0.3"/>
    <row r="840" customFormat="1" ht="15" customHeight="1" x14ac:dyDescent="0.3"/>
    <row r="841" customFormat="1" ht="15" customHeight="1" x14ac:dyDescent="0.3"/>
    <row r="842" customFormat="1" ht="15" customHeight="1" x14ac:dyDescent="0.3"/>
    <row r="843" customFormat="1" ht="15" customHeight="1" x14ac:dyDescent="0.3"/>
    <row r="844" customFormat="1" ht="15" customHeight="1" x14ac:dyDescent="0.3"/>
    <row r="845" customFormat="1" ht="15" customHeight="1" x14ac:dyDescent="0.3"/>
    <row r="846" customFormat="1" ht="15" customHeight="1" x14ac:dyDescent="0.3"/>
    <row r="847" customFormat="1" ht="15" customHeight="1" x14ac:dyDescent="0.3"/>
    <row r="848" customFormat="1" ht="15" customHeight="1" x14ac:dyDescent="0.3"/>
    <row r="849" customFormat="1" ht="15" customHeight="1" x14ac:dyDescent="0.3"/>
    <row r="850" customFormat="1" ht="15" customHeight="1" x14ac:dyDescent="0.3"/>
    <row r="851" customFormat="1" ht="15" customHeight="1" x14ac:dyDescent="0.3"/>
    <row r="852" customFormat="1" ht="15" customHeight="1" x14ac:dyDescent="0.3"/>
    <row r="853" customFormat="1" ht="15" customHeight="1" x14ac:dyDescent="0.3"/>
    <row r="854" customFormat="1" ht="15" customHeight="1" x14ac:dyDescent="0.3"/>
    <row r="855" customFormat="1" ht="15" customHeight="1" x14ac:dyDescent="0.3"/>
    <row r="856" customFormat="1" ht="15" customHeight="1" x14ac:dyDescent="0.3"/>
    <row r="857" customFormat="1" ht="15" customHeight="1" x14ac:dyDescent="0.3"/>
    <row r="858" customFormat="1" ht="15" customHeight="1" x14ac:dyDescent="0.3"/>
    <row r="859" customFormat="1" ht="15" customHeight="1" x14ac:dyDescent="0.3"/>
    <row r="860" customFormat="1" ht="15" customHeight="1" x14ac:dyDescent="0.3"/>
    <row r="861" customFormat="1" ht="15" customHeight="1" x14ac:dyDescent="0.3"/>
    <row r="862" customFormat="1" ht="15" customHeight="1" x14ac:dyDescent="0.3"/>
    <row r="863" customFormat="1" ht="15" customHeight="1" x14ac:dyDescent="0.3"/>
    <row r="864" customFormat="1" ht="15" customHeight="1" x14ac:dyDescent="0.3"/>
    <row r="865" customFormat="1" ht="15" customHeight="1" x14ac:dyDescent="0.3"/>
    <row r="866" customFormat="1" ht="15" customHeight="1" x14ac:dyDescent="0.3"/>
    <row r="867" customFormat="1" ht="15" customHeight="1" x14ac:dyDescent="0.3"/>
    <row r="868" customFormat="1" ht="15" customHeight="1" x14ac:dyDescent="0.3"/>
    <row r="869" customFormat="1" ht="15" customHeight="1" x14ac:dyDescent="0.3"/>
    <row r="870" customFormat="1" ht="15" customHeight="1" x14ac:dyDescent="0.3"/>
    <row r="871" customFormat="1" ht="15" customHeight="1" x14ac:dyDescent="0.3"/>
    <row r="872" customFormat="1" ht="15" customHeight="1" x14ac:dyDescent="0.3"/>
    <row r="873" customFormat="1" ht="15" customHeight="1" x14ac:dyDescent="0.3"/>
    <row r="874" customFormat="1" ht="15" customHeight="1" x14ac:dyDescent="0.3"/>
    <row r="875" customFormat="1" ht="15" customHeight="1" x14ac:dyDescent="0.3"/>
    <row r="876" customFormat="1" ht="15" customHeight="1" x14ac:dyDescent="0.3"/>
    <row r="877" customFormat="1" ht="15" customHeight="1" x14ac:dyDescent="0.3"/>
    <row r="878" customFormat="1" ht="15" customHeight="1" x14ac:dyDescent="0.3"/>
    <row r="879" customFormat="1" ht="15" customHeight="1" x14ac:dyDescent="0.3"/>
    <row r="880" customFormat="1" ht="15" customHeight="1" x14ac:dyDescent="0.3"/>
    <row r="881" customFormat="1" ht="15" customHeight="1" x14ac:dyDescent="0.3"/>
    <row r="882" customFormat="1" ht="15" customHeight="1" x14ac:dyDescent="0.3"/>
    <row r="883" customFormat="1" ht="15" customHeight="1" x14ac:dyDescent="0.3"/>
    <row r="884" customFormat="1" ht="15" customHeight="1" x14ac:dyDescent="0.3"/>
    <row r="885" customFormat="1" ht="15" customHeight="1" x14ac:dyDescent="0.3"/>
    <row r="886" customFormat="1" ht="15" customHeight="1" x14ac:dyDescent="0.3"/>
    <row r="887" customFormat="1" ht="15" customHeight="1" x14ac:dyDescent="0.3"/>
    <row r="888" customFormat="1" ht="15" customHeight="1" x14ac:dyDescent="0.3"/>
    <row r="889" customFormat="1" ht="15" customHeight="1" x14ac:dyDescent="0.3"/>
    <row r="890" customFormat="1" ht="15" customHeight="1" x14ac:dyDescent="0.3"/>
    <row r="891" customFormat="1" ht="15" customHeight="1" x14ac:dyDescent="0.3"/>
    <row r="892" customFormat="1" ht="15" customHeight="1" x14ac:dyDescent="0.3"/>
    <row r="893" customFormat="1" ht="15" customHeight="1" x14ac:dyDescent="0.3"/>
    <row r="894" customFormat="1" ht="15" customHeight="1" x14ac:dyDescent="0.3"/>
    <row r="895" customFormat="1" ht="15" customHeight="1" x14ac:dyDescent="0.3"/>
    <row r="896" customFormat="1" ht="15" customHeight="1" x14ac:dyDescent="0.3"/>
    <row r="897" customFormat="1" ht="15" customHeight="1" x14ac:dyDescent="0.3"/>
    <row r="898" customFormat="1" ht="15" customHeight="1" x14ac:dyDescent="0.3"/>
    <row r="899" customFormat="1" ht="15" customHeight="1" x14ac:dyDescent="0.3"/>
    <row r="900" customFormat="1" ht="15" customHeight="1" x14ac:dyDescent="0.3"/>
    <row r="901" customFormat="1" ht="15" customHeight="1" x14ac:dyDescent="0.3"/>
    <row r="902" customFormat="1" ht="15" customHeight="1" x14ac:dyDescent="0.3"/>
    <row r="903" customFormat="1" ht="15" customHeight="1" x14ac:dyDescent="0.3"/>
    <row r="904" customFormat="1" ht="15" customHeight="1" x14ac:dyDescent="0.3"/>
    <row r="905" customFormat="1" ht="15" customHeight="1" x14ac:dyDescent="0.3"/>
    <row r="906" customFormat="1" ht="15" customHeight="1" x14ac:dyDescent="0.3"/>
    <row r="907" customFormat="1" ht="15" customHeight="1" x14ac:dyDescent="0.3"/>
    <row r="908" customFormat="1" ht="15" customHeight="1" x14ac:dyDescent="0.3"/>
    <row r="909" customFormat="1" ht="15" customHeight="1" x14ac:dyDescent="0.3"/>
    <row r="910" customFormat="1" ht="15" customHeight="1" x14ac:dyDescent="0.3"/>
    <row r="911" customFormat="1" ht="15" customHeight="1" x14ac:dyDescent="0.3"/>
    <row r="912" customFormat="1" ht="15" customHeight="1" x14ac:dyDescent="0.3"/>
    <row r="913" customFormat="1" ht="15" customHeight="1" x14ac:dyDescent="0.3"/>
    <row r="914" customFormat="1" ht="15" customHeight="1" x14ac:dyDescent="0.3"/>
    <row r="915" customFormat="1" ht="15" customHeight="1" x14ac:dyDescent="0.3"/>
    <row r="916" customFormat="1" ht="15" customHeight="1" x14ac:dyDescent="0.3"/>
    <row r="917" customFormat="1" ht="15" customHeight="1" x14ac:dyDescent="0.3"/>
    <row r="918" customFormat="1" ht="15" customHeight="1" x14ac:dyDescent="0.3"/>
    <row r="919" customFormat="1" ht="15" customHeight="1" x14ac:dyDescent="0.3"/>
    <row r="920" customFormat="1" ht="15" customHeight="1" x14ac:dyDescent="0.3"/>
    <row r="921" customFormat="1" ht="15" customHeight="1" x14ac:dyDescent="0.3"/>
    <row r="922" customFormat="1" ht="15" customHeight="1" x14ac:dyDescent="0.3"/>
    <row r="923" customFormat="1" ht="15" customHeight="1" x14ac:dyDescent="0.3"/>
    <row r="924" customFormat="1" ht="15" customHeight="1" x14ac:dyDescent="0.3"/>
    <row r="925" customFormat="1" ht="15" customHeight="1" x14ac:dyDescent="0.3"/>
    <row r="926" customFormat="1" ht="15" customHeight="1" x14ac:dyDescent="0.3"/>
    <row r="927" customFormat="1" ht="15" customHeight="1" x14ac:dyDescent="0.3"/>
    <row r="928" customFormat="1" ht="15" customHeight="1" x14ac:dyDescent="0.3"/>
    <row r="929" customFormat="1" ht="15" customHeight="1" x14ac:dyDescent="0.3"/>
    <row r="930" customFormat="1" ht="15" customHeight="1" x14ac:dyDescent="0.3"/>
    <row r="931" customFormat="1" ht="15" customHeight="1" x14ac:dyDescent="0.3"/>
    <row r="932" customFormat="1" ht="15" customHeight="1" x14ac:dyDescent="0.3"/>
    <row r="933" customFormat="1" ht="15" customHeight="1" x14ac:dyDescent="0.3"/>
    <row r="934" customFormat="1" ht="15" customHeight="1" x14ac:dyDescent="0.3"/>
    <row r="935" customFormat="1" ht="15" customHeight="1" x14ac:dyDescent="0.3"/>
    <row r="936" customFormat="1" ht="15" customHeight="1" x14ac:dyDescent="0.3"/>
    <row r="937" customFormat="1" ht="15" customHeight="1" x14ac:dyDescent="0.3"/>
    <row r="938" customFormat="1" ht="15" customHeight="1" x14ac:dyDescent="0.3"/>
    <row r="939" customFormat="1" ht="15" customHeight="1" x14ac:dyDescent="0.3"/>
    <row r="940" customFormat="1" ht="15" customHeight="1" x14ac:dyDescent="0.3"/>
    <row r="941" customFormat="1" ht="15" customHeight="1" x14ac:dyDescent="0.3"/>
    <row r="942" customFormat="1" ht="15" customHeight="1" x14ac:dyDescent="0.3"/>
    <row r="943" customFormat="1" ht="15" customHeight="1" x14ac:dyDescent="0.3"/>
    <row r="944" customFormat="1" ht="15" customHeight="1" x14ac:dyDescent="0.3"/>
    <row r="945" customFormat="1" ht="15" customHeight="1" x14ac:dyDescent="0.3"/>
    <row r="946" customFormat="1" ht="15" customHeight="1" x14ac:dyDescent="0.3"/>
    <row r="947" customFormat="1" ht="15" customHeight="1" x14ac:dyDescent="0.3"/>
    <row r="948" customFormat="1" ht="15" customHeight="1" x14ac:dyDescent="0.3"/>
    <row r="949" customFormat="1" ht="15" customHeight="1" x14ac:dyDescent="0.3"/>
    <row r="950" customFormat="1" ht="15" customHeight="1" x14ac:dyDescent="0.3"/>
    <row r="951" customFormat="1" ht="15" customHeight="1" x14ac:dyDescent="0.3"/>
    <row r="952" customFormat="1" ht="15" customHeight="1" x14ac:dyDescent="0.3"/>
  </sheetData>
  <conditionalFormatting sqref="G21:BI286">
    <cfRule type="cellIs" dxfId="0" priority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90"/>
  <sheetViews>
    <sheetView zoomScale="60" zoomScaleNormal="60" workbookViewId="0">
      <selection activeCell="C15" sqref="C15"/>
    </sheetView>
  </sheetViews>
  <sheetFormatPr defaultColWidth="9.109375" defaultRowHeight="15" customHeight="1" x14ac:dyDescent="0.3"/>
  <cols>
    <col min="1" max="1" width="16" style="1" customWidth="1"/>
    <col min="2" max="2" width="12.6640625" style="1" customWidth="1"/>
    <col min="3" max="3" width="14.33203125" style="1" customWidth="1"/>
    <col min="4" max="4" width="44.77734375" style="12" customWidth="1"/>
    <col min="5" max="5" width="14.44140625" style="8" customWidth="1"/>
    <col min="6" max="6" width="15.109375" style="8" customWidth="1"/>
    <col min="7" max="7" width="28.6640625" style="11" customWidth="1"/>
    <col min="8" max="8" width="11.77734375" style="8" customWidth="1"/>
    <col min="9" max="9" width="14.44140625" style="8" customWidth="1"/>
    <col min="10" max="10" width="15.6640625" style="8" customWidth="1"/>
    <col min="11" max="11" width="12.109375" style="8" customWidth="1"/>
    <col min="12" max="12" width="13.33203125" style="10" customWidth="1"/>
    <col min="13" max="13" width="13" style="8" customWidth="1"/>
    <col min="14" max="14" width="13.77734375" style="8" customWidth="1"/>
    <col min="15" max="15" width="13.77734375" style="9" customWidth="1"/>
    <col min="16" max="16" width="13.33203125" style="7" customWidth="1"/>
    <col min="17" max="17" width="13.6640625" style="1" customWidth="1"/>
    <col min="18" max="18" width="18.109375" style="6" customWidth="1"/>
    <col min="19" max="19" width="18.109375" style="5" customWidth="1"/>
    <col min="20" max="20" width="13.33203125" style="5" customWidth="1"/>
    <col min="21" max="21" width="32.109375" style="5" customWidth="1"/>
    <col min="22" max="22" width="15.44140625" style="5" customWidth="1"/>
    <col min="23" max="23" width="16.44140625" style="5" customWidth="1"/>
    <col min="24" max="24" width="15.109375" style="5" customWidth="1"/>
    <col min="25" max="25" width="17.6640625" style="5" customWidth="1"/>
    <col min="26" max="26" width="12.33203125" style="5" customWidth="1"/>
    <col min="27" max="27" width="24.33203125" style="4" customWidth="1"/>
    <col min="28" max="28" width="19.6640625" style="154" customWidth="1"/>
    <col min="29" max="29" width="17.33203125" style="101" customWidth="1"/>
    <col min="30" max="30" width="13.33203125" style="101" customWidth="1"/>
    <col min="31" max="31" width="18.33203125" style="101" customWidth="1"/>
    <col min="32" max="32" width="15.44140625" style="101" customWidth="1"/>
    <col min="33" max="33" width="18.33203125" style="101" customWidth="1"/>
    <col min="34" max="34" width="14.77734375" style="101" customWidth="1"/>
    <col min="35" max="35" width="17.44140625" style="101" customWidth="1"/>
    <col min="36" max="36" width="12.33203125" style="101" customWidth="1"/>
    <col min="37" max="37" width="24.33203125" style="101" customWidth="1"/>
    <col min="38" max="38" width="9.109375" style="267"/>
    <col min="39" max="39" width="21.77734375" style="3" customWidth="1"/>
    <col min="40" max="40" width="12.77734375" style="3" customWidth="1"/>
    <col min="41" max="41" width="18" style="3" customWidth="1"/>
    <col min="42" max="42" width="33.77734375" style="3" customWidth="1"/>
    <col min="43" max="43" width="14.44140625" style="3" customWidth="1"/>
    <col min="44" max="44" width="14.109375" style="3" customWidth="1"/>
    <col min="45" max="45" width="17.33203125" style="3" customWidth="1"/>
    <col min="46" max="46" width="13.33203125" style="3" customWidth="1"/>
    <col min="47" max="47" width="11.44140625" style="3" customWidth="1"/>
    <col min="48" max="48" width="9.77734375" style="3" customWidth="1"/>
    <col min="49" max="49" width="13.44140625" style="3" customWidth="1"/>
    <col min="50" max="50" width="15.33203125" style="3" customWidth="1"/>
    <col min="51" max="51" width="14.6640625" style="3" customWidth="1"/>
    <col min="52" max="52" width="13.6640625" style="3" customWidth="1"/>
    <col min="53" max="53" width="16.6640625" style="3" customWidth="1"/>
    <col min="54" max="54" width="12.44140625" style="3" customWidth="1"/>
    <col min="55" max="55" width="11" style="3" customWidth="1"/>
    <col min="56" max="56" width="11.77734375" style="3" customWidth="1"/>
    <col min="57" max="57" width="13.33203125" style="3" customWidth="1"/>
    <col min="58" max="58" width="12.44140625" style="3" customWidth="1"/>
    <col min="59" max="59" width="13.77734375" style="3" customWidth="1"/>
    <col min="60" max="60" width="11.77734375" style="3" customWidth="1"/>
    <col min="61" max="61" width="18.44140625" style="3" customWidth="1"/>
    <col min="62" max="62" width="13.33203125" style="3" customWidth="1"/>
    <col min="63" max="64" width="11" style="3" customWidth="1"/>
    <col min="65" max="65" width="13.33203125" style="3" customWidth="1"/>
    <col min="66" max="66" width="12.44140625" style="3" customWidth="1"/>
    <col min="67" max="67" width="13.77734375" style="3" customWidth="1"/>
    <col min="68" max="68" width="11.77734375" style="3" customWidth="1"/>
    <col min="69" max="69" width="18.44140625" style="3" customWidth="1"/>
    <col min="70" max="70" width="13.33203125" style="3" customWidth="1"/>
    <col min="71" max="71" width="16.5546875" style="3" customWidth="1"/>
    <col min="72" max="72" width="9.109375" style="11"/>
    <col min="73" max="73" width="9.109375" style="2"/>
    <col min="74" max="74" width="10.6640625" style="2" customWidth="1"/>
    <col min="75" max="76" width="9.109375" style="2"/>
    <col min="77" max="77" width="10.6640625" style="2" customWidth="1"/>
    <col min="78" max="80" width="9.109375" style="2"/>
    <col min="81" max="81" width="16.33203125" style="2" customWidth="1"/>
    <col min="82" max="82" width="9.6640625" style="2" customWidth="1"/>
    <col min="83" max="84" width="9.109375" style="2"/>
    <col min="85" max="16384" width="9.109375" style="1"/>
  </cols>
  <sheetData>
    <row r="1" spans="1:98" s="518" customFormat="1" ht="23.4" x14ac:dyDescent="0.45">
      <c r="A1" s="514" t="s">
        <v>983</v>
      </c>
      <c r="B1" s="515"/>
      <c r="C1" s="516"/>
      <c r="D1" s="516"/>
      <c r="E1" s="516"/>
      <c r="F1" s="516"/>
      <c r="G1" s="517"/>
      <c r="H1" s="515"/>
      <c r="I1" s="516"/>
      <c r="R1" s="523" t="s">
        <v>984</v>
      </c>
      <c r="AB1" s="523" t="s">
        <v>985</v>
      </c>
      <c r="AL1" s="517"/>
      <c r="AM1" s="523" t="s">
        <v>986</v>
      </c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517"/>
      <c r="CB1" s="517"/>
      <c r="CC1" s="517"/>
      <c r="CD1" s="517"/>
      <c r="CE1" s="517"/>
      <c r="CF1" s="517"/>
      <c r="CG1" s="517"/>
      <c r="CH1" s="517"/>
      <c r="CI1" s="517"/>
      <c r="CJ1" s="517"/>
      <c r="CK1" s="517"/>
      <c r="CL1" s="517"/>
      <c r="CM1" s="517"/>
      <c r="CN1" s="517"/>
      <c r="CO1" s="517"/>
      <c r="CP1" s="517"/>
      <c r="CQ1" s="517"/>
      <c r="CR1" s="517"/>
      <c r="CS1" s="517"/>
      <c r="CT1" s="517"/>
    </row>
    <row r="2" spans="1:98" s="8" customFormat="1" ht="15" customHeight="1" thickBot="1" x14ac:dyDescent="0.35">
      <c r="G2" s="2"/>
      <c r="R2" s="11"/>
      <c r="S2" s="2"/>
      <c r="T2" s="2"/>
      <c r="U2" s="2"/>
      <c r="V2" s="2"/>
      <c r="W2" s="2"/>
      <c r="X2" s="2"/>
      <c r="Y2" s="2"/>
      <c r="Z2" s="2"/>
      <c r="AA2" s="2"/>
      <c r="AB2" s="11"/>
      <c r="AC2" s="2"/>
      <c r="AD2" s="2"/>
      <c r="AE2" s="2"/>
      <c r="AF2" s="2"/>
      <c r="AG2" s="2"/>
      <c r="AH2" s="2"/>
      <c r="AI2" s="2"/>
      <c r="AJ2" s="2"/>
      <c r="AK2" s="2"/>
      <c r="AL2" s="263"/>
      <c r="AN2" s="82" t="s">
        <v>170</v>
      </c>
      <c r="AO2" s="81">
        <v>8.3144620000000007</v>
      </c>
      <c r="AP2" s="2"/>
      <c r="AQ2" s="2"/>
      <c r="AR2" s="82"/>
      <c r="AS2" s="81"/>
      <c r="AT2" s="80"/>
      <c r="AU2" s="80"/>
      <c r="AV2" s="80"/>
      <c r="AW2" s="80"/>
      <c r="AX2" s="80"/>
      <c r="AY2" s="80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</row>
    <row r="3" spans="1:98" s="8" customFormat="1" ht="29.4" thickBot="1" x14ac:dyDescent="0.35">
      <c r="G3" s="2"/>
      <c r="R3" s="11"/>
      <c r="T3" s="149" t="s">
        <v>163</v>
      </c>
      <c r="U3" s="150" t="s">
        <v>162</v>
      </c>
      <c r="V3" s="151" t="s">
        <v>161</v>
      </c>
      <c r="W3" s="152" t="s">
        <v>160</v>
      </c>
      <c r="X3" s="151" t="s">
        <v>159</v>
      </c>
      <c r="Y3" s="152" t="s">
        <v>158</v>
      </c>
      <c r="Z3" s="148" t="s">
        <v>548</v>
      </c>
      <c r="AA3" s="2"/>
      <c r="AB3" s="11"/>
      <c r="AD3" s="149" t="s">
        <v>163</v>
      </c>
      <c r="AE3" s="150" t="s">
        <v>162</v>
      </c>
      <c r="AF3" s="151" t="s">
        <v>161</v>
      </c>
      <c r="AG3" s="152" t="s">
        <v>160</v>
      </c>
      <c r="AH3" s="151" t="s">
        <v>159</v>
      </c>
      <c r="AI3" s="152" t="s">
        <v>158</v>
      </c>
      <c r="AJ3" s="148" t="s">
        <v>548</v>
      </c>
      <c r="AK3" s="2"/>
      <c r="AL3" s="263"/>
      <c r="AN3" s="351" t="s">
        <v>550</v>
      </c>
      <c r="AO3" s="352" t="s">
        <v>163</v>
      </c>
      <c r="AP3" s="353" t="s">
        <v>549</v>
      </c>
      <c r="AQ3" s="354" t="s">
        <v>929</v>
      </c>
      <c r="AR3" s="355" t="s">
        <v>930</v>
      </c>
      <c r="AS3" s="354" t="s">
        <v>931</v>
      </c>
      <c r="AT3" s="355" t="s">
        <v>932</v>
      </c>
      <c r="AU3" s="354" t="s">
        <v>933</v>
      </c>
      <c r="AV3" s="355" t="s">
        <v>934</v>
      </c>
      <c r="AW3" s="354" t="s">
        <v>935</v>
      </c>
      <c r="AX3" s="355" t="s">
        <v>936</v>
      </c>
      <c r="AY3" s="148" t="s">
        <v>548</v>
      </c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</row>
    <row r="4" spans="1:98" s="8" customFormat="1" ht="26.4" thickBot="1" x14ac:dyDescent="0.35">
      <c r="G4" s="2"/>
      <c r="R4" s="11"/>
      <c r="T4" s="325">
        <v>298</v>
      </c>
      <c r="U4" s="386" t="str">
        <f>VLOOKUP('1 ∆G water-&gt;nonpolar'!$L$4,'1 ∆G water-&gt;nonpolar'!$A$6:$G$16,2,FALSE)</f>
        <v>Benzene</v>
      </c>
      <c r="V4" s="326">
        <f>VLOOKUP('1 ∆G water-&gt;nonpolar'!$L$4,'1 ∆G water-&gt;nonpolar'!$A$6:$G$16,3,FALSE)</f>
        <v>1.4</v>
      </c>
      <c r="W4" s="326">
        <f>VLOOKUP('1 ∆G water-&gt;nonpolar'!$L$4,'1 ∆G water-&gt;nonpolar'!$A$6:$G$16,4,FALSE)</f>
        <v>2.4963003156223706</v>
      </c>
      <c r="X4" s="326">
        <f>VLOOKUP('1 ∆G water-&gt;nonpolar'!$L$4,'1 ∆G water-&gt;nonpolar'!$A$6:$G$16,5,FALSE)</f>
        <v>2</v>
      </c>
      <c r="Y4" s="326">
        <f>VLOOKUP('1 ∆G water-&gt;nonpolar'!$L$4,'1 ∆G water-&gt;nonpolar'!$A$6:$G$16,6,FALSE)</f>
        <v>1.0903342343009912</v>
      </c>
      <c r="Z4" s="327">
        <f>VLOOKUP('1 ∆G water-&gt;nonpolar'!$L$4,'1 ∆G water-&gt;nonpolar'!$A$6:$G$16,7,FALSE)</f>
        <v>0</v>
      </c>
      <c r="AA4" s="2"/>
      <c r="AB4" s="11"/>
      <c r="AD4" s="325">
        <v>298</v>
      </c>
      <c r="AE4" s="386" t="s">
        <v>152</v>
      </c>
      <c r="AF4" s="326">
        <v>3.8</v>
      </c>
      <c r="AG4" s="326">
        <v>-0.76204064806019467</v>
      </c>
      <c r="AH4" s="326">
        <v>3.47</v>
      </c>
      <c r="AI4" s="326">
        <v>-0.76204064806019467</v>
      </c>
      <c r="AJ4" s="327">
        <v>0</v>
      </c>
      <c r="AK4" s="2"/>
      <c r="AL4" s="263"/>
      <c r="AN4" s="350">
        <f>AO2*AO4/1000</f>
        <v>2.4777096760000004</v>
      </c>
      <c r="AO4" s="356">
        <v>298</v>
      </c>
      <c r="AP4" s="385" t="str">
        <f>VLOOKUP('2 ∆G water-&gt;polar'!$P$4,'2 ∆G water-&gt;polar'!$A$5:$K$32,2,FALSE)</f>
        <v>Methanol</v>
      </c>
      <c r="AQ4" s="357">
        <f>VLOOKUP('2 ∆G water-&gt;polar'!$P$4,'2 ∆G water-&gt;polar'!$A$5:$K$32,3,FALSE)</f>
        <v>1.2</v>
      </c>
      <c r="AR4" s="357">
        <f>VLOOKUP('2 ∆G water-&gt;polar'!$P$4,'2 ∆G water-&gt;polar'!$A$5:$K$32,4,FALSE)</f>
        <v>2.7500083873056593</v>
      </c>
      <c r="AS4" s="357">
        <f>VLOOKUP('2 ∆G water-&gt;polar'!$P$4,'2 ∆G water-&gt;polar'!$A$5:$K$32,5,FALSE)</f>
        <v>0.6</v>
      </c>
      <c r="AT4" s="357">
        <f>VLOOKUP('2 ∆G water-&gt;polar'!$P$4,'2 ∆G water-&gt;polar'!$A$5:$K$32,6,FALSE)</f>
        <v>2.9542085045355115</v>
      </c>
      <c r="AU4" s="357">
        <f>VLOOKUP('2 ∆G water-&gt;polar'!$P$4,'2 ∆G water-&gt;polar'!$A$5:$K$32,7,FALSE)</f>
        <v>3.5</v>
      </c>
      <c r="AV4" s="357">
        <f>VLOOKUP('2 ∆G water-&gt;polar'!$P$4,'2 ∆G water-&gt;polar'!$A$5:$K$32,8,FALSE)</f>
        <v>-6.0210459389318292</v>
      </c>
      <c r="AW4" s="357">
        <f>VLOOKUP('2 ∆G water-&gt;polar'!$P$4,'2 ∆G water-&gt;polar'!$A$5:$K$32,9,FALSE)</f>
        <v>6.9</v>
      </c>
      <c r="AX4" s="357">
        <f>VLOOKUP('2 ∆G water-&gt;polar'!$P$4,'2 ∆G water-&gt;polar'!$A$5:$K$32,10,FALSE)</f>
        <v>-6.421496988713093</v>
      </c>
      <c r="AY4" s="358">
        <f>VLOOKUP('2 ∆G water-&gt;polar'!$P$4,'2 ∆G water-&gt;polar'!$A$5:$K$32,11,FALSE)</f>
        <v>0.18079567280041833</v>
      </c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</row>
    <row r="5" spans="1:98" s="8" customFormat="1" ht="15" customHeight="1" x14ac:dyDescent="0.3">
      <c r="G5" s="2"/>
      <c r="R5" s="11"/>
      <c r="S5" s="2"/>
      <c r="T5" s="2"/>
      <c r="U5" s="2"/>
      <c r="V5" s="2"/>
      <c r="W5" s="2"/>
      <c r="X5" s="2"/>
      <c r="Y5" s="2"/>
      <c r="Z5" s="2"/>
      <c r="AA5" s="2"/>
      <c r="AB5" s="11"/>
      <c r="AC5" s="2"/>
      <c r="AD5" s="2"/>
      <c r="AE5" s="2"/>
      <c r="AF5" s="2"/>
      <c r="AG5" s="2"/>
      <c r="AH5" s="2"/>
      <c r="AI5" s="2"/>
      <c r="AJ5" s="2"/>
      <c r="AK5" s="2"/>
      <c r="AL5" s="263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</row>
    <row r="6" spans="1:98" s="8" customFormat="1" ht="15" customHeight="1" x14ac:dyDescent="0.3">
      <c r="G6" s="2"/>
      <c r="R6" s="11"/>
      <c r="S6" s="2"/>
      <c r="T6" s="2"/>
      <c r="U6" s="2"/>
      <c r="V6" s="2"/>
      <c r="W6" s="2"/>
      <c r="X6" s="2"/>
      <c r="Y6" s="2"/>
      <c r="Z6" s="2"/>
      <c r="AA6" s="2"/>
      <c r="AB6" s="11"/>
      <c r="AC6" s="2"/>
      <c r="AD6" s="2"/>
      <c r="AE6" s="2"/>
      <c r="AF6" s="2"/>
      <c r="AG6" s="2"/>
      <c r="AH6" s="2"/>
      <c r="AI6" s="2"/>
      <c r="AJ6" s="2"/>
      <c r="AK6" s="2"/>
      <c r="AL6" s="263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</row>
    <row r="7" spans="1:98" s="8" customFormat="1" ht="15" customHeight="1" x14ac:dyDescent="0.3">
      <c r="G7" s="2"/>
      <c r="R7" s="11"/>
      <c r="S7" s="2"/>
      <c r="T7" s="2"/>
      <c r="U7" s="2"/>
      <c r="V7" s="2"/>
      <c r="W7" s="2"/>
      <c r="X7" s="2"/>
      <c r="Y7" s="2"/>
      <c r="Z7" s="2"/>
      <c r="AA7" s="2"/>
      <c r="AB7" s="11"/>
      <c r="AC7" s="2"/>
      <c r="AD7" s="2"/>
      <c r="AE7" s="2"/>
      <c r="AF7" s="2"/>
      <c r="AG7" s="2"/>
      <c r="AH7" s="2"/>
      <c r="AI7" s="2"/>
      <c r="AJ7" s="2"/>
      <c r="AK7" s="2"/>
      <c r="AL7" s="263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</row>
    <row r="8" spans="1:98" s="8" customFormat="1" ht="15" customHeight="1" x14ac:dyDescent="0.3">
      <c r="G8" s="2"/>
      <c r="R8" s="11"/>
      <c r="S8" s="2"/>
      <c r="T8" s="2"/>
      <c r="U8" s="2"/>
      <c r="V8" s="2"/>
      <c r="W8" s="2"/>
      <c r="X8" s="2"/>
      <c r="Y8" s="2"/>
      <c r="Z8" s="2"/>
      <c r="AA8" s="2"/>
      <c r="AB8" s="11"/>
      <c r="AC8" s="2"/>
      <c r="AD8" s="2"/>
      <c r="AE8" s="2"/>
      <c r="AF8" s="2"/>
      <c r="AG8" s="2"/>
      <c r="AH8" s="2"/>
      <c r="AI8" s="2"/>
      <c r="AJ8" s="2"/>
      <c r="AK8" s="2"/>
      <c r="AL8" s="263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</row>
    <row r="9" spans="1:98" s="2" customFormat="1" ht="15" customHeight="1" x14ac:dyDescent="0.3"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546"/>
      <c r="S9" s="102"/>
      <c r="T9" s="102"/>
      <c r="U9" s="102"/>
      <c r="V9" s="102"/>
      <c r="W9" s="102"/>
      <c r="X9" s="102"/>
      <c r="Y9" s="102"/>
      <c r="Z9" s="102"/>
      <c r="AA9" s="102"/>
      <c r="AB9" s="546"/>
      <c r="AC9" s="102"/>
      <c r="AD9" s="102"/>
      <c r="AE9" s="102"/>
      <c r="AF9" s="102"/>
      <c r="AG9" s="102"/>
      <c r="AH9" s="102"/>
      <c r="AI9" s="102"/>
      <c r="AJ9" s="102"/>
      <c r="AK9" s="102"/>
      <c r="AL9" s="545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547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</row>
    <row r="10" spans="1:98" s="2" customFormat="1" ht="15" customHeight="1" thickBot="1" x14ac:dyDescent="0.35">
      <c r="N10" s="80"/>
      <c r="O10" s="80"/>
      <c r="P10" s="80"/>
      <c r="Q10" s="80"/>
      <c r="R10" s="6"/>
      <c r="S10" s="5"/>
      <c r="T10" s="387"/>
      <c r="U10" s="222" t="s">
        <v>554</v>
      </c>
      <c r="V10" s="223"/>
      <c r="W10" s="224"/>
      <c r="X10" s="153"/>
      <c r="Y10" s="153"/>
      <c r="Z10" s="5"/>
      <c r="AA10" s="4"/>
      <c r="AB10" s="154"/>
      <c r="AC10" s="101"/>
      <c r="AD10" s="390"/>
      <c r="AE10" s="225" t="s">
        <v>554</v>
      </c>
      <c r="AF10" s="226"/>
      <c r="AG10" s="227"/>
      <c r="AH10" s="101"/>
      <c r="AI10" s="101"/>
      <c r="AJ10" s="101"/>
      <c r="AK10" s="101"/>
      <c r="AL10" s="251"/>
      <c r="AM10" s="3"/>
      <c r="AN10" s="3"/>
      <c r="AO10" s="395"/>
      <c r="AP10" s="228" t="s">
        <v>169</v>
      </c>
      <c r="AQ10" s="229"/>
      <c r="AR10" s="230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524"/>
      <c r="BT10" s="83"/>
    </row>
    <row r="11" spans="1:98" s="2" customFormat="1" ht="60.45" customHeight="1" thickBot="1" x14ac:dyDescent="0.35">
      <c r="O11" s="144"/>
      <c r="R11" s="168"/>
      <c r="S11" s="5"/>
      <c r="T11" s="414" t="s">
        <v>854</v>
      </c>
      <c r="U11" s="388" t="str">
        <f>U3</f>
        <v>Simple Solvent Name</v>
      </c>
      <c r="V11" s="79" t="str">
        <f>$Z$3</f>
        <v>C0</v>
      </c>
      <c r="W11" s="78" t="s">
        <v>164</v>
      </c>
      <c r="X11" s="153"/>
      <c r="Y11" s="153"/>
      <c r="Z11" s="5"/>
      <c r="AA11" s="4"/>
      <c r="AB11" s="103"/>
      <c r="AC11" s="101"/>
      <c r="AD11" s="391"/>
      <c r="AE11" s="393" t="str">
        <f>U3</f>
        <v>Simple Solvent Name</v>
      </c>
      <c r="AF11" s="155" t="str">
        <f>$Z$3</f>
        <v>C0</v>
      </c>
      <c r="AG11" s="156" t="s">
        <v>164</v>
      </c>
      <c r="AH11" s="101"/>
      <c r="AI11" s="101"/>
      <c r="AJ11" s="101"/>
      <c r="AK11" s="101"/>
      <c r="AL11" s="251"/>
      <c r="AM11" s="3"/>
      <c r="AN11" s="3"/>
      <c r="AO11" s="415" t="s">
        <v>854</v>
      </c>
      <c r="AP11" s="396" t="str">
        <f>AP3</f>
        <v xml:space="preserve">Complex Solvent Name </v>
      </c>
      <c r="AQ11" s="57" t="str">
        <f>$AY$3</f>
        <v>C0</v>
      </c>
      <c r="AR11" s="77" t="s">
        <v>164</v>
      </c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11"/>
    </row>
    <row r="12" spans="1:98" s="2" customFormat="1" ht="23.55" customHeight="1" thickBot="1" x14ac:dyDescent="0.35">
      <c r="O12" s="145"/>
      <c r="R12" s="168"/>
      <c r="S12" s="5"/>
      <c r="T12" s="413" t="str">
        <f>'1 ∆G water-&gt;nonpolar'!$L$4</f>
        <v>NP2</v>
      </c>
      <c r="U12" s="389" t="str">
        <f>U4</f>
        <v>Benzene</v>
      </c>
      <c r="V12" s="208">
        <f>$Z$4</f>
        <v>0</v>
      </c>
      <c r="W12" s="209">
        <f>$AA$9</f>
        <v>0</v>
      </c>
      <c r="X12" s="153"/>
      <c r="Y12" s="153"/>
      <c r="Z12" s="5"/>
      <c r="AA12" s="4"/>
      <c r="AB12" s="154"/>
      <c r="AC12" s="101"/>
      <c r="AD12" s="392"/>
      <c r="AE12" s="394" t="str">
        <f>AE4</f>
        <v>Water</v>
      </c>
      <c r="AF12" s="210">
        <f>$AJ$4</f>
        <v>0</v>
      </c>
      <c r="AG12" s="211">
        <f>$AK$9</f>
        <v>0</v>
      </c>
      <c r="AH12" s="101"/>
      <c r="AI12" s="101"/>
      <c r="AJ12" s="101"/>
      <c r="AK12" s="101"/>
      <c r="AL12" s="251"/>
      <c r="AM12" s="146"/>
      <c r="AN12" s="3"/>
      <c r="AO12" s="416" t="str">
        <f>'2 ∆G water-&gt;polar'!$P$4</f>
        <v>P10</v>
      </c>
      <c r="AP12" s="399" t="str">
        <f>AP4</f>
        <v>Methanol</v>
      </c>
      <c r="AQ12" s="397">
        <f>$AY$4</f>
        <v>0.18079567280041833</v>
      </c>
      <c r="AR12" s="398">
        <f>$BS$9</f>
        <v>0</v>
      </c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11"/>
    </row>
    <row r="13" spans="1:98" s="2" customFormat="1" ht="23.55" customHeight="1" x14ac:dyDescent="0.35">
      <c r="R13" s="168"/>
      <c r="S13" s="5"/>
      <c r="T13" s="5"/>
      <c r="U13" s="5"/>
      <c r="V13" s="5"/>
      <c r="W13" s="5"/>
      <c r="X13" s="5"/>
      <c r="Y13" s="5"/>
      <c r="Z13" s="5"/>
      <c r="AA13" s="4"/>
      <c r="AB13" s="154"/>
      <c r="AC13" s="101"/>
      <c r="AD13" s="157"/>
      <c r="AE13" s="158"/>
      <c r="AF13" s="159"/>
      <c r="AG13" s="160"/>
      <c r="AH13" s="161"/>
      <c r="AI13" s="101"/>
      <c r="AJ13" s="101"/>
      <c r="AK13" s="101"/>
      <c r="AL13" s="251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11"/>
    </row>
    <row r="14" spans="1:98" s="26" customFormat="1" ht="15" customHeight="1" thickBot="1" x14ac:dyDescent="0.35">
      <c r="C14" s="74"/>
      <c r="D14" s="76"/>
      <c r="E14" s="76"/>
      <c r="F14" s="76"/>
      <c r="G14" s="76"/>
      <c r="H14" s="76"/>
      <c r="I14"/>
      <c r="J14" s="75"/>
      <c r="K14" s="219"/>
      <c r="L14" s="220"/>
      <c r="M14" s="221"/>
      <c r="N14" s="61"/>
      <c r="O14" s="74"/>
      <c r="P14" s="74"/>
      <c r="Q14" s="73"/>
      <c r="R14" s="72"/>
      <c r="S14" s="71"/>
      <c r="T14" s="71"/>
      <c r="U14" s="71"/>
      <c r="V14" s="71"/>
      <c r="W14" s="71"/>
      <c r="X14" s="71"/>
      <c r="Y14" s="71"/>
      <c r="Z14" s="71"/>
      <c r="AA14" s="70"/>
      <c r="AB14" s="162"/>
      <c r="AC14" s="163"/>
      <c r="AD14" s="163"/>
      <c r="AE14" s="163"/>
      <c r="AF14" s="163"/>
      <c r="AG14" s="163"/>
      <c r="AH14" s="163"/>
      <c r="AI14" s="163"/>
      <c r="AJ14" s="163"/>
      <c r="AK14" s="163"/>
      <c r="AL14" s="264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4"/>
    </row>
    <row r="15" spans="1:98" s="26" customFormat="1" ht="50.55" customHeight="1" thickBot="1" x14ac:dyDescent="0.35">
      <c r="K15" s="37"/>
      <c r="M15" s="55"/>
      <c r="N15" s="55"/>
      <c r="Q15" s="55"/>
      <c r="R15" s="200" t="s">
        <v>157</v>
      </c>
      <c r="S15" s="69"/>
      <c r="T15" s="68" t="s">
        <v>156</v>
      </c>
      <c r="U15" s="69"/>
      <c r="V15" s="68" t="s">
        <v>156</v>
      </c>
      <c r="W15" s="185"/>
      <c r="X15" s="68" t="s">
        <v>156</v>
      </c>
      <c r="Y15" s="185"/>
      <c r="Z15" s="68" t="s">
        <v>156</v>
      </c>
      <c r="AA15" s="186"/>
      <c r="AB15" s="187" t="s">
        <v>157</v>
      </c>
      <c r="AC15" s="164"/>
      <c r="AD15" s="165" t="s">
        <v>156</v>
      </c>
      <c r="AE15" s="164"/>
      <c r="AF15" s="165" t="s">
        <v>156</v>
      </c>
      <c r="AG15" s="188"/>
      <c r="AH15" s="165" t="s">
        <v>156</v>
      </c>
      <c r="AI15" s="188"/>
      <c r="AJ15" s="165" t="s">
        <v>156</v>
      </c>
      <c r="AK15" s="253" t="s">
        <v>155</v>
      </c>
      <c r="AL15" s="265"/>
      <c r="AM15" s="258" t="s">
        <v>555</v>
      </c>
      <c r="AN15" s="189" t="s">
        <v>154</v>
      </c>
      <c r="AO15" s="190">
        <f>$AN$4</f>
        <v>2.4777096760000004</v>
      </c>
      <c r="AP15" s="191"/>
      <c r="AQ15" s="59"/>
      <c r="AR15" s="192"/>
      <c r="AS15" s="58"/>
      <c r="AT15" s="147"/>
      <c r="AU15" s="192"/>
      <c r="AV15" s="192"/>
      <c r="AW15" s="192"/>
      <c r="AX15" s="192"/>
      <c r="AY15" s="169"/>
      <c r="AZ15" s="169"/>
      <c r="BA15" s="169"/>
      <c r="BB15" s="169"/>
      <c r="BC15" s="192"/>
      <c r="BD15" s="170"/>
      <c r="BE15" s="59"/>
      <c r="BF15" s="170"/>
      <c r="BG15" s="169"/>
      <c r="BH15" s="169"/>
      <c r="BI15" s="169"/>
      <c r="BJ15" s="192"/>
      <c r="BK15" s="192"/>
      <c r="BL15" s="170"/>
      <c r="BM15" s="59"/>
      <c r="BN15" s="170"/>
      <c r="BO15" s="169"/>
      <c r="BP15" s="169"/>
      <c r="BQ15" s="169"/>
      <c r="BR15" s="192"/>
      <c r="BS15" s="41"/>
      <c r="BT15" s="203"/>
      <c r="BU15" s="61"/>
      <c r="BV15" s="61"/>
      <c r="BW15" s="56"/>
      <c r="BX15" s="61"/>
      <c r="BY15" s="66"/>
      <c r="BZ15" s="67"/>
      <c r="CA15" s="66"/>
      <c r="CB15" s="61"/>
      <c r="CC15" s="61"/>
      <c r="CD15" s="35"/>
      <c r="CE15" s="55"/>
      <c r="CF15" s="65"/>
    </row>
    <row r="16" spans="1:98" s="26" customFormat="1" ht="27" customHeight="1" thickBot="1" x14ac:dyDescent="0.5">
      <c r="C16" s="568" t="s">
        <v>991</v>
      </c>
      <c r="D16" s="554"/>
      <c r="E16" s="554"/>
      <c r="F16" s="554"/>
      <c r="G16" s="554"/>
      <c r="H16" s="555"/>
      <c r="I16" s="555"/>
      <c r="J16" s="555"/>
      <c r="K16" s="556"/>
      <c r="L16" s="555"/>
      <c r="M16" s="557"/>
      <c r="N16" s="558"/>
      <c r="O16" s="555"/>
      <c r="P16" s="559"/>
      <c r="R16" s="201" t="str">
        <f>$U$4</f>
        <v>Benzene</v>
      </c>
      <c r="S16" s="172"/>
      <c r="T16" s="171"/>
      <c r="U16" s="172"/>
      <c r="V16" s="171"/>
      <c r="W16" s="171"/>
      <c r="X16" s="171"/>
      <c r="Y16" s="171"/>
      <c r="Z16" s="171"/>
      <c r="AA16" s="173"/>
      <c r="AB16" s="174" t="str">
        <f>$AE$4</f>
        <v>Water</v>
      </c>
      <c r="AC16" s="176"/>
      <c r="AD16" s="175"/>
      <c r="AE16" s="176"/>
      <c r="AF16" s="175"/>
      <c r="AG16" s="175"/>
      <c r="AH16" s="175"/>
      <c r="AI16" s="175"/>
      <c r="AJ16" s="175"/>
      <c r="AK16" s="254">
        <v>1</v>
      </c>
      <c r="AL16" s="265"/>
      <c r="AM16" s="259" t="str">
        <f>$AP$4</f>
        <v>Methanol</v>
      </c>
      <c r="AN16" s="193"/>
      <c r="AO16" s="178"/>
      <c r="AP16" s="192"/>
      <c r="AQ16" s="177"/>
      <c r="AR16" s="177"/>
      <c r="AS16" s="178"/>
      <c r="AT16" s="147"/>
      <c r="AU16" s="192"/>
      <c r="AV16" s="192"/>
      <c r="AW16" s="192"/>
      <c r="AX16" s="192"/>
      <c r="AY16" s="169"/>
      <c r="AZ16" s="169"/>
      <c r="BA16" s="169"/>
      <c r="BB16" s="169"/>
      <c r="BC16" s="194" t="s">
        <v>151</v>
      </c>
      <c r="BD16" s="192"/>
      <c r="BE16" s="179"/>
      <c r="BF16" s="170"/>
      <c r="BG16" s="169"/>
      <c r="BH16" s="169"/>
      <c r="BI16" s="169"/>
      <c r="BJ16" s="194"/>
      <c r="BK16" s="194" t="s">
        <v>151</v>
      </c>
      <c r="BL16" s="192"/>
      <c r="BM16" s="179"/>
      <c r="BN16" s="170"/>
      <c r="BO16" s="169"/>
      <c r="BP16" s="169"/>
      <c r="BQ16" s="169"/>
      <c r="BR16" s="194"/>
      <c r="BS16" s="180"/>
      <c r="BT16" s="204"/>
      <c r="BU16" s="61"/>
      <c r="BV16" s="61"/>
      <c r="BW16" s="56"/>
      <c r="BX16" s="64"/>
      <c r="BY16" s="61"/>
      <c r="BZ16" s="63"/>
      <c r="CA16" s="62"/>
      <c r="CB16" s="61"/>
      <c r="CC16" s="61"/>
      <c r="CD16" s="44"/>
      <c r="CE16" s="60"/>
      <c r="CF16" s="53"/>
    </row>
    <row r="17" spans="1:84" s="26" customFormat="1" ht="38.25" customHeight="1" x14ac:dyDescent="0.3">
      <c r="C17" s="569" t="s">
        <v>993</v>
      </c>
      <c r="D17" s="560"/>
      <c r="E17" s="561"/>
      <c r="F17" s="561"/>
      <c r="G17" s="561"/>
      <c r="H17" s="561"/>
      <c r="I17" s="560"/>
      <c r="J17" s="560"/>
      <c r="K17" s="562"/>
      <c r="L17" s="560"/>
      <c r="M17" s="563"/>
      <c r="N17" s="564"/>
      <c r="O17" s="560"/>
      <c r="P17" s="565"/>
      <c r="R17" s="235"/>
      <c r="S17" s="245" t="s">
        <v>159</v>
      </c>
      <c r="T17" s="236" t="s">
        <v>158</v>
      </c>
      <c r="U17" s="246" t="s">
        <v>159</v>
      </c>
      <c r="V17" s="236" t="s">
        <v>158</v>
      </c>
      <c r="W17" s="246" t="s">
        <v>161</v>
      </c>
      <c r="X17" s="236" t="s">
        <v>160</v>
      </c>
      <c r="Y17" s="246" t="s">
        <v>161</v>
      </c>
      <c r="Z17" s="236" t="s">
        <v>160</v>
      </c>
      <c r="AA17" s="238" t="str">
        <f>R16</f>
        <v>Benzene</v>
      </c>
      <c r="AB17" s="196" t="s">
        <v>151</v>
      </c>
      <c r="AC17" s="239" t="s">
        <v>159</v>
      </c>
      <c r="AD17" s="197" t="s">
        <v>158</v>
      </c>
      <c r="AE17" s="240" t="s">
        <v>159</v>
      </c>
      <c r="AF17" s="197" t="s">
        <v>158</v>
      </c>
      <c r="AG17" s="240" t="s">
        <v>161</v>
      </c>
      <c r="AH17" s="197" t="s">
        <v>160</v>
      </c>
      <c r="AI17" s="241" t="s">
        <v>161</v>
      </c>
      <c r="AJ17" s="197" t="s">
        <v>160</v>
      </c>
      <c r="AK17" s="255" t="str">
        <f>AB16</f>
        <v>Water</v>
      </c>
      <c r="AL17" s="265"/>
      <c r="AM17" s="260" t="s">
        <v>168</v>
      </c>
      <c r="AN17" s="232" t="s">
        <v>556</v>
      </c>
      <c r="AO17" s="234" t="s">
        <v>166</v>
      </c>
      <c r="AP17" s="232" t="s">
        <v>558</v>
      </c>
      <c r="AQ17" s="59"/>
      <c r="AR17" s="177"/>
      <c r="AS17" s="58"/>
      <c r="AT17" s="147"/>
      <c r="AU17" s="234" t="s">
        <v>168</v>
      </c>
      <c r="AV17" s="232" t="s">
        <v>556</v>
      </c>
      <c r="AW17" s="234" t="s">
        <v>166</v>
      </c>
      <c r="AX17" s="232" t="s">
        <v>558</v>
      </c>
      <c r="AY17" s="169"/>
      <c r="AZ17" s="169"/>
      <c r="BA17" s="169"/>
      <c r="BB17" s="169"/>
      <c r="BC17" s="234" t="s">
        <v>167</v>
      </c>
      <c r="BD17" s="232" t="s">
        <v>557</v>
      </c>
      <c r="BE17" s="234" t="s">
        <v>165</v>
      </c>
      <c r="BF17" s="232" t="s">
        <v>559</v>
      </c>
      <c r="BG17" s="169"/>
      <c r="BH17" s="169"/>
      <c r="BI17" s="169"/>
      <c r="BJ17" s="181"/>
      <c r="BK17" s="234" t="s">
        <v>167</v>
      </c>
      <c r="BL17" s="232" t="s">
        <v>557</v>
      </c>
      <c r="BM17" s="234" t="s">
        <v>165</v>
      </c>
      <c r="BN17" s="232" t="s">
        <v>559</v>
      </c>
      <c r="BO17" s="169"/>
      <c r="BP17" s="169"/>
      <c r="BQ17" s="169"/>
      <c r="BR17" s="181"/>
      <c r="BS17" s="41"/>
      <c r="BT17" s="205"/>
      <c r="BU17" s="39"/>
      <c r="BV17" s="38"/>
      <c r="BW17" s="56"/>
      <c r="BX17" s="40"/>
      <c r="BY17" s="38"/>
      <c r="BZ17" s="39"/>
      <c r="CA17" s="38"/>
      <c r="CB17" s="39"/>
      <c r="CC17" s="38"/>
      <c r="CD17" s="35"/>
      <c r="CE17" s="55"/>
      <c r="CF17" s="37"/>
    </row>
    <row r="18" spans="1:84" s="26" customFormat="1" ht="18" customHeight="1" thickBot="1" x14ac:dyDescent="0.35">
      <c r="C18" s="570" t="s">
        <v>992</v>
      </c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7"/>
      <c r="Q18" s="52"/>
      <c r="R18" s="182"/>
      <c r="S18" s="247">
        <f>$X$4</f>
        <v>2</v>
      </c>
      <c r="T18" s="237">
        <f>$Y$4</f>
        <v>1.0903342343009912</v>
      </c>
      <c r="U18" s="248">
        <f>$S$18</f>
        <v>2</v>
      </c>
      <c r="V18" s="237">
        <f>$Y$4</f>
        <v>1.0903342343009912</v>
      </c>
      <c r="W18" s="248">
        <f>$V$4</f>
        <v>1.4</v>
      </c>
      <c r="X18" s="237">
        <f>$W$4</f>
        <v>2.4963003156223706</v>
      </c>
      <c r="Y18" s="248">
        <f>W18</f>
        <v>1.4</v>
      </c>
      <c r="Z18" s="237">
        <f>$W$4</f>
        <v>2.4963003156223706</v>
      </c>
      <c r="AA18" s="195"/>
      <c r="AB18" s="183">
        <v>1</v>
      </c>
      <c r="AC18" s="242">
        <f>$AH$4</f>
        <v>3.47</v>
      </c>
      <c r="AD18" s="184">
        <f>$AI$4</f>
        <v>-0.76204064806019467</v>
      </c>
      <c r="AE18" s="243">
        <f>AC18</f>
        <v>3.47</v>
      </c>
      <c r="AF18" s="184">
        <f>$AI$4</f>
        <v>-0.76204064806019467</v>
      </c>
      <c r="AG18" s="243">
        <f>$AF$4</f>
        <v>3.8</v>
      </c>
      <c r="AH18" s="184">
        <f>$AG$4</f>
        <v>-0.76204064806019467</v>
      </c>
      <c r="AI18" s="244">
        <f>AG18</f>
        <v>3.8</v>
      </c>
      <c r="AJ18" s="212">
        <f>$AG$4</f>
        <v>-0.76204064806019467</v>
      </c>
      <c r="AK18" s="256"/>
      <c r="AL18" s="265"/>
      <c r="AM18" s="261">
        <f>$AQ$4</f>
        <v>1.2</v>
      </c>
      <c r="AN18" s="233">
        <f>$AR$4</f>
        <v>2.7500083873056593</v>
      </c>
      <c r="AO18" s="233">
        <f>$AU$4</f>
        <v>3.5</v>
      </c>
      <c r="AP18" s="233">
        <f>$AV$4</f>
        <v>-6.0210459389318292</v>
      </c>
      <c r="AQ18" s="177"/>
      <c r="AR18" s="177"/>
      <c r="AS18" s="147"/>
      <c r="AT18" s="192"/>
      <c r="AU18" s="233">
        <f>AM18</f>
        <v>1.2</v>
      </c>
      <c r="AV18" s="233">
        <f>AN18</f>
        <v>2.7500083873056593</v>
      </c>
      <c r="AW18" s="233">
        <f>AO18</f>
        <v>3.5</v>
      </c>
      <c r="AX18" s="233">
        <f>AP18</f>
        <v>-6.0210459389318292</v>
      </c>
      <c r="AY18" s="192"/>
      <c r="AZ18" s="169"/>
      <c r="BA18" s="169"/>
      <c r="BB18" s="169"/>
      <c r="BC18" s="233">
        <f>$AS$4</f>
        <v>0.6</v>
      </c>
      <c r="BD18" s="233">
        <f>$AT$4</f>
        <v>2.9542085045355115</v>
      </c>
      <c r="BE18" s="233">
        <f>$AW$4</f>
        <v>6.9</v>
      </c>
      <c r="BF18" s="233">
        <f>$AX$4</f>
        <v>-6.421496988713093</v>
      </c>
      <c r="BG18" s="169"/>
      <c r="BH18" s="169"/>
      <c r="BI18" s="169"/>
      <c r="BJ18" s="198"/>
      <c r="BK18" s="233">
        <f>$AS$4</f>
        <v>0.6</v>
      </c>
      <c r="BL18" s="233">
        <f>$AT$4</f>
        <v>2.9542085045355115</v>
      </c>
      <c r="BM18" s="233">
        <f>$AW$4</f>
        <v>6.9</v>
      </c>
      <c r="BN18" s="233">
        <f>$AX$4</f>
        <v>-6.421496988713093</v>
      </c>
      <c r="BO18" s="169"/>
      <c r="BP18" s="169"/>
      <c r="BQ18" s="169"/>
      <c r="BR18" s="198"/>
      <c r="BS18" s="542" t="str">
        <f>$AM$16</f>
        <v>Methanol</v>
      </c>
      <c r="BT18" s="206"/>
      <c r="BU18" s="50"/>
      <c r="BV18" s="49"/>
      <c r="BW18" s="44"/>
      <c r="BX18" s="46"/>
      <c r="BY18" s="48"/>
      <c r="BZ18" s="46"/>
      <c r="CA18" s="47"/>
      <c r="CB18" s="46"/>
      <c r="CC18" s="45"/>
      <c r="CD18" s="44"/>
      <c r="CE18" s="43"/>
      <c r="CF18" s="37"/>
    </row>
    <row r="19" spans="1:84" s="110" customFormat="1" ht="58.2" customHeight="1" thickBot="1" x14ac:dyDescent="0.35">
      <c r="A19" s="42"/>
      <c r="B19" s="42"/>
      <c r="C19" s="525" t="s">
        <v>540</v>
      </c>
      <c r="D19" s="526" t="s">
        <v>226</v>
      </c>
      <c r="E19" s="527"/>
      <c r="F19" s="527" t="s">
        <v>535</v>
      </c>
      <c r="G19" s="527" t="s">
        <v>989</v>
      </c>
      <c r="H19" s="519" t="s">
        <v>45</v>
      </c>
      <c r="I19" s="520" t="s">
        <v>44</v>
      </c>
      <c r="J19" s="519" t="s">
        <v>43</v>
      </c>
      <c r="K19" s="520" t="s">
        <v>42</v>
      </c>
      <c r="L19" s="521" t="s">
        <v>41</v>
      </c>
      <c r="M19" s="521" t="s">
        <v>40</v>
      </c>
      <c r="N19" s="519" t="s">
        <v>39</v>
      </c>
      <c r="O19" s="520" t="s">
        <v>38</v>
      </c>
      <c r="P19" s="525" t="str">
        <f t="shared" ref="P19:P55" si="0">C19</f>
        <v>Fragment ID</v>
      </c>
      <c r="R19" s="534" t="s">
        <v>150</v>
      </c>
      <c r="S19" s="535" t="s">
        <v>149</v>
      </c>
      <c r="T19" s="535" t="s">
        <v>553</v>
      </c>
      <c r="U19" s="535" t="s">
        <v>147</v>
      </c>
      <c r="V19" s="535" t="s">
        <v>552</v>
      </c>
      <c r="W19" s="535" t="s">
        <v>145</v>
      </c>
      <c r="X19" s="535" t="s">
        <v>551</v>
      </c>
      <c r="Y19" s="535" t="s">
        <v>143</v>
      </c>
      <c r="Z19" s="535" t="s">
        <v>142</v>
      </c>
      <c r="AA19" s="536" t="s">
        <v>990</v>
      </c>
      <c r="AB19" s="537" t="s">
        <v>150</v>
      </c>
      <c r="AC19" s="538" t="s">
        <v>149</v>
      </c>
      <c r="AD19" s="538" t="s">
        <v>148</v>
      </c>
      <c r="AE19" s="538" t="s">
        <v>147</v>
      </c>
      <c r="AF19" s="538" t="s">
        <v>146</v>
      </c>
      <c r="AG19" s="538" t="s">
        <v>145</v>
      </c>
      <c r="AH19" s="538" t="s">
        <v>144</v>
      </c>
      <c r="AI19" s="538" t="s">
        <v>143</v>
      </c>
      <c r="AJ19" s="539" t="s">
        <v>142</v>
      </c>
      <c r="AK19" s="541" t="s">
        <v>990</v>
      </c>
      <c r="AL19" s="540"/>
      <c r="AM19" s="262" t="s">
        <v>829</v>
      </c>
      <c r="AN19" s="213" t="s">
        <v>831</v>
      </c>
      <c r="AO19" s="231" t="s">
        <v>830</v>
      </c>
      <c r="AP19" s="231" t="s">
        <v>832</v>
      </c>
      <c r="AQ19" s="252" t="s">
        <v>826</v>
      </c>
      <c r="AR19" s="252" t="s">
        <v>827</v>
      </c>
      <c r="AS19" s="252" t="s">
        <v>828</v>
      </c>
      <c r="AT19" s="215" t="s">
        <v>833</v>
      </c>
      <c r="AU19" s="216" t="s">
        <v>141</v>
      </c>
      <c r="AV19" s="213" t="s">
        <v>140</v>
      </c>
      <c r="AW19" s="214" t="s">
        <v>139</v>
      </c>
      <c r="AX19" s="214" t="s">
        <v>138</v>
      </c>
      <c r="AY19" s="252" t="s">
        <v>826</v>
      </c>
      <c r="AZ19" s="252" t="s">
        <v>827</v>
      </c>
      <c r="BA19" s="252" t="s">
        <v>828</v>
      </c>
      <c r="BB19" s="215" t="s">
        <v>834</v>
      </c>
      <c r="BC19" s="217" t="s">
        <v>137</v>
      </c>
      <c r="BD19" s="218" t="s">
        <v>837</v>
      </c>
      <c r="BE19" s="214" t="s">
        <v>136</v>
      </c>
      <c r="BF19" s="218" t="s">
        <v>132</v>
      </c>
      <c r="BG19" s="252" t="s">
        <v>823</v>
      </c>
      <c r="BH19" s="252" t="s">
        <v>824</v>
      </c>
      <c r="BI19" s="252" t="s">
        <v>825</v>
      </c>
      <c r="BJ19" s="215" t="s">
        <v>835</v>
      </c>
      <c r="BK19" s="217" t="s">
        <v>135</v>
      </c>
      <c r="BL19" s="218" t="s">
        <v>134</v>
      </c>
      <c r="BM19" s="214" t="s">
        <v>133</v>
      </c>
      <c r="BN19" s="218" t="s">
        <v>132</v>
      </c>
      <c r="BO19" s="252" t="s">
        <v>823</v>
      </c>
      <c r="BP19" s="252" t="s">
        <v>824</v>
      </c>
      <c r="BQ19" s="252" t="s">
        <v>825</v>
      </c>
      <c r="BR19" s="215" t="s">
        <v>836</v>
      </c>
      <c r="BS19" s="544" t="s">
        <v>990</v>
      </c>
      <c r="BT19" s="205"/>
      <c r="BU19" s="39"/>
      <c r="BV19" s="38"/>
      <c r="BW19" s="37"/>
      <c r="BX19" s="40"/>
      <c r="BY19" s="38"/>
      <c r="BZ19" s="39"/>
      <c r="CA19" s="38"/>
      <c r="CB19" s="39"/>
      <c r="CC19" s="38"/>
      <c r="CD19" s="37"/>
      <c r="CE19" s="37"/>
      <c r="CF19" s="37"/>
    </row>
    <row r="20" spans="1:84" s="26" customFormat="1" ht="15" customHeight="1" x14ac:dyDescent="0.3">
      <c r="A20" s="25"/>
      <c r="B20" s="34"/>
      <c r="C20" s="429">
        <v>1</v>
      </c>
      <c r="D20" s="430" t="s">
        <v>131</v>
      </c>
      <c r="E20" s="431"/>
      <c r="F20" s="432" t="s">
        <v>126</v>
      </c>
      <c r="G20" s="433" t="s">
        <v>130</v>
      </c>
      <c r="H20" s="434">
        <v>1</v>
      </c>
      <c r="I20" s="548">
        <v>1.7</v>
      </c>
      <c r="J20" s="434">
        <v>0</v>
      </c>
      <c r="K20" s="435">
        <v>0</v>
      </c>
      <c r="L20" s="434">
        <v>1</v>
      </c>
      <c r="M20" s="548">
        <v>0.2</v>
      </c>
      <c r="N20" s="434">
        <v>0</v>
      </c>
      <c r="O20" s="435">
        <v>0</v>
      </c>
      <c r="P20" s="436">
        <f t="shared" si="0"/>
        <v>1</v>
      </c>
      <c r="R20" s="23">
        <f t="shared" ref="R20:R55" si="1">W$18*S$18</f>
        <v>2.8</v>
      </c>
      <c r="S20" s="22">
        <f t="shared" ref="S20:S55" si="2">$I20*S$18</f>
        <v>3.4</v>
      </c>
      <c r="T20" s="22">
        <f t="shared" ref="T20:T55" si="3">SUM(S20,T$18)</f>
        <v>4.4903342343009909</v>
      </c>
      <c r="U20" s="22">
        <f t="shared" ref="U20:U55" si="4">$K20*U$18</f>
        <v>0</v>
      </c>
      <c r="V20" s="22">
        <f t="shared" ref="V20:V55" si="5">SUM(U20,V$18)</f>
        <v>1.0903342343009912</v>
      </c>
      <c r="W20" s="22">
        <f t="shared" ref="W20:W55" si="6">W$18*$M20</f>
        <v>0.27999999999999997</v>
      </c>
      <c r="X20" s="22">
        <f t="shared" ref="X20:X55" si="7">SUM(W20,X$18)</f>
        <v>2.7763003156223705</v>
      </c>
      <c r="Y20" s="22">
        <f t="shared" ref="Y20:Y55" si="8">Y$18*$O20</f>
        <v>0</v>
      </c>
      <c r="Z20" s="22">
        <f t="shared" ref="Z20:Z55" si="9">SUM(Y20,Z$18)</f>
        <v>2.4963003156223706</v>
      </c>
      <c r="AA20" s="249">
        <f t="shared" ref="AA20:AA55" si="10">$H20*T20+$J20*V20+$L20*X20+$N20*Z20</f>
        <v>7.2666345499233618</v>
      </c>
      <c r="AB20" s="167">
        <f t="shared" ref="AB20:AB55" si="11">AB$18*AG$18*AC$18</f>
        <v>13.186</v>
      </c>
      <c r="AC20" s="166">
        <f t="shared" ref="AC20:AC55" si="12">$I20*AC$18</f>
        <v>5.899</v>
      </c>
      <c r="AD20" s="166">
        <f t="shared" ref="AD20:AD55" si="13">SUM(AC20,AD$18)</f>
        <v>5.1369593519398054</v>
      </c>
      <c r="AE20" s="166">
        <f t="shared" ref="AE20:AE55" si="14">$K20*AE$18</f>
        <v>0</v>
      </c>
      <c r="AF20" s="166">
        <f t="shared" ref="AF20:AF55" si="15">SUM(AE20,AF$18)</f>
        <v>-0.76204064806019467</v>
      </c>
      <c r="AG20" s="166">
        <f t="shared" ref="AG20:AG55" si="16">AG$18*$M20</f>
        <v>0.76</v>
      </c>
      <c r="AH20" s="166">
        <f t="shared" ref="AH20:AH55" si="17">SUM(AG20,AH$18)</f>
        <v>-2.0406480601946608E-3</v>
      </c>
      <c r="AI20" s="166">
        <f t="shared" ref="AI20:AI55" si="18">AI$18*$O20</f>
        <v>0</v>
      </c>
      <c r="AJ20" s="166">
        <f t="shared" ref="AJ20:AJ55" si="19">SUM(AI20,AJ$18)</f>
        <v>-0.76204064806019467</v>
      </c>
      <c r="AK20" s="257">
        <f t="shared" ref="AK20:AK55" si="20">$H20*AD20+$J20*AF20+$L20*AH20+$N20*AJ20</f>
        <v>5.1349187038796105</v>
      </c>
      <c r="AL20" s="264"/>
      <c r="AM20" s="20">
        <f t="shared" ref="AM20:AM55" si="21">AM$18*M20</f>
        <v>0.24</v>
      </c>
      <c r="AN20" s="16">
        <f t="shared" ref="AN20:AN55" si="22">AN$18</f>
        <v>2.7500083873056593</v>
      </c>
      <c r="AO20" s="16">
        <f t="shared" ref="AO20:AO55" si="23">AO$18*M20</f>
        <v>0.70000000000000007</v>
      </c>
      <c r="AP20" s="19">
        <f t="shared" ref="AP20:AP55" si="24">AP$18</f>
        <v>-6.0210459389318292</v>
      </c>
      <c r="AQ20" s="15">
        <f t="shared" ref="AQ20:AQ55" si="25">EXP((AM20+AN20)/$AO$15)</f>
        <v>3.3426470074683063</v>
      </c>
      <c r="AR20" s="15">
        <f t="shared" ref="AR20:AR55" si="26">EXP((AO20+AP20)/$AO$15)</f>
        <v>0.11676798402671369</v>
      </c>
      <c r="AS20" s="14">
        <f t="shared" ref="AS20:AS55" si="27">SUM(AQ20:AR20)</f>
        <v>3.4594149914950201</v>
      </c>
      <c r="AT20" s="13">
        <f t="shared" ref="AT20:AT55" si="28">$AO$15*LN(SUM(AQ20^2/AS20,AR20^2/AS20))</f>
        <v>2.9079542468363671</v>
      </c>
      <c r="AU20" s="20">
        <f t="shared" ref="AU20:AU55" si="29">AU$18*O20</f>
        <v>0</v>
      </c>
      <c r="AV20" s="16">
        <f t="shared" ref="AV20:AV55" si="30">AV$18</f>
        <v>2.7500083873056593</v>
      </c>
      <c r="AW20" s="16">
        <f t="shared" ref="AW20:AW55" si="31">AW$18*O20</f>
        <v>0</v>
      </c>
      <c r="AX20" s="19">
        <f t="shared" ref="AX20:AX55" si="32">AX$18</f>
        <v>-6.0210459389318292</v>
      </c>
      <c r="AY20" s="15">
        <f t="shared" ref="AY20:AY55" si="33">EXP((AU20+AV20)/$AO$15)</f>
        <v>3.0340530364394049</v>
      </c>
      <c r="AZ20" s="15">
        <f t="shared" ref="AZ20:AZ55" si="34">EXP((AW20+AX20)/$AO$15)</f>
        <v>8.8029320603229086E-2</v>
      </c>
      <c r="BA20" s="14">
        <f t="shared" ref="BA20:BA55" si="35">SUM(AY20:AZ20)</f>
        <v>3.1220823570426339</v>
      </c>
      <c r="BB20" s="13">
        <f t="shared" ref="BB20:BB55" si="36">$AO$15*LN(SUM(AY20^2/BA20,AZ20^2/BA20))</f>
        <v>2.6812286656000901</v>
      </c>
      <c r="BC20" s="18">
        <f t="shared" ref="BC20:BC55" si="37">I20*BC$18</f>
        <v>1.02</v>
      </c>
      <c r="BD20" s="16">
        <f t="shared" ref="BD20:BD55" si="38">BD$18</f>
        <v>2.9542085045355115</v>
      </c>
      <c r="BE20" s="17">
        <f t="shared" ref="BE20:BE55" si="39">I20*BE$18</f>
        <v>11.73</v>
      </c>
      <c r="BF20" s="16">
        <f t="shared" ref="BF20:BF55" si="40">BF$18</f>
        <v>-6.421496988713093</v>
      </c>
      <c r="BG20" s="15">
        <f t="shared" ref="BG20:BG55" si="41">EXP((BC20+BD20)/$AO$15)</f>
        <v>4.9728083337237452</v>
      </c>
      <c r="BH20" s="15">
        <f t="shared" ref="BH20:BH55" si="42">EXP((BE20+BF20)/$AO$15)</f>
        <v>8.5207473001304539</v>
      </c>
      <c r="BI20" s="14">
        <f t="shared" ref="BI20:BI55" si="43">SUM(BG20:BH20)</f>
        <v>13.4935556338542</v>
      </c>
      <c r="BJ20" s="13">
        <f t="shared" ref="BJ20:BJ55" si="44">$AO$15*LN(SUM(BG20^2/BI20,BH20^2/BI20))</f>
        <v>4.8957441230651035</v>
      </c>
      <c r="BK20" s="18">
        <f t="shared" ref="BK20:BK55" si="45">K20*BK$18</f>
        <v>0</v>
      </c>
      <c r="BL20" s="16">
        <f t="shared" ref="BL20:BL55" si="46">BL$18</f>
        <v>2.9542085045355115</v>
      </c>
      <c r="BM20" s="17">
        <f t="shared" ref="BM20:BM55" si="47">K20*BM$18</f>
        <v>0</v>
      </c>
      <c r="BN20" s="16">
        <f t="shared" ref="BN20:BN55" si="48">BN$18</f>
        <v>-6.421496988713093</v>
      </c>
      <c r="BO20" s="15">
        <f t="shared" ref="BO20:BO55" si="49">EXP((BK20+BL20)/$AO$15)</f>
        <v>3.2946970784078111</v>
      </c>
      <c r="BP20" s="15">
        <f t="shared" ref="BP20:BP55" si="50">EXP((BM20+BN20)/$AO$15)</f>
        <v>7.489210590785976E-2</v>
      </c>
      <c r="BQ20" s="14">
        <f t="shared" ref="BQ20:BQ55" si="51">SUM(BO20:BP20)</f>
        <v>3.3695891843156707</v>
      </c>
      <c r="BR20" s="13">
        <f t="shared" ref="BR20:BR55" si="52">$AO$15*LN(SUM(BO20^2/BQ20,BP20^2/BQ20))</f>
        <v>2.8997979171517221</v>
      </c>
      <c r="BS20" s="543">
        <f t="shared" ref="BS20:BS55" si="53">L20*AT20+N20*BB20+H20*BJ20+J20*BR20</f>
        <v>7.8036983699014701</v>
      </c>
      <c r="BT20" s="207"/>
      <c r="BU20" s="32"/>
      <c r="BV20" s="31"/>
      <c r="BW20" s="30"/>
      <c r="BX20" s="33"/>
      <c r="BY20" s="31"/>
      <c r="BZ20" s="32"/>
      <c r="CA20" s="31"/>
      <c r="CB20" s="32"/>
      <c r="CC20" s="31"/>
      <c r="CD20" s="30"/>
      <c r="CE20" s="29"/>
      <c r="CF20" s="28"/>
    </row>
    <row r="21" spans="1:84" s="26" customFormat="1" ht="15" customHeight="1" x14ac:dyDescent="0.3">
      <c r="A21" s="25"/>
      <c r="B21" s="34"/>
      <c r="C21" s="429">
        <v>2</v>
      </c>
      <c r="D21" s="430" t="s">
        <v>129</v>
      </c>
      <c r="E21" s="431"/>
      <c r="F21" s="432" t="s">
        <v>126</v>
      </c>
      <c r="G21" s="433" t="s">
        <v>128</v>
      </c>
      <c r="H21" s="434">
        <v>1</v>
      </c>
      <c r="I21" s="548">
        <v>1.6</v>
      </c>
      <c r="J21" s="434">
        <v>0</v>
      </c>
      <c r="K21" s="435">
        <v>0</v>
      </c>
      <c r="L21" s="434">
        <v>1</v>
      </c>
      <c r="M21" s="548">
        <v>0.6</v>
      </c>
      <c r="N21" s="434">
        <v>0</v>
      </c>
      <c r="O21" s="435">
        <v>0</v>
      </c>
      <c r="P21" s="436">
        <f t="shared" si="0"/>
        <v>2</v>
      </c>
      <c r="R21" s="23">
        <f t="shared" si="1"/>
        <v>2.8</v>
      </c>
      <c r="S21" s="22">
        <f t="shared" si="2"/>
        <v>3.2</v>
      </c>
      <c r="T21" s="22">
        <f t="shared" si="3"/>
        <v>4.2903342343009916</v>
      </c>
      <c r="U21" s="22">
        <f t="shared" si="4"/>
        <v>0</v>
      </c>
      <c r="V21" s="22">
        <f t="shared" si="5"/>
        <v>1.0903342343009912</v>
      </c>
      <c r="W21" s="22">
        <f t="shared" si="6"/>
        <v>0.84</v>
      </c>
      <c r="X21" s="22">
        <f t="shared" si="7"/>
        <v>3.3363003156223705</v>
      </c>
      <c r="Y21" s="22">
        <f t="shared" si="8"/>
        <v>0</v>
      </c>
      <c r="Z21" s="22">
        <f t="shared" si="9"/>
        <v>2.4963003156223706</v>
      </c>
      <c r="AA21" s="249">
        <f t="shared" si="10"/>
        <v>7.6266345499233621</v>
      </c>
      <c r="AB21" s="167">
        <f t="shared" si="11"/>
        <v>13.186</v>
      </c>
      <c r="AC21" s="166">
        <f t="shared" si="12"/>
        <v>5.5520000000000005</v>
      </c>
      <c r="AD21" s="166">
        <f t="shared" si="13"/>
        <v>4.7899593519398058</v>
      </c>
      <c r="AE21" s="166">
        <f t="shared" si="14"/>
        <v>0</v>
      </c>
      <c r="AF21" s="166">
        <f t="shared" si="15"/>
        <v>-0.76204064806019467</v>
      </c>
      <c r="AG21" s="166">
        <f t="shared" si="16"/>
        <v>2.2799999999999998</v>
      </c>
      <c r="AH21" s="166">
        <f t="shared" si="17"/>
        <v>1.5179593519398051</v>
      </c>
      <c r="AI21" s="166">
        <f t="shared" si="18"/>
        <v>0</v>
      </c>
      <c r="AJ21" s="166">
        <f t="shared" si="19"/>
        <v>-0.76204064806019467</v>
      </c>
      <c r="AK21" s="257">
        <f t="shared" si="20"/>
        <v>6.3079187038796114</v>
      </c>
      <c r="AL21" s="264"/>
      <c r="AM21" s="20">
        <f t="shared" si="21"/>
        <v>0.72</v>
      </c>
      <c r="AN21" s="16">
        <f t="shared" si="22"/>
        <v>2.7500083873056593</v>
      </c>
      <c r="AO21" s="16">
        <f t="shared" si="23"/>
        <v>2.1</v>
      </c>
      <c r="AP21" s="19">
        <f t="shared" si="24"/>
        <v>-6.0210459389318292</v>
      </c>
      <c r="AQ21" s="15">
        <f t="shared" si="25"/>
        <v>4.0571887513975131</v>
      </c>
      <c r="AR21" s="15">
        <f t="shared" si="26"/>
        <v>0.20545496778661027</v>
      </c>
      <c r="AS21" s="14">
        <f t="shared" si="27"/>
        <v>4.2626437191841235</v>
      </c>
      <c r="AT21" s="13">
        <f t="shared" si="28"/>
        <v>3.3539570481493941</v>
      </c>
      <c r="AU21" s="20">
        <f t="shared" si="29"/>
        <v>0</v>
      </c>
      <c r="AV21" s="16">
        <f t="shared" si="30"/>
        <v>2.7500083873056593</v>
      </c>
      <c r="AW21" s="16">
        <f t="shared" si="31"/>
        <v>0</v>
      </c>
      <c r="AX21" s="19">
        <f t="shared" si="32"/>
        <v>-6.0210459389318292</v>
      </c>
      <c r="AY21" s="15">
        <f t="shared" si="33"/>
        <v>3.0340530364394049</v>
      </c>
      <c r="AZ21" s="15">
        <f t="shared" si="34"/>
        <v>8.8029320603229086E-2</v>
      </c>
      <c r="BA21" s="14">
        <f t="shared" si="35"/>
        <v>3.1220823570426339</v>
      </c>
      <c r="BB21" s="13">
        <f t="shared" si="36"/>
        <v>2.6812286656000901</v>
      </c>
      <c r="BC21" s="18">
        <f t="shared" si="37"/>
        <v>0.96</v>
      </c>
      <c r="BD21" s="16">
        <f t="shared" si="38"/>
        <v>2.9542085045355115</v>
      </c>
      <c r="BE21" s="17">
        <f t="shared" si="39"/>
        <v>11.040000000000001</v>
      </c>
      <c r="BF21" s="16">
        <f t="shared" si="40"/>
        <v>-6.421496988713093</v>
      </c>
      <c r="BG21" s="15">
        <f t="shared" si="41"/>
        <v>4.8538335984858954</v>
      </c>
      <c r="BH21" s="15">
        <f t="shared" si="42"/>
        <v>6.4496189906356305</v>
      </c>
      <c r="BI21" s="14">
        <f t="shared" si="43"/>
        <v>11.303452589121527</v>
      </c>
      <c r="BJ21" s="13">
        <f t="shared" si="44"/>
        <v>4.3401939042109756</v>
      </c>
      <c r="BK21" s="18">
        <f t="shared" si="45"/>
        <v>0</v>
      </c>
      <c r="BL21" s="16">
        <f t="shared" si="46"/>
        <v>2.9542085045355115</v>
      </c>
      <c r="BM21" s="17">
        <f t="shared" si="47"/>
        <v>0</v>
      </c>
      <c r="BN21" s="16">
        <f t="shared" si="48"/>
        <v>-6.421496988713093</v>
      </c>
      <c r="BO21" s="15">
        <f t="shared" si="49"/>
        <v>3.2946970784078111</v>
      </c>
      <c r="BP21" s="15">
        <f t="shared" si="50"/>
        <v>7.489210590785976E-2</v>
      </c>
      <c r="BQ21" s="14">
        <f t="shared" si="51"/>
        <v>3.3695891843156707</v>
      </c>
      <c r="BR21" s="13">
        <f t="shared" si="52"/>
        <v>2.8997979171517221</v>
      </c>
      <c r="BS21" s="13">
        <f t="shared" si="53"/>
        <v>7.6941509523603697</v>
      </c>
      <c r="BT21" s="207"/>
      <c r="BU21" s="32"/>
      <c r="BV21" s="31"/>
      <c r="BW21" s="30"/>
      <c r="BX21" s="33"/>
      <c r="BY21" s="31"/>
      <c r="BZ21" s="32"/>
      <c r="CA21" s="31"/>
      <c r="CB21" s="32"/>
      <c r="CC21" s="31"/>
      <c r="CD21" s="30"/>
      <c r="CE21" s="29"/>
      <c r="CF21" s="28"/>
    </row>
    <row r="22" spans="1:84" s="26" customFormat="1" ht="15" customHeight="1" x14ac:dyDescent="0.3">
      <c r="A22" s="25"/>
      <c r="B22" s="34"/>
      <c r="C22" s="429">
        <v>3</v>
      </c>
      <c r="D22" s="430" t="s">
        <v>127</v>
      </c>
      <c r="E22" s="431"/>
      <c r="F22" s="432" t="s">
        <v>126</v>
      </c>
      <c r="G22" s="433" t="s">
        <v>125</v>
      </c>
      <c r="H22" s="434">
        <v>1</v>
      </c>
      <c r="I22" s="551">
        <v>1.2</v>
      </c>
      <c r="J22" s="434">
        <v>0</v>
      </c>
      <c r="K22" s="435">
        <v>0</v>
      </c>
      <c r="L22" s="434">
        <v>1</v>
      </c>
      <c r="M22" s="551">
        <v>0.6</v>
      </c>
      <c r="N22" s="434">
        <v>0</v>
      </c>
      <c r="O22" s="435">
        <v>0</v>
      </c>
      <c r="P22" s="436">
        <f t="shared" si="0"/>
        <v>3</v>
      </c>
      <c r="R22" s="23">
        <f t="shared" si="1"/>
        <v>2.8</v>
      </c>
      <c r="S22" s="22">
        <f t="shared" si="2"/>
        <v>2.4</v>
      </c>
      <c r="T22" s="22">
        <f t="shared" si="3"/>
        <v>3.4903342343009909</v>
      </c>
      <c r="U22" s="22">
        <f t="shared" si="4"/>
        <v>0</v>
      </c>
      <c r="V22" s="22">
        <f t="shared" si="5"/>
        <v>1.0903342343009912</v>
      </c>
      <c r="W22" s="22">
        <f t="shared" si="6"/>
        <v>0.84</v>
      </c>
      <c r="X22" s="22">
        <f t="shared" si="7"/>
        <v>3.3363003156223705</v>
      </c>
      <c r="Y22" s="22">
        <f t="shared" si="8"/>
        <v>0</v>
      </c>
      <c r="Z22" s="22">
        <f t="shared" si="9"/>
        <v>2.4963003156223706</v>
      </c>
      <c r="AA22" s="249">
        <f t="shared" si="10"/>
        <v>6.8266345499233614</v>
      </c>
      <c r="AB22" s="167">
        <f t="shared" si="11"/>
        <v>13.186</v>
      </c>
      <c r="AC22" s="166">
        <f t="shared" si="12"/>
        <v>4.1639999999999997</v>
      </c>
      <c r="AD22" s="166">
        <f t="shared" si="13"/>
        <v>3.401959351939805</v>
      </c>
      <c r="AE22" s="166">
        <f t="shared" si="14"/>
        <v>0</v>
      </c>
      <c r="AF22" s="166">
        <f t="shared" si="15"/>
        <v>-0.76204064806019467</v>
      </c>
      <c r="AG22" s="166">
        <f t="shared" si="16"/>
        <v>2.2799999999999998</v>
      </c>
      <c r="AH22" s="166">
        <f t="shared" si="17"/>
        <v>1.5179593519398051</v>
      </c>
      <c r="AI22" s="166">
        <f t="shared" si="18"/>
        <v>0</v>
      </c>
      <c r="AJ22" s="166">
        <f t="shared" si="19"/>
        <v>-0.76204064806019467</v>
      </c>
      <c r="AK22" s="257">
        <f t="shared" si="20"/>
        <v>4.9199187038796097</v>
      </c>
      <c r="AL22" s="264"/>
      <c r="AM22" s="20">
        <f t="shared" si="21"/>
        <v>0.72</v>
      </c>
      <c r="AN22" s="16">
        <f t="shared" si="22"/>
        <v>2.7500083873056593</v>
      </c>
      <c r="AO22" s="16">
        <f t="shared" si="23"/>
        <v>2.1</v>
      </c>
      <c r="AP22" s="19">
        <f t="shared" si="24"/>
        <v>-6.0210459389318292</v>
      </c>
      <c r="AQ22" s="15">
        <f t="shared" si="25"/>
        <v>4.0571887513975131</v>
      </c>
      <c r="AR22" s="15">
        <f t="shared" si="26"/>
        <v>0.20545496778661027</v>
      </c>
      <c r="AS22" s="14">
        <f t="shared" si="27"/>
        <v>4.2626437191841235</v>
      </c>
      <c r="AT22" s="13">
        <f t="shared" si="28"/>
        <v>3.3539570481493941</v>
      </c>
      <c r="AU22" s="20">
        <f t="shared" si="29"/>
        <v>0</v>
      </c>
      <c r="AV22" s="16">
        <f t="shared" si="30"/>
        <v>2.7500083873056593</v>
      </c>
      <c r="AW22" s="16">
        <f t="shared" si="31"/>
        <v>0</v>
      </c>
      <c r="AX22" s="19">
        <f t="shared" si="32"/>
        <v>-6.0210459389318292</v>
      </c>
      <c r="AY22" s="15">
        <f t="shared" si="33"/>
        <v>3.0340530364394049</v>
      </c>
      <c r="AZ22" s="15">
        <f t="shared" si="34"/>
        <v>8.8029320603229086E-2</v>
      </c>
      <c r="BA22" s="14">
        <f t="shared" si="35"/>
        <v>3.1220823570426339</v>
      </c>
      <c r="BB22" s="13">
        <f t="shared" si="36"/>
        <v>2.6812286656000901</v>
      </c>
      <c r="BC22" s="18">
        <f t="shared" si="37"/>
        <v>0.72</v>
      </c>
      <c r="BD22" s="16">
        <f t="shared" si="38"/>
        <v>2.9542085045355115</v>
      </c>
      <c r="BE22" s="17">
        <f t="shared" si="39"/>
        <v>8.2799999999999994</v>
      </c>
      <c r="BF22" s="16">
        <f t="shared" si="40"/>
        <v>-6.421496988713093</v>
      </c>
      <c r="BG22" s="15">
        <f t="shared" si="41"/>
        <v>4.4057265200167448</v>
      </c>
      <c r="BH22" s="15">
        <f t="shared" si="42"/>
        <v>2.1171886414758454</v>
      </c>
      <c r="BI22" s="14">
        <f t="shared" si="43"/>
        <v>6.5229151614925902</v>
      </c>
      <c r="BJ22" s="13">
        <f t="shared" si="44"/>
        <v>3.2167127001872786</v>
      </c>
      <c r="BK22" s="18">
        <f t="shared" si="45"/>
        <v>0</v>
      </c>
      <c r="BL22" s="16">
        <f t="shared" si="46"/>
        <v>2.9542085045355115</v>
      </c>
      <c r="BM22" s="17">
        <f t="shared" si="47"/>
        <v>0</v>
      </c>
      <c r="BN22" s="16">
        <f t="shared" si="48"/>
        <v>-6.421496988713093</v>
      </c>
      <c r="BO22" s="15">
        <f t="shared" si="49"/>
        <v>3.2946970784078111</v>
      </c>
      <c r="BP22" s="15">
        <f t="shared" si="50"/>
        <v>7.489210590785976E-2</v>
      </c>
      <c r="BQ22" s="14">
        <f t="shared" si="51"/>
        <v>3.3695891843156707</v>
      </c>
      <c r="BR22" s="13">
        <f t="shared" si="52"/>
        <v>2.8997979171517221</v>
      </c>
      <c r="BS22" s="13">
        <f t="shared" si="53"/>
        <v>6.5706697483366732</v>
      </c>
      <c r="BT22" s="207"/>
      <c r="BU22" s="32"/>
      <c r="BV22" s="31"/>
      <c r="BW22" s="30"/>
      <c r="BX22" s="33"/>
      <c r="BY22" s="31"/>
      <c r="BZ22" s="32"/>
      <c r="CA22" s="31"/>
      <c r="CB22" s="32"/>
      <c r="CC22" s="31"/>
      <c r="CD22" s="30"/>
      <c r="CE22" s="29"/>
      <c r="CF22" s="28"/>
    </row>
    <row r="23" spans="1:84" s="26" customFormat="1" ht="18" customHeight="1" x14ac:dyDescent="0.3">
      <c r="A23" s="25"/>
      <c r="B23" s="34"/>
      <c r="C23" s="429">
        <v>4</v>
      </c>
      <c r="D23" s="553" t="s">
        <v>124</v>
      </c>
      <c r="E23" s="431"/>
      <c r="F23" s="432" t="s">
        <v>113</v>
      </c>
      <c r="G23" s="432" t="s">
        <v>123</v>
      </c>
      <c r="H23" s="434">
        <v>1</v>
      </c>
      <c r="I23" s="551">
        <v>1.2</v>
      </c>
      <c r="J23" s="434">
        <v>0</v>
      </c>
      <c r="K23" s="435">
        <v>0</v>
      </c>
      <c r="L23" s="434">
        <v>2</v>
      </c>
      <c r="M23" s="548">
        <v>1.3063402966911764</v>
      </c>
      <c r="N23" s="434">
        <v>1</v>
      </c>
      <c r="O23" s="548">
        <v>0.6</v>
      </c>
      <c r="P23" s="436">
        <f t="shared" si="0"/>
        <v>4</v>
      </c>
      <c r="R23" s="23">
        <f t="shared" si="1"/>
        <v>2.8</v>
      </c>
      <c r="S23" s="22">
        <f t="shared" si="2"/>
        <v>2.4</v>
      </c>
      <c r="T23" s="22">
        <f t="shared" si="3"/>
        <v>3.4903342343009909</v>
      </c>
      <c r="U23" s="22">
        <f t="shared" si="4"/>
        <v>0</v>
      </c>
      <c r="V23" s="22">
        <f t="shared" si="5"/>
        <v>1.0903342343009912</v>
      </c>
      <c r="W23" s="22">
        <f t="shared" si="6"/>
        <v>1.8288764153676467</v>
      </c>
      <c r="X23" s="22">
        <f t="shared" si="7"/>
        <v>4.3251767309900178</v>
      </c>
      <c r="Y23" s="22">
        <f t="shared" si="8"/>
        <v>0.84</v>
      </c>
      <c r="Z23" s="22">
        <f t="shared" si="9"/>
        <v>3.3363003156223705</v>
      </c>
      <c r="AA23" s="249">
        <f t="shared" si="10"/>
        <v>15.476988011903398</v>
      </c>
      <c r="AB23" s="167">
        <f t="shared" si="11"/>
        <v>13.186</v>
      </c>
      <c r="AC23" s="166">
        <f t="shared" si="12"/>
        <v>4.1639999999999997</v>
      </c>
      <c r="AD23" s="166">
        <f t="shared" si="13"/>
        <v>3.401959351939805</v>
      </c>
      <c r="AE23" s="166">
        <f t="shared" si="14"/>
        <v>0</v>
      </c>
      <c r="AF23" s="166">
        <f t="shared" si="15"/>
        <v>-0.76204064806019467</v>
      </c>
      <c r="AG23" s="166">
        <f t="shared" si="16"/>
        <v>4.9640931274264695</v>
      </c>
      <c r="AH23" s="166">
        <f t="shared" si="17"/>
        <v>4.2020524793662748</v>
      </c>
      <c r="AI23" s="166">
        <f t="shared" si="18"/>
        <v>2.2799999999999998</v>
      </c>
      <c r="AJ23" s="166">
        <f t="shared" si="19"/>
        <v>1.5179593519398051</v>
      </c>
      <c r="AK23" s="257">
        <f t="shared" si="20"/>
        <v>13.324023662612159</v>
      </c>
      <c r="AL23" s="264"/>
      <c r="AM23" s="20">
        <f t="shared" si="21"/>
        <v>1.5676083560294116</v>
      </c>
      <c r="AN23" s="16">
        <f t="shared" si="22"/>
        <v>2.7500083873056593</v>
      </c>
      <c r="AO23" s="16">
        <f t="shared" si="23"/>
        <v>4.5721910384191169</v>
      </c>
      <c r="AP23" s="19">
        <f t="shared" si="24"/>
        <v>-6.0210459389318292</v>
      </c>
      <c r="AQ23" s="15">
        <f t="shared" si="25"/>
        <v>5.7120832547169451</v>
      </c>
      <c r="AR23" s="15">
        <f t="shared" si="26"/>
        <v>0.55724196938618686</v>
      </c>
      <c r="AS23" s="14">
        <f t="shared" si="27"/>
        <v>6.2693252241031319</v>
      </c>
      <c r="AT23" s="13">
        <f t="shared" si="28"/>
        <v>4.1104480972336566</v>
      </c>
      <c r="AU23" s="20">
        <f t="shared" si="29"/>
        <v>0.72</v>
      </c>
      <c r="AV23" s="16">
        <f t="shared" si="30"/>
        <v>2.7500083873056593</v>
      </c>
      <c r="AW23" s="16">
        <f t="shared" si="31"/>
        <v>2.1</v>
      </c>
      <c r="AX23" s="19">
        <f t="shared" si="32"/>
        <v>-6.0210459389318292</v>
      </c>
      <c r="AY23" s="15">
        <f t="shared" si="33"/>
        <v>4.0571887513975131</v>
      </c>
      <c r="AZ23" s="15">
        <f t="shared" si="34"/>
        <v>0.20545496778661027</v>
      </c>
      <c r="BA23" s="14">
        <f t="shared" si="35"/>
        <v>4.2626437191841235</v>
      </c>
      <c r="BB23" s="13">
        <f t="shared" si="36"/>
        <v>3.3539570481493941</v>
      </c>
      <c r="BC23" s="18">
        <f t="shared" si="37"/>
        <v>0.72</v>
      </c>
      <c r="BD23" s="16">
        <f t="shared" si="38"/>
        <v>2.9542085045355115</v>
      </c>
      <c r="BE23" s="17">
        <f t="shared" si="39"/>
        <v>8.2799999999999994</v>
      </c>
      <c r="BF23" s="16">
        <f t="shared" si="40"/>
        <v>-6.421496988713093</v>
      </c>
      <c r="BG23" s="15">
        <f t="shared" si="41"/>
        <v>4.4057265200167448</v>
      </c>
      <c r="BH23" s="15">
        <f t="shared" si="42"/>
        <v>2.1171886414758454</v>
      </c>
      <c r="BI23" s="14">
        <f t="shared" si="43"/>
        <v>6.5229151614925902</v>
      </c>
      <c r="BJ23" s="13">
        <f t="shared" si="44"/>
        <v>3.2167127001872786</v>
      </c>
      <c r="BK23" s="18">
        <f t="shared" si="45"/>
        <v>0</v>
      </c>
      <c r="BL23" s="16">
        <f t="shared" si="46"/>
        <v>2.9542085045355115</v>
      </c>
      <c r="BM23" s="17">
        <f t="shared" si="47"/>
        <v>0</v>
      </c>
      <c r="BN23" s="16">
        <f t="shared" si="48"/>
        <v>-6.421496988713093</v>
      </c>
      <c r="BO23" s="15">
        <f t="shared" si="49"/>
        <v>3.2946970784078111</v>
      </c>
      <c r="BP23" s="15">
        <f t="shared" si="50"/>
        <v>7.489210590785976E-2</v>
      </c>
      <c r="BQ23" s="14">
        <f t="shared" si="51"/>
        <v>3.3695891843156707</v>
      </c>
      <c r="BR23" s="13">
        <f t="shared" si="52"/>
        <v>2.8997979171517221</v>
      </c>
      <c r="BS23" s="13">
        <f t="shared" si="53"/>
        <v>14.791565942803986</v>
      </c>
      <c r="BT23" s="207"/>
      <c r="BU23" s="32"/>
      <c r="BV23" s="31"/>
      <c r="BW23" s="30"/>
      <c r="BX23" s="33"/>
      <c r="BY23" s="31"/>
      <c r="BZ23" s="32"/>
      <c r="CA23" s="31"/>
      <c r="CB23" s="32"/>
      <c r="CC23" s="31"/>
      <c r="CD23" s="30"/>
      <c r="CE23" s="29"/>
      <c r="CF23" s="28"/>
    </row>
    <row r="24" spans="1:84" s="26" customFormat="1" ht="15" customHeight="1" x14ac:dyDescent="0.3">
      <c r="A24" s="25"/>
      <c r="B24" s="34"/>
      <c r="C24" s="429">
        <v>5</v>
      </c>
      <c r="D24" s="430" t="s">
        <v>122</v>
      </c>
      <c r="E24" s="431"/>
      <c r="F24" s="432" t="s">
        <v>113</v>
      </c>
      <c r="G24" s="432" t="s">
        <v>121</v>
      </c>
      <c r="H24" s="434">
        <v>2</v>
      </c>
      <c r="I24" s="551">
        <v>1.2</v>
      </c>
      <c r="J24" s="434">
        <v>0</v>
      </c>
      <c r="K24" s="435">
        <v>0</v>
      </c>
      <c r="L24" s="434">
        <v>2</v>
      </c>
      <c r="M24" s="548">
        <v>1.3063402966911764</v>
      </c>
      <c r="N24" s="434">
        <v>2</v>
      </c>
      <c r="O24" s="548">
        <v>0.6</v>
      </c>
      <c r="P24" s="436">
        <f t="shared" si="0"/>
        <v>5</v>
      </c>
      <c r="R24" s="23">
        <f t="shared" si="1"/>
        <v>2.8</v>
      </c>
      <c r="S24" s="22">
        <f t="shared" si="2"/>
        <v>2.4</v>
      </c>
      <c r="T24" s="22">
        <f t="shared" si="3"/>
        <v>3.4903342343009909</v>
      </c>
      <c r="U24" s="22">
        <f t="shared" si="4"/>
        <v>0</v>
      </c>
      <c r="V24" s="22">
        <f t="shared" si="5"/>
        <v>1.0903342343009912</v>
      </c>
      <c r="W24" s="22">
        <f t="shared" si="6"/>
        <v>1.8288764153676467</v>
      </c>
      <c r="X24" s="22">
        <f t="shared" si="7"/>
        <v>4.3251767309900178</v>
      </c>
      <c r="Y24" s="22">
        <f t="shared" si="8"/>
        <v>0.84</v>
      </c>
      <c r="Z24" s="22">
        <f t="shared" si="9"/>
        <v>3.3363003156223705</v>
      </c>
      <c r="AA24" s="249">
        <f t="shared" si="10"/>
        <v>22.303622561826757</v>
      </c>
      <c r="AB24" s="167">
        <f t="shared" si="11"/>
        <v>13.186</v>
      </c>
      <c r="AC24" s="166">
        <f t="shared" si="12"/>
        <v>4.1639999999999997</v>
      </c>
      <c r="AD24" s="166">
        <f t="shared" si="13"/>
        <v>3.401959351939805</v>
      </c>
      <c r="AE24" s="166">
        <f t="shared" si="14"/>
        <v>0</v>
      </c>
      <c r="AF24" s="166">
        <f t="shared" si="15"/>
        <v>-0.76204064806019467</v>
      </c>
      <c r="AG24" s="166">
        <f t="shared" si="16"/>
        <v>4.9640931274264695</v>
      </c>
      <c r="AH24" s="166">
        <f t="shared" si="17"/>
        <v>4.2020524793662748</v>
      </c>
      <c r="AI24" s="166">
        <f t="shared" si="18"/>
        <v>2.2799999999999998</v>
      </c>
      <c r="AJ24" s="166">
        <f t="shared" si="19"/>
        <v>1.5179593519398051</v>
      </c>
      <c r="AK24" s="257">
        <f t="shared" si="20"/>
        <v>18.243942366491769</v>
      </c>
      <c r="AL24" s="264"/>
      <c r="AM24" s="20">
        <f t="shared" si="21"/>
        <v>1.5676083560294116</v>
      </c>
      <c r="AN24" s="16">
        <f t="shared" si="22"/>
        <v>2.7500083873056593</v>
      </c>
      <c r="AO24" s="16">
        <f t="shared" si="23"/>
        <v>4.5721910384191169</v>
      </c>
      <c r="AP24" s="19">
        <f t="shared" si="24"/>
        <v>-6.0210459389318292</v>
      </c>
      <c r="AQ24" s="15">
        <f t="shared" si="25"/>
        <v>5.7120832547169451</v>
      </c>
      <c r="AR24" s="15">
        <f t="shared" si="26"/>
        <v>0.55724196938618686</v>
      </c>
      <c r="AS24" s="14">
        <f t="shared" si="27"/>
        <v>6.2693252241031319</v>
      </c>
      <c r="AT24" s="13">
        <f t="shared" si="28"/>
        <v>4.1104480972336566</v>
      </c>
      <c r="AU24" s="20">
        <f t="shared" si="29"/>
        <v>0.72</v>
      </c>
      <c r="AV24" s="16">
        <f t="shared" si="30"/>
        <v>2.7500083873056593</v>
      </c>
      <c r="AW24" s="16">
        <f t="shared" si="31"/>
        <v>2.1</v>
      </c>
      <c r="AX24" s="19">
        <f t="shared" si="32"/>
        <v>-6.0210459389318292</v>
      </c>
      <c r="AY24" s="15">
        <f t="shared" si="33"/>
        <v>4.0571887513975131</v>
      </c>
      <c r="AZ24" s="15">
        <f t="shared" si="34"/>
        <v>0.20545496778661027</v>
      </c>
      <c r="BA24" s="14">
        <f t="shared" si="35"/>
        <v>4.2626437191841235</v>
      </c>
      <c r="BB24" s="13">
        <f t="shared" si="36"/>
        <v>3.3539570481493941</v>
      </c>
      <c r="BC24" s="18">
        <f t="shared" si="37"/>
        <v>0.72</v>
      </c>
      <c r="BD24" s="16">
        <f t="shared" si="38"/>
        <v>2.9542085045355115</v>
      </c>
      <c r="BE24" s="17">
        <f t="shared" si="39"/>
        <v>8.2799999999999994</v>
      </c>
      <c r="BF24" s="16">
        <f t="shared" si="40"/>
        <v>-6.421496988713093</v>
      </c>
      <c r="BG24" s="15">
        <f t="shared" si="41"/>
        <v>4.4057265200167448</v>
      </c>
      <c r="BH24" s="15">
        <f t="shared" si="42"/>
        <v>2.1171886414758454</v>
      </c>
      <c r="BI24" s="14">
        <f t="shared" si="43"/>
        <v>6.5229151614925902</v>
      </c>
      <c r="BJ24" s="13">
        <f t="shared" si="44"/>
        <v>3.2167127001872786</v>
      </c>
      <c r="BK24" s="18">
        <f t="shared" si="45"/>
        <v>0</v>
      </c>
      <c r="BL24" s="16">
        <f t="shared" si="46"/>
        <v>2.9542085045355115</v>
      </c>
      <c r="BM24" s="17">
        <f t="shared" si="47"/>
        <v>0</v>
      </c>
      <c r="BN24" s="16">
        <f t="shared" si="48"/>
        <v>-6.421496988713093</v>
      </c>
      <c r="BO24" s="15">
        <f t="shared" si="49"/>
        <v>3.2946970784078111</v>
      </c>
      <c r="BP24" s="15">
        <f t="shared" si="50"/>
        <v>7.489210590785976E-2</v>
      </c>
      <c r="BQ24" s="14">
        <f t="shared" si="51"/>
        <v>3.3695891843156707</v>
      </c>
      <c r="BR24" s="13">
        <f t="shared" si="52"/>
        <v>2.8997979171517221</v>
      </c>
      <c r="BS24" s="13">
        <f t="shared" si="53"/>
        <v>21.362235691140658</v>
      </c>
      <c r="BT24" s="207"/>
      <c r="BU24" s="32"/>
      <c r="BV24" s="31"/>
      <c r="BW24" s="30"/>
      <c r="BX24" s="33"/>
      <c r="BY24" s="31"/>
      <c r="BZ24" s="32"/>
      <c r="CA24" s="31"/>
      <c r="CB24" s="32"/>
      <c r="CC24" s="31"/>
      <c r="CD24" s="30"/>
      <c r="CE24" s="29"/>
      <c r="CF24" s="28"/>
    </row>
    <row r="25" spans="1:84" s="26" customFormat="1" ht="15" customHeight="1" x14ac:dyDescent="0.3">
      <c r="A25" s="25"/>
      <c r="B25" s="34"/>
      <c r="C25" s="429">
        <v>6</v>
      </c>
      <c r="D25" s="430" t="s">
        <v>120</v>
      </c>
      <c r="E25" s="437"/>
      <c r="F25" s="432" t="s">
        <v>113</v>
      </c>
      <c r="G25" s="432" t="s">
        <v>119</v>
      </c>
      <c r="H25" s="434">
        <v>1</v>
      </c>
      <c r="I25" s="548">
        <v>1.2</v>
      </c>
      <c r="J25" s="434">
        <v>0</v>
      </c>
      <c r="K25" s="435">
        <v>0</v>
      </c>
      <c r="L25" s="434">
        <v>1</v>
      </c>
      <c r="M25" s="548">
        <v>0.6</v>
      </c>
      <c r="N25" s="434">
        <v>0</v>
      </c>
      <c r="O25" s="435">
        <v>0</v>
      </c>
      <c r="P25" s="436">
        <f t="shared" si="0"/>
        <v>6</v>
      </c>
      <c r="R25" s="23">
        <f t="shared" si="1"/>
        <v>2.8</v>
      </c>
      <c r="S25" s="22">
        <f t="shared" si="2"/>
        <v>2.4</v>
      </c>
      <c r="T25" s="22">
        <f t="shared" si="3"/>
        <v>3.4903342343009909</v>
      </c>
      <c r="U25" s="22">
        <f t="shared" si="4"/>
        <v>0</v>
      </c>
      <c r="V25" s="22">
        <f t="shared" si="5"/>
        <v>1.0903342343009912</v>
      </c>
      <c r="W25" s="22">
        <f t="shared" si="6"/>
        <v>0.84</v>
      </c>
      <c r="X25" s="22">
        <f t="shared" si="7"/>
        <v>3.3363003156223705</v>
      </c>
      <c r="Y25" s="22">
        <f t="shared" si="8"/>
        <v>0</v>
      </c>
      <c r="Z25" s="22">
        <f t="shared" si="9"/>
        <v>2.4963003156223706</v>
      </c>
      <c r="AA25" s="249">
        <f t="shared" si="10"/>
        <v>6.8266345499233614</v>
      </c>
      <c r="AB25" s="167">
        <f t="shared" si="11"/>
        <v>13.186</v>
      </c>
      <c r="AC25" s="166">
        <f t="shared" si="12"/>
        <v>4.1639999999999997</v>
      </c>
      <c r="AD25" s="166">
        <f t="shared" si="13"/>
        <v>3.401959351939805</v>
      </c>
      <c r="AE25" s="166">
        <f t="shared" si="14"/>
        <v>0</v>
      </c>
      <c r="AF25" s="166">
        <f t="shared" si="15"/>
        <v>-0.76204064806019467</v>
      </c>
      <c r="AG25" s="166">
        <f t="shared" si="16"/>
        <v>2.2799999999999998</v>
      </c>
      <c r="AH25" s="166">
        <f t="shared" si="17"/>
        <v>1.5179593519398051</v>
      </c>
      <c r="AI25" s="166">
        <f t="shared" si="18"/>
        <v>0</v>
      </c>
      <c r="AJ25" s="166">
        <f t="shared" si="19"/>
        <v>-0.76204064806019467</v>
      </c>
      <c r="AK25" s="257">
        <f t="shared" si="20"/>
        <v>4.9199187038796097</v>
      </c>
      <c r="AL25" s="264"/>
      <c r="AM25" s="20">
        <f t="shared" si="21"/>
        <v>0.72</v>
      </c>
      <c r="AN25" s="16">
        <f t="shared" si="22"/>
        <v>2.7500083873056593</v>
      </c>
      <c r="AO25" s="16">
        <f t="shared" si="23"/>
        <v>2.1</v>
      </c>
      <c r="AP25" s="19">
        <f t="shared" si="24"/>
        <v>-6.0210459389318292</v>
      </c>
      <c r="AQ25" s="15">
        <f t="shared" si="25"/>
        <v>4.0571887513975131</v>
      </c>
      <c r="AR25" s="15">
        <f t="shared" si="26"/>
        <v>0.20545496778661027</v>
      </c>
      <c r="AS25" s="14">
        <f t="shared" si="27"/>
        <v>4.2626437191841235</v>
      </c>
      <c r="AT25" s="13">
        <f t="shared" si="28"/>
        <v>3.3539570481493941</v>
      </c>
      <c r="AU25" s="20">
        <f t="shared" si="29"/>
        <v>0</v>
      </c>
      <c r="AV25" s="16">
        <f t="shared" si="30"/>
        <v>2.7500083873056593</v>
      </c>
      <c r="AW25" s="16">
        <f t="shared" si="31"/>
        <v>0</v>
      </c>
      <c r="AX25" s="19">
        <f t="shared" si="32"/>
        <v>-6.0210459389318292</v>
      </c>
      <c r="AY25" s="15">
        <f t="shared" si="33"/>
        <v>3.0340530364394049</v>
      </c>
      <c r="AZ25" s="15">
        <f t="shared" si="34"/>
        <v>8.8029320603229086E-2</v>
      </c>
      <c r="BA25" s="14">
        <f t="shared" si="35"/>
        <v>3.1220823570426339</v>
      </c>
      <c r="BB25" s="13">
        <f t="shared" si="36"/>
        <v>2.6812286656000901</v>
      </c>
      <c r="BC25" s="18">
        <f t="shared" si="37"/>
        <v>0.72</v>
      </c>
      <c r="BD25" s="16">
        <f t="shared" si="38"/>
        <v>2.9542085045355115</v>
      </c>
      <c r="BE25" s="17">
        <f t="shared" si="39"/>
        <v>8.2799999999999994</v>
      </c>
      <c r="BF25" s="16">
        <f t="shared" si="40"/>
        <v>-6.421496988713093</v>
      </c>
      <c r="BG25" s="15">
        <f t="shared" si="41"/>
        <v>4.4057265200167448</v>
      </c>
      <c r="BH25" s="15">
        <f t="shared" si="42"/>
        <v>2.1171886414758454</v>
      </c>
      <c r="BI25" s="14">
        <f t="shared" si="43"/>
        <v>6.5229151614925902</v>
      </c>
      <c r="BJ25" s="13">
        <f t="shared" si="44"/>
        <v>3.2167127001872786</v>
      </c>
      <c r="BK25" s="18">
        <f t="shared" si="45"/>
        <v>0</v>
      </c>
      <c r="BL25" s="16">
        <f t="shared" si="46"/>
        <v>2.9542085045355115</v>
      </c>
      <c r="BM25" s="17">
        <f t="shared" si="47"/>
        <v>0</v>
      </c>
      <c r="BN25" s="16">
        <f t="shared" si="48"/>
        <v>-6.421496988713093</v>
      </c>
      <c r="BO25" s="15">
        <f t="shared" si="49"/>
        <v>3.2946970784078111</v>
      </c>
      <c r="BP25" s="15">
        <f t="shared" si="50"/>
        <v>7.489210590785976E-2</v>
      </c>
      <c r="BQ25" s="14">
        <f t="shared" si="51"/>
        <v>3.3695891843156707</v>
      </c>
      <c r="BR25" s="13">
        <f t="shared" si="52"/>
        <v>2.8997979171517221</v>
      </c>
      <c r="BS25" s="13">
        <f t="shared" si="53"/>
        <v>6.5706697483366732</v>
      </c>
      <c r="BT25" s="207"/>
      <c r="BU25" s="32"/>
      <c r="BV25" s="31"/>
      <c r="BW25" s="30"/>
      <c r="BX25" s="33"/>
      <c r="BY25" s="31"/>
      <c r="BZ25" s="32"/>
      <c r="CA25" s="31"/>
      <c r="CB25" s="32"/>
      <c r="CC25" s="31"/>
      <c r="CD25" s="30"/>
      <c r="CE25" s="29"/>
      <c r="CF25" s="28"/>
    </row>
    <row r="26" spans="1:84" s="26" customFormat="1" ht="15" customHeight="1" x14ac:dyDescent="0.3">
      <c r="A26" s="25"/>
      <c r="B26" s="34"/>
      <c r="C26" s="429">
        <v>7</v>
      </c>
      <c r="D26" s="430" t="s">
        <v>118</v>
      </c>
      <c r="E26" s="431"/>
      <c r="F26" s="432" t="s">
        <v>113</v>
      </c>
      <c r="G26" s="432" t="s">
        <v>117</v>
      </c>
      <c r="H26" s="434">
        <v>0</v>
      </c>
      <c r="I26" s="435">
        <v>0</v>
      </c>
      <c r="J26" s="434">
        <v>0</v>
      </c>
      <c r="K26" s="435">
        <v>0</v>
      </c>
      <c r="L26" s="434">
        <v>2</v>
      </c>
      <c r="M26" s="548">
        <v>1.3063402966911764</v>
      </c>
      <c r="N26" s="434">
        <v>0</v>
      </c>
      <c r="O26" s="435">
        <v>0</v>
      </c>
      <c r="P26" s="436">
        <f t="shared" si="0"/>
        <v>7</v>
      </c>
      <c r="R26" s="23">
        <f t="shared" si="1"/>
        <v>2.8</v>
      </c>
      <c r="S26" s="22">
        <f t="shared" si="2"/>
        <v>0</v>
      </c>
      <c r="T26" s="22">
        <f t="shared" si="3"/>
        <v>1.0903342343009912</v>
      </c>
      <c r="U26" s="22">
        <f t="shared" si="4"/>
        <v>0</v>
      </c>
      <c r="V26" s="22">
        <f t="shared" si="5"/>
        <v>1.0903342343009912</v>
      </c>
      <c r="W26" s="22">
        <f t="shared" si="6"/>
        <v>1.8288764153676467</v>
      </c>
      <c r="X26" s="22">
        <f t="shared" si="7"/>
        <v>4.3251767309900178</v>
      </c>
      <c r="Y26" s="22">
        <f t="shared" si="8"/>
        <v>0</v>
      </c>
      <c r="Z26" s="22">
        <f t="shared" si="9"/>
        <v>2.4963003156223706</v>
      </c>
      <c r="AA26" s="249">
        <f t="shared" si="10"/>
        <v>8.6503534619800355</v>
      </c>
      <c r="AB26" s="167">
        <f t="shared" si="11"/>
        <v>13.186</v>
      </c>
      <c r="AC26" s="166">
        <f t="shared" si="12"/>
        <v>0</v>
      </c>
      <c r="AD26" s="166">
        <f t="shared" si="13"/>
        <v>-0.76204064806019467</v>
      </c>
      <c r="AE26" s="166">
        <f t="shared" si="14"/>
        <v>0</v>
      </c>
      <c r="AF26" s="166">
        <f t="shared" si="15"/>
        <v>-0.76204064806019467</v>
      </c>
      <c r="AG26" s="166">
        <f t="shared" si="16"/>
        <v>4.9640931274264695</v>
      </c>
      <c r="AH26" s="166">
        <f t="shared" si="17"/>
        <v>4.2020524793662748</v>
      </c>
      <c r="AI26" s="166">
        <f t="shared" si="18"/>
        <v>0</v>
      </c>
      <c r="AJ26" s="166">
        <f t="shared" si="19"/>
        <v>-0.76204064806019467</v>
      </c>
      <c r="AK26" s="257">
        <f t="shared" si="20"/>
        <v>8.4041049587325496</v>
      </c>
      <c r="AL26" s="264"/>
      <c r="AM26" s="20">
        <f t="shared" si="21"/>
        <v>1.5676083560294116</v>
      </c>
      <c r="AN26" s="16">
        <f t="shared" si="22"/>
        <v>2.7500083873056593</v>
      </c>
      <c r="AO26" s="16">
        <f t="shared" si="23"/>
        <v>4.5721910384191169</v>
      </c>
      <c r="AP26" s="19">
        <f t="shared" si="24"/>
        <v>-6.0210459389318292</v>
      </c>
      <c r="AQ26" s="15">
        <f t="shared" si="25"/>
        <v>5.7120832547169451</v>
      </c>
      <c r="AR26" s="15">
        <f t="shared" si="26"/>
        <v>0.55724196938618686</v>
      </c>
      <c r="AS26" s="14">
        <f t="shared" si="27"/>
        <v>6.2693252241031319</v>
      </c>
      <c r="AT26" s="13">
        <f t="shared" si="28"/>
        <v>4.1104480972336566</v>
      </c>
      <c r="AU26" s="20">
        <f t="shared" si="29"/>
        <v>0</v>
      </c>
      <c r="AV26" s="16">
        <f t="shared" si="30"/>
        <v>2.7500083873056593</v>
      </c>
      <c r="AW26" s="16">
        <f t="shared" si="31"/>
        <v>0</v>
      </c>
      <c r="AX26" s="19">
        <f t="shared" si="32"/>
        <v>-6.0210459389318292</v>
      </c>
      <c r="AY26" s="15">
        <f t="shared" si="33"/>
        <v>3.0340530364394049</v>
      </c>
      <c r="AZ26" s="15">
        <f t="shared" si="34"/>
        <v>8.8029320603229086E-2</v>
      </c>
      <c r="BA26" s="14">
        <f t="shared" si="35"/>
        <v>3.1220823570426339</v>
      </c>
      <c r="BB26" s="13">
        <f t="shared" si="36"/>
        <v>2.6812286656000901</v>
      </c>
      <c r="BC26" s="18">
        <f t="shared" si="37"/>
        <v>0</v>
      </c>
      <c r="BD26" s="16">
        <f t="shared" si="38"/>
        <v>2.9542085045355115</v>
      </c>
      <c r="BE26" s="17">
        <f t="shared" si="39"/>
        <v>0</v>
      </c>
      <c r="BF26" s="16">
        <f t="shared" si="40"/>
        <v>-6.421496988713093</v>
      </c>
      <c r="BG26" s="15">
        <f t="shared" si="41"/>
        <v>3.2946970784078111</v>
      </c>
      <c r="BH26" s="15">
        <f t="shared" si="42"/>
        <v>7.489210590785976E-2</v>
      </c>
      <c r="BI26" s="14">
        <f t="shared" si="43"/>
        <v>3.3695891843156707</v>
      </c>
      <c r="BJ26" s="13">
        <f t="shared" si="44"/>
        <v>2.8997979171517221</v>
      </c>
      <c r="BK26" s="18">
        <f t="shared" si="45"/>
        <v>0</v>
      </c>
      <c r="BL26" s="16">
        <f t="shared" si="46"/>
        <v>2.9542085045355115</v>
      </c>
      <c r="BM26" s="17">
        <f t="shared" si="47"/>
        <v>0</v>
      </c>
      <c r="BN26" s="16">
        <f t="shared" si="48"/>
        <v>-6.421496988713093</v>
      </c>
      <c r="BO26" s="15">
        <f t="shared" si="49"/>
        <v>3.2946970784078111</v>
      </c>
      <c r="BP26" s="15">
        <f t="shared" si="50"/>
        <v>7.489210590785976E-2</v>
      </c>
      <c r="BQ26" s="14">
        <f t="shared" si="51"/>
        <v>3.3695891843156707</v>
      </c>
      <c r="BR26" s="13">
        <f t="shared" si="52"/>
        <v>2.8997979171517221</v>
      </c>
      <c r="BS26" s="13">
        <f t="shared" si="53"/>
        <v>8.2208961944673131</v>
      </c>
      <c r="BT26" s="207"/>
      <c r="BU26" s="32"/>
      <c r="BV26" s="31"/>
      <c r="BW26" s="30"/>
      <c r="BX26" s="33"/>
      <c r="BY26" s="31"/>
      <c r="BZ26" s="32"/>
      <c r="CA26" s="31"/>
      <c r="CB26" s="32"/>
      <c r="CC26" s="31"/>
      <c r="CD26" s="30"/>
      <c r="CE26" s="29"/>
      <c r="CF26" s="28"/>
    </row>
    <row r="27" spans="1:84" s="26" customFormat="1" ht="15" customHeight="1" x14ac:dyDescent="0.3">
      <c r="A27" s="25"/>
      <c r="B27" s="34"/>
      <c r="C27" s="429">
        <v>8</v>
      </c>
      <c r="D27" s="430" t="s">
        <v>116</v>
      </c>
      <c r="E27" s="438"/>
      <c r="F27" s="432" t="s">
        <v>113</v>
      </c>
      <c r="G27" s="432" t="s">
        <v>115</v>
      </c>
      <c r="H27" s="434">
        <v>2</v>
      </c>
      <c r="I27" s="548">
        <v>1.5</v>
      </c>
      <c r="J27" s="434">
        <v>0</v>
      </c>
      <c r="K27" s="435">
        <v>0</v>
      </c>
      <c r="L27" s="434">
        <v>0</v>
      </c>
      <c r="M27" s="435">
        <v>0</v>
      </c>
      <c r="N27" s="434">
        <v>0</v>
      </c>
      <c r="O27" s="435">
        <v>0</v>
      </c>
      <c r="P27" s="436">
        <f t="shared" si="0"/>
        <v>8</v>
      </c>
      <c r="R27" s="23">
        <f t="shared" si="1"/>
        <v>2.8</v>
      </c>
      <c r="S27" s="22">
        <f t="shared" si="2"/>
        <v>3</v>
      </c>
      <c r="T27" s="22">
        <f t="shared" si="3"/>
        <v>4.0903342343009914</v>
      </c>
      <c r="U27" s="22">
        <f t="shared" si="4"/>
        <v>0</v>
      </c>
      <c r="V27" s="22">
        <f t="shared" si="5"/>
        <v>1.0903342343009912</v>
      </c>
      <c r="W27" s="22">
        <f t="shared" si="6"/>
        <v>0</v>
      </c>
      <c r="X27" s="22">
        <f t="shared" si="7"/>
        <v>2.4963003156223706</v>
      </c>
      <c r="Y27" s="22">
        <f t="shared" si="8"/>
        <v>0</v>
      </c>
      <c r="Z27" s="22">
        <f t="shared" si="9"/>
        <v>2.4963003156223706</v>
      </c>
      <c r="AA27" s="249">
        <f t="shared" si="10"/>
        <v>8.1806684686019828</v>
      </c>
      <c r="AB27" s="167">
        <f t="shared" si="11"/>
        <v>13.186</v>
      </c>
      <c r="AC27" s="166">
        <f t="shared" si="12"/>
        <v>5.2050000000000001</v>
      </c>
      <c r="AD27" s="166">
        <f t="shared" si="13"/>
        <v>4.4429593519398054</v>
      </c>
      <c r="AE27" s="166">
        <f t="shared" si="14"/>
        <v>0</v>
      </c>
      <c r="AF27" s="166">
        <f t="shared" si="15"/>
        <v>-0.76204064806019467</v>
      </c>
      <c r="AG27" s="166">
        <f t="shared" si="16"/>
        <v>0</v>
      </c>
      <c r="AH27" s="166">
        <f t="shared" si="17"/>
        <v>-0.76204064806019467</v>
      </c>
      <c r="AI27" s="166">
        <f t="shared" si="18"/>
        <v>0</v>
      </c>
      <c r="AJ27" s="166">
        <f t="shared" si="19"/>
        <v>-0.76204064806019467</v>
      </c>
      <c r="AK27" s="257">
        <f t="shared" si="20"/>
        <v>8.8859187038796108</v>
      </c>
      <c r="AL27" s="264"/>
      <c r="AM27" s="20">
        <f t="shared" si="21"/>
        <v>0</v>
      </c>
      <c r="AN27" s="16">
        <f t="shared" si="22"/>
        <v>2.7500083873056593</v>
      </c>
      <c r="AO27" s="16">
        <f t="shared" si="23"/>
        <v>0</v>
      </c>
      <c r="AP27" s="19">
        <f t="shared" si="24"/>
        <v>-6.0210459389318292</v>
      </c>
      <c r="AQ27" s="15">
        <f t="shared" si="25"/>
        <v>3.0340530364394049</v>
      </c>
      <c r="AR27" s="15">
        <f t="shared" si="26"/>
        <v>8.8029320603229086E-2</v>
      </c>
      <c r="AS27" s="14">
        <f t="shared" si="27"/>
        <v>3.1220823570426339</v>
      </c>
      <c r="AT27" s="13">
        <f t="shared" si="28"/>
        <v>2.6812286656000901</v>
      </c>
      <c r="AU27" s="20">
        <f t="shared" si="29"/>
        <v>0</v>
      </c>
      <c r="AV27" s="16">
        <f t="shared" si="30"/>
        <v>2.7500083873056593</v>
      </c>
      <c r="AW27" s="16">
        <f t="shared" si="31"/>
        <v>0</v>
      </c>
      <c r="AX27" s="19">
        <f t="shared" si="32"/>
        <v>-6.0210459389318292</v>
      </c>
      <c r="AY27" s="15">
        <f t="shared" si="33"/>
        <v>3.0340530364394049</v>
      </c>
      <c r="AZ27" s="15">
        <f t="shared" si="34"/>
        <v>8.8029320603229086E-2</v>
      </c>
      <c r="BA27" s="14">
        <f t="shared" si="35"/>
        <v>3.1220823570426339</v>
      </c>
      <c r="BB27" s="13">
        <f t="shared" si="36"/>
        <v>2.6812286656000901</v>
      </c>
      <c r="BC27" s="18">
        <f t="shared" si="37"/>
        <v>0.89999999999999991</v>
      </c>
      <c r="BD27" s="16">
        <f t="shared" si="38"/>
        <v>2.9542085045355115</v>
      </c>
      <c r="BE27" s="17">
        <f t="shared" si="39"/>
        <v>10.350000000000001</v>
      </c>
      <c r="BF27" s="16">
        <f t="shared" si="40"/>
        <v>-6.421496988713093</v>
      </c>
      <c r="BG27" s="15">
        <f t="shared" si="41"/>
        <v>4.7377053408669232</v>
      </c>
      <c r="BH27" s="15">
        <f t="shared" si="42"/>
        <v>4.8819174726295316</v>
      </c>
      <c r="BI27" s="14">
        <f t="shared" si="43"/>
        <v>9.6196228134964556</v>
      </c>
      <c r="BJ27" s="13">
        <f t="shared" si="44"/>
        <v>3.8921910010591949</v>
      </c>
      <c r="BK27" s="18">
        <f t="shared" si="45"/>
        <v>0</v>
      </c>
      <c r="BL27" s="16">
        <f t="shared" si="46"/>
        <v>2.9542085045355115</v>
      </c>
      <c r="BM27" s="17">
        <f t="shared" si="47"/>
        <v>0</v>
      </c>
      <c r="BN27" s="16">
        <f t="shared" si="48"/>
        <v>-6.421496988713093</v>
      </c>
      <c r="BO27" s="15">
        <f t="shared" si="49"/>
        <v>3.2946970784078111</v>
      </c>
      <c r="BP27" s="15">
        <f t="shared" si="50"/>
        <v>7.489210590785976E-2</v>
      </c>
      <c r="BQ27" s="14">
        <f t="shared" si="51"/>
        <v>3.3695891843156707</v>
      </c>
      <c r="BR27" s="13">
        <f t="shared" si="52"/>
        <v>2.8997979171517221</v>
      </c>
      <c r="BS27" s="13">
        <f t="shared" si="53"/>
        <v>7.7843820021183898</v>
      </c>
      <c r="BT27" s="207"/>
      <c r="BU27" s="32"/>
      <c r="BV27" s="31"/>
      <c r="BW27" s="30"/>
      <c r="BX27" s="33"/>
      <c r="BY27" s="31"/>
      <c r="BZ27" s="32"/>
      <c r="CA27" s="31"/>
      <c r="CB27" s="32"/>
      <c r="CC27" s="31"/>
      <c r="CD27" s="30"/>
      <c r="CE27" s="29"/>
      <c r="CF27" s="28"/>
    </row>
    <row r="28" spans="1:84" s="26" customFormat="1" ht="15" customHeight="1" x14ac:dyDescent="0.3">
      <c r="A28" s="25"/>
      <c r="B28" s="34"/>
      <c r="C28" s="429">
        <v>9</v>
      </c>
      <c r="D28" s="430" t="s">
        <v>114</v>
      </c>
      <c r="E28" s="431"/>
      <c r="F28" s="432" t="s">
        <v>113</v>
      </c>
      <c r="G28" s="432" t="s">
        <v>112</v>
      </c>
      <c r="H28" s="434">
        <v>2</v>
      </c>
      <c r="I28" s="548">
        <v>1.5</v>
      </c>
      <c r="J28" s="434">
        <v>0</v>
      </c>
      <c r="K28" s="435">
        <v>0</v>
      </c>
      <c r="L28" s="434">
        <v>0</v>
      </c>
      <c r="M28" s="435">
        <v>0</v>
      </c>
      <c r="N28" s="434">
        <v>0</v>
      </c>
      <c r="O28" s="435">
        <v>0</v>
      </c>
      <c r="P28" s="436">
        <f t="shared" si="0"/>
        <v>9</v>
      </c>
      <c r="R28" s="23">
        <f t="shared" si="1"/>
        <v>2.8</v>
      </c>
      <c r="S28" s="22">
        <f t="shared" si="2"/>
        <v>3</v>
      </c>
      <c r="T28" s="22">
        <f t="shared" si="3"/>
        <v>4.0903342343009914</v>
      </c>
      <c r="U28" s="22">
        <f t="shared" si="4"/>
        <v>0</v>
      </c>
      <c r="V28" s="22">
        <f t="shared" si="5"/>
        <v>1.0903342343009912</v>
      </c>
      <c r="W28" s="22">
        <f t="shared" si="6"/>
        <v>0</v>
      </c>
      <c r="X28" s="22">
        <f t="shared" si="7"/>
        <v>2.4963003156223706</v>
      </c>
      <c r="Y28" s="22">
        <f t="shared" si="8"/>
        <v>0</v>
      </c>
      <c r="Z28" s="22">
        <f t="shared" si="9"/>
        <v>2.4963003156223706</v>
      </c>
      <c r="AA28" s="249">
        <f t="shared" si="10"/>
        <v>8.1806684686019828</v>
      </c>
      <c r="AB28" s="167">
        <f t="shared" si="11"/>
        <v>13.186</v>
      </c>
      <c r="AC28" s="166">
        <f t="shared" si="12"/>
        <v>5.2050000000000001</v>
      </c>
      <c r="AD28" s="166">
        <f t="shared" si="13"/>
        <v>4.4429593519398054</v>
      </c>
      <c r="AE28" s="166">
        <f t="shared" si="14"/>
        <v>0</v>
      </c>
      <c r="AF28" s="166">
        <f t="shared" si="15"/>
        <v>-0.76204064806019467</v>
      </c>
      <c r="AG28" s="166">
        <f t="shared" si="16"/>
        <v>0</v>
      </c>
      <c r="AH28" s="166">
        <f t="shared" si="17"/>
        <v>-0.76204064806019467</v>
      </c>
      <c r="AI28" s="166">
        <f t="shared" si="18"/>
        <v>0</v>
      </c>
      <c r="AJ28" s="166">
        <f t="shared" si="19"/>
        <v>-0.76204064806019467</v>
      </c>
      <c r="AK28" s="257">
        <f t="shared" si="20"/>
        <v>8.8859187038796108</v>
      </c>
      <c r="AL28" s="264"/>
      <c r="AM28" s="20">
        <f t="shared" si="21"/>
        <v>0</v>
      </c>
      <c r="AN28" s="16">
        <f t="shared" si="22"/>
        <v>2.7500083873056593</v>
      </c>
      <c r="AO28" s="16">
        <f t="shared" si="23"/>
        <v>0</v>
      </c>
      <c r="AP28" s="19">
        <f t="shared" si="24"/>
        <v>-6.0210459389318292</v>
      </c>
      <c r="AQ28" s="15">
        <f t="shared" si="25"/>
        <v>3.0340530364394049</v>
      </c>
      <c r="AR28" s="15">
        <f t="shared" si="26"/>
        <v>8.8029320603229086E-2</v>
      </c>
      <c r="AS28" s="14">
        <f t="shared" si="27"/>
        <v>3.1220823570426339</v>
      </c>
      <c r="AT28" s="13">
        <f t="shared" si="28"/>
        <v>2.6812286656000901</v>
      </c>
      <c r="AU28" s="20">
        <f t="shared" si="29"/>
        <v>0</v>
      </c>
      <c r="AV28" s="16">
        <f t="shared" si="30"/>
        <v>2.7500083873056593</v>
      </c>
      <c r="AW28" s="16">
        <f t="shared" si="31"/>
        <v>0</v>
      </c>
      <c r="AX28" s="19">
        <f t="shared" si="32"/>
        <v>-6.0210459389318292</v>
      </c>
      <c r="AY28" s="15">
        <f t="shared" si="33"/>
        <v>3.0340530364394049</v>
      </c>
      <c r="AZ28" s="15">
        <f t="shared" si="34"/>
        <v>8.8029320603229086E-2</v>
      </c>
      <c r="BA28" s="14">
        <f t="shared" si="35"/>
        <v>3.1220823570426339</v>
      </c>
      <c r="BB28" s="13">
        <f t="shared" si="36"/>
        <v>2.6812286656000901</v>
      </c>
      <c r="BC28" s="18">
        <f t="shared" si="37"/>
        <v>0.89999999999999991</v>
      </c>
      <c r="BD28" s="16">
        <f t="shared" si="38"/>
        <v>2.9542085045355115</v>
      </c>
      <c r="BE28" s="17">
        <f t="shared" si="39"/>
        <v>10.350000000000001</v>
      </c>
      <c r="BF28" s="16">
        <f t="shared" si="40"/>
        <v>-6.421496988713093</v>
      </c>
      <c r="BG28" s="15">
        <f t="shared" si="41"/>
        <v>4.7377053408669232</v>
      </c>
      <c r="BH28" s="15">
        <f t="shared" si="42"/>
        <v>4.8819174726295316</v>
      </c>
      <c r="BI28" s="14">
        <f t="shared" si="43"/>
        <v>9.6196228134964556</v>
      </c>
      <c r="BJ28" s="13">
        <f t="shared" si="44"/>
        <v>3.8921910010591949</v>
      </c>
      <c r="BK28" s="18">
        <f t="shared" si="45"/>
        <v>0</v>
      </c>
      <c r="BL28" s="16">
        <f t="shared" si="46"/>
        <v>2.9542085045355115</v>
      </c>
      <c r="BM28" s="17">
        <f t="shared" si="47"/>
        <v>0</v>
      </c>
      <c r="BN28" s="16">
        <f t="shared" si="48"/>
        <v>-6.421496988713093</v>
      </c>
      <c r="BO28" s="15">
        <f t="shared" si="49"/>
        <v>3.2946970784078111</v>
      </c>
      <c r="BP28" s="15">
        <f t="shared" si="50"/>
        <v>7.489210590785976E-2</v>
      </c>
      <c r="BQ28" s="14">
        <f t="shared" si="51"/>
        <v>3.3695891843156707</v>
      </c>
      <c r="BR28" s="13">
        <f t="shared" si="52"/>
        <v>2.8997979171517221</v>
      </c>
      <c r="BS28" s="13">
        <f t="shared" si="53"/>
        <v>7.7843820021183898</v>
      </c>
      <c r="BT28" s="207"/>
      <c r="BU28" s="32"/>
      <c r="BV28" s="31"/>
      <c r="BW28" s="30"/>
      <c r="BX28" s="33"/>
      <c r="BY28" s="31"/>
      <c r="BZ28" s="32"/>
      <c r="CA28" s="31"/>
      <c r="CB28" s="32"/>
      <c r="CC28" s="31"/>
      <c r="CD28" s="30"/>
      <c r="CE28" s="29"/>
      <c r="CF28" s="28"/>
    </row>
    <row r="29" spans="1:84" s="26" customFormat="1" ht="15" customHeight="1" x14ac:dyDescent="0.3">
      <c r="A29" s="25"/>
      <c r="B29" s="34"/>
      <c r="C29" s="429">
        <v>10</v>
      </c>
      <c r="D29" s="430" t="s">
        <v>111</v>
      </c>
      <c r="E29" s="431"/>
      <c r="F29" s="432" t="s">
        <v>108</v>
      </c>
      <c r="G29" s="432" t="s">
        <v>110</v>
      </c>
      <c r="H29" s="434">
        <v>1</v>
      </c>
      <c r="I29" s="548">
        <v>1.4</v>
      </c>
      <c r="J29" s="434">
        <v>0</v>
      </c>
      <c r="K29" s="435">
        <v>0</v>
      </c>
      <c r="L29" s="434">
        <v>2</v>
      </c>
      <c r="M29" s="548">
        <v>0.7</v>
      </c>
      <c r="N29" s="434">
        <v>0</v>
      </c>
      <c r="O29" s="435">
        <v>0</v>
      </c>
      <c r="P29" s="436">
        <f t="shared" si="0"/>
        <v>10</v>
      </c>
      <c r="R29" s="23">
        <f t="shared" si="1"/>
        <v>2.8</v>
      </c>
      <c r="S29" s="22">
        <f t="shared" si="2"/>
        <v>2.8</v>
      </c>
      <c r="T29" s="22">
        <f t="shared" si="3"/>
        <v>3.8903342343009912</v>
      </c>
      <c r="U29" s="22">
        <f t="shared" si="4"/>
        <v>0</v>
      </c>
      <c r="V29" s="22">
        <f t="shared" si="5"/>
        <v>1.0903342343009912</v>
      </c>
      <c r="W29" s="22">
        <f t="shared" si="6"/>
        <v>0.97999999999999987</v>
      </c>
      <c r="X29" s="22">
        <f t="shared" si="7"/>
        <v>3.4763003156223706</v>
      </c>
      <c r="Y29" s="22">
        <f t="shared" si="8"/>
        <v>0</v>
      </c>
      <c r="Z29" s="22">
        <f t="shared" si="9"/>
        <v>2.4963003156223706</v>
      </c>
      <c r="AA29" s="249">
        <f t="shared" si="10"/>
        <v>10.842934865545732</v>
      </c>
      <c r="AB29" s="167">
        <f t="shared" si="11"/>
        <v>13.186</v>
      </c>
      <c r="AC29" s="166">
        <f t="shared" si="12"/>
        <v>4.8579999999999997</v>
      </c>
      <c r="AD29" s="166">
        <f t="shared" si="13"/>
        <v>4.095959351939805</v>
      </c>
      <c r="AE29" s="166">
        <f t="shared" si="14"/>
        <v>0</v>
      </c>
      <c r="AF29" s="166">
        <f t="shared" si="15"/>
        <v>-0.76204064806019467</v>
      </c>
      <c r="AG29" s="166">
        <f t="shared" si="16"/>
        <v>2.6599999999999997</v>
      </c>
      <c r="AH29" s="166">
        <f t="shared" si="17"/>
        <v>1.897959351939805</v>
      </c>
      <c r="AI29" s="166">
        <f t="shared" si="18"/>
        <v>0</v>
      </c>
      <c r="AJ29" s="166">
        <f t="shared" si="19"/>
        <v>-0.76204064806019467</v>
      </c>
      <c r="AK29" s="257">
        <f t="shared" si="20"/>
        <v>7.891878055819415</v>
      </c>
      <c r="AL29" s="264"/>
      <c r="AM29" s="20">
        <f t="shared" si="21"/>
        <v>0.84</v>
      </c>
      <c r="AN29" s="16">
        <f t="shared" si="22"/>
        <v>2.7500083873056593</v>
      </c>
      <c r="AO29" s="16">
        <f t="shared" si="23"/>
        <v>2.4499999999999997</v>
      </c>
      <c r="AP29" s="19">
        <f t="shared" si="24"/>
        <v>-6.0210459389318292</v>
      </c>
      <c r="AQ29" s="15">
        <f t="shared" si="25"/>
        <v>4.2585219178590732</v>
      </c>
      <c r="AR29" s="15">
        <f t="shared" si="26"/>
        <v>0.23662730791811123</v>
      </c>
      <c r="AS29" s="14">
        <f t="shared" si="27"/>
        <v>4.4951492257771841</v>
      </c>
      <c r="AT29" s="13">
        <f t="shared" si="28"/>
        <v>3.4636601732894312</v>
      </c>
      <c r="AU29" s="20">
        <f t="shared" si="29"/>
        <v>0</v>
      </c>
      <c r="AV29" s="16">
        <f t="shared" si="30"/>
        <v>2.7500083873056593</v>
      </c>
      <c r="AW29" s="16">
        <f t="shared" si="31"/>
        <v>0</v>
      </c>
      <c r="AX29" s="19">
        <f t="shared" si="32"/>
        <v>-6.0210459389318292</v>
      </c>
      <c r="AY29" s="15">
        <f t="shared" si="33"/>
        <v>3.0340530364394049</v>
      </c>
      <c r="AZ29" s="15">
        <f t="shared" si="34"/>
        <v>8.8029320603229086E-2</v>
      </c>
      <c r="BA29" s="14">
        <f t="shared" si="35"/>
        <v>3.1220823570426339</v>
      </c>
      <c r="BB29" s="13">
        <f t="shared" si="36"/>
        <v>2.6812286656000901</v>
      </c>
      <c r="BC29" s="18">
        <f t="shared" si="37"/>
        <v>0.84</v>
      </c>
      <c r="BD29" s="16">
        <f t="shared" si="38"/>
        <v>2.9542085045355115</v>
      </c>
      <c r="BE29" s="17">
        <f t="shared" si="39"/>
        <v>9.66</v>
      </c>
      <c r="BF29" s="16">
        <f t="shared" si="40"/>
        <v>-6.421496988713093</v>
      </c>
      <c r="BG29" s="15">
        <f t="shared" si="41"/>
        <v>4.6243554587204496</v>
      </c>
      <c r="BH29" s="15">
        <f t="shared" si="42"/>
        <v>3.6952753711760997</v>
      </c>
      <c r="BI29" s="14">
        <f t="shared" si="43"/>
        <v>8.3196308298965498</v>
      </c>
      <c r="BJ29" s="13">
        <f t="shared" si="44"/>
        <v>3.5626107645280412</v>
      </c>
      <c r="BK29" s="18">
        <f t="shared" si="45"/>
        <v>0</v>
      </c>
      <c r="BL29" s="16">
        <f t="shared" si="46"/>
        <v>2.9542085045355115</v>
      </c>
      <c r="BM29" s="17">
        <f t="shared" si="47"/>
        <v>0</v>
      </c>
      <c r="BN29" s="16">
        <f t="shared" si="48"/>
        <v>-6.421496988713093</v>
      </c>
      <c r="BO29" s="15">
        <f t="shared" si="49"/>
        <v>3.2946970784078111</v>
      </c>
      <c r="BP29" s="15">
        <f t="shared" si="50"/>
        <v>7.489210590785976E-2</v>
      </c>
      <c r="BQ29" s="14">
        <f t="shared" si="51"/>
        <v>3.3695891843156707</v>
      </c>
      <c r="BR29" s="13">
        <f t="shared" si="52"/>
        <v>2.8997979171517221</v>
      </c>
      <c r="BS29" s="13">
        <f t="shared" si="53"/>
        <v>10.489931111106904</v>
      </c>
      <c r="BT29" s="207"/>
      <c r="BU29" s="32"/>
      <c r="BV29" s="31"/>
      <c r="BW29" s="30"/>
      <c r="BX29" s="33"/>
      <c r="BY29" s="31"/>
      <c r="BZ29" s="32"/>
      <c r="CA29" s="31"/>
      <c r="CB29" s="32"/>
      <c r="CC29" s="31"/>
      <c r="CD29" s="30"/>
      <c r="CE29" s="29"/>
      <c r="CF29" s="28"/>
    </row>
    <row r="30" spans="1:84" s="26" customFormat="1" ht="15" customHeight="1" x14ac:dyDescent="0.3">
      <c r="A30" s="25"/>
      <c r="B30" s="34"/>
      <c r="C30" s="429">
        <v>11</v>
      </c>
      <c r="D30" s="430" t="s">
        <v>109</v>
      </c>
      <c r="E30" s="431"/>
      <c r="F30" s="432" t="s">
        <v>108</v>
      </c>
      <c r="G30" s="432" t="s">
        <v>107</v>
      </c>
      <c r="H30" s="434">
        <v>0</v>
      </c>
      <c r="I30" s="435">
        <v>0</v>
      </c>
      <c r="J30" s="434">
        <v>0</v>
      </c>
      <c r="K30" s="435">
        <v>0</v>
      </c>
      <c r="L30" s="434">
        <v>2</v>
      </c>
      <c r="M30" s="548">
        <v>0.88</v>
      </c>
      <c r="N30" s="434">
        <v>0</v>
      </c>
      <c r="O30" s="435">
        <v>0</v>
      </c>
      <c r="P30" s="436">
        <f t="shared" si="0"/>
        <v>11</v>
      </c>
      <c r="R30" s="23">
        <f t="shared" si="1"/>
        <v>2.8</v>
      </c>
      <c r="S30" s="22">
        <f t="shared" si="2"/>
        <v>0</v>
      </c>
      <c r="T30" s="22">
        <f t="shared" si="3"/>
        <v>1.0903342343009912</v>
      </c>
      <c r="U30" s="22">
        <f t="shared" si="4"/>
        <v>0</v>
      </c>
      <c r="V30" s="22">
        <f t="shared" si="5"/>
        <v>1.0903342343009912</v>
      </c>
      <c r="W30" s="22">
        <f t="shared" si="6"/>
        <v>1.232</v>
      </c>
      <c r="X30" s="22">
        <f t="shared" si="7"/>
        <v>3.7283003156223709</v>
      </c>
      <c r="Y30" s="22">
        <f t="shared" si="8"/>
        <v>0</v>
      </c>
      <c r="Z30" s="22">
        <f t="shared" si="9"/>
        <v>2.4963003156223706</v>
      </c>
      <c r="AA30" s="249">
        <f t="shared" si="10"/>
        <v>7.4566006312447417</v>
      </c>
      <c r="AB30" s="167">
        <f t="shared" si="11"/>
        <v>13.186</v>
      </c>
      <c r="AC30" s="166">
        <f t="shared" si="12"/>
        <v>0</v>
      </c>
      <c r="AD30" s="166">
        <f t="shared" si="13"/>
        <v>-0.76204064806019467</v>
      </c>
      <c r="AE30" s="166">
        <f t="shared" si="14"/>
        <v>0</v>
      </c>
      <c r="AF30" s="166">
        <f t="shared" si="15"/>
        <v>-0.76204064806019467</v>
      </c>
      <c r="AG30" s="166">
        <f t="shared" si="16"/>
        <v>3.3439999999999999</v>
      </c>
      <c r="AH30" s="166">
        <f t="shared" si="17"/>
        <v>2.5819593519398052</v>
      </c>
      <c r="AI30" s="166">
        <f t="shared" si="18"/>
        <v>0</v>
      </c>
      <c r="AJ30" s="166">
        <f t="shared" si="19"/>
        <v>-0.76204064806019467</v>
      </c>
      <c r="AK30" s="257">
        <f t="shared" si="20"/>
        <v>5.1639187038796104</v>
      </c>
      <c r="AL30" s="264"/>
      <c r="AM30" s="20">
        <f t="shared" si="21"/>
        <v>1.056</v>
      </c>
      <c r="AN30" s="16">
        <f t="shared" si="22"/>
        <v>2.7500083873056593</v>
      </c>
      <c r="AO30" s="16">
        <f t="shared" si="23"/>
        <v>3.08</v>
      </c>
      <c r="AP30" s="19">
        <f t="shared" si="24"/>
        <v>-6.0210459389318292</v>
      </c>
      <c r="AQ30" s="15">
        <f t="shared" si="25"/>
        <v>4.6464310853984392</v>
      </c>
      <c r="AR30" s="15">
        <f t="shared" si="26"/>
        <v>0.30513473744932873</v>
      </c>
      <c r="AS30" s="14">
        <f t="shared" si="27"/>
        <v>4.9515658228477681</v>
      </c>
      <c r="AT30" s="13">
        <f t="shared" si="28"/>
        <v>3.6590775772733632</v>
      </c>
      <c r="AU30" s="20">
        <f t="shared" si="29"/>
        <v>0</v>
      </c>
      <c r="AV30" s="16">
        <f t="shared" si="30"/>
        <v>2.7500083873056593</v>
      </c>
      <c r="AW30" s="16">
        <f t="shared" si="31"/>
        <v>0</v>
      </c>
      <c r="AX30" s="19">
        <f t="shared" si="32"/>
        <v>-6.0210459389318292</v>
      </c>
      <c r="AY30" s="15">
        <f t="shared" si="33"/>
        <v>3.0340530364394049</v>
      </c>
      <c r="AZ30" s="15">
        <f t="shared" si="34"/>
        <v>8.8029320603229086E-2</v>
      </c>
      <c r="BA30" s="14">
        <f t="shared" si="35"/>
        <v>3.1220823570426339</v>
      </c>
      <c r="BB30" s="13">
        <f t="shared" si="36"/>
        <v>2.6812286656000901</v>
      </c>
      <c r="BC30" s="18">
        <f t="shared" si="37"/>
        <v>0</v>
      </c>
      <c r="BD30" s="16">
        <f t="shared" si="38"/>
        <v>2.9542085045355115</v>
      </c>
      <c r="BE30" s="17">
        <f t="shared" si="39"/>
        <v>0</v>
      </c>
      <c r="BF30" s="16">
        <f t="shared" si="40"/>
        <v>-6.421496988713093</v>
      </c>
      <c r="BG30" s="15">
        <f t="shared" si="41"/>
        <v>3.2946970784078111</v>
      </c>
      <c r="BH30" s="15">
        <f t="shared" si="42"/>
        <v>7.489210590785976E-2</v>
      </c>
      <c r="BI30" s="14">
        <f t="shared" si="43"/>
        <v>3.3695891843156707</v>
      </c>
      <c r="BJ30" s="13">
        <f t="shared" si="44"/>
        <v>2.8997979171517221</v>
      </c>
      <c r="BK30" s="18">
        <f t="shared" si="45"/>
        <v>0</v>
      </c>
      <c r="BL30" s="16">
        <f t="shared" si="46"/>
        <v>2.9542085045355115</v>
      </c>
      <c r="BM30" s="17">
        <f t="shared" si="47"/>
        <v>0</v>
      </c>
      <c r="BN30" s="16">
        <f t="shared" si="48"/>
        <v>-6.421496988713093</v>
      </c>
      <c r="BO30" s="15">
        <f t="shared" si="49"/>
        <v>3.2946970784078111</v>
      </c>
      <c r="BP30" s="15">
        <f t="shared" si="50"/>
        <v>7.489210590785976E-2</v>
      </c>
      <c r="BQ30" s="14">
        <f t="shared" si="51"/>
        <v>3.3695891843156707</v>
      </c>
      <c r="BR30" s="13">
        <f t="shared" si="52"/>
        <v>2.8997979171517221</v>
      </c>
      <c r="BS30" s="13">
        <f t="shared" si="53"/>
        <v>7.3181551545467265</v>
      </c>
      <c r="BT30" s="207"/>
      <c r="BU30" s="32"/>
      <c r="BV30" s="31"/>
      <c r="BW30" s="30"/>
      <c r="BX30" s="33"/>
      <c r="BY30" s="31"/>
      <c r="BZ30" s="32"/>
      <c r="CA30" s="31"/>
      <c r="CB30" s="32"/>
      <c r="CC30" s="31"/>
      <c r="CD30" s="30"/>
      <c r="CE30" s="29"/>
      <c r="CF30" s="28"/>
    </row>
    <row r="31" spans="1:84" s="26" customFormat="1" ht="15" customHeight="1" x14ac:dyDescent="0.3">
      <c r="A31" s="24"/>
      <c r="B31" s="34"/>
      <c r="C31" s="429">
        <v>12</v>
      </c>
      <c r="D31" s="430" t="s">
        <v>106</v>
      </c>
      <c r="E31" s="431"/>
      <c r="F31" s="432" t="s">
        <v>105</v>
      </c>
      <c r="G31" s="432" t="s">
        <v>104</v>
      </c>
      <c r="H31" s="434">
        <v>4</v>
      </c>
      <c r="I31" s="548">
        <v>1.5</v>
      </c>
      <c r="J31" s="434">
        <v>0</v>
      </c>
      <c r="K31" s="435">
        <v>0</v>
      </c>
      <c r="L31" s="434">
        <v>0</v>
      </c>
      <c r="M31" s="435">
        <v>0</v>
      </c>
      <c r="N31" s="434">
        <v>0</v>
      </c>
      <c r="O31" s="435">
        <v>0</v>
      </c>
      <c r="P31" s="436">
        <f t="shared" si="0"/>
        <v>12</v>
      </c>
      <c r="R31" s="23">
        <f t="shared" si="1"/>
        <v>2.8</v>
      </c>
      <c r="S31" s="22">
        <f t="shared" si="2"/>
        <v>3</v>
      </c>
      <c r="T31" s="22">
        <f t="shared" si="3"/>
        <v>4.0903342343009914</v>
      </c>
      <c r="U31" s="22">
        <f t="shared" si="4"/>
        <v>0</v>
      </c>
      <c r="V31" s="22">
        <f t="shared" si="5"/>
        <v>1.0903342343009912</v>
      </c>
      <c r="W31" s="22">
        <f t="shared" si="6"/>
        <v>0</v>
      </c>
      <c r="X31" s="22">
        <f t="shared" si="7"/>
        <v>2.4963003156223706</v>
      </c>
      <c r="Y31" s="22">
        <f t="shared" si="8"/>
        <v>0</v>
      </c>
      <c r="Z31" s="22">
        <f t="shared" si="9"/>
        <v>2.4963003156223706</v>
      </c>
      <c r="AA31" s="249">
        <f t="shared" si="10"/>
        <v>16.361336937203966</v>
      </c>
      <c r="AB31" s="167">
        <f t="shared" si="11"/>
        <v>13.186</v>
      </c>
      <c r="AC31" s="166">
        <f t="shared" si="12"/>
        <v>5.2050000000000001</v>
      </c>
      <c r="AD31" s="166">
        <f t="shared" si="13"/>
        <v>4.4429593519398054</v>
      </c>
      <c r="AE31" s="166">
        <f t="shared" si="14"/>
        <v>0</v>
      </c>
      <c r="AF31" s="166">
        <f t="shared" si="15"/>
        <v>-0.76204064806019467</v>
      </c>
      <c r="AG31" s="166">
        <f t="shared" si="16"/>
        <v>0</v>
      </c>
      <c r="AH31" s="166">
        <f t="shared" si="17"/>
        <v>-0.76204064806019467</v>
      </c>
      <c r="AI31" s="166">
        <f t="shared" si="18"/>
        <v>0</v>
      </c>
      <c r="AJ31" s="166">
        <f t="shared" si="19"/>
        <v>-0.76204064806019467</v>
      </c>
      <c r="AK31" s="257">
        <f t="shared" si="20"/>
        <v>17.771837407759222</v>
      </c>
      <c r="AL31" s="264"/>
      <c r="AM31" s="20">
        <f t="shared" si="21"/>
        <v>0</v>
      </c>
      <c r="AN31" s="16">
        <f t="shared" si="22"/>
        <v>2.7500083873056593</v>
      </c>
      <c r="AO31" s="16">
        <f t="shared" si="23"/>
        <v>0</v>
      </c>
      <c r="AP31" s="19">
        <f t="shared" si="24"/>
        <v>-6.0210459389318292</v>
      </c>
      <c r="AQ31" s="15">
        <f t="shared" si="25"/>
        <v>3.0340530364394049</v>
      </c>
      <c r="AR31" s="15">
        <f t="shared" si="26"/>
        <v>8.8029320603229086E-2</v>
      </c>
      <c r="AS31" s="14">
        <f t="shared" si="27"/>
        <v>3.1220823570426339</v>
      </c>
      <c r="AT31" s="13">
        <f t="shared" si="28"/>
        <v>2.6812286656000901</v>
      </c>
      <c r="AU31" s="20">
        <f t="shared" si="29"/>
        <v>0</v>
      </c>
      <c r="AV31" s="16">
        <f t="shared" si="30"/>
        <v>2.7500083873056593</v>
      </c>
      <c r="AW31" s="16">
        <f t="shared" si="31"/>
        <v>0</v>
      </c>
      <c r="AX31" s="19">
        <f t="shared" si="32"/>
        <v>-6.0210459389318292</v>
      </c>
      <c r="AY31" s="15">
        <f t="shared" si="33"/>
        <v>3.0340530364394049</v>
      </c>
      <c r="AZ31" s="15">
        <f t="shared" si="34"/>
        <v>8.8029320603229086E-2</v>
      </c>
      <c r="BA31" s="14">
        <f t="shared" si="35"/>
        <v>3.1220823570426339</v>
      </c>
      <c r="BB31" s="13">
        <f t="shared" si="36"/>
        <v>2.6812286656000901</v>
      </c>
      <c r="BC31" s="18">
        <f t="shared" si="37"/>
        <v>0.89999999999999991</v>
      </c>
      <c r="BD31" s="16">
        <f t="shared" si="38"/>
        <v>2.9542085045355115</v>
      </c>
      <c r="BE31" s="17">
        <f t="shared" si="39"/>
        <v>10.350000000000001</v>
      </c>
      <c r="BF31" s="16">
        <f t="shared" si="40"/>
        <v>-6.421496988713093</v>
      </c>
      <c r="BG31" s="15">
        <f t="shared" si="41"/>
        <v>4.7377053408669232</v>
      </c>
      <c r="BH31" s="15">
        <f t="shared" si="42"/>
        <v>4.8819174726295316</v>
      </c>
      <c r="BI31" s="14">
        <f t="shared" si="43"/>
        <v>9.6196228134964556</v>
      </c>
      <c r="BJ31" s="13">
        <f t="shared" si="44"/>
        <v>3.8921910010591949</v>
      </c>
      <c r="BK31" s="18">
        <f t="shared" si="45"/>
        <v>0</v>
      </c>
      <c r="BL31" s="16">
        <f t="shared" si="46"/>
        <v>2.9542085045355115</v>
      </c>
      <c r="BM31" s="17">
        <f t="shared" si="47"/>
        <v>0</v>
      </c>
      <c r="BN31" s="16">
        <f t="shared" si="48"/>
        <v>-6.421496988713093</v>
      </c>
      <c r="BO31" s="15">
        <f t="shared" si="49"/>
        <v>3.2946970784078111</v>
      </c>
      <c r="BP31" s="15">
        <f t="shared" si="50"/>
        <v>7.489210590785976E-2</v>
      </c>
      <c r="BQ31" s="14">
        <f t="shared" si="51"/>
        <v>3.3695891843156707</v>
      </c>
      <c r="BR31" s="13">
        <f t="shared" si="52"/>
        <v>2.8997979171517221</v>
      </c>
      <c r="BS31" s="13">
        <f t="shared" si="53"/>
        <v>15.56876400423678</v>
      </c>
      <c r="BT31" s="207"/>
      <c r="BU31" s="32"/>
      <c r="BV31" s="31"/>
      <c r="BW31" s="30"/>
      <c r="BX31" s="33"/>
      <c r="BY31" s="31"/>
      <c r="BZ31" s="32"/>
      <c r="CA31" s="31"/>
      <c r="CB31" s="32"/>
      <c r="CC31" s="31"/>
      <c r="CD31" s="30"/>
      <c r="CE31" s="29"/>
      <c r="CF31" s="28"/>
    </row>
    <row r="32" spans="1:84" s="26" customFormat="1" ht="15" customHeight="1" x14ac:dyDescent="0.3">
      <c r="A32" s="25"/>
      <c r="B32" s="34"/>
      <c r="C32" s="429">
        <v>13</v>
      </c>
      <c r="D32" s="430" t="s">
        <v>103</v>
      </c>
      <c r="E32" s="431"/>
      <c r="F32" s="432" t="s">
        <v>92</v>
      </c>
      <c r="G32" s="433" t="s">
        <v>102</v>
      </c>
      <c r="H32" s="434">
        <v>1</v>
      </c>
      <c r="I32" s="548">
        <v>2.8119999999999998</v>
      </c>
      <c r="J32" s="434">
        <v>0</v>
      </c>
      <c r="K32" s="435">
        <v>0</v>
      </c>
      <c r="L32" s="434">
        <v>2</v>
      </c>
      <c r="M32" s="548">
        <v>2.7100060019222427</v>
      </c>
      <c r="N32" s="434">
        <v>0</v>
      </c>
      <c r="O32" s="435">
        <v>0</v>
      </c>
      <c r="P32" s="436">
        <f t="shared" si="0"/>
        <v>13</v>
      </c>
      <c r="R32" s="23">
        <f t="shared" si="1"/>
        <v>2.8</v>
      </c>
      <c r="S32" s="22">
        <f t="shared" si="2"/>
        <v>5.6239999999999997</v>
      </c>
      <c r="T32" s="22">
        <f t="shared" si="3"/>
        <v>6.7143342343009911</v>
      </c>
      <c r="U32" s="22">
        <f t="shared" si="4"/>
        <v>0</v>
      </c>
      <c r="V32" s="22">
        <f t="shared" si="5"/>
        <v>1.0903342343009912</v>
      </c>
      <c r="W32" s="22">
        <f t="shared" si="6"/>
        <v>3.7940084026911394</v>
      </c>
      <c r="X32" s="22">
        <f t="shared" si="7"/>
        <v>6.2903087183135096</v>
      </c>
      <c r="Y32" s="22">
        <f t="shared" si="8"/>
        <v>0</v>
      </c>
      <c r="Z32" s="22">
        <f t="shared" si="9"/>
        <v>2.4963003156223706</v>
      </c>
      <c r="AA32" s="249">
        <f t="shared" si="10"/>
        <v>19.294951670928011</v>
      </c>
      <c r="AB32" s="167">
        <f t="shared" si="11"/>
        <v>13.186</v>
      </c>
      <c r="AC32" s="166">
        <f t="shared" si="12"/>
        <v>9.7576400000000003</v>
      </c>
      <c r="AD32" s="166">
        <f t="shared" si="13"/>
        <v>8.9955993519398056</v>
      </c>
      <c r="AE32" s="166">
        <f t="shared" si="14"/>
        <v>0</v>
      </c>
      <c r="AF32" s="166">
        <f t="shared" si="15"/>
        <v>-0.76204064806019467</v>
      </c>
      <c r="AG32" s="166">
        <f t="shared" si="16"/>
        <v>10.298022807304521</v>
      </c>
      <c r="AH32" s="166">
        <f t="shared" si="17"/>
        <v>9.5359821592443268</v>
      </c>
      <c r="AI32" s="166">
        <f t="shared" si="18"/>
        <v>0</v>
      </c>
      <c r="AJ32" s="166">
        <f t="shared" si="19"/>
        <v>-0.76204064806019467</v>
      </c>
      <c r="AK32" s="257">
        <f t="shared" si="20"/>
        <v>28.067563670428459</v>
      </c>
      <c r="AL32" s="264"/>
      <c r="AM32" s="20">
        <f t="shared" si="21"/>
        <v>3.2520072023066913</v>
      </c>
      <c r="AN32" s="16">
        <f t="shared" si="22"/>
        <v>2.7500083873056593</v>
      </c>
      <c r="AO32" s="16">
        <f t="shared" si="23"/>
        <v>9.48502100672785</v>
      </c>
      <c r="AP32" s="19">
        <f t="shared" si="24"/>
        <v>-6.0210459389318292</v>
      </c>
      <c r="AQ32" s="15">
        <f t="shared" si="25"/>
        <v>11.272934888717616</v>
      </c>
      <c r="AR32" s="15">
        <f t="shared" si="26"/>
        <v>4.0473213574754876</v>
      </c>
      <c r="AS32" s="14">
        <f t="shared" si="27"/>
        <v>15.320256246193104</v>
      </c>
      <c r="AT32" s="13">
        <f t="shared" si="28"/>
        <v>5.5423378877705005</v>
      </c>
      <c r="AU32" s="20">
        <f t="shared" si="29"/>
        <v>0</v>
      </c>
      <c r="AV32" s="16">
        <f t="shared" si="30"/>
        <v>2.7500083873056593</v>
      </c>
      <c r="AW32" s="16">
        <f t="shared" si="31"/>
        <v>0</v>
      </c>
      <c r="AX32" s="19">
        <f t="shared" si="32"/>
        <v>-6.0210459389318292</v>
      </c>
      <c r="AY32" s="15">
        <f t="shared" si="33"/>
        <v>3.0340530364394049</v>
      </c>
      <c r="AZ32" s="15">
        <f t="shared" si="34"/>
        <v>8.8029320603229086E-2</v>
      </c>
      <c r="BA32" s="14">
        <f t="shared" si="35"/>
        <v>3.1220823570426339</v>
      </c>
      <c r="BB32" s="13">
        <f t="shared" si="36"/>
        <v>2.6812286656000901</v>
      </c>
      <c r="BC32" s="18">
        <f t="shared" si="37"/>
        <v>1.6871999999999998</v>
      </c>
      <c r="BD32" s="16">
        <f t="shared" si="38"/>
        <v>2.9542085045355115</v>
      </c>
      <c r="BE32" s="17">
        <f t="shared" si="39"/>
        <v>19.402799999999999</v>
      </c>
      <c r="BF32" s="16">
        <f t="shared" si="40"/>
        <v>-6.421496988713093</v>
      </c>
      <c r="BG32" s="15">
        <f t="shared" si="41"/>
        <v>6.5095197436658401</v>
      </c>
      <c r="BH32" s="15">
        <f t="shared" si="42"/>
        <v>188.52580647703894</v>
      </c>
      <c r="BI32" s="14">
        <f t="shared" si="43"/>
        <v>195.03532622070477</v>
      </c>
      <c r="BJ32" s="13">
        <f t="shared" si="44"/>
        <v>12.900147387997519</v>
      </c>
      <c r="BK32" s="18">
        <f t="shared" si="45"/>
        <v>0</v>
      </c>
      <c r="BL32" s="16">
        <f t="shared" si="46"/>
        <v>2.9542085045355115</v>
      </c>
      <c r="BM32" s="17">
        <f t="shared" si="47"/>
        <v>0</v>
      </c>
      <c r="BN32" s="16">
        <f t="shared" si="48"/>
        <v>-6.421496988713093</v>
      </c>
      <c r="BO32" s="15">
        <f t="shared" si="49"/>
        <v>3.2946970784078111</v>
      </c>
      <c r="BP32" s="15">
        <f t="shared" si="50"/>
        <v>7.489210590785976E-2</v>
      </c>
      <c r="BQ32" s="14">
        <f t="shared" si="51"/>
        <v>3.3695891843156707</v>
      </c>
      <c r="BR32" s="13">
        <f t="shared" si="52"/>
        <v>2.8997979171517221</v>
      </c>
      <c r="BS32" s="13">
        <f t="shared" si="53"/>
        <v>23.984823163538522</v>
      </c>
      <c r="BT32" s="207"/>
      <c r="BU32" s="32"/>
      <c r="BV32" s="31"/>
      <c r="BW32" s="30"/>
      <c r="BX32" s="33"/>
      <c r="BY32" s="31"/>
      <c r="BZ32" s="32"/>
      <c r="CA32" s="31"/>
      <c r="CB32" s="32"/>
      <c r="CC32" s="31"/>
      <c r="CD32" s="30"/>
      <c r="CE32" s="29"/>
      <c r="CF32" s="28"/>
    </row>
    <row r="33" spans="1:84" s="26" customFormat="1" ht="15" customHeight="1" x14ac:dyDescent="0.3">
      <c r="A33" s="25"/>
      <c r="B33" s="34"/>
      <c r="C33" s="429">
        <v>14</v>
      </c>
      <c r="D33" s="430" t="s">
        <v>101</v>
      </c>
      <c r="E33" s="439"/>
      <c r="F33" s="433" t="s">
        <v>92</v>
      </c>
      <c r="G33" s="432" t="s">
        <v>100</v>
      </c>
      <c r="H33" s="434">
        <v>0</v>
      </c>
      <c r="I33" s="435">
        <v>0</v>
      </c>
      <c r="J33" s="434">
        <v>0</v>
      </c>
      <c r="K33" s="435">
        <v>0</v>
      </c>
      <c r="L33" s="434">
        <v>2</v>
      </c>
      <c r="M33" s="548">
        <v>2.7100060019222427</v>
      </c>
      <c r="N33" s="434">
        <v>0</v>
      </c>
      <c r="O33" s="435">
        <v>0</v>
      </c>
      <c r="P33" s="436">
        <f t="shared" si="0"/>
        <v>14</v>
      </c>
      <c r="R33" s="23">
        <f t="shared" si="1"/>
        <v>2.8</v>
      </c>
      <c r="S33" s="22">
        <f t="shared" si="2"/>
        <v>0</v>
      </c>
      <c r="T33" s="22">
        <f t="shared" si="3"/>
        <v>1.0903342343009912</v>
      </c>
      <c r="U33" s="22">
        <f t="shared" si="4"/>
        <v>0</v>
      </c>
      <c r="V33" s="22">
        <f t="shared" si="5"/>
        <v>1.0903342343009912</v>
      </c>
      <c r="W33" s="22">
        <f t="shared" si="6"/>
        <v>3.7940084026911394</v>
      </c>
      <c r="X33" s="22">
        <f t="shared" si="7"/>
        <v>6.2903087183135096</v>
      </c>
      <c r="Y33" s="22">
        <f t="shared" si="8"/>
        <v>0</v>
      </c>
      <c r="Z33" s="22">
        <f t="shared" si="9"/>
        <v>2.4963003156223706</v>
      </c>
      <c r="AA33" s="249">
        <f t="shared" si="10"/>
        <v>12.580617436627019</v>
      </c>
      <c r="AB33" s="167">
        <f t="shared" si="11"/>
        <v>13.186</v>
      </c>
      <c r="AC33" s="166">
        <f t="shared" si="12"/>
        <v>0</v>
      </c>
      <c r="AD33" s="166">
        <f t="shared" si="13"/>
        <v>-0.76204064806019467</v>
      </c>
      <c r="AE33" s="166">
        <f t="shared" si="14"/>
        <v>0</v>
      </c>
      <c r="AF33" s="166">
        <f t="shared" si="15"/>
        <v>-0.76204064806019467</v>
      </c>
      <c r="AG33" s="166">
        <f t="shared" si="16"/>
        <v>10.298022807304521</v>
      </c>
      <c r="AH33" s="166">
        <f t="shared" si="17"/>
        <v>9.5359821592443268</v>
      </c>
      <c r="AI33" s="166">
        <f t="shared" si="18"/>
        <v>0</v>
      </c>
      <c r="AJ33" s="166">
        <f t="shared" si="19"/>
        <v>-0.76204064806019467</v>
      </c>
      <c r="AK33" s="257">
        <f t="shared" si="20"/>
        <v>19.071964318488654</v>
      </c>
      <c r="AL33" s="264"/>
      <c r="AM33" s="20">
        <f t="shared" si="21"/>
        <v>3.2520072023066913</v>
      </c>
      <c r="AN33" s="16">
        <f t="shared" si="22"/>
        <v>2.7500083873056593</v>
      </c>
      <c r="AO33" s="16">
        <f t="shared" si="23"/>
        <v>9.48502100672785</v>
      </c>
      <c r="AP33" s="19">
        <f t="shared" si="24"/>
        <v>-6.0210459389318292</v>
      </c>
      <c r="AQ33" s="15">
        <f t="shared" si="25"/>
        <v>11.272934888717616</v>
      </c>
      <c r="AR33" s="15">
        <f t="shared" si="26"/>
        <v>4.0473213574754876</v>
      </c>
      <c r="AS33" s="14">
        <f t="shared" si="27"/>
        <v>15.320256246193104</v>
      </c>
      <c r="AT33" s="13">
        <f t="shared" si="28"/>
        <v>5.5423378877705005</v>
      </c>
      <c r="AU33" s="20">
        <f t="shared" si="29"/>
        <v>0</v>
      </c>
      <c r="AV33" s="16">
        <f t="shared" si="30"/>
        <v>2.7500083873056593</v>
      </c>
      <c r="AW33" s="16">
        <f t="shared" si="31"/>
        <v>0</v>
      </c>
      <c r="AX33" s="19">
        <f t="shared" si="32"/>
        <v>-6.0210459389318292</v>
      </c>
      <c r="AY33" s="15">
        <f t="shared" si="33"/>
        <v>3.0340530364394049</v>
      </c>
      <c r="AZ33" s="15">
        <f t="shared" si="34"/>
        <v>8.8029320603229086E-2</v>
      </c>
      <c r="BA33" s="14">
        <f t="shared" si="35"/>
        <v>3.1220823570426339</v>
      </c>
      <c r="BB33" s="13">
        <f t="shared" si="36"/>
        <v>2.6812286656000901</v>
      </c>
      <c r="BC33" s="18">
        <f t="shared" si="37"/>
        <v>0</v>
      </c>
      <c r="BD33" s="16">
        <f t="shared" si="38"/>
        <v>2.9542085045355115</v>
      </c>
      <c r="BE33" s="17">
        <f t="shared" si="39"/>
        <v>0</v>
      </c>
      <c r="BF33" s="16">
        <f t="shared" si="40"/>
        <v>-6.421496988713093</v>
      </c>
      <c r="BG33" s="15">
        <f t="shared" si="41"/>
        <v>3.2946970784078111</v>
      </c>
      <c r="BH33" s="15">
        <f t="shared" si="42"/>
        <v>7.489210590785976E-2</v>
      </c>
      <c r="BI33" s="14">
        <f t="shared" si="43"/>
        <v>3.3695891843156707</v>
      </c>
      <c r="BJ33" s="13">
        <f t="shared" si="44"/>
        <v>2.8997979171517221</v>
      </c>
      <c r="BK33" s="18">
        <f t="shared" si="45"/>
        <v>0</v>
      </c>
      <c r="BL33" s="16">
        <f t="shared" si="46"/>
        <v>2.9542085045355115</v>
      </c>
      <c r="BM33" s="17">
        <f t="shared" si="47"/>
        <v>0</v>
      </c>
      <c r="BN33" s="16">
        <f t="shared" si="48"/>
        <v>-6.421496988713093</v>
      </c>
      <c r="BO33" s="15">
        <f t="shared" si="49"/>
        <v>3.2946970784078111</v>
      </c>
      <c r="BP33" s="15">
        <f t="shared" si="50"/>
        <v>7.489210590785976E-2</v>
      </c>
      <c r="BQ33" s="14">
        <f t="shared" si="51"/>
        <v>3.3695891843156707</v>
      </c>
      <c r="BR33" s="13">
        <f t="shared" si="52"/>
        <v>2.8997979171517221</v>
      </c>
      <c r="BS33" s="13">
        <f t="shared" si="53"/>
        <v>11.084675775541001</v>
      </c>
      <c r="BT33" s="207"/>
      <c r="BU33" s="32"/>
      <c r="BV33" s="31"/>
      <c r="BW33" s="30"/>
      <c r="BX33" s="33"/>
      <c r="BY33" s="31"/>
      <c r="BZ33" s="32"/>
      <c r="CA33" s="31"/>
      <c r="CB33" s="32"/>
      <c r="CC33" s="31"/>
      <c r="CD33" s="30"/>
      <c r="CE33" s="29"/>
      <c r="CF33" s="28"/>
    </row>
    <row r="34" spans="1:84" s="2" customFormat="1" ht="15" customHeight="1" x14ac:dyDescent="0.3">
      <c r="A34" s="25"/>
      <c r="B34" s="36"/>
      <c r="C34" s="429">
        <v>15</v>
      </c>
      <c r="D34" s="430" t="s">
        <v>99</v>
      </c>
      <c r="E34" s="439"/>
      <c r="F34" s="433" t="s">
        <v>92</v>
      </c>
      <c r="G34" s="432" t="s">
        <v>98</v>
      </c>
      <c r="H34" s="434">
        <v>3</v>
      </c>
      <c r="I34" s="548">
        <v>1.591367138683752</v>
      </c>
      <c r="J34" s="434">
        <v>0</v>
      </c>
      <c r="K34" s="435">
        <v>0</v>
      </c>
      <c r="L34" s="434">
        <v>1</v>
      </c>
      <c r="M34" s="551">
        <v>6.8</v>
      </c>
      <c r="N34" s="434">
        <v>1</v>
      </c>
      <c r="O34" s="548">
        <v>0.80716392545017368</v>
      </c>
      <c r="P34" s="436">
        <f t="shared" si="0"/>
        <v>15</v>
      </c>
      <c r="R34" s="23">
        <f t="shared" si="1"/>
        <v>2.8</v>
      </c>
      <c r="S34" s="22">
        <f t="shared" si="2"/>
        <v>3.182734277367504</v>
      </c>
      <c r="T34" s="22">
        <f t="shared" si="3"/>
        <v>4.2730685116684954</v>
      </c>
      <c r="U34" s="22">
        <f t="shared" si="4"/>
        <v>0</v>
      </c>
      <c r="V34" s="22">
        <f t="shared" si="5"/>
        <v>1.0903342343009912</v>
      </c>
      <c r="W34" s="22">
        <f t="shared" si="6"/>
        <v>9.52</v>
      </c>
      <c r="X34" s="22">
        <f t="shared" si="7"/>
        <v>12.01630031562237</v>
      </c>
      <c r="Y34" s="22">
        <f t="shared" si="8"/>
        <v>1.130029495630243</v>
      </c>
      <c r="Z34" s="22">
        <f t="shared" si="9"/>
        <v>3.6263298112526137</v>
      </c>
      <c r="AA34" s="249">
        <f t="shared" si="10"/>
        <v>28.461835661880471</v>
      </c>
      <c r="AB34" s="167">
        <f t="shared" si="11"/>
        <v>13.186</v>
      </c>
      <c r="AC34" s="166">
        <f t="shared" si="12"/>
        <v>5.5220439712326197</v>
      </c>
      <c r="AD34" s="166">
        <f t="shared" si="13"/>
        <v>4.760003323172425</v>
      </c>
      <c r="AE34" s="166">
        <f t="shared" si="14"/>
        <v>0</v>
      </c>
      <c r="AF34" s="166">
        <f t="shared" si="15"/>
        <v>-0.76204064806019467</v>
      </c>
      <c r="AG34" s="166">
        <f t="shared" si="16"/>
        <v>25.84</v>
      </c>
      <c r="AH34" s="166">
        <f t="shared" si="17"/>
        <v>25.077959351939803</v>
      </c>
      <c r="AI34" s="166">
        <f t="shared" si="18"/>
        <v>3.0672229167106599</v>
      </c>
      <c r="AJ34" s="166">
        <f t="shared" si="19"/>
        <v>2.3051822686504653</v>
      </c>
      <c r="AK34" s="257">
        <f t="shared" si="20"/>
        <v>41.663151590107539</v>
      </c>
      <c r="AL34" s="251"/>
      <c r="AM34" s="20">
        <f t="shared" si="21"/>
        <v>8.16</v>
      </c>
      <c r="AN34" s="16">
        <f t="shared" si="22"/>
        <v>2.7500083873056593</v>
      </c>
      <c r="AO34" s="16">
        <f t="shared" si="23"/>
        <v>23.8</v>
      </c>
      <c r="AP34" s="19">
        <f t="shared" si="24"/>
        <v>-6.0210459389318292</v>
      </c>
      <c r="AQ34" s="15">
        <f t="shared" si="25"/>
        <v>81.717111437713854</v>
      </c>
      <c r="AR34" s="15">
        <f t="shared" si="26"/>
        <v>1307.09166618565</v>
      </c>
      <c r="AS34" s="14">
        <f t="shared" si="27"/>
        <v>1388.8087776233638</v>
      </c>
      <c r="AT34" s="13">
        <f t="shared" si="28"/>
        <v>17.638366578072212</v>
      </c>
      <c r="AU34" s="20">
        <f t="shared" si="29"/>
        <v>0.96859671054020835</v>
      </c>
      <c r="AV34" s="16">
        <f t="shared" si="30"/>
        <v>2.7500083873056593</v>
      </c>
      <c r="AW34" s="16">
        <f t="shared" si="31"/>
        <v>2.825073739075608</v>
      </c>
      <c r="AX34" s="19">
        <f t="shared" si="32"/>
        <v>-6.0210459389318292</v>
      </c>
      <c r="AY34" s="15">
        <f t="shared" si="33"/>
        <v>4.4853816051633011</v>
      </c>
      <c r="AZ34" s="15">
        <f t="shared" si="34"/>
        <v>0.27530114611017487</v>
      </c>
      <c r="BA34" s="14">
        <f t="shared" si="35"/>
        <v>4.7606827512734764</v>
      </c>
      <c r="BB34" s="13">
        <f t="shared" si="36"/>
        <v>3.5803305456214236</v>
      </c>
      <c r="BC34" s="18">
        <f t="shared" si="37"/>
        <v>0.95482028321025114</v>
      </c>
      <c r="BD34" s="16">
        <f t="shared" si="38"/>
        <v>2.9542085045355115</v>
      </c>
      <c r="BE34" s="17">
        <f t="shared" si="39"/>
        <v>10.980433256917889</v>
      </c>
      <c r="BF34" s="16">
        <f t="shared" si="40"/>
        <v>-6.421496988713093</v>
      </c>
      <c r="BG34" s="15">
        <f t="shared" si="41"/>
        <v>4.8436971315433626</v>
      </c>
      <c r="BH34" s="15">
        <f t="shared" si="42"/>
        <v>6.2964123786815502</v>
      </c>
      <c r="BI34" s="14">
        <f t="shared" si="43"/>
        <v>11.140109510224914</v>
      </c>
      <c r="BJ34" s="13">
        <f t="shared" si="44"/>
        <v>4.2970104411004142</v>
      </c>
      <c r="BK34" s="18">
        <f t="shared" si="45"/>
        <v>0</v>
      </c>
      <c r="BL34" s="16">
        <f t="shared" si="46"/>
        <v>2.9542085045355115</v>
      </c>
      <c r="BM34" s="17">
        <f t="shared" si="47"/>
        <v>0</v>
      </c>
      <c r="BN34" s="16">
        <f t="shared" si="48"/>
        <v>-6.421496988713093</v>
      </c>
      <c r="BO34" s="15">
        <f t="shared" si="49"/>
        <v>3.2946970784078111</v>
      </c>
      <c r="BP34" s="15">
        <f t="shared" si="50"/>
        <v>7.489210590785976E-2</v>
      </c>
      <c r="BQ34" s="14">
        <f t="shared" si="51"/>
        <v>3.3695891843156707</v>
      </c>
      <c r="BR34" s="13">
        <f t="shared" si="52"/>
        <v>2.8997979171517221</v>
      </c>
      <c r="BS34" s="13">
        <f t="shared" si="53"/>
        <v>34.109728446994879</v>
      </c>
      <c r="BT34" s="207"/>
      <c r="BU34" s="32"/>
      <c r="BV34" s="31"/>
      <c r="BW34" s="30"/>
      <c r="BX34" s="33"/>
      <c r="BY34" s="31"/>
      <c r="BZ34" s="32"/>
      <c r="CA34" s="31"/>
      <c r="CB34" s="32"/>
      <c r="CC34" s="31"/>
      <c r="CD34" s="30"/>
      <c r="CE34" s="29"/>
      <c r="CF34" s="28"/>
    </row>
    <row r="35" spans="1:84" s="2" customFormat="1" ht="15" customHeight="1" x14ac:dyDescent="0.3">
      <c r="A35" s="25"/>
      <c r="B35" s="34"/>
      <c r="C35" s="429">
        <v>16</v>
      </c>
      <c r="D35" s="430" t="s">
        <v>97</v>
      </c>
      <c r="E35" s="439"/>
      <c r="F35" s="433" t="s">
        <v>92</v>
      </c>
      <c r="G35" s="432" t="s">
        <v>96</v>
      </c>
      <c r="H35" s="434">
        <v>2</v>
      </c>
      <c r="I35" s="548">
        <v>1.591367138683752</v>
      </c>
      <c r="J35" s="434">
        <v>0</v>
      </c>
      <c r="K35" s="435">
        <v>0</v>
      </c>
      <c r="L35" s="434">
        <v>1</v>
      </c>
      <c r="M35" s="551">
        <v>8</v>
      </c>
      <c r="N35" s="434">
        <v>1</v>
      </c>
      <c r="O35" s="548">
        <v>0.9525016584061301</v>
      </c>
      <c r="P35" s="436">
        <f t="shared" si="0"/>
        <v>16</v>
      </c>
      <c r="R35" s="23">
        <f t="shared" si="1"/>
        <v>2.8</v>
      </c>
      <c r="S35" s="22">
        <f t="shared" si="2"/>
        <v>3.182734277367504</v>
      </c>
      <c r="T35" s="22">
        <f t="shared" si="3"/>
        <v>4.2730685116684954</v>
      </c>
      <c r="U35" s="22">
        <f t="shared" si="4"/>
        <v>0</v>
      </c>
      <c r="V35" s="22">
        <f t="shared" si="5"/>
        <v>1.0903342343009912</v>
      </c>
      <c r="W35" s="22">
        <f t="shared" si="6"/>
        <v>11.2</v>
      </c>
      <c r="X35" s="22">
        <f t="shared" si="7"/>
        <v>13.69630031562237</v>
      </c>
      <c r="Y35" s="22">
        <f t="shared" si="8"/>
        <v>1.333502321768582</v>
      </c>
      <c r="Z35" s="22">
        <f t="shared" si="9"/>
        <v>3.8298026373909524</v>
      </c>
      <c r="AA35" s="249">
        <f t="shared" si="10"/>
        <v>26.072239976350314</v>
      </c>
      <c r="AB35" s="167">
        <f t="shared" si="11"/>
        <v>13.186</v>
      </c>
      <c r="AC35" s="166">
        <f t="shared" si="12"/>
        <v>5.5220439712326197</v>
      </c>
      <c r="AD35" s="166">
        <f t="shared" si="13"/>
        <v>4.760003323172425</v>
      </c>
      <c r="AE35" s="166">
        <f t="shared" si="14"/>
        <v>0</v>
      </c>
      <c r="AF35" s="166">
        <f t="shared" si="15"/>
        <v>-0.76204064806019467</v>
      </c>
      <c r="AG35" s="166">
        <f t="shared" si="16"/>
        <v>30.4</v>
      </c>
      <c r="AH35" s="166">
        <f t="shared" si="17"/>
        <v>29.637959351939806</v>
      </c>
      <c r="AI35" s="166">
        <f t="shared" si="18"/>
        <v>3.6195063019432943</v>
      </c>
      <c r="AJ35" s="166">
        <f t="shared" si="19"/>
        <v>2.8574656538830996</v>
      </c>
      <c r="AK35" s="257">
        <f t="shared" si="20"/>
        <v>42.015431652167749</v>
      </c>
      <c r="AL35" s="251"/>
      <c r="AM35" s="20">
        <f t="shared" si="21"/>
        <v>9.6</v>
      </c>
      <c r="AN35" s="16">
        <f t="shared" si="22"/>
        <v>2.7500083873056593</v>
      </c>
      <c r="AO35" s="16">
        <f t="shared" si="23"/>
        <v>28</v>
      </c>
      <c r="AP35" s="19">
        <f t="shared" si="24"/>
        <v>-6.0210459389318292</v>
      </c>
      <c r="AQ35" s="15">
        <f t="shared" si="25"/>
        <v>146.12250063299001</v>
      </c>
      <c r="AR35" s="15">
        <f t="shared" si="26"/>
        <v>7120.0761586096751</v>
      </c>
      <c r="AS35" s="14">
        <f t="shared" si="27"/>
        <v>7266.1986592426647</v>
      </c>
      <c r="AT35" s="13">
        <f t="shared" si="28"/>
        <v>21.929663089581631</v>
      </c>
      <c r="AU35" s="20">
        <f t="shared" si="29"/>
        <v>1.143001990087356</v>
      </c>
      <c r="AV35" s="16">
        <f t="shared" si="30"/>
        <v>2.7500083873056593</v>
      </c>
      <c r="AW35" s="16">
        <f t="shared" si="31"/>
        <v>3.3337558044214552</v>
      </c>
      <c r="AX35" s="19">
        <f t="shared" si="32"/>
        <v>-6.0210459389318292</v>
      </c>
      <c r="AY35" s="15">
        <f t="shared" si="33"/>
        <v>4.8124836023326711</v>
      </c>
      <c r="AZ35" s="15">
        <f t="shared" si="34"/>
        <v>0.33804158233392462</v>
      </c>
      <c r="BA35" s="14">
        <f t="shared" si="35"/>
        <v>5.1505251846665958</v>
      </c>
      <c r="BB35" s="13">
        <f t="shared" si="36"/>
        <v>3.7370051094436874</v>
      </c>
      <c r="BC35" s="18">
        <f t="shared" si="37"/>
        <v>0.95482028321025114</v>
      </c>
      <c r="BD35" s="16">
        <f t="shared" si="38"/>
        <v>2.9542085045355115</v>
      </c>
      <c r="BE35" s="17">
        <f t="shared" si="39"/>
        <v>10.980433256917889</v>
      </c>
      <c r="BF35" s="16">
        <f t="shared" si="40"/>
        <v>-6.421496988713093</v>
      </c>
      <c r="BG35" s="15">
        <f t="shared" si="41"/>
        <v>4.8436971315433626</v>
      </c>
      <c r="BH35" s="15">
        <f t="shared" si="42"/>
        <v>6.2964123786815502</v>
      </c>
      <c r="BI35" s="14">
        <f t="shared" si="43"/>
        <v>11.140109510224914</v>
      </c>
      <c r="BJ35" s="13">
        <f t="shared" si="44"/>
        <v>4.2970104411004142</v>
      </c>
      <c r="BK35" s="18">
        <f t="shared" si="45"/>
        <v>0</v>
      </c>
      <c r="BL35" s="16">
        <f t="shared" si="46"/>
        <v>2.9542085045355115</v>
      </c>
      <c r="BM35" s="17">
        <f t="shared" si="47"/>
        <v>0</v>
      </c>
      <c r="BN35" s="16">
        <f t="shared" si="48"/>
        <v>-6.421496988713093</v>
      </c>
      <c r="BO35" s="15">
        <f t="shared" si="49"/>
        <v>3.2946970784078111</v>
      </c>
      <c r="BP35" s="15">
        <f t="shared" si="50"/>
        <v>7.489210590785976E-2</v>
      </c>
      <c r="BQ35" s="14">
        <f t="shared" si="51"/>
        <v>3.3695891843156707</v>
      </c>
      <c r="BR35" s="13">
        <f t="shared" si="52"/>
        <v>2.8997979171517221</v>
      </c>
      <c r="BS35" s="13">
        <f t="shared" si="53"/>
        <v>34.260689081226147</v>
      </c>
      <c r="BT35" s="207"/>
      <c r="BU35" s="32"/>
      <c r="BV35" s="31"/>
      <c r="BW35" s="30"/>
      <c r="BX35" s="33"/>
      <c r="BY35" s="31"/>
      <c r="BZ35" s="32"/>
      <c r="CA35" s="31"/>
      <c r="CB35" s="32"/>
      <c r="CC35" s="31"/>
      <c r="CD35" s="30"/>
      <c r="CE35" s="29"/>
      <c r="CF35" s="28"/>
    </row>
    <row r="36" spans="1:84" s="26" customFormat="1" ht="15" customHeight="1" x14ac:dyDescent="0.3">
      <c r="A36" s="25"/>
      <c r="B36" s="34"/>
      <c r="C36" s="429">
        <v>17</v>
      </c>
      <c r="D36" s="430" t="s">
        <v>95</v>
      </c>
      <c r="E36" s="439"/>
      <c r="F36" s="433" t="s">
        <v>92</v>
      </c>
      <c r="G36" s="432" t="s">
        <v>94</v>
      </c>
      <c r="H36" s="434">
        <v>1</v>
      </c>
      <c r="I36" s="548">
        <v>1.591367138683752</v>
      </c>
      <c r="J36" s="434">
        <v>0</v>
      </c>
      <c r="K36" s="435">
        <v>0</v>
      </c>
      <c r="L36" s="434">
        <v>1</v>
      </c>
      <c r="M36" s="551">
        <v>7.9</v>
      </c>
      <c r="N36" s="434">
        <v>1</v>
      </c>
      <c r="O36" s="548">
        <v>2.4437177814786373</v>
      </c>
      <c r="P36" s="436">
        <f t="shared" si="0"/>
        <v>17</v>
      </c>
      <c r="R36" s="23">
        <f t="shared" si="1"/>
        <v>2.8</v>
      </c>
      <c r="S36" s="22">
        <f t="shared" si="2"/>
        <v>3.182734277367504</v>
      </c>
      <c r="T36" s="22">
        <f t="shared" si="3"/>
        <v>4.2730685116684954</v>
      </c>
      <c r="U36" s="22">
        <f t="shared" si="4"/>
        <v>0</v>
      </c>
      <c r="V36" s="22">
        <f t="shared" si="5"/>
        <v>1.0903342343009912</v>
      </c>
      <c r="W36" s="22">
        <f t="shared" si="6"/>
        <v>11.06</v>
      </c>
      <c r="X36" s="22">
        <f t="shared" si="7"/>
        <v>13.556300315622371</v>
      </c>
      <c r="Y36" s="22">
        <f t="shared" si="8"/>
        <v>3.4212048940700921</v>
      </c>
      <c r="Z36" s="22">
        <f t="shared" si="9"/>
        <v>5.9175052096924627</v>
      </c>
      <c r="AA36" s="249">
        <f t="shared" si="10"/>
        <v>23.746874036983328</v>
      </c>
      <c r="AB36" s="167">
        <f t="shared" si="11"/>
        <v>13.186</v>
      </c>
      <c r="AC36" s="166">
        <f t="shared" si="12"/>
        <v>5.5220439712326197</v>
      </c>
      <c r="AD36" s="166">
        <f t="shared" si="13"/>
        <v>4.760003323172425</v>
      </c>
      <c r="AE36" s="166">
        <f t="shared" si="14"/>
        <v>0</v>
      </c>
      <c r="AF36" s="166">
        <f t="shared" si="15"/>
        <v>-0.76204064806019467</v>
      </c>
      <c r="AG36" s="166">
        <f t="shared" si="16"/>
        <v>30.02</v>
      </c>
      <c r="AH36" s="166">
        <f t="shared" si="17"/>
        <v>29.257959351939803</v>
      </c>
      <c r="AI36" s="166">
        <f t="shared" si="18"/>
        <v>9.2861275696188219</v>
      </c>
      <c r="AJ36" s="166">
        <f t="shared" si="19"/>
        <v>8.5240869215586272</v>
      </c>
      <c r="AK36" s="257">
        <f t="shared" si="20"/>
        <v>42.542049596670857</v>
      </c>
      <c r="AL36" s="264"/>
      <c r="AM36" s="20">
        <f t="shared" si="21"/>
        <v>9.48</v>
      </c>
      <c r="AN36" s="16">
        <f t="shared" si="22"/>
        <v>2.7500083873056593</v>
      </c>
      <c r="AO36" s="16">
        <f t="shared" si="23"/>
        <v>27.650000000000002</v>
      </c>
      <c r="AP36" s="19">
        <f t="shared" si="24"/>
        <v>-6.0210459389318292</v>
      </c>
      <c r="AQ36" s="15">
        <f t="shared" si="25"/>
        <v>139.21416334808734</v>
      </c>
      <c r="AR36" s="15">
        <f t="shared" si="26"/>
        <v>6182.1056524532969</v>
      </c>
      <c r="AS36" s="14">
        <f t="shared" si="27"/>
        <v>6321.3198158013838</v>
      </c>
      <c r="AT36" s="13">
        <f t="shared" si="28"/>
        <v>21.575033865220451</v>
      </c>
      <c r="AU36" s="20">
        <f t="shared" si="29"/>
        <v>2.9324613377743645</v>
      </c>
      <c r="AV36" s="16">
        <f t="shared" si="30"/>
        <v>2.7500083873056593</v>
      </c>
      <c r="AW36" s="16">
        <f t="shared" si="31"/>
        <v>8.5530122351752311</v>
      </c>
      <c r="AX36" s="19">
        <f t="shared" si="32"/>
        <v>-6.0210459389318292</v>
      </c>
      <c r="AY36" s="15">
        <f t="shared" si="33"/>
        <v>9.9089309515797801</v>
      </c>
      <c r="AZ36" s="15">
        <f t="shared" si="34"/>
        <v>2.7784629873129498</v>
      </c>
      <c r="BA36" s="14">
        <f t="shared" si="35"/>
        <v>12.687393938892729</v>
      </c>
      <c r="BB36" s="13">
        <f t="shared" si="36"/>
        <v>5.2575767252310923</v>
      </c>
      <c r="BC36" s="18">
        <f t="shared" si="37"/>
        <v>0.95482028321025114</v>
      </c>
      <c r="BD36" s="16">
        <f t="shared" si="38"/>
        <v>2.9542085045355115</v>
      </c>
      <c r="BE36" s="17">
        <f t="shared" si="39"/>
        <v>10.980433256917889</v>
      </c>
      <c r="BF36" s="16">
        <f t="shared" si="40"/>
        <v>-6.421496988713093</v>
      </c>
      <c r="BG36" s="15">
        <f t="shared" si="41"/>
        <v>4.8436971315433626</v>
      </c>
      <c r="BH36" s="15">
        <f t="shared" si="42"/>
        <v>6.2964123786815502</v>
      </c>
      <c r="BI36" s="14">
        <f t="shared" si="43"/>
        <v>11.140109510224914</v>
      </c>
      <c r="BJ36" s="13">
        <f t="shared" si="44"/>
        <v>4.2970104411004142</v>
      </c>
      <c r="BK36" s="18">
        <f t="shared" si="45"/>
        <v>0</v>
      </c>
      <c r="BL36" s="16">
        <f t="shared" si="46"/>
        <v>2.9542085045355115</v>
      </c>
      <c r="BM36" s="17">
        <f t="shared" si="47"/>
        <v>0</v>
      </c>
      <c r="BN36" s="16">
        <f t="shared" si="48"/>
        <v>-6.421496988713093</v>
      </c>
      <c r="BO36" s="15">
        <f t="shared" si="49"/>
        <v>3.2946970784078111</v>
      </c>
      <c r="BP36" s="15">
        <f t="shared" si="50"/>
        <v>7.489210590785976E-2</v>
      </c>
      <c r="BQ36" s="14">
        <f t="shared" si="51"/>
        <v>3.3695891843156707</v>
      </c>
      <c r="BR36" s="13">
        <f t="shared" si="52"/>
        <v>2.8997979171517221</v>
      </c>
      <c r="BS36" s="13">
        <f t="shared" si="53"/>
        <v>31.129621031551959</v>
      </c>
      <c r="BT36" s="207"/>
      <c r="BU36" s="32"/>
      <c r="BV36" s="31"/>
      <c r="BW36" s="30"/>
      <c r="BX36" s="33"/>
      <c r="BY36" s="31"/>
      <c r="BZ36" s="32"/>
      <c r="CA36" s="31"/>
      <c r="CB36" s="32"/>
      <c r="CC36" s="31"/>
      <c r="CD36" s="30"/>
      <c r="CE36" s="29"/>
      <c r="CF36" s="28"/>
    </row>
    <row r="37" spans="1:84" s="26" customFormat="1" ht="15" customHeight="1" x14ac:dyDescent="0.3">
      <c r="A37" s="25"/>
      <c r="B37" s="34"/>
      <c r="C37" s="429">
        <v>18</v>
      </c>
      <c r="D37" s="430" t="s">
        <v>93</v>
      </c>
      <c r="E37" s="439"/>
      <c r="F37" s="433" t="s">
        <v>92</v>
      </c>
      <c r="G37" s="432" t="s">
        <v>91</v>
      </c>
      <c r="H37" s="434">
        <v>0</v>
      </c>
      <c r="I37" s="435">
        <v>0</v>
      </c>
      <c r="J37" s="434">
        <v>0</v>
      </c>
      <c r="K37" s="435">
        <v>0</v>
      </c>
      <c r="L37" s="434">
        <v>1</v>
      </c>
      <c r="M37" s="551">
        <v>7.5</v>
      </c>
      <c r="N37" s="434">
        <v>1</v>
      </c>
      <c r="O37" s="548">
        <v>3.5865008225911046</v>
      </c>
      <c r="P37" s="436">
        <f t="shared" si="0"/>
        <v>18</v>
      </c>
      <c r="R37" s="23">
        <f t="shared" si="1"/>
        <v>2.8</v>
      </c>
      <c r="S37" s="22">
        <f t="shared" si="2"/>
        <v>0</v>
      </c>
      <c r="T37" s="22">
        <f t="shared" si="3"/>
        <v>1.0903342343009912</v>
      </c>
      <c r="U37" s="22">
        <f t="shared" si="4"/>
        <v>0</v>
      </c>
      <c r="V37" s="22">
        <f t="shared" si="5"/>
        <v>1.0903342343009912</v>
      </c>
      <c r="W37" s="22">
        <f t="shared" si="6"/>
        <v>10.5</v>
      </c>
      <c r="X37" s="22">
        <f t="shared" si="7"/>
        <v>12.996300315622371</v>
      </c>
      <c r="Y37" s="22">
        <f t="shared" si="8"/>
        <v>5.0211011516275459</v>
      </c>
      <c r="Z37" s="22">
        <f t="shared" si="9"/>
        <v>7.5174014672499165</v>
      </c>
      <c r="AA37" s="249">
        <f t="shared" si="10"/>
        <v>20.513701782872289</v>
      </c>
      <c r="AB37" s="167">
        <f t="shared" si="11"/>
        <v>13.186</v>
      </c>
      <c r="AC37" s="166">
        <f t="shared" si="12"/>
        <v>0</v>
      </c>
      <c r="AD37" s="166">
        <f t="shared" si="13"/>
        <v>-0.76204064806019467</v>
      </c>
      <c r="AE37" s="166">
        <f t="shared" si="14"/>
        <v>0</v>
      </c>
      <c r="AF37" s="166">
        <f t="shared" si="15"/>
        <v>-0.76204064806019467</v>
      </c>
      <c r="AG37" s="166">
        <f t="shared" si="16"/>
        <v>28.5</v>
      </c>
      <c r="AH37" s="166">
        <f t="shared" si="17"/>
        <v>27.737959351939807</v>
      </c>
      <c r="AI37" s="166">
        <f t="shared" si="18"/>
        <v>13.628703125846197</v>
      </c>
      <c r="AJ37" s="166">
        <f t="shared" si="19"/>
        <v>12.866662477786003</v>
      </c>
      <c r="AK37" s="257">
        <f t="shared" si="20"/>
        <v>40.604621829725808</v>
      </c>
      <c r="AL37" s="264"/>
      <c r="AM37" s="20">
        <f t="shared" si="21"/>
        <v>9</v>
      </c>
      <c r="AN37" s="16">
        <f t="shared" si="22"/>
        <v>2.7500083873056593</v>
      </c>
      <c r="AO37" s="16">
        <f t="shared" si="23"/>
        <v>26.25</v>
      </c>
      <c r="AP37" s="19">
        <f t="shared" si="24"/>
        <v>-6.0210459389318292</v>
      </c>
      <c r="AQ37" s="15">
        <f t="shared" si="25"/>
        <v>114.6961196598011</v>
      </c>
      <c r="AR37" s="15">
        <f t="shared" si="26"/>
        <v>3513.5291292974475</v>
      </c>
      <c r="AS37" s="14">
        <f t="shared" si="27"/>
        <v>3628.2252489572488</v>
      </c>
      <c r="AT37" s="13">
        <f t="shared" si="28"/>
        <v>20.152002438875115</v>
      </c>
      <c r="AU37" s="20">
        <f t="shared" si="29"/>
        <v>4.3038009871093257</v>
      </c>
      <c r="AV37" s="16">
        <f t="shared" si="30"/>
        <v>2.7500083873056593</v>
      </c>
      <c r="AW37" s="16">
        <f t="shared" si="31"/>
        <v>12.552752879068866</v>
      </c>
      <c r="AX37" s="19">
        <f t="shared" si="32"/>
        <v>-6.0210459389318292</v>
      </c>
      <c r="AY37" s="15">
        <f t="shared" si="33"/>
        <v>17.234395800466295</v>
      </c>
      <c r="AZ37" s="15">
        <f t="shared" si="34"/>
        <v>13.959878086596952</v>
      </c>
      <c r="BA37" s="14">
        <f t="shared" si="35"/>
        <v>31.194273887063247</v>
      </c>
      <c r="BB37" s="13">
        <f t="shared" si="36"/>
        <v>6.8336376825901848</v>
      </c>
      <c r="BC37" s="18">
        <f t="shared" si="37"/>
        <v>0</v>
      </c>
      <c r="BD37" s="16">
        <f t="shared" si="38"/>
        <v>2.9542085045355115</v>
      </c>
      <c r="BE37" s="17">
        <f t="shared" si="39"/>
        <v>0</v>
      </c>
      <c r="BF37" s="16">
        <f t="shared" si="40"/>
        <v>-6.421496988713093</v>
      </c>
      <c r="BG37" s="15">
        <f t="shared" si="41"/>
        <v>3.2946970784078111</v>
      </c>
      <c r="BH37" s="15">
        <f t="shared" si="42"/>
        <v>7.489210590785976E-2</v>
      </c>
      <c r="BI37" s="14">
        <f t="shared" si="43"/>
        <v>3.3695891843156707</v>
      </c>
      <c r="BJ37" s="13">
        <f t="shared" si="44"/>
        <v>2.8997979171517221</v>
      </c>
      <c r="BK37" s="18">
        <f t="shared" si="45"/>
        <v>0</v>
      </c>
      <c r="BL37" s="16">
        <f t="shared" si="46"/>
        <v>2.9542085045355115</v>
      </c>
      <c r="BM37" s="17">
        <f t="shared" si="47"/>
        <v>0</v>
      </c>
      <c r="BN37" s="16">
        <f t="shared" si="48"/>
        <v>-6.421496988713093</v>
      </c>
      <c r="BO37" s="15">
        <f t="shared" si="49"/>
        <v>3.2946970784078111</v>
      </c>
      <c r="BP37" s="15">
        <f t="shared" si="50"/>
        <v>7.489210590785976E-2</v>
      </c>
      <c r="BQ37" s="14">
        <f t="shared" si="51"/>
        <v>3.3695891843156707</v>
      </c>
      <c r="BR37" s="13">
        <f t="shared" si="52"/>
        <v>2.8997979171517221</v>
      </c>
      <c r="BS37" s="13">
        <f t="shared" si="53"/>
        <v>26.985640121465302</v>
      </c>
      <c r="BT37" s="207"/>
      <c r="BU37" s="32"/>
      <c r="BV37" s="31"/>
      <c r="BW37" s="30"/>
      <c r="BX37" s="33"/>
      <c r="BY37" s="31"/>
      <c r="BZ37" s="32"/>
      <c r="CA37" s="31"/>
      <c r="CB37" s="32"/>
      <c r="CC37" s="31"/>
      <c r="CD37" s="30"/>
      <c r="CE37" s="29"/>
      <c r="CF37" s="28"/>
    </row>
    <row r="38" spans="1:84" s="26" customFormat="1" ht="15" customHeight="1" x14ac:dyDescent="0.3">
      <c r="A38" s="25"/>
      <c r="B38" s="34"/>
      <c r="C38" s="429">
        <v>19</v>
      </c>
      <c r="D38" s="430" t="s">
        <v>90</v>
      </c>
      <c r="E38" s="439"/>
      <c r="F38" s="433" t="s">
        <v>89</v>
      </c>
      <c r="G38" s="432" t="s">
        <v>88</v>
      </c>
      <c r="H38" s="434">
        <v>0</v>
      </c>
      <c r="I38" s="435">
        <v>0</v>
      </c>
      <c r="J38" s="434">
        <v>0</v>
      </c>
      <c r="K38" s="435">
        <v>0</v>
      </c>
      <c r="L38" s="434">
        <v>1</v>
      </c>
      <c r="M38" s="551">
        <v>7.3</v>
      </c>
      <c r="N38" s="434">
        <v>2</v>
      </c>
      <c r="O38" s="548">
        <v>1</v>
      </c>
      <c r="P38" s="436">
        <f t="shared" si="0"/>
        <v>19</v>
      </c>
      <c r="R38" s="23">
        <f t="shared" si="1"/>
        <v>2.8</v>
      </c>
      <c r="S38" s="22">
        <f t="shared" si="2"/>
        <v>0</v>
      </c>
      <c r="T38" s="22">
        <f t="shared" si="3"/>
        <v>1.0903342343009912</v>
      </c>
      <c r="U38" s="22">
        <f t="shared" si="4"/>
        <v>0</v>
      </c>
      <c r="V38" s="22">
        <f t="shared" si="5"/>
        <v>1.0903342343009912</v>
      </c>
      <c r="W38" s="22">
        <f t="shared" si="6"/>
        <v>10.219999999999999</v>
      </c>
      <c r="X38" s="22">
        <f t="shared" si="7"/>
        <v>12.71630031562237</v>
      </c>
      <c r="Y38" s="22">
        <f t="shared" si="8"/>
        <v>1.4</v>
      </c>
      <c r="Z38" s="22">
        <f t="shared" si="9"/>
        <v>3.8963003156223706</v>
      </c>
      <c r="AA38" s="249">
        <f t="shared" si="10"/>
        <v>20.508900946867112</v>
      </c>
      <c r="AB38" s="167">
        <f t="shared" si="11"/>
        <v>13.186</v>
      </c>
      <c r="AC38" s="166">
        <f t="shared" si="12"/>
        <v>0</v>
      </c>
      <c r="AD38" s="166">
        <f t="shared" si="13"/>
        <v>-0.76204064806019467</v>
      </c>
      <c r="AE38" s="166">
        <f t="shared" si="14"/>
        <v>0</v>
      </c>
      <c r="AF38" s="166">
        <f t="shared" si="15"/>
        <v>-0.76204064806019467</v>
      </c>
      <c r="AG38" s="166">
        <f t="shared" si="16"/>
        <v>27.74</v>
      </c>
      <c r="AH38" s="166">
        <f t="shared" si="17"/>
        <v>26.977959351939802</v>
      </c>
      <c r="AI38" s="166">
        <f t="shared" si="18"/>
        <v>3.8</v>
      </c>
      <c r="AJ38" s="166">
        <f t="shared" si="19"/>
        <v>3.0379593519398052</v>
      </c>
      <c r="AK38" s="257">
        <f t="shared" si="20"/>
        <v>33.053878055819411</v>
      </c>
      <c r="AL38" s="264"/>
      <c r="AM38" s="20">
        <f t="shared" si="21"/>
        <v>8.76</v>
      </c>
      <c r="AN38" s="16">
        <f t="shared" si="22"/>
        <v>2.7500083873056593</v>
      </c>
      <c r="AO38" s="16">
        <f t="shared" si="23"/>
        <v>25.55</v>
      </c>
      <c r="AP38" s="19">
        <f t="shared" si="24"/>
        <v>-6.0210459389318292</v>
      </c>
      <c r="AQ38" s="15">
        <f t="shared" si="25"/>
        <v>104.10734646647737</v>
      </c>
      <c r="AR38" s="15">
        <f t="shared" si="26"/>
        <v>2648.7875486567441</v>
      </c>
      <c r="AS38" s="14">
        <f t="shared" si="27"/>
        <v>2752.8948951232214</v>
      </c>
      <c r="AT38" s="13">
        <f t="shared" si="28"/>
        <v>19.437260354127503</v>
      </c>
      <c r="AU38" s="20">
        <f t="shared" si="29"/>
        <v>1.2</v>
      </c>
      <c r="AV38" s="16">
        <f t="shared" si="30"/>
        <v>2.7500083873056593</v>
      </c>
      <c r="AW38" s="16">
        <f t="shared" si="31"/>
        <v>3.5</v>
      </c>
      <c r="AX38" s="19">
        <f t="shared" si="32"/>
        <v>-6.0210459389318292</v>
      </c>
      <c r="AY38" s="15">
        <f t="shared" si="33"/>
        <v>4.9244746835932771</v>
      </c>
      <c r="AZ38" s="15">
        <f t="shared" si="34"/>
        <v>0.36150100680457103</v>
      </c>
      <c r="BA38" s="14">
        <f t="shared" si="35"/>
        <v>5.2859756903978479</v>
      </c>
      <c r="BB38" s="13">
        <f t="shared" si="36"/>
        <v>3.7878046498065854</v>
      </c>
      <c r="BC38" s="18">
        <f t="shared" si="37"/>
        <v>0</v>
      </c>
      <c r="BD38" s="16">
        <f t="shared" si="38"/>
        <v>2.9542085045355115</v>
      </c>
      <c r="BE38" s="17">
        <f t="shared" si="39"/>
        <v>0</v>
      </c>
      <c r="BF38" s="16">
        <f t="shared" si="40"/>
        <v>-6.421496988713093</v>
      </c>
      <c r="BG38" s="15">
        <f t="shared" si="41"/>
        <v>3.2946970784078111</v>
      </c>
      <c r="BH38" s="15">
        <f t="shared" si="42"/>
        <v>7.489210590785976E-2</v>
      </c>
      <c r="BI38" s="14">
        <f t="shared" si="43"/>
        <v>3.3695891843156707</v>
      </c>
      <c r="BJ38" s="13">
        <f t="shared" si="44"/>
        <v>2.8997979171517221</v>
      </c>
      <c r="BK38" s="18">
        <f t="shared" si="45"/>
        <v>0</v>
      </c>
      <c r="BL38" s="16">
        <f t="shared" si="46"/>
        <v>2.9542085045355115</v>
      </c>
      <c r="BM38" s="17">
        <f t="shared" si="47"/>
        <v>0</v>
      </c>
      <c r="BN38" s="16">
        <f t="shared" si="48"/>
        <v>-6.421496988713093</v>
      </c>
      <c r="BO38" s="15">
        <f t="shared" si="49"/>
        <v>3.2946970784078111</v>
      </c>
      <c r="BP38" s="15">
        <f t="shared" si="50"/>
        <v>7.489210590785976E-2</v>
      </c>
      <c r="BQ38" s="14">
        <f t="shared" si="51"/>
        <v>3.3695891843156707</v>
      </c>
      <c r="BR38" s="13">
        <f t="shared" si="52"/>
        <v>2.8997979171517221</v>
      </c>
      <c r="BS38" s="13">
        <f t="shared" si="53"/>
        <v>27.012869653740673</v>
      </c>
      <c r="BT38" s="207"/>
      <c r="BU38" s="32"/>
      <c r="BV38" s="31"/>
      <c r="BW38" s="30"/>
      <c r="BX38" s="33"/>
      <c r="BY38" s="31"/>
      <c r="BZ38" s="32"/>
      <c r="CA38" s="31"/>
      <c r="CB38" s="32"/>
      <c r="CC38" s="31"/>
      <c r="CD38" s="30"/>
      <c r="CE38" s="29"/>
      <c r="CF38" s="28"/>
    </row>
    <row r="39" spans="1:84" s="26" customFormat="1" ht="15" customHeight="1" x14ac:dyDescent="0.3">
      <c r="A39" s="25"/>
      <c r="B39" s="34"/>
      <c r="C39" s="429">
        <v>20</v>
      </c>
      <c r="D39" s="430" t="s">
        <v>87</v>
      </c>
      <c r="E39" s="440"/>
      <c r="F39" s="432" t="s">
        <v>86</v>
      </c>
      <c r="G39" s="432" t="s">
        <v>85</v>
      </c>
      <c r="H39" s="434">
        <v>0</v>
      </c>
      <c r="I39" s="435">
        <v>0</v>
      </c>
      <c r="J39" s="434">
        <v>0</v>
      </c>
      <c r="K39" s="435">
        <v>0</v>
      </c>
      <c r="L39" s="434">
        <v>1</v>
      </c>
      <c r="M39" s="551">
        <v>5.15</v>
      </c>
      <c r="N39" s="434">
        <v>4</v>
      </c>
      <c r="O39" s="548">
        <v>1.1726993291213907</v>
      </c>
      <c r="P39" s="436">
        <f t="shared" si="0"/>
        <v>20</v>
      </c>
      <c r="R39" s="23">
        <f t="shared" si="1"/>
        <v>2.8</v>
      </c>
      <c r="S39" s="22">
        <f t="shared" si="2"/>
        <v>0</v>
      </c>
      <c r="T39" s="22">
        <f t="shared" si="3"/>
        <v>1.0903342343009912</v>
      </c>
      <c r="U39" s="22">
        <f t="shared" si="4"/>
        <v>0</v>
      </c>
      <c r="V39" s="22">
        <f t="shared" si="5"/>
        <v>1.0903342343009912</v>
      </c>
      <c r="W39" s="22">
        <f t="shared" si="6"/>
        <v>7.21</v>
      </c>
      <c r="X39" s="22">
        <f t="shared" si="7"/>
        <v>9.7063003156223715</v>
      </c>
      <c r="Y39" s="22">
        <f t="shared" si="8"/>
        <v>1.641779060769947</v>
      </c>
      <c r="Z39" s="22">
        <f t="shared" si="9"/>
        <v>4.1380793763923176</v>
      </c>
      <c r="AA39" s="249">
        <f t="shared" si="10"/>
        <v>26.258617821191642</v>
      </c>
      <c r="AB39" s="167">
        <f t="shared" si="11"/>
        <v>13.186</v>
      </c>
      <c r="AC39" s="166">
        <f t="shared" si="12"/>
        <v>0</v>
      </c>
      <c r="AD39" s="166">
        <f t="shared" si="13"/>
        <v>-0.76204064806019467</v>
      </c>
      <c r="AE39" s="166">
        <f t="shared" si="14"/>
        <v>0</v>
      </c>
      <c r="AF39" s="166">
        <f t="shared" si="15"/>
        <v>-0.76204064806019467</v>
      </c>
      <c r="AG39" s="166">
        <f t="shared" si="16"/>
        <v>19.57</v>
      </c>
      <c r="AH39" s="166">
        <f t="shared" si="17"/>
        <v>18.807959351939807</v>
      </c>
      <c r="AI39" s="166">
        <f t="shared" si="18"/>
        <v>4.4562574506612842</v>
      </c>
      <c r="AJ39" s="166">
        <f t="shared" si="19"/>
        <v>3.6942168026010895</v>
      </c>
      <c r="AK39" s="257">
        <f t="shared" si="20"/>
        <v>33.584826562344162</v>
      </c>
      <c r="AL39" s="264"/>
      <c r="AM39" s="20">
        <f t="shared" si="21"/>
        <v>6.1800000000000006</v>
      </c>
      <c r="AN39" s="16">
        <f t="shared" si="22"/>
        <v>2.7500083873056593</v>
      </c>
      <c r="AO39" s="16">
        <f t="shared" si="23"/>
        <v>18.025000000000002</v>
      </c>
      <c r="AP39" s="19">
        <f t="shared" si="24"/>
        <v>-6.0210459389318292</v>
      </c>
      <c r="AQ39" s="15">
        <f t="shared" si="25"/>
        <v>36.750003440328783</v>
      </c>
      <c r="AR39" s="15">
        <f t="shared" si="26"/>
        <v>127.07510575962151</v>
      </c>
      <c r="AS39" s="14">
        <f t="shared" si="27"/>
        <v>163.8251091999503</v>
      </c>
      <c r="AT39" s="13">
        <f t="shared" si="28"/>
        <v>11.573578357965324</v>
      </c>
      <c r="AU39" s="20">
        <f t="shared" si="29"/>
        <v>1.4072391949456688</v>
      </c>
      <c r="AV39" s="16">
        <f t="shared" si="30"/>
        <v>2.7500083873056593</v>
      </c>
      <c r="AW39" s="16">
        <f t="shared" si="31"/>
        <v>4.1044476519248674</v>
      </c>
      <c r="AX39" s="19">
        <f t="shared" si="32"/>
        <v>-6.0210459389318292</v>
      </c>
      <c r="AY39" s="15">
        <f t="shared" si="33"/>
        <v>5.3540808270971034</v>
      </c>
      <c r="AZ39" s="15">
        <f t="shared" si="34"/>
        <v>0.46137862330542584</v>
      </c>
      <c r="BA39" s="14">
        <f t="shared" si="35"/>
        <v>5.8154594504025292</v>
      </c>
      <c r="BB39" s="13">
        <f t="shared" si="36"/>
        <v>3.970769312659693</v>
      </c>
      <c r="BC39" s="18">
        <f t="shared" si="37"/>
        <v>0</v>
      </c>
      <c r="BD39" s="16">
        <f t="shared" si="38"/>
        <v>2.9542085045355115</v>
      </c>
      <c r="BE39" s="17">
        <f t="shared" si="39"/>
        <v>0</v>
      </c>
      <c r="BF39" s="16">
        <f t="shared" si="40"/>
        <v>-6.421496988713093</v>
      </c>
      <c r="BG39" s="15">
        <f t="shared" si="41"/>
        <v>3.2946970784078111</v>
      </c>
      <c r="BH39" s="15">
        <f t="shared" si="42"/>
        <v>7.489210590785976E-2</v>
      </c>
      <c r="BI39" s="14">
        <f t="shared" si="43"/>
        <v>3.3695891843156707</v>
      </c>
      <c r="BJ39" s="13">
        <f t="shared" si="44"/>
        <v>2.8997979171517221</v>
      </c>
      <c r="BK39" s="18">
        <f t="shared" si="45"/>
        <v>0</v>
      </c>
      <c r="BL39" s="16">
        <f t="shared" si="46"/>
        <v>2.9542085045355115</v>
      </c>
      <c r="BM39" s="17">
        <f t="shared" si="47"/>
        <v>0</v>
      </c>
      <c r="BN39" s="16">
        <f t="shared" si="48"/>
        <v>-6.421496988713093</v>
      </c>
      <c r="BO39" s="15">
        <f t="shared" si="49"/>
        <v>3.2946970784078111</v>
      </c>
      <c r="BP39" s="15">
        <f t="shared" si="50"/>
        <v>7.489210590785976E-2</v>
      </c>
      <c r="BQ39" s="14">
        <f t="shared" si="51"/>
        <v>3.3695891843156707</v>
      </c>
      <c r="BR39" s="13">
        <f t="shared" si="52"/>
        <v>2.8997979171517221</v>
      </c>
      <c r="BS39" s="13">
        <f t="shared" si="53"/>
        <v>27.456655608604095</v>
      </c>
      <c r="BT39" s="207"/>
      <c r="BU39" s="32"/>
      <c r="BV39" s="31"/>
      <c r="BW39" s="30"/>
      <c r="BX39" s="33"/>
      <c r="BY39" s="31"/>
      <c r="BZ39" s="32"/>
      <c r="CA39" s="31"/>
      <c r="CB39" s="32"/>
      <c r="CC39" s="31"/>
      <c r="CD39" s="30"/>
      <c r="CE39" s="29"/>
      <c r="CF39" s="28"/>
    </row>
    <row r="40" spans="1:84" s="26" customFormat="1" ht="15" customHeight="1" x14ac:dyDescent="0.3">
      <c r="A40" s="25"/>
      <c r="B40" s="34"/>
      <c r="C40" s="429">
        <v>21</v>
      </c>
      <c r="D40" s="430" t="s">
        <v>84</v>
      </c>
      <c r="E40" s="440"/>
      <c r="F40" s="432" t="s">
        <v>75</v>
      </c>
      <c r="G40" s="432" t="s">
        <v>83</v>
      </c>
      <c r="H40" s="434">
        <v>2</v>
      </c>
      <c r="I40" s="551">
        <v>2.8</v>
      </c>
      <c r="J40" s="434">
        <v>0</v>
      </c>
      <c r="K40" s="435">
        <v>0</v>
      </c>
      <c r="L40" s="434">
        <v>2</v>
      </c>
      <c r="M40" s="551">
        <v>4.5</v>
      </c>
      <c r="N40" s="434">
        <v>0</v>
      </c>
      <c r="O40" s="435">
        <v>0</v>
      </c>
      <c r="P40" s="436">
        <f t="shared" si="0"/>
        <v>21</v>
      </c>
      <c r="R40" s="23">
        <f t="shared" si="1"/>
        <v>2.8</v>
      </c>
      <c r="S40" s="22">
        <f t="shared" si="2"/>
        <v>5.6</v>
      </c>
      <c r="T40" s="22">
        <f t="shared" si="3"/>
        <v>6.6903342343009911</v>
      </c>
      <c r="U40" s="22">
        <f t="shared" si="4"/>
        <v>0</v>
      </c>
      <c r="V40" s="22">
        <f t="shared" si="5"/>
        <v>1.0903342343009912</v>
      </c>
      <c r="W40" s="22">
        <f t="shared" si="6"/>
        <v>6.3</v>
      </c>
      <c r="X40" s="22">
        <f t="shared" si="7"/>
        <v>8.7963003156223714</v>
      </c>
      <c r="Y40" s="22">
        <f t="shared" si="8"/>
        <v>0</v>
      </c>
      <c r="Z40" s="22">
        <f t="shared" si="9"/>
        <v>2.4963003156223706</v>
      </c>
      <c r="AA40" s="249">
        <f t="shared" si="10"/>
        <v>30.973269099846725</v>
      </c>
      <c r="AB40" s="167">
        <f t="shared" si="11"/>
        <v>13.186</v>
      </c>
      <c r="AC40" s="166">
        <f t="shared" si="12"/>
        <v>9.7159999999999993</v>
      </c>
      <c r="AD40" s="166">
        <f t="shared" si="13"/>
        <v>8.9539593519398046</v>
      </c>
      <c r="AE40" s="166">
        <f t="shared" si="14"/>
        <v>0</v>
      </c>
      <c r="AF40" s="166">
        <f t="shared" si="15"/>
        <v>-0.76204064806019467</v>
      </c>
      <c r="AG40" s="166">
        <f t="shared" si="16"/>
        <v>17.099999999999998</v>
      </c>
      <c r="AH40" s="166">
        <f t="shared" si="17"/>
        <v>16.337959351939801</v>
      </c>
      <c r="AI40" s="166">
        <f t="shared" si="18"/>
        <v>0</v>
      </c>
      <c r="AJ40" s="166">
        <f t="shared" si="19"/>
        <v>-0.76204064806019467</v>
      </c>
      <c r="AK40" s="257">
        <f t="shared" si="20"/>
        <v>50.583837407759212</v>
      </c>
      <c r="AL40" s="264"/>
      <c r="AM40" s="20">
        <f t="shared" si="21"/>
        <v>5.3999999999999995</v>
      </c>
      <c r="AN40" s="16">
        <f t="shared" si="22"/>
        <v>2.7500083873056593</v>
      </c>
      <c r="AO40" s="16">
        <f t="shared" si="23"/>
        <v>15.75</v>
      </c>
      <c r="AP40" s="19">
        <f t="shared" si="24"/>
        <v>-6.0210459389318292</v>
      </c>
      <c r="AQ40" s="15">
        <f t="shared" si="25"/>
        <v>26.824924139137881</v>
      </c>
      <c r="AR40" s="15">
        <f t="shared" si="26"/>
        <v>50.733762918421689</v>
      </c>
      <c r="AS40" s="14">
        <f t="shared" si="27"/>
        <v>77.558687057559567</v>
      </c>
      <c r="AT40" s="13">
        <f t="shared" si="28"/>
        <v>9.2881123401439503</v>
      </c>
      <c r="AU40" s="20">
        <f t="shared" si="29"/>
        <v>0</v>
      </c>
      <c r="AV40" s="16">
        <f t="shared" si="30"/>
        <v>2.7500083873056593</v>
      </c>
      <c r="AW40" s="16">
        <f t="shared" si="31"/>
        <v>0</v>
      </c>
      <c r="AX40" s="19">
        <f t="shared" si="32"/>
        <v>-6.0210459389318292</v>
      </c>
      <c r="AY40" s="15">
        <f t="shared" si="33"/>
        <v>3.0340530364394049</v>
      </c>
      <c r="AZ40" s="15">
        <f t="shared" si="34"/>
        <v>8.8029320603229086E-2</v>
      </c>
      <c r="BA40" s="14">
        <f t="shared" si="35"/>
        <v>3.1220823570426339</v>
      </c>
      <c r="BB40" s="13">
        <f t="shared" si="36"/>
        <v>2.6812286656000901</v>
      </c>
      <c r="BC40" s="18">
        <f t="shared" si="37"/>
        <v>1.68</v>
      </c>
      <c r="BD40" s="16">
        <f t="shared" si="38"/>
        <v>2.9542085045355115</v>
      </c>
      <c r="BE40" s="17">
        <f t="shared" si="39"/>
        <v>19.32</v>
      </c>
      <c r="BF40" s="16">
        <f t="shared" si="40"/>
        <v>-6.421496988713093</v>
      </c>
      <c r="BG40" s="15">
        <f t="shared" si="41"/>
        <v>6.4906311262253977</v>
      </c>
      <c r="BH40" s="15">
        <f t="shared" si="42"/>
        <v>182.32976497710681</v>
      </c>
      <c r="BI40" s="14">
        <f t="shared" si="43"/>
        <v>188.8203961033322</v>
      </c>
      <c r="BJ40" s="13">
        <f t="shared" si="44"/>
        <v>12.814972238271762</v>
      </c>
      <c r="BK40" s="18">
        <f t="shared" si="45"/>
        <v>0</v>
      </c>
      <c r="BL40" s="16">
        <f t="shared" si="46"/>
        <v>2.9542085045355115</v>
      </c>
      <c r="BM40" s="17">
        <f t="shared" si="47"/>
        <v>0</v>
      </c>
      <c r="BN40" s="16">
        <f t="shared" si="48"/>
        <v>-6.421496988713093</v>
      </c>
      <c r="BO40" s="15">
        <f t="shared" si="49"/>
        <v>3.2946970784078111</v>
      </c>
      <c r="BP40" s="15">
        <f t="shared" si="50"/>
        <v>7.489210590785976E-2</v>
      </c>
      <c r="BQ40" s="14">
        <f t="shared" si="51"/>
        <v>3.3695891843156707</v>
      </c>
      <c r="BR40" s="13">
        <f t="shared" si="52"/>
        <v>2.8997979171517221</v>
      </c>
      <c r="BS40" s="13">
        <f t="shared" si="53"/>
        <v>44.206169156831422</v>
      </c>
      <c r="BT40" s="207"/>
      <c r="BU40" s="32"/>
      <c r="BV40" s="31"/>
      <c r="BW40" s="30"/>
      <c r="BX40" s="33"/>
      <c r="BY40" s="31"/>
      <c r="BZ40" s="32"/>
      <c r="CA40" s="31"/>
      <c r="CB40" s="32"/>
      <c r="CC40" s="31"/>
      <c r="CD40" s="30"/>
      <c r="CE40" s="29"/>
      <c r="CF40" s="28"/>
    </row>
    <row r="41" spans="1:84" s="26" customFormat="1" ht="15" customHeight="1" x14ac:dyDescent="0.3">
      <c r="A41" s="25"/>
      <c r="B41" s="34"/>
      <c r="C41" s="429">
        <v>22</v>
      </c>
      <c r="D41" s="430" t="s">
        <v>82</v>
      </c>
      <c r="E41" s="440"/>
      <c r="F41" s="432" t="s">
        <v>75</v>
      </c>
      <c r="G41" s="432" t="s">
        <v>81</v>
      </c>
      <c r="H41" s="434">
        <v>1</v>
      </c>
      <c r="I41" s="551">
        <v>3.8</v>
      </c>
      <c r="J41" s="434">
        <v>0</v>
      </c>
      <c r="K41" s="435">
        <v>0</v>
      </c>
      <c r="L41" s="434">
        <v>1</v>
      </c>
      <c r="M41" s="551">
        <v>3.1</v>
      </c>
      <c r="N41" s="434">
        <v>2</v>
      </c>
      <c r="O41" s="548">
        <v>2.15</v>
      </c>
      <c r="P41" s="436">
        <f t="shared" si="0"/>
        <v>22</v>
      </c>
      <c r="R41" s="23">
        <f t="shared" si="1"/>
        <v>2.8</v>
      </c>
      <c r="S41" s="22">
        <f t="shared" si="2"/>
        <v>7.6</v>
      </c>
      <c r="T41" s="22">
        <f t="shared" si="3"/>
        <v>8.6903342343009911</v>
      </c>
      <c r="U41" s="22">
        <f t="shared" si="4"/>
        <v>0</v>
      </c>
      <c r="V41" s="22">
        <f t="shared" si="5"/>
        <v>1.0903342343009912</v>
      </c>
      <c r="W41" s="22">
        <f t="shared" si="6"/>
        <v>4.34</v>
      </c>
      <c r="X41" s="22">
        <f t="shared" si="7"/>
        <v>6.8363003156223705</v>
      </c>
      <c r="Y41" s="22">
        <f t="shared" si="8"/>
        <v>3.01</v>
      </c>
      <c r="Z41" s="22">
        <f t="shared" si="9"/>
        <v>5.5063003156223704</v>
      </c>
      <c r="AA41" s="249">
        <f t="shared" si="10"/>
        <v>26.539235181168102</v>
      </c>
      <c r="AB41" s="167">
        <f t="shared" si="11"/>
        <v>13.186</v>
      </c>
      <c r="AC41" s="166">
        <f t="shared" si="12"/>
        <v>13.186</v>
      </c>
      <c r="AD41" s="166">
        <f t="shared" si="13"/>
        <v>12.423959351939805</v>
      </c>
      <c r="AE41" s="166">
        <f t="shared" si="14"/>
        <v>0</v>
      </c>
      <c r="AF41" s="166">
        <f t="shared" si="15"/>
        <v>-0.76204064806019467</v>
      </c>
      <c r="AG41" s="166">
        <f t="shared" si="16"/>
        <v>11.78</v>
      </c>
      <c r="AH41" s="166">
        <f t="shared" si="17"/>
        <v>11.017959351939805</v>
      </c>
      <c r="AI41" s="166">
        <f t="shared" si="18"/>
        <v>8.17</v>
      </c>
      <c r="AJ41" s="166">
        <f t="shared" si="19"/>
        <v>7.4079593519398053</v>
      </c>
      <c r="AK41" s="257">
        <f t="shared" si="20"/>
        <v>38.257837407759219</v>
      </c>
      <c r="AL41" s="264"/>
      <c r="AM41" s="20">
        <f t="shared" si="21"/>
        <v>3.7199999999999998</v>
      </c>
      <c r="AN41" s="16">
        <f t="shared" si="22"/>
        <v>2.7500083873056593</v>
      </c>
      <c r="AO41" s="16">
        <f t="shared" si="23"/>
        <v>10.85</v>
      </c>
      <c r="AP41" s="19">
        <f t="shared" si="24"/>
        <v>-6.0210459389318292</v>
      </c>
      <c r="AQ41" s="15">
        <f t="shared" si="25"/>
        <v>13.616549372622536</v>
      </c>
      <c r="AR41" s="15">
        <f t="shared" si="26"/>
        <v>7.0213730748265739</v>
      </c>
      <c r="AS41" s="14">
        <f t="shared" si="27"/>
        <v>20.63792244744911</v>
      </c>
      <c r="AT41" s="13">
        <f t="shared" si="28"/>
        <v>6.0238594059171291</v>
      </c>
      <c r="AU41" s="20">
        <f t="shared" si="29"/>
        <v>2.5799999999999996</v>
      </c>
      <c r="AV41" s="16">
        <f t="shared" si="30"/>
        <v>2.7500083873056593</v>
      </c>
      <c r="AW41" s="16">
        <f t="shared" si="31"/>
        <v>7.5249999999999995</v>
      </c>
      <c r="AX41" s="19">
        <f t="shared" si="32"/>
        <v>-6.0210459389318292</v>
      </c>
      <c r="AY41" s="15">
        <f t="shared" si="33"/>
        <v>8.5950253358517532</v>
      </c>
      <c r="AZ41" s="15">
        <f t="shared" si="34"/>
        <v>1.8349067422506673</v>
      </c>
      <c r="BA41" s="14">
        <f t="shared" si="35"/>
        <v>10.429932078102421</v>
      </c>
      <c r="BB41" s="13">
        <f t="shared" si="36"/>
        <v>4.9610068141053576</v>
      </c>
      <c r="BC41" s="18">
        <f t="shared" si="37"/>
        <v>2.2799999999999998</v>
      </c>
      <c r="BD41" s="16">
        <f t="shared" si="38"/>
        <v>2.9542085045355115</v>
      </c>
      <c r="BE41" s="17">
        <f t="shared" si="39"/>
        <v>26.22</v>
      </c>
      <c r="BF41" s="16">
        <f t="shared" si="40"/>
        <v>-6.421496988713093</v>
      </c>
      <c r="BG41" s="15">
        <f t="shared" si="41"/>
        <v>8.2690439193888601</v>
      </c>
      <c r="BH41" s="15">
        <f t="shared" si="42"/>
        <v>2953.2066157924705</v>
      </c>
      <c r="BI41" s="14">
        <f t="shared" si="43"/>
        <v>2961.4756597118594</v>
      </c>
      <c r="BJ41" s="13">
        <f t="shared" si="44"/>
        <v>19.791594489486084</v>
      </c>
      <c r="BK41" s="18">
        <f t="shared" si="45"/>
        <v>0</v>
      </c>
      <c r="BL41" s="16">
        <f t="shared" si="46"/>
        <v>2.9542085045355115</v>
      </c>
      <c r="BM41" s="17">
        <f t="shared" si="47"/>
        <v>0</v>
      </c>
      <c r="BN41" s="16">
        <f t="shared" si="48"/>
        <v>-6.421496988713093</v>
      </c>
      <c r="BO41" s="15">
        <f t="shared" si="49"/>
        <v>3.2946970784078111</v>
      </c>
      <c r="BP41" s="15">
        <f t="shared" si="50"/>
        <v>7.489210590785976E-2</v>
      </c>
      <c r="BQ41" s="14">
        <f t="shared" si="51"/>
        <v>3.3695891843156707</v>
      </c>
      <c r="BR41" s="13">
        <f t="shared" si="52"/>
        <v>2.8997979171517221</v>
      </c>
      <c r="BS41" s="13">
        <f t="shared" si="53"/>
        <v>35.73746752361393</v>
      </c>
      <c r="BT41" s="207"/>
      <c r="BU41" s="32"/>
      <c r="BV41" s="31"/>
      <c r="BW41" s="30"/>
      <c r="BX41" s="33"/>
      <c r="BY41" s="31"/>
      <c r="BZ41" s="32"/>
      <c r="CA41" s="31"/>
      <c r="CB41" s="32"/>
      <c r="CC41" s="31"/>
      <c r="CD41" s="30"/>
      <c r="CE41" s="29"/>
      <c r="CF41" s="28"/>
    </row>
    <row r="42" spans="1:84" s="26" customFormat="1" ht="15" customHeight="1" x14ac:dyDescent="0.3">
      <c r="A42" s="25"/>
      <c r="B42" s="34"/>
      <c r="C42" s="429">
        <v>23</v>
      </c>
      <c r="D42" s="430" t="s">
        <v>80</v>
      </c>
      <c r="E42" s="440"/>
      <c r="F42" s="432" t="s">
        <v>75</v>
      </c>
      <c r="G42" s="432" t="s">
        <v>79</v>
      </c>
      <c r="H42" s="434">
        <v>1</v>
      </c>
      <c r="I42" s="551">
        <v>2.7</v>
      </c>
      <c r="J42" s="434">
        <v>0</v>
      </c>
      <c r="K42" s="435">
        <v>0</v>
      </c>
      <c r="L42" s="434">
        <v>1</v>
      </c>
      <c r="M42" s="551">
        <v>5.3</v>
      </c>
      <c r="N42" s="434">
        <v>1</v>
      </c>
      <c r="O42" s="548">
        <v>3.9830354904002681</v>
      </c>
      <c r="P42" s="436">
        <f t="shared" si="0"/>
        <v>23</v>
      </c>
      <c r="R42" s="23">
        <f t="shared" si="1"/>
        <v>2.8</v>
      </c>
      <c r="S42" s="22">
        <f t="shared" si="2"/>
        <v>5.4</v>
      </c>
      <c r="T42" s="22">
        <f t="shared" si="3"/>
        <v>6.4903342343009918</v>
      </c>
      <c r="U42" s="22">
        <f t="shared" si="4"/>
        <v>0</v>
      </c>
      <c r="V42" s="22">
        <f t="shared" si="5"/>
        <v>1.0903342343009912</v>
      </c>
      <c r="W42" s="22">
        <f t="shared" si="6"/>
        <v>7.419999999999999</v>
      </c>
      <c r="X42" s="22">
        <f t="shared" si="7"/>
        <v>9.9163003156223688</v>
      </c>
      <c r="Y42" s="22">
        <f t="shared" si="8"/>
        <v>5.5762496865603746</v>
      </c>
      <c r="Z42" s="22">
        <f t="shared" si="9"/>
        <v>8.0725500021827443</v>
      </c>
      <c r="AA42" s="249">
        <f t="shared" si="10"/>
        <v>24.479184552106105</v>
      </c>
      <c r="AB42" s="167">
        <f t="shared" si="11"/>
        <v>13.186</v>
      </c>
      <c r="AC42" s="166">
        <f t="shared" si="12"/>
        <v>9.3690000000000015</v>
      </c>
      <c r="AD42" s="166">
        <f t="shared" si="13"/>
        <v>8.6069593519398069</v>
      </c>
      <c r="AE42" s="166">
        <f t="shared" si="14"/>
        <v>0</v>
      </c>
      <c r="AF42" s="166">
        <f t="shared" si="15"/>
        <v>-0.76204064806019467</v>
      </c>
      <c r="AG42" s="166">
        <f t="shared" si="16"/>
        <v>20.139999999999997</v>
      </c>
      <c r="AH42" s="166">
        <f t="shared" si="17"/>
        <v>19.377959351939801</v>
      </c>
      <c r="AI42" s="166">
        <f t="shared" si="18"/>
        <v>15.135534863521018</v>
      </c>
      <c r="AJ42" s="166">
        <f t="shared" si="19"/>
        <v>14.373494215460823</v>
      </c>
      <c r="AK42" s="257">
        <f t="shared" si="20"/>
        <v>42.358412919340431</v>
      </c>
      <c r="AL42" s="264"/>
      <c r="AM42" s="20">
        <f t="shared" si="21"/>
        <v>6.3599999999999994</v>
      </c>
      <c r="AN42" s="16">
        <f t="shared" si="22"/>
        <v>2.7500083873056593</v>
      </c>
      <c r="AO42" s="16">
        <f t="shared" si="23"/>
        <v>18.55</v>
      </c>
      <c r="AP42" s="19">
        <f t="shared" si="24"/>
        <v>-6.0210459389318292</v>
      </c>
      <c r="AQ42" s="15">
        <f t="shared" si="25"/>
        <v>39.519177321851004</v>
      </c>
      <c r="AR42" s="15">
        <f t="shared" si="26"/>
        <v>157.06622433250226</v>
      </c>
      <c r="AS42" s="14">
        <f t="shared" si="27"/>
        <v>196.58540165435326</v>
      </c>
      <c r="AT42" s="13">
        <f t="shared" si="28"/>
        <v>12.124973971231396</v>
      </c>
      <c r="AU42" s="20">
        <f t="shared" si="29"/>
        <v>4.7796425884803213</v>
      </c>
      <c r="AV42" s="16">
        <f t="shared" si="30"/>
        <v>2.7500083873056593</v>
      </c>
      <c r="AW42" s="16">
        <f t="shared" si="31"/>
        <v>13.940624216400938</v>
      </c>
      <c r="AX42" s="19">
        <f t="shared" si="32"/>
        <v>-6.0210459389318292</v>
      </c>
      <c r="AY42" s="15">
        <f t="shared" si="33"/>
        <v>20.88343199118253</v>
      </c>
      <c r="AZ42" s="15">
        <f t="shared" si="34"/>
        <v>24.44266584158531</v>
      </c>
      <c r="BA42" s="14">
        <f t="shared" si="35"/>
        <v>45.326097832767843</v>
      </c>
      <c r="BB42" s="13">
        <f t="shared" si="36"/>
        <v>7.7475083803876119</v>
      </c>
      <c r="BC42" s="18">
        <f t="shared" si="37"/>
        <v>1.62</v>
      </c>
      <c r="BD42" s="16">
        <f t="shared" si="38"/>
        <v>2.9542085045355115</v>
      </c>
      <c r="BE42" s="17">
        <f t="shared" si="39"/>
        <v>18.630000000000003</v>
      </c>
      <c r="BF42" s="16">
        <f t="shared" si="40"/>
        <v>-6.421496988713093</v>
      </c>
      <c r="BG42" s="15">
        <f t="shared" si="41"/>
        <v>6.3353423903752164</v>
      </c>
      <c r="BH42" s="15">
        <f t="shared" si="42"/>
        <v>138.01107735426876</v>
      </c>
      <c r="BI42" s="14">
        <f t="shared" si="43"/>
        <v>144.34641974464398</v>
      </c>
      <c r="BJ42" s="13">
        <f t="shared" si="44"/>
        <v>12.102513687543253</v>
      </c>
      <c r="BK42" s="18">
        <f t="shared" si="45"/>
        <v>0</v>
      </c>
      <c r="BL42" s="16">
        <f t="shared" si="46"/>
        <v>2.9542085045355115</v>
      </c>
      <c r="BM42" s="17">
        <f t="shared" si="47"/>
        <v>0</v>
      </c>
      <c r="BN42" s="16">
        <f t="shared" si="48"/>
        <v>-6.421496988713093</v>
      </c>
      <c r="BO42" s="15">
        <f t="shared" si="49"/>
        <v>3.2946970784078111</v>
      </c>
      <c r="BP42" s="15">
        <f t="shared" si="50"/>
        <v>7.489210590785976E-2</v>
      </c>
      <c r="BQ42" s="14">
        <f t="shared" si="51"/>
        <v>3.3695891843156707</v>
      </c>
      <c r="BR42" s="13">
        <f t="shared" si="52"/>
        <v>2.8997979171517221</v>
      </c>
      <c r="BS42" s="13">
        <f t="shared" si="53"/>
        <v>31.974996039162264</v>
      </c>
      <c r="BT42" s="207"/>
      <c r="BU42" s="32"/>
      <c r="BV42" s="31"/>
      <c r="BW42" s="30"/>
      <c r="BX42" s="33"/>
      <c r="BY42" s="31"/>
      <c r="BZ42" s="32"/>
      <c r="CA42" s="31"/>
      <c r="CB42" s="32"/>
      <c r="CC42" s="31"/>
      <c r="CD42" s="30"/>
      <c r="CE42" s="29"/>
      <c r="CF42" s="28"/>
    </row>
    <row r="43" spans="1:84" s="26" customFormat="1" ht="15" customHeight="1" x14ac:dyDescent="0.3">
      <c r="A43" s="25"/>
      <c r="B43" s="34"/>
      <c r="C43" s="429">
        <v>24</v>
      </c>
      <c r="D43" s="430" t="s">
        <v>78</v>
      </c>
      <c r="E43" s="438"/>
      <c r="F43" s="432" t="s">
        <v>75</v>
      </c>
      <c r="G43" s="432" t="s">
        <v>77</v>
      </c>
      <c r="H43" s="434">
        <v>0</v>
      </c>
      <c r="I43" s="435">
        <v>0</v>
      </c>
      <c r="J43" s="434">
        <v>0</v>
      </c>
      <c r="K43" s="435">
        <v>0</v>
      </c>
      <c r="L43" s="434">
        <v>1</v>
      </c>
      <c r="M43" s="551">
        <v>5.3</v>
      </c>
      <c r="N43" s="434">
        <v>1</v>
      </c>
      <c r="O43" s="548">
        <v>2.5303200697761756</v>
      </c>
      <c r="P43" s="436">
        <f t="shared" si="0"/>
        <v>24</v>
      </c>
      <c r="R43" s="23">
        <f t="shared" si="1"/>
        <v>2.8</v>
      </c>
      <c r="S43" s="22">
        <f t="shared" si="2"/>
        <v>0</v>
      </c>
      <c r="T43" s="22">
        <f t="shared" si="3"/>
        <v>1.0903342343009912</v>
      </c>
      <c r="U43" s="22">
        <f t="shared" si="4"/>
        <v>0</v>
      </c>
      <c r="V43" s="22">
        <f t="shared" si="5"/>
        <v>1.0903342343009912</v>
      </c>
      <c r="W43" s="22">
        <f t="shared" si="6"/>
        <v>7.419999999999999</v>
      </c>
      <c r="X43" s="22">
        <f t="shared" si="7"/>
        <v>9.9163003156223688</v>
      </c>
      <c r="Y43" s="22">
        <f t="shared" si="8"/>
        <v>3.5424480976866457</v>
      </c>
      <c r="Z43" s="22">
        <f t="shared" si="9"/>
        <v>6.0387484133090163</v>
      </c>
      <c r="AA43" s="249">
        <f t="shared" si="10"/>
        <v>15.955048728931384</v>
      </c>
      <c r="AB43" s="167">
        <f t="shared" si="11"/>
        <v>13.186</v>
      </c>
      <c r="AC43" s="166">
        <f t="shared" si="12"/>
        <v>0</v>
      </c>
      <c r="AD43" s="166">
        <f t="shared" si="13"/>
        <v>-0.76204064806019467</v>
      </c>
      <c r="AE43" s="166">
        <f t="shared" si="14"/>
        <v>0</v>
      </c>
      <c r="AF43" s="166">
        <f t="shared" si="15"/>
        <v>-0.76204064806019467</v>
      </c>
      <c r="AG43" s="166">
        <f t="shared" si="16"/>
        <v>20.139999999999997</v>
      </c>
      <c r="AH43" s="166">
        <f t="shared" si="17"/>
        <v>19.377959351939801</v>
      </c>
      <c r="AI43" s="166">
        <f t="shared" si="18"/>
        <v>9.615216265149467</v>
      </c>
      <c r="AJ43" s="166">
        <f t="shared" si="19"/>
        <v>8.8531756170892724</v>
      </c>
      <c r="AK43" s="257">
        <f t="shared" si="20"/>
        <v>28.231134969029071</v>
      </c>
      <c r="AL43" s="264"/>
      <c r="AM43" s="20">
        <f t="shared" si="21"/>
        <v>6.3599999999999994</v>
      </c>
      <c r="AN43" s="16">
        <f t="shared" si="22"/>
        <v>2.7500083873056593</v>
      </c>
      <c r="AO43" s="16">
        <f t="shared" si="23"/>
        <v>18.55</v>
      </c>
      <c r="AP43" s="19">
        <f t="shared" si="24"/>
        <v>-6.0210459389318292</v>
      </c>
      <c r="AQ43" s="15">
        <f t="shared" si="25"/>
        <v>39.519177321851004</v>
      </c>
      <c r="AR43" s="15">
        <f t="shared" si="26"/>
        <v>157.06622433250226</v>
      </c>
      <c r="AS43" s="14">
        <f t="shared" si="27"/>
        <v>196.58540165435326</v>
      </c>
      <c r="AT43" s="13">
        <f t="shared" si="28"/>
        <v>12.124973971231396</v>
      </c>
      <c r="AU43" s="20">
        <f t="shared" si="29"/>
        <v>3.0363840837314107</v>
      </c>
      <c r="AV43" s="16">
        <f t="shared" si="30"/>
        <v>2.7500083873056593</v>
      </c>
      <c r="AW43" s="16">
        <f t="shared" si="31"/>
        <v>8.8561202442166156</v>
      </c>
      <c r="AX43" s="19">
        <f t="shared" si="32"/>
        <v>-6.0210459389318292</v>
      </c>
      <c r="AY43" s="15">
        <f t="shared" si="33"/>
        <v>10.333381065147616</v>
      </c>
      <c r="AZ43" s="15">
        <f t="shared" si="34"/>
        <v>3.140028390705436</v>
      </c>
      <c r="BA43" s="14">
        <f t="shared" si="35"/>
        <v>13.473409455853051</v>
      </c>
      <c r="BB43" s="13">
        <f t="shared" si="36"/>
        <v>5.3477936673730726</v>
      </c>
      <c r="BC43" s="18">
        <f t="shared" si="37"/>
        <v>0</v>
      </c>
      <c r="BD43" s="16">
        <f t="shared" si="38"/>
        <v>2.9542085045355115</v>
      </c>
      <c r="BE43" s="17">
        <f t="shared" si="39"/>
        <v>0</v>
      </c>
      <c r="BF43" s="16">
        <f t="shared" si="40"/>
        <v>-6.421496988713093</v>
      </c>
      <c r="BG43" s="15">
        <f t="shared" si="41"/>
        <v>3.2946970784078111</v>
      </c>
      <c r="BH43" s="15">
        <f t="shared" si="42"/>
        <v>7.489210590785976E-2</v>
      </c>
      <c r="BI43" s="14">
        <f t="shared" si="43"/>
        <v>3.3695891843156707</v>
      </c>
      <c r="BJ43" s="13">
        <f t="shared" si="44"/>
        <v>2.8997979171517221</v>
      </c>
      <c r="BK43" s="18">
        <f t="shared" si="45"/>
        <v>0</v>
      </c>
      <c r="BL43" s="16">
        <f t="shared" si="46"/>
        <v>2.9542085045355115</v>
      </c>
      <c r="BM43" s="17">
        <f t="shared" si="47"/>
        <v>0</v>
      </c>
      <c r="BN43" s="16">
        <f t="shared" si="48"/>
        <v>-6.421496988713093</v>
      </c>
      <c r="BO43" s="15">
        <f t="shared" si="49"/>
        <v>3.2946970784078111</v>
      </c>
      <c r="BP43" s="15">
        <f t="shared" si="50"/>
        <v>7.489210590785976E-2</v>
      </c>
      <c r="BQ43" s="14">
        <f t="shared" si="51"/>
        <v>3.3695891843156707</v>
      </c>
      <c r="BR43" s="13">
        <f t="shared" si="52"/>
        <v>2.8997979171517221</v>
      </c>
      <c r="BS43" s="13">
        <f t="shared" si="53"/>
        <v>17.47276763860447</v>
      </c>
      <c r="BT43" s="207"/>
      <c r="BU43" s="32"/>
      <c r="BV43" s="31"/>
      <c r="BW43" s="30"/>
      <c r="BX43" s="33"/>
      <c r="BY43" s="31"/>
      <c r="BZ43" s="32"/>
      <c r="CA43" s="31"/>
      <c r="CB43" s="32"/>
      <c r="CC43" s="31"/>
      <c r="CD43" s="30"/>
      <c r="CE43" s="29"/>
      <c r="CF43" s="28"/>
    </row>
    <row r="44" spans="1:84" s="26" customFormat="1" ht="15" customHeight="1" x14ac:dyDescent="0.3">
      <c r="A44" s="24"/>
      <c r="B44" s="34"/>
      <c r="C44" s="429">
        <v>25</v>
      </c>
      <c r="D44" s="430" t="s">
        <v>76</v>
      </c>
      <c r="E44" s="431"/>
      <c r="F44" s="432" t="s">
        <v>75</v>
      </c>
      <c r="G44" s="432" t="s">
        <v>74</v>
      </c>
      <c r="H44" s="434">
        <v>0</v>
      </c>
      <c r="I44" s="435">
        <v>0</v>
      </c>
      <c r="J44" s="434">
        <v>0</v>
      </c>
      <c r="K44" s="435">
        <v>0</v>
      </c>
      <c r="L44" s="434">
        <v>1</v>
      </c>
      <c r="M44" s="551">
        <v>5.3</v>
      </c>
      <c r="N44" s="434">
        <v>1</v>
      </c>
      <c r="O44" s="548">
        <v>2.5303200697761756</v>
      </c>
      <c r="P44" s="436">
        <f t="shared" si="0"/>
        <v>25</v>
      </c>
      <c r="R44" s="23">
        <f t="shared" si="1"/>
        <v>2.8</v>
      </c>
      <c r="S44" s="22">
        <f t="shared" si="2"/>
        <v>0</v>
      </c>
      <c r="T44" s="22">
        <f t="shared" si="3"/>
        <v>1.0903342343009912</v>
      </c>
      <c r="U44" s="22">
        <f t="shared" si="4"/>
        <v>0</v>
      </c>
      <c r="V44" s="22">
        <f t="shared" si="5"/>
        <v>1.0903342343009912</v>
      </c>
      <c r="W44" s="22">
        <f t="shared" si="6"/>
        <v>7.419999999999999</v>
      </c>
      <c r="X44" s="22">
        <f t="shared" si="7"/>
        <v>9.9163003156223688</v>
      </c>
      <c r="Y44" s="22">
        <f t="shared" si="8"/>
        <v>3.5424480976866457</v>
      </c>
      <c r="Z44" s="22">
        <f t="shared" si="9"/>
        <v>6.0387484133090163</v>
      </c>
      <c r="AA44" s="249">
        <f t="shared" si="10"/>
        <v>15.955048728931384</v>
      </c>
      <c r="AB44" s="167">
        <f t="shared" si="11"/>
        <v>13.186</v>
      </c>
      <c r="AC44" s="166">
        <f t="shared" si="12"/>
        <v>0</v>
      </c>
      <c r="AD44" s="166">
        <f t="shared" si="13"/>
        <v>-0.76204064806019467</v>
      </c>
      <c r="AE44" s="166">
        <f t="shared" si="14"/>
        <v>0</v>
      </c>
      <c r="AF44" s="166">
        <f t="shared" si="15"/>
        <v>-0.76204064806019467</v>
      </c>
      <c r="AG44" s="166">
        <f t="shared" si="16"/>
        <v>20.139999999999997</v>
      </c>
      <c r="AH44" s="166">
        <f t="shared" si="17"/>
        <v>19.377959351939801</v>
      </c>
      <c r="AI44" s="166">
        <f t="shared" si="18"/>
        <v>9.615216265149467</v>
      </c>
      <c r="AJ44" s="166">
        <f t="shared" si="19"/>
        <v>8.8531756170892724</v>
      </c>
      <c r="AK44" s="257">
        <f t="shared" si="20"/>
        <v>28.231134969029071</v>
      </c>
      <c r="AL44" s="264"/>
      <c r="AM44" s="20">
        <f t="shared" si="21"/>
        <v>6.3599999999999994</v>
      </c>
      <c r="AN44" s="16">
        <f t="shared" si="22"/>
        <v>2.7500083873056593</v>
      </c>
      <c r="AO44" s="16">
        <f t="shared" si="23"/>
        <v>18.55</v>
      </c>
      <c r="AP44" s="19">
        <f t="shared" si="24"/>
        <v>-6.0210459389318292</v>
      </c>
      <c r="AQ44" s="15">
        <f t="shared" si="25"/>
        <v>39.519177321851004</v>
      </c>
      <c r="AR44" s="15">
        <f t="shared" si="26"/>
        <v>157.06622433250226</v>
      </c>
      <c r="AS44" s="14">
        <f t="shared" si="27"/>
        <v>196.58540165435326</v>
      </c>
      <c r="AT44" s="13">
        <f t="shared" si="28"/>
        <v>12.124973971231396</v>
      </c>
      <c r="AU44" s="20">
        <f t="shared" si="29"/>
        <v>3.0363840837314107</v>
      </c>
      <c r="AV44" s="16">
        <f t="shared" si="30"/>
        <v>2.7500083873056593</v>
      </c>
      <c r="AW44" s="16">
        <f t="shared" si="31"/>
        <v>8.8561202442166156</v>
      </c>
      <c r="AX44" s="19">
        <f t="shared" si="32"/>
        <v>-6.0210459389318292</v>
      </c>
      <c r="AY44" s="15">
        <f t="shared" si="33"/>
        <v>10.333381065147616</v>
      </c>
      <c r="AZ44" s="15">
        <f t="shared" si="34"/>
        <v>3.140028390705436</v>
      </c>
      <c r="BA44" s="14">
        <f t="shared" si="35"/>
        <v>13.473409455853051</v>
      </c>
      <c r="BB44" s="13">
        <f t="shared" si="36"/>
        <v>5.3477936673730726</v>
      </c>
      <c r="BC44" s="18">
        <f t="shared" si="37"/>
        <v>0</v>
      </c>
      <c r="BD44" s="16">
        <f t="shared" si="38"/>
        <v>2.9542085045355115</v>
      </c>
      <c r="BE44" s="17">
        <f t="shared" si="39"/>
        <v>0</v>
      </c>
      <c r="BF44" s="16">
        <f t="shared" si="40"/>
        <v>-6.421496988713093</v>
      </c>
      <c r="BG44" s="15">
        <f t="shared" si="41"/>
        <v>3.2946970784078111</v>
      </c>
      <c r="BH44" s="15">
        <f t="shared" si="42"/>
        <v>7.489210590785976E-2</v>
      </c>
      <c r="BI44" s="14">
        <f t="shared" si="43"/>
        <v>3.3695891843156707</v>
      </c>
      <c r="BJ44" s="13">
        <f t="shared" si="44"/>
        <v>2.8997979171517221</v>
      </c>
      <c r="BK44" s="18">
        <f t="shared" si="45"/>
        <v>0</v>
      </c>
      <c r="BL44" s="16">
        <f t="shared" si="46"/>
        <v>2.9542085045355115</v>
      </c>
      <c r="BM44" s="17">
        <f t="shared" si="47"/>
        <v>0</v>
      </c>
      <c r="BN44" s="16">
        <f t="shared" si="48"/>
        <v>-6.421496988713093</v>
      </c>
      <c r="BO44" s="15">
        <f t="shared" si="49"/>
        <v>3.2946970784078111</v>
      </c>
      <c r="BP44" s="15">
        <f t="shared" si="50"/>
        <v>7.489210590785976E-2</v>
      </c>
      <c r="BQ44" s="14">
        <f t="shared" si="51"/>
        <v>3.3695891843156707</v>
      </c>
      <c r="BR44" s="13">
        <f t="shared" si="52"/>
        <v>2.8997979171517221</v>
      </c>
      <c r="BS44" s="13">
        <f t="shared" si="53"/>
        <v>17.47276763860447</v>
      </c>
      <c r="BT44" s="207"/>
      <c r="BU44" s="32"/>
      <c r="BV44" s="31"/>
      <c r="BW44" s="30"/>
      <c r="BX44" s="33"/>
      <c r="BY44" s="31"/>
      <c r="BZ44" s="32"/>
      <c r="CA44" s="31"/>
      <c r="CB44" s="32"/>
      <c r="CC44" s="31"/>
      <c r="CD44" s="30"/>
      <c r="CE44" s="29"/>
      <c r="CF44" s="28"/>
    </row>
    <row r="45" spans="1:84" s="26" customFormat="1" ht="15" customHeight="1" x14ac:dyDescent="0.3">
      <c r="A45" s="24"/>
      <c r="B45" s="34"/>
      <c r="C45" s="429">
        <v>26</v>
      </c>
      <c r="D45" s="430" t="s">
        <v>73</v>
      </c>
      <c r="E45" s="431"/>
      <c r="F45" s="432" t="s">
        <v>66</v>
      </c>
      <c r="G45" s="432" t="s">
        <v>72</v>
      </c>
      <c r="H45" s="434">
        <v>0</v>
      </c>
      <c r="I45" s="435">
        <v>0</v>
      </c>
      <c r="J45" s="434">
        <v>0</v>
      </c>
      <c r="K45" s="435">
        <v>0</v>
      </c>
      <c r="L45" s="434">
        <v>1</v>
      </c>
      <c r="M45" s="551">
        <v>5.8</v>
      </c>
      <c r="N45" s="434">
        <v>1</v>
      </c>
      <c r="O45" s="548">
        <v>3.7668901213033203</v>
      </c>
      <c r="P45" s="436">
        <f t="shared" si="0"/>
        <v>26</v>
      </c>
      <c r="R45" s="23">
        <f t="shared" si="1"/>
        <v>2.8</v>
      </c>
      <c r="S45" s="22">
        <f t="shared" si="2"/>
        <v>0</v>
      </c>
      <c r="T45" s="22">
        <f t="shared" si="3"/>
        <v>1.0903342343009912</v>
      </c>
      <c r="U45" s="22">
        <f t="shared" si="4"/>
        <v>0</v>
      </c>
      <c r="V45" s="22">
        <f t="shared" si="5"/>
        <v>1.0903342343009912</v>
      </c>
      <c r="W45" s="22">
        <f t="shared" si="6"/>
        <v>8.1199999999999992</v>
      </c>
      <c r="X45" s="22">
        <f t="shared" si="7"/>
        <v>10.61630031562237</v>
      </c>
      <c r="Y45" s="22">
        <f t="shared" si="8"/>
        <v>5.273646169824648</v>
      </c>
      <c r="Z45" s="22">
        <f t="shared" si="9"/>
        <v>7.7699464854470186</v>
      </c>
      <c r="AA45" s="249">
        <f t="shared" si="10"/>
        <v>18.38624680106939</v>
      </c>
      <c r="AB45" s="167">
        <f t="shared" si="11"/>
        <v>13.186</v>
      </c>
      <c r="AC45" s="166">
        <f t="shared" si="12"/>
        <v>0</v>
      </c>
      <c r="AD45" s="166">
        <f t="shared" si="13"/>
        <v>-0.76204064806019467</v>
      </c>
      <c r="AE45" s="166">
        <f t="shared" si="14"/>
        <v>0</v>
      </c>
      <c r="AF45" s="166">
        <f t="shared" si="15"/>
        <v>-0.76204064806019467</v>
      </c>
      <c r="AG45" s="166">
        <f t="shared" si="16"/>
        <v>22.04</v>
      </c>
      <c r="AH45" s="166">
        <f t="shared" si="17"/>
        <v>21.277959351939806</v>
      </c>
      <c r="AI45" s="166">
        <f t="shared" si="18"/>
        <v>14.314182460952617</v>
      </c>
      <c r="AJ45" s="166">
        <f t="shared" si="19"/>
        <v>13.552141812892422</v>
      </c>
      <c r="AK45" s="257">
        <f t="shared" si="20"/>
        <v>34.830101164832229</v>
      </c>
      <c r="AL45" s="264"/>
      <c r="AM45" s="20">
        <f t="shared" si="21"/>
        <v>6.96</v>
      </c>
      <c r="AN45" s="16">
        <f t="shared" si="22"/>
        <v>2.7500083873056593</v>
      </c>
      <c r="AO45" s="16">
        <f t="shared" si="23"/>
        <v>20.3</v>
      </c>
      <c r="AP45" s="19">
        <f t="shared" si="24"/>
        <v>-6.0210459389318292</v>
      </c>
      <c r="AQ45" s="15">
        <f t="shared" si="25"/>
        <v>50.347309310511307</v>
      </c>
      <c r="AR45" s="15">
        <f t="shared" si="26"/>
        <v>318.29065251447224</v>
      </c>
      <c r="AS45" s="14">
        <f t="shared" si="27"/>
        <v>368.63796182498356</v>
      </c>
      <c r="AT45" s="13">
        <f t="shared" si="28"/>
        <v>13.976334142339702</v>
      </c>
      <c r="AU45" s="20">
        <f t="shared" si="29"/>
        <v>4.5202681455639846</v>
      </c>
      <c r="AV45" s="16">
        <f t="shared" si="30"/>
        <v>2.7500083873056593</v>
      </c>
      <c r="AW45" s="16">
        <f t="shared" si="31"/>
        <v>13.184115424561622</v>
      </c>
      <c r="AX45" s="19">
        <f t="shared" si="32"/>
        <v>-6.0210459389318292</v>
      </c>
      <c r="AY45" s="15">
        <f t="shared" si="33"/>
        <v>18.8078243341653</v>
      </c>
      <c r="AZ45" s="15">
        <f t="shared" si="34"/>
        <v>18.011390509353568</v>
      </c>
      <c r="BA45" s="14">
        <f t="shared" si="35"/>
        <v>36.819214843518864</v>
      </c>
      <c r="BB45" s="13">
        <f t="shared" si="36"/>
        <v>7.2184118434972451</v>
      </c>
      <c r="BC45" s="18">
        <f t="shared" si="37"/>
        <v>0</v>
      </c>
      <c r="BD45" s="16">
        <f t="shared" si="38"/>
        <v>2.9542085045355115</v>
      </c>
      <c r="BE45" s="17">
        <f t="shared" si="39"/>
        <v>0</v>
      </c>
      <c r="BF45" s="16">
        <f t="shared" si="40"/>
        <v>-6.421496988713093</v>
      </c>
      <c r="BG45" s="15">
        <f t="shared" si="41"/>
        <v>3.2946970784078111</v>
      </c>
      <c r="BH45" s="15">
        <f t="shared" si="42"/>
        <v>7.489210590785976E-2</v>
      </c>
      <c r="BI45" s="14">
        <f t="shared" si="43"/>
        <v>3.3695891843156707</v>
      </c>
      <c r="BJ45" s="13">
        <f t="shared" si="44"/>
        <v>2.8997979171517221</v>
      </c>
      <c r="BK45" s="18">
        <f t="shared" si="45"/>
        <v>0</v>
      </c>
      <c r="BL45" s="16">
        <f t="shared" si="46"/>
        <v>2.9542085045355115</v>
      </c>
      <c r="BM45" s="17">
        <f t="shared" si="47"/>
        <v>0</v>
      </c>
      <c r="BN45" s="16">
        <f t="shared" si="48"/>
        <v>-6.421496988713093</v>
      </c>
      <c r="BO45" s="15">
        <f t="shared" si="49"/>
        <v>3.2946970784078111</v>
      </c>
      <c r="BP45" s="15">
        <f t="shared" si="50"/>
        <v>7.489210590785976E-2</v>
      </c>
      <c r="BQ45" s="14">
        <f t="shared" si="51"/>
        <v>3.3695891843156707</v>
      </c>
      <c r="BR45" s="13">
        <f t="shared" si="52"/>
        <v>2.8997979171517221</v>
      </c>
      <c r="BS45" s="13">
        <f t="shared" si="53"/>
        <v>21.194745985836946</v>
      </c>
      <c r="BT45" s="207"/>
      <c r="BU45" s="32"/>
      <c r="BV45" s="31"/>
      <c r="BW45" s="30"/>
      <c r="BX45" s="33"/>
      <c r="BY45" s="31"/>
      <c r="BZ45" s="32"/>
      <c r="CA45" s="31"/>
      <c r="CB45" s="32"/>
      <c r="CC45" s="31"/>
      <c r="CD45" s="30"/>
      <c r="CE45" s="29"/>
      <c r="CF45" s="28"/>
    </row>
    <row r="46" spans="1:84" s="26" customFormat="1" ht="15" customHeight="1" x14ac:dyDescent="0.3">
      <c r="A46" s="25"/>
      <c r="B46" s="34"/>
      <c r="C46" s="429">
        <v>27</v>
      </c>
      <c r="D46" s="430" t="s">
        <v>71</v>
      </c>
      <c r="E46" s="431"/>
      <c r="F46" s="432" t="s">
        <v>66</v>
      </c>
      <c r="G46" s="432" t="s">
        <v>70</v>
      </c>
      <c r="H46" s="434">
        <v>0</v>
      </c>
      <c r="I46" s="435">
        <v>0</v>
      </c>
      <c r="J46" s="434">
        <v>0</v>
      </c>
      <c r="K46" s="435">
        <v>0</v>
      </c>
      <c r="L46" s="434">
        <v>2</v>
      </c>
      <c r="M46" s="548">
        <v>0.6</v>
      </c>
      <c r="N46" s="434">
        <v>0</v>
      </c>
      <c r="O46" s="435">
        <v>0</v>
      </c>
      <c r="P46" s="436">
        <f t="shared" si="0"/>
        <v>27</v>
      </c>
      <c r="R46" s="23">
        <f t="shared" si="1"/>
        <v>2.8</v>
      </c>
      <c r="S46" s="22">
        <f t="shared" si="2"/>
        <v>0</v>
      </c>
      <c r="T46" s="22">
        <f t="shared" si="3"/>
        <v>1.0903342343009912</v>
      </c>
      <c r="U46" s="22">
        <f t="shared" si="4"/>
        <v>0</v>
      </c>
      <c r="V46" s="22">
        <f t="shared" si="5"/>
        <v>1.0903342343009912</v>
      </c>
      <c r="W46" s="22">
        <f t="shared" si="6"/>
        <v>0.84</v>
      </c>
      <c r="X46" s="22">
        <f t="shared" si="7"/>
        <v>3.3363003156223705</v>
      </c>
      <c r="Y46" s="22">
        <f t="shared" si="8"/>
        <v>0</v>
      </c>
      <c r="Z46" s="22">
        <f t="shared" si="9"/>
        <v>2.4963003156223706</v>
      </c>
      <c r="AA46" s="249">
        <f t="shared" si="10"/>
        <v>6.672600631244741</v>
      </c>
      <c r="AB46" s="167">
        <f t="shared" si="11"/>
        <v>13.186</v>
      </c>
      <c r="AC46" s="166">
        <f t="shared" si="12"/>
        <v>0</v>
      </c>
      <c r="AD46" s="166">
        <f t="shared" si="13"/>
        <v>-0.76204064806019467</v>
      </c>
      <c r="AE46" s="166">
        <f t="shared" si="14"/>
        <v>0</v>
      </c>
      <c r="AF46" s="166">
        <f t="shared" si="15"/>
        <v>-0.76204064806019467</v>
      </c>
      <c r="AG46" s="166">
        <f t="shared" si="16"/>
        <v>2.2799999999999998</v>
      </c>
      <c r="AH46" s="166">
        <f t="shared" si="17"/>
        <v>1.5179593519398051</v>
      </c>
      <c r="AI46" s="166">
        <f t="shared" si="18"/>
        <v>0</v>
      </c>
      <c r="AJ46" s="166">
        <f t="shared" si="19"/>
        <v>-0.76204064806019467</v>
      </c>
      <c r="AK46" s="257">
        <f t="shared" si="20"/>
        <v>3.0359187038796103</v>
      </c>
      <c r="AL46" s="264"/>
      <c r="AM46" s="20">
        <f t="shared" si="21"/>
        <v>0.72</v>
      </c>
      <c r="AN46" s="16">
        <f t="shared" si="22"/>
        <v>2.7500083873056593</v>
      </c>
      <c r="AO46" s="16">
        <f t="shared" si="23"/>
        <v>2.1</v>
      </c>
      <c r="AP46" s="19">
        <f t="shared" si="24"/>
        <v>-6.0210459389318292</v>
      </c>
      <c r="AQ46" s="15">
        <f t="shared" si="25"/>
        <v>4.0571887513975131</v>
      </c>
      <c r="AR46" s="15">
        <f t="shared" si="26"/>
        <v>0.20545496778661027</v>
      </c>
      <c r="AS46" s="14">
        <f t="shared" si="27"/>
        <v>4.2626437191841235</v>
      </c>
      <c r="AT46" s="13">
        <f t="shared" si="28"/>
        <v>3.3539570481493941</v>
      </c>
      <c r="AU46" s="20">
        <f t="shared" si="29"/>
        <v>0</v>
      </c>
      <c r="AV46" s="16">
        <f t="shared" si="30"/>
        <v>2.7500083873056593</v>
      </c>
      <c r="AW46" s="16">
        <f t="shared" si="31"/>
        <v>0</v>
      </c>
      <c r="AX46" s="19">
        <f t="shared" si="32"/>
        <v>-6.0210459389318292</v>
      </c>
      <c r="AY46" s="15">
        <f t="shared" si="33"/>
        <v>3.0340530364394049</v>
      </c>
      <c r="AZ46" s="15">
        <f t="shared" si="34"/>
        <v>8.8029320603229086E-2</v>
      </c>
      <c r="BA46" s="14">
        <f t="shared" si="35"/>
        <v>3.1220823570426339</v>
      </c>
      <c r="BB46" s="13">
        <f t="shared" si="36"/>
        <v>2.6812286656000901</v>
      </c>
      <c r="BC46" s="18">
        <f t="shared" si="37"/>
        <v>0</v>
      </c>
      <c r="BD46" s="16">
        <f t="shared" si="38"/>
        <v>2.9542085045355115</v>
      </c>
      <c r="BE46" s="17">
        <f t="shared" si="39"/>
        <v>0</v>
      </c>
      <c r="BF46" s="16">
        <f t="shared" si="40"/>
        <v>-6.421496988713093</v>
      </c>
      <c r="BG46" s="15">
        <f t="shared" si="41"/>
        <v>3.2946970784078111</v>
      </c>
      <c r="BH46" s="15">
        <f t="shared" si="42"/>
        <v>7.489210590785976E-2</v>
      </c>
      <c r="BI46" s="14">
        <f t="shared" si="43"/>
        <v>3.3695891843156707</v>
      </c>
      <c r="BJ46" s="13">
        <f t="shared" si="44"/>
        <v>2.8997979171517221</v>
      </c>
      <c r="BK46" s="18">
        <f t="shared" si="45"/>
        <v>0</v>
      </c>
      <c r="BL46" s="16">
        <f t="shared" si="46"/>
        <v>2.9542085045355115</v>
      </c>
      <c r="BM46" s="17">
        <f t="shared" si="47"/>
        <v>0</v>
      </c>
      <c r="BN46" s="16">
        <f t="shared" si="48"/>
        <v>-6.421496988713093</v>
      </c>
      <c r="BO46" s="15">
        <f t="shared" si="49"/>
        <v>3.2946970784078111</v>
      </c>
      <c r="BP46" s="15">
        <f t="shared" si="50"/>
        <v>7.489210590785976E-2</v>
      </c>
      <c r="BQ46" s="14">
        <f t="shared" si="51"/>
        <v>3.3695891843156707</v>
      </c>
      <c r="BR46" s="13">
        <f t="shared" si="52"/>
        <v>2.8997979171517221</v>
      </c>
      <c r="BS46" s="13">
        <f t="shared" si="53"/>
        <v>6.7079140962987882</v>
      </c>
      <c r="BT46" s="207"/>
      <c r="BU46" s="32"/>
      <c r="BV46" s="31"/>
      <c r="BW46" s="30"/>
      <c r="BX46" s="33"/>
      <c r="BY46" s="31"/>
      <c r="BZ46" s="32"/>
      <c r="CA46" s="31"/>
      <c r="CB46" s="32"/>
      <c r="CC46" s="31"/>
      <c r="CD46" s="30"/>
      <c r="CE46" s="29"/>
      <c r="CF46" s="28"/>
    </row>
    <row r="47" spans="1:84" s="26" customFormat="1" ht="15" customHeight="1" x14ac:dyDescent="0.3">
      <c r="A47" s="24"/>
      <c r="B47" s="34"/>
      <c r="C47" s="429">
        <v>28</v>
      </c>
      <c r="D47" s="430" t="s">
        <v>69</v>
      </c>
      <c r="E47" s="431"/>
      <c r="F47" s="432" t="s">
        <v>66</v>
      </c>
      <c r="G47" s="432" t="s">
        <v>68</v>
      </c>
      <c r="H47" s="434">
        <v>0</v>
      </c>
      <c r="I47" s="435">
        <v>0</v>
      </c>
      <c r="J47" s="434">
        <v>0</v>
      </c>
      <c r="K47" s="435">
        <v>0</v>
      </c>
      <c r="L47" s="434">
        <v>1</v>
      </c>
      <c r="M47" s="551">
        <v>8.5</v>
      </c>
      <c r="N47" s="434">
        <v>1</v>
      </c>
      <c r="O47" s="548">
        <v>2.7358639800837787</v>
      </c>
      <c r="P47" s="436">
        <f t="shared" si="0"/>
        <v>28</v>
      </c>
      <c r="R47" s="23">
        <f t="shared" si="1"/>
        <v>2.8</v>
      </c>
      <c r="S47" s="22">
        <f t="shared" si="2"/>
        <v>0</v>
      </c>
      <c r="T47" s="22">
        <f t="shared" si="3"/>
        <v>1.0903342343009912</v>
      </c>
      <c r="U47" s="22">
        <f t="shared" si="4"/>
        <v>0</v>
      </c>
      <c r="V47" s="22">
        <f t="shared" si="5"/>
        <v>1.0903342343009912</v>
      </c>
      <c r="W47" s="22">
        <f t="shared" si="6"/>
        <v>11.899999999999999</v>
      </c>
      <c r="X47" s="22">
        <f t="shared" si="7"/>
        <v>14.396300315622369</v>
      </c>
      <c r="Y47" s="22">
        <f t="shared" si="8"/>
        <v>3.83020957211729</v>
      </c>
      <c r="Z47" s="22">
        <f t="shared" si="9"/>
        <v>6.3265098877396611</v>
      </c>
      <c r="AA47" s="249">
        <f t="shared" si="10"/>
        <v>20.72281020336203</v>
      </c>
      <c r="AB47" s="167">
        <f t="shared" si="11"/>
        <v>13.186</v>
      </c>
      <c r="AC47" s="166">
        <f t="shared" si="12"/>
        <v>0</v>
      </c>
      <c r="AD47" s="166">
        <f t="shared" si="13"/>
        <v>-0.76204064806019467</v>
      </c>
      <c r="AE47" s="166">
        <f t="shared" si="14"/>
        <v>0</v>
      </c>
      <c r="AF47" s="166">
        <f t="shared" si="15"/>
        <v>-0.76204064806019467</v>
      </c>
      <c r="AG47" s="166">
        <f t="shared" si="16"/>
        <v>32.299999999999997</v>
      </c>
      <c r="AH47" s="166">
        <f t="shared" si="17"/>
        <v>31.537959351939804</v>
      </c>
      <c r="AI47" s="166">
        <f t="shared" si="18"/>
        <v>10.396283124318359</v>
      </c>
      <c r="AJ47" s="166">
        <f t="shared" si="19"/>
        <v>9.634242476258164</v>
      </c>
      <c r="AK47" s="257">
        <f t="shared" si="20"/>
        <v>41.17220182819797</v>
      </c>
      <c r="AL47" s="264"/>
      <c r="AM47" s="20">
        <f t="shared" si="21"/>
        <v>10.199999999999999</v>
      </c>
      <c r="AN47" s="16">
        <f t="shared" si="22"/>
        <v>2.7500083873056593</v>
      </c>
      <c r="AO47" s="16">
        <f t="shared" si="23"/>
        <v>29.75</v>
      </c>
      <c r="AP47" s="19">
        <f t="shared" si="24"/>
        <v>-6.0210459389318292</v>
      </c>
      <c r="AQ47" s="15">
        <f t="shared" si="25"/>
        <v>186.15961250101103</v>
      </c>
      <c r="AR47" s="15">
        <f t="shared" si="26"/>
        <v>14428.650692456014</v>
      </c>
      <c r="AS47" s="14">
        <f t="shared" si="27"/>
        <v>14614.810304957025</v>
      </c>
      <c r="AT47" s="13">
        <f t="shared" si="28"/>
        <v>23.697603333271612</v>
      </c>
      <c r="AU47" s="20">
        <f t="shared" si="29"/>
        <v>3.2830367761005346</v>
      </c>
      <c r="AV47" s="16">
        <f t="shared" si="30"/>
        <v>2.7500083873056593</v>
      </c>
      <c r="AW47" s="16">
        <f t="shared" si="31"/>
        <v>9.575523930293226</v>
      </c>
      <c r="AX47" s="19">
        <f t="shared" si="32"/>
        <v>-6.0210459389318292</v>
      </c>
      <c r="AY47" s="15">
        <f t="shared" si="33"/>
        <v>11.414999095765989</v>
      </c>
      <c r="AZ47" s="15">
        <f t="shared" si="34"/>
        <v>4.1978904135627859</v>
      </c>
      <c r="BA47" s="14">
        <f t="shared" si="35"/>
        <v>15.612889509328774</v>
      </c>
      <c r="BB47" s="13">
        <f t="shared" si="36"/>
        <v>5.571390627509361</v>
      </c>
      <c r="BC47" s="18">
        <f t="shared" si="37"/>
        <v>0</v>
      </c>
      <c r="BD47" s="16">
        <f t="shared" si="38"/>
        <v>2.9542085045355115</v>
      </c>
      <c r="BE47" s="17">
        <f t="shared" si="39"/>
        <v>0</v>
      </c>
      <c r="BF47" s="16">
        <f t="shared" si="40"/>
        <v>-6.421496988713093</v>
      </c>
      <c r="BG47" s="15">
        <f t="shared" si="41"/>
        <v>3.2946970784078111</v>
      </c>
      <c r="BH47" s="15">
        <f t="shared" si="42"/>
        <v>7.489210590785976E-2</v>
      </c>
      <c r="BI47" s="14">
        <f t="shared" si="43"/>
        <v>3.3695891843156707</v>
      </c>
      <c r="BJ47" s="13">
        <f t="shared" si="44"/>
        <v>2.8997979171517221</v>
      </c>
      <c r="BK47" s="18">
        <f t="shared" si="45"/>
        <v>0</v>
      </c>
      <c r="BL47" s="16">
        <f t="shared" si="46"/>
        <v>2.9542085045355115</v>
      </c>
      <c r="BM47" s="17">
        <f t="shared" si="47"/>
        <v>0</v>
      </c>
      <c r="BN47" s="16">
        <f t="shared" si="48"/>
        <v>-6.421496988713093</v>
      </c>
      <c r="BO47" s="15">
        <f t="shared" si="49"/>
        <v>3.2946970784078111</v>
      </c>
      <c r="BP47" s="15">
        <f t="shared" si="50"/>
        <v>7.489210590785976E-2</v>
      </c>
      <c r="BQ47" s="14">
        <f t="shared" si="51"/>
        <v>3.3695891843156707</v>
      </c>
      <c r="BR47" s="13">
        <f t="shared" si="52"/>
        <v>2.8997979171517221</v>
      </c>
      <c r="BS47" s="13">
        <f t="shared" si="53"/>
        <v>29.268993960780975</v>
      </c>
      <c r="BT47" s="207"/>
      <c r="BU47" s="32"/>
      <c r="BV47" s="31"/>
      <c r="BW47" s="30"/>
      <c r="BX47" s="33"/>
      <c r="BY47" s="31"/>
      <c r="BZ47" s="32"/>
      <c r="CA47" s="31"/>
      <c r="CB47" s="32"/>
      <c r="CC47" s="31"/>
      <c r="CD47" s="30"/>
      <c r="CE47" s="29"/>
      <c r="CF47" s="28"/>
    </row>
    <row r="48" spans="1:84" s="26" customFormat="1" ht="15" customHeight="1" x14ac:dyDescent="0.3">
      <c r="A48" s="25"/>
      <c r="B48" s="34"/>
      <c r="C48" s="429">
        <v>29</v>
      </c>
      <c r="D48" s="430" t="s">
        <v>67</v>
      </c>
      <c r="E48" s="431"/>
      <c r="F48" s="433" t="s">
        <v>66</v>
      </c>
      <c r="G48" s="432" t="s">
        <v>65</v>
      </c>
      <c r="H48" s="434">
        <v>0</v>
      </c>
      <c r="I48" s="435">
        <v>0</v>
      </c>
      <c r="J48" s="434">
        <v>0</v>
      </c>
      <c r="K48" s="435">
        <v>0</v>
      </c>
      <c r="L48" s="434">
        <v>2</v>
      </c>
      <c r="M48" s="548">
        <v>0.6</v>
      </c>
      <c r="N48" s="434">
        <v>0</v>
      </c>
      <c r="O48" s="435">
        <v>0</v>
      </c>
      <c r="P48" s="436">
        <f t="shared" si="0"/>
        <v>29</v>
      </c>
      <c r="R48" s="23">
        <f t="shared" si="1"/>
        <v>2.8</v>
      </c>
      <c r="S48" s="22">
        <f t="shared" si="2"/>
        <v>0</v>
      </c>
      <c r="T48" s="22">
        <f t="shared" si="3"/>
        <v>1.0903342343009912</v>
      </c>
      <c r="U48" s="22">
        <f t="shared" si="4"/>
        <v>0</v>
      </c>
      <c r="V48" s="22">
        <f t="shared" si="5"/>
        <v>1.0903342343009912</v>
      </c>
      <c r="W48" s="22">
        <f t="shared" si="6"/>
        <v>0.84</v>
      </c>
      <c r="X48" s="22">
        <f t="shared" si="7"/>
        <v>3.3363003156223705</v>
      </c>
      <c r="Y48" s="22">
        <f t="shared" si="8"/>
        <v>0</v>
      </c>
      <c r="Z48" s="22">
        <f t="shared" si="9"/>
        <v>2.4963003156223706</v>
      </c>
      <c r="AA48" s="249">
        <f t="shared" si="10"/>
        <v>6.672600631244741</v>
      </c>
      <c r="AB48" s="167">
        <f t="shared" si="11"/>
        <v>13.186</v>
      </c>
      <c r="AC48" s="166">
        <f t="shared" si="12"/>
        <v>0</v>
      </c>
      <c r="AD48" s="166">
        <f t="shared" si="13"/>
        <v>-0.76204064806019467</v>
      </c>
      <c r="AE48" s="166">
        <f t="shared" si="14"/>
        <v>0</v>
      </c>
      <c r="AF48" s="166">
        <f t="shared" si="15"/>
        <v>-0.76204064806019467</v>
      </c>
      <c r="AG48" s="166">
        <f t="shared" si="16"/>
        <v>2.2799999999999998</v>
      </c>
      <c r="AH48" s="166">
        <f t="shared" si="17"/>
        <v>1.5179593519398051</v>
      </c>
      <c r="AI48" s="166">
        <f t="shared" si="18"/>
        <v>0</v>
      </c>
      <c r="AJ48" s="166">
        <f t="shared" si="19"/>
        <v>-0.76204064806019467</v>
      </c>
      <c r="AK48" s="257">
        <f t="shared" si="20"/>
        <v>3.0359187038796103</v>
      </c>
      <c r="AL48" s="264"/>
      <c r="AM48" s="20">
        <f t="shared" si="21"/>
        <v>0.72</v>
      </c>
      <c r="AN48" s="16">
        <f t="shared" si="22"/>
        <v>2.7500083873056593</v>
      </c>
      <c r="AO48" s="16">
        <f t="shared" si="23"/>
        <v>2.1</v>
      </c>
      <c r="AP48" s="19">
        <f t="shared" si="24"/>
        <v>-6.0210459389318292</v>
      </c>
      <c r="AQ48" s="15">
        <f t="shared" si="25"/>
        <v>4.0571887513975131</v>
      </c>
      <c r="AR48" s="15">
        <f t="shared" si="26"/>
        <v>0.20545496778661027</v>
      </c>
      <c r="AS48" s="14">
        <f t="shared" si="27"/>
        <v>4.2626437191841235</v>
      </c>
      <c r="AT48" s="13">
        <f t="shared" si="28"/>
        <v>3.3539570481493941</v>
      </c>
      <c r="AU48" s="20">
        <f t="shared" si="29"/>
        <v>0</v>
      </c>
      <c r="AV48" s="16">
        <f t="shared" si="30"/>
        <v>2.7500083873056593</v>
      </c>
      <c r="AW48" s="16">
        <f t="shared" si="31"/>
        <v>0</v>
      </c>
      <c r="AX48" s="19">
        <f t="shared" si="32"/>
        <v>-6.0210459389318292</v>
      </c>
      <c r="AY48" s="15">
        <f t="shared" si="33"/>
        <v>3.0340530364394049</v>
      </c>
      <c r="AZ48" s="15">
        <f t="shared" si="34"/>
        <v>8.8029320603229086E-2</v>
      </c>
      <c r="BA48" s="14">
        <f t="shared" si="35"/>
        <v>3.1220823570426339</v>
      </c>
      <c r="BB48" s="13">
        <f t="shared" si="36"/>
        <v>2.6812286656000901</v>
      </c>
      <c r="BC48" s="18">
        <f t="shared" si="37"/>
        <v>0</v>
      </c>
      <c r="BD48" s="16">
        <f t="shared" si="38"/>
        <v>2.9542085045355115</v>
      </c>
      <c r="BE48" s="17">
        <f t="shared" si="39"/>
        <v>0</v>
      </c>
      <c r="BF48" s="16">
        <f t="shared" si="40"/>
        <v>-6.421496988713093</v>
      </c>
      <c r="BG48" s="15">
        <f t="shared" si="41"/>
        <v>3.2946970784078111</v>
      </c>
      <c r="BH48" s="15">
        <f t="shared" si="42"/>
        <v>7.489210590785976E-2</v>
      </c>
      <c r="BI48" s="14">
        <f t="shared" si="43"/>
        <v>3.3695891843156707</v>
      </c>
      <c r="BJ48" s="13">
        <f t="shared" si="44"/>
        <v>2.8997979171517221</v>
      </c>
      <c r="BK48" s="18">
        <f t="shared" si="45"/>
        <v>0</v>
      </c>
      <c r="BL48" s="16">
        <f t="shared" si="46"/>
        <v>2.9542085045355115</v>
      </c>
      <c r="BM48" s="17">
        <f t="shared" si="47"/>
        <v>0</v>
      </c>
      <c r="BN48" s="16">
        <f t="shared" si="48"/>
        <v>-6.421496988713093</v>
      </c>
      <c r="BO48" s="15">
        <f t="shared" si="49"/>
        <v>3.2946970784078111</v>
      </c>
      <c r="BP48" s="15">
        <f t="shared" si="50"/>
        <v>7.489210590785976E-2</v>
      </c>
      <c r="BQ48" s="14">
        <f t="shared" si="51"/>
        <v>3.3695891843156707</v>
      </c>
      <c r="BR48" s="13">
        <f t="shared" si="52"/>
        <v>2.8997979171517221</v>
      </c>
      <c r="BS48" s="13">
        <f t="shared" si="53"/>
        <v>6.7079140962987882</v>
      </c>
      <c r="BT48" s="207"/>
      <c r="BU48" s="32"/>
      <c r="BV48" s="31"/>
      <c r="BW48" s="30"/>
      <c r="BX48" s="33"/>
      <c r="BY48" s="31"/>
      <c r="BZ48" s="32"/>
      <c r="CA48" s="31"/>
      <c r="CB48" s="32"/>
      <c r="CC48" s="31"/>
      <c r="CD48" s="30"/>
      <c r="CE48" s="29"/>
      <c r="CF48" s="28"/>
    </row>
    <row r="49" spans="1:84" s="26" customFormat="1" ht="15" customHeight="1" x14ac:dyDescent="0.3">
      <c r="A49" s="25"/>
      <c r="B49" s="34"/>
      <c r="C49" s="429">
        <v>30</v>
      </c>
      <c r="D49" s="430" t="s">
        <v>64</v>
      </c>
      <c r="E49" s="431"/>
      <c r="F49" s="433" t="s">
        <v>59</v>
      </c>
      <c r="G49" s="432" t="s">
        <v>63</v>
      </c>
      <c r="H49" s="434">
        <v>1</v>
      </c>
      <c r="I49" s="548">
        <v>0.80424432401922075</v>
      </c>
      <c r="J49" s="434">
        <v>0</v>
      </c>
      <c r="K49" s="435">
        <v>0</v>
      </c>
      <c r="L49" s="434">
        <v>1</v>
      </c>
      <c r="M49" s="551">
        <v>3.1</v>
      </c>
      <c r="N49" s="434">
        <v>0</v>
      </c>
      <c r="O49" s="435">
        <v>0</v>
      </c>
      <c r="P49" s="436">
        <f t="shared" si="0"/>
        <v>30</v>
      </c>
      <c r="R49" s="23">
        <f t="shared" si="1"/>
        <v>2.8</v>
      </c>
      <c r="S49" s="22">
        <f t="shared" si="2"/>
        <v>1.6084886480384415</v>
      </c>
      <c r="T49" s="22">
        <f t="shared" si="3"/>
        <v>2.6988228823394325</v>
      </c>
      <c r="U49" s="22">
        <f t="shared" si="4"/>
        <v>0</v>
      </c>
      <c r="V49" s="22">
        <f t="shared" si="5"/>
        <v>1.0903342343009912</v>
      </c>
      <c r="W49" s="22">
        <f t="shared" si="6"/>
        <v>4.34</v>
      </c>
      <c r="X49" s="22">
        <f t="shared" si="7"/>
        <v>6.8363003156223705</v>
      </c>
      <c r="Y49" s="22">
        <f t="shared" si="8"/>
        <v>0</v>
      </c>
      <c r="Z49" s="22">
        <f t="shared" si="9"/>
        <v>2.4963003156223706</v>
      </c>
      <c r="AA49" s="249">
        <f t="shared" si="10"/>
        <v>9.5351231979618021</v>
      </c>
      <c r="AB49" s="167">
        <f t="shared" si="11"/>
        <v>13.186</v>
      </c>
      <c r="AC49" s="166">
        <f t="shared" si="12"/>
        <v>2.7907278043466963</v>
      </c>
      <c r="AD49" s="166">
        <f t="shared" si="13"/>
        <v>2.0286871562865016</v>
      </c>
      <c r="AE49" s="166">
        <f t="shared" si="14"/>
        <v>0</v>
      </c>
      <c r="AF49" s="166">
        <f t="shared" si="15"/>
        <v>-0.76204064806019467</v>
      </c>
      <c r="AG49" s="166">
        <f t="shared" si="16"/>
        <v>11.78</v>
      </c>
      <c r="AH49" s="166">
        <f t="shared" si="17"/>
        <v>11.017959351939805</v>
      </c>
      <c r="AI49" s="166">
        <f t="shared" si="18"/>
        <v>0</v>
      </c>
      <c r="AJ49" s="166">
        <f t="shared" si="19"/>
        <v>-0.76204064806019467</v>
      </c>
      <c r="AK49" s="257">
        <f t="shared" si="20"/>
        <v>13.046646508226306</v>
      </c>
      <c r="AL49" s="264"/>
      <c r="AM49" s="20">
        <f t="shared" si="21"/>
        <v>3.7199999999999998</v>
      </c>
      <c r="AN49" s="16">
        <f t="shared" si="22"/>
        <v>2.7500083873056593</v>
      </c>
      <c r="AO49" s="16">
        <f t="shared" si="23"/>
        <v>10.85</v>
      </c>
      <c r="AP49" s="19">
        <f t="shared" si="24"/>
        <v>-6.0210459389318292</v>
      </c>
      <c r="AQ49" s="15">
        <f t="shared" si="25"/>
        <v>13.616549372622536</v>
      </c>
      <c r="AR49" s="15">
        <f t="shared" si="26"/>
        <v>7.0213730748265739</v>
      </c>
      <c r="AS49" s="14">
        <f t="shared" si="27"/>
        <v>20.63792244744911</v>
      </c>
      <c r="AT49" s="13">
        <f t="shared" si="28"/>
        <v>6.0238594059171291</v>
      </c>
      <c r="AU49" s="20">
        <f t="shared" si="29"/>
        <v>0</v>
      </c>
      <c r="AV49" s="16">
        <f t="shared" si="30"/>
        <v>2.7500083873056593</v>
      </c>
      <c r="AW49" s="16">
        <f t="shared" si="31"/>
        <v>0</v>
      </c>
      <c r="AX49" s="19">
        <f t="shared" si="32"/>
        <v>-6.0210459389318292</v>
      </c>
      <c r="AY49" s="15">
        <f t="shared" si="33"/>
        <v>3.0340530364394049</v>
      </c>
      <c r="AZ49" s="15">
        <f t="shared" si="34"/>
        <v>8.8029320603229086E-2</v>
      </c>
      <c r="BA49" s="14">
        <f t="shared" si="35"/>
        <v>3.1220823570426339</v>
      </c>
      <c r="BB49" s="13">
        <f t="shared" si="36"/>
        <v>2.6812286656000901</v>
      </c>
      <c r="BC49" s="18">
        <f t="shared" si="37"/>
        <v>0.48254659441153241</v>
      </c>
      <c r="BD49" s="16">
        <f t="shared" si="38"/>
        <v>2.9542085045355115</v>
      </c>
      <c r="BE49" s="17">
        <f t="shared" si="39"/>
        <v>5.5492858357326238</v>
      </c>
      <c r="BF49" s="16">
        <f t="shared" si="40"/>
        <v>-6.421496988713093</v>
      </c>
      <c r="BG49" s="15">
        <f t="shared" si="41"/>
        <v>4.0031010749214682</v>
      </c>
      <c r="BH49" s="15">
        <f t="shared" si="42"/>
        <v>0.70326384462196134</v>
      </c>
      <c r="BI49" s="14">
        <f t="shared" si="43"/>
        <v>4.7063649195434296</v>
      </c>
      <c r="BJ49" s="13">
        <f t="shared" si="44"/>
        <v>3.1110606122583189</v>
      </c>
      <c r="BK49" s="18">
        <f t="shared" si="45"/>
        <v>0</v>
      </c>
      <c r="BL49" s="16">
        <f t="shared" si="46"/>
        <v>2.9542085045355115</v>
      </c>
      <c r="BM49" s="17">
        <f t="shared" si="47"/>
        <v>0</v>
      </c>
      <c r="BN49" s="16">
        <f t="shared" si="48"/>
        <v>-6.421496988713093</v>
      </c>
      <c r="BO49" s="15">
        <f t="shared" si="49"/>
        <v>3.2946970784078111</v>
      </c>
      <c r="BP49" s="15">
        <f t="shared" si="50"/>
        <v>7.489210590785976E-2</v>
      </c>
      <c r="BQ49" s="14">
        <f t="shared" si="51"/>
        <v>3.3695891843156707</v>
      </c>
      <c r="BR49" s="13">
        <f t="shared" si="52"/>
        <v>2.8997979171517221</v>
      </c>
      <c r="BS49" s="13">
        <f t="shared" si="53"/>
        <v>9.134920018175448</v>
      </c>
      <c r="BT49" s="207"/>
      <c r="BU49" s="32"/>
      <c r="BV49" s="31"/>
      <c r="BW49" s="30"/>
      <c r="BX49" s="33"/>
      <c r="BY49" s="31"/>
      <c r="BZ49" s="32"/>
      <c r="CA49" s="31"/>
      <c r="CB49" s="32"/>
      <c r="CC49" s="31"/>
      <c r="CD49" s="30"/>
      <c r="CE49" s="29"/>
      <c r="CF49" s="28"/>
    </row>
    <row r="50" spans="1:84" s="26" customFormat="1" ht="15" customHeight="1" x14ac:dyDescent="0.3">
      <c r="A50" s="25"/>
      <c r="B50" s="34"/>
      <c r="C50" s="429">
        <v>31</v>
      </c>
      <c r="D50" s="430" t="s">
        <v>62</v>
      </c>
      <c r="E50" s="431"/>
      <c r="F50" s="432" t="s">
        <v>59</v>
      </c>
      <c r="G50" s="432" t="s">
        <v>61</v>
      </c>
      <c r="H50" s="434">
        <v>1</v>
      </c>
      <c r="I50" s="551">
        <v>1.2</v>
      </c>
      <c r="J50" s="434">
        <v>0</v>
      </c>
      <c r="K50" s="435">
        <v>0</v>
      </c>
      <c r="L50" s="434">
        <v>1</v>
      </c>
      <c r="M50" s="551">
        <v>0.6</v>
      </c>
      <c r="N50" s="434">
        <v>0</v>
      </c>
      <c r="O50" s="435">
        <v>0</v>
      </c>
      <c r="P50" s="436">
        <f t="shared" si="0"/>
        <v>31</v>
      </c>
      <c r="R50" s="23">
        <f t="shared" si="1"/>
        <v>2.8</v>
      </c>
      <c r="S50" s="22">
        <f t="shared" si="2"/>
        <v>2.4</v>
      </c>
      <c r="T50" s="22">
        <f t="shared" si="3"/>
        <v>3.4903342343009909</v>
      </c>
      <c r="U50" s="22">
        <f t="shared" si="4"/>
        <v>0</v>
      </c>
      <c r="V50" s="22">
        <f t="shared" si="5"/>
        <v>1.0903342343009912</v>
      </c>
      <c r="W50" s="22">
        <f t="shared" si="6"/>
        <v>0.84</v>
      </c>
      <c r="X50" s="22">
        <f t="shared" si="7"/>
        <v>3.3363003156223705</v>
      </c>
      <c r="Y50" s="22">
        <f t="shared" si="8"/>
        <v>0</v>
      </c>
      <c r="Z50" s="22">
        <f t="shared" si="9"/>
        <v>2.4963003156223706</v>
      </c>
      <c r="AA50" s="249">
        <f t="shared" si="10"/>
        <v>6.8266345499233614</v>
      </c>
      <c r="AB50" s="167">
        <f t="shared" si="11"/>
        <v>13.186</v>
      </c>
      <c r="AC50" s="166">
        <f t="shared" si="12"/>
        <v>4.1639999999999997</v>
      </c>
      <c r="AD50" s="166">
        <f t="shared" si="13"/>
        <v>3.401959351939805</v>
      </c>
      <c r="AE50" s="166">
        <f t="shared" si="14"/>
        <v>0</v>
      </c>
      <c r="AF50" s="166">
        <f t="shared" si="15"/>
        <v>-0.76204064806019467</v>
      </c>
      <c r="AG50" s="166">
        <f t="shared" si="16"/>
        <v>2.2799999999999998</v>
      </c>
      <c r="AH50" s="166">
        <f t="shared" si="17"/>
        <v>1.5179593519398051</v>
      </c>
      <c r="AI50" s="166">
        <f t="shared" si="18"/>
        <v>0</v>
      </c>
      <c r="AJ50" s="166">
        <f t="shared" si="19"/>
        <v>-0.76204064806019467</v>
      </c>
      <c r="AK50" s="257">
        <f t="shared" si="20"/>
        <v>4.9199187038796097</v>
      </c>
      <c r="AL50" s="264"/>
      <c r="AM50" s="20">
        <f t="shared" si="21"/>
        <v>0.72</v>
      </c>
      <c r="AN50" s="16">
        <f t="shared" si="22"/>
        <v>2.7500083873056593</v>
      </c>
      <c r="AO50" s="16">
        <f t="shared" si="23"/>
        <v>2.1</v>
      </c>
      <c r="AP50" s="19">
        <f t="shared" si="24"/>
        <v>-6.0210459389318292</v>
      </c>
      <c r="AQ50" s="15">
        <f t="shared" si="25"/>
        <v>4.0571887513975131</v>
      </c>
      <c r="AR50" s="15">
        <f t="shared" si="26"/>
        <v>0.20545496778661027</v>
      </c>
      <c r="AS50" s="14">
        <f t="shared" si="27"/>
        <v>4.2626437191841235</v>
      </c>
      <c r="AT50" s="13">
        <f t="shared" si="28"/>
        <v>3.3539570481493941</v>
      </c>
      <c r="AU50" s="20">
        <f t="shared" si="29"/>
        <v>0</v>
      </c>
      <c r="AV50" s="16">
        <f t="shared" si="30"/>
        <v>2.7500083873056593</v>
      </c>
      <c r="AW50" s="16">
        <f t="shared" si="31"/>
        <v>0</v>
      </c>
      <c r="AX50" s="19">
        <f t="shared" si="32"/>
        <v>-6.0210459389318292</v>
      </c>
      <c r="AY50" s="15">
        <f t="shared" si="33"/>
        <v>3.0340530364394049</v>
      </c>
      <c r="AZ50" s="15">
        <f t="shared" si="34"/>
        <v>8.8029320603229086E-2</v>
      </c>
      <c r="BA50" s="14">
        <f t="shared" si="35"/>
        <v>3.1220823570426339</v>
      </c>
      <c r="BB50" s="13">
        <f t="shared" si="36"/>
        <v>2.6812286656000901</v>
      </c>
      <c r="BC50" s="18">
        <f t="shared" si="37"/>
        <v>0.72</v>
      </c>
      <c r="BD50" s="16">
        <f t="shared" si="38"/>
        <v>2.9542085045355115</v>
      </c>
      <c r="BE50" s="17">
        <f t="shared" si="39"/>
        <v>8.2799999999999994</v>
      </c>
      <c r="BF50" s="16">
        <f t="shared" si="40"/>
        <v>-6.421496988713093</v>
      </c>
      <c r="BG50" s="15">
        <f t="shared" si="41"/>
        <v>4.4057265200167448</v>
      </c>
      <c r="BH50" s="15">
        <f t="shared" si="42"/>
        <v>2.1171886414758454</v>
      </c>
      <c r="BI50" s="14">
        <f t="shared" si="43"/>
        <v>6.5229151614925902</v>
      </c>
      <c r="BJ50" s="13">
        <f t="shared" si="44"/>
        <v>3.2167127001872786</v>
      </c>
      <c r="BK50" s="18">
        <f t="shared" si="45"/>
        <v>0</v>
      </c>
      <c r="BL50" s="16">
        <f t="shared" si="46"/>
        <v>2.9542085045355115</v>
      </c>
      <c r="BM50" s="17">
        <f t="shared" si="47"/>
        <v>0</v>
      </c>
      <c r="BN50" s="16">
        <f t="shared" si="48"/>
        <v>-6.421496988713093</v>
      </c>
      <c r="BO50" s="15">
        <f t="shared" si="49"/>
        <v>3.2946970784078111</v>
      </c>
      <c r="BP50" s="15">
        <f t="shared" si="50"/>
        <v>7.489210590785976E-2</v>
      </c>
      <c r="BQ50" s="14">
        <f t="shared" si="51"/>
        <v>3.3695891843156707</v>
      </c>
      <c r="BR50" s="13">
        <f t="shared" si="52"/>
        <v>2.8997979171517221</v>
      </c>
      <c r="BS50" s="13">
        <f t="shared" si="53"/>
        <v>6.5706697483366732</v>
      </c>
      <c r="BT50" s="207"/>
      <c r="BU50" s="32"/>
      <c r="BV50" s="31"/>
      <c r="BW50" s="30"/>
      <c r="BX50" s="33"/>
      <c r="BY50" s="31"/>
      <c r="BZ50" s="32"/>
      <c r="CA50" s="31"/>
      <c r="CB50" s="32"/>
      <c r="CC50" s="31"/>
      <c r="CD50" s="30"/>
      <c r="CE50" s="29"/>
      <c r="CF50" s="28"/>
    </row>
    <row r="51" spans="1:84" s="26" customFormat="1" ht="15" customHeight="1" x14ac:dyDescent="0.3">
      <c r="A51" s="25"/>
      <c r="B51" s="34"/>
      <c r="C51" s="429">
        <v>32</v>
      </c>
      <c r="D51" s="430" t="s">
        <v>60</v>
      </c>
      <c r="E51" s="431"/>
      <c r="F51" s="432" t="s">
        <v>59</v>
      </c>
      <c r="G51" s="432" t="s">
        <v>58</v>
      </c>
      <c r="H51" s="434">
        <v>1</v>
      </c>
      <c r="I51" s="548">
        <v>1.5173471418361946</v>
      </c>
      <c r="J51" s="434">
        <v>0</v>
      </c>
      <c r="K51" s="435">
        <v>0</v>
      </c>
      <c r="L51" s="434">
        <v>1</v>
      </c>
      <c r="M51" s="548">
        <v>1.5173471418361946</v>
      </c>
      <c r="N51" s="434">
        <v>0</v>
      </c>
      <c r="O51" s="435">
        <v>0</v>
      </c>
      <c r="P51" s="436">
        <f t="shared" si="0"/>
        <v>32</v>
      </c>
      <c r="R51" s="23">
        <f t="shared" si="1"/>
        <v>2.8</v>
      </c>
      <c r="S51" s="22">
        <f t="shared" si="2"/>
        <v>3.0346942836723891</v>
      </c>
      <c r="T51" s="22">
        <f t="shared" si="3"/>
        <v>4.1250285179733801</v>
      </c>
      <c r="U51" s="22">
        <f t="shared" si="4"/>
        <v>0</v>
      </c>
      <c r="V51" s="22">
        <f t="shared" si="5"/>
        <v>1.0903342343009912</v>
      </c>
      <c r="W51" s="22">
        <f t="shared" si="6"/>
        <v>2.1242859985706724</v>
      </c>
      <c r="X51" s="22">
        <f t="shared" si="7"/>
        <v>4.6205863141930426</v>
      </c>
      <c r="Y51" s="22">
        <f t="shared" si="8"/>
        <v>0</v>
      </c>
      <c r="Z51" s="22">
        <f t="shared" si="9"/>
        <v>2.4963003156223706</v>
      </c>
      <c r="AA51" s="249">
        <f t="shared" si="10"/>
        <v>8.7456148321664227</v>
      </c>
      <c r="AB51" s="167">
        <f t="shared" si="11"/>
        <v>13.186</v>
      </c>
      <c r="AC51" s="166">
        <f t="shared" si="12"/>
        <v>5.2651945821715955</v>
      </c>
      <c r="AD51" s="166">
        <f t="shared" si="13"/>
        <v>4.5031539341114009</v>
      </c>
      <c r="AE51" s="166">
        <f t="shared" si="14"/>
        <v>0</v>
      </c>
      <c r="AF51" s="166">
        <f t="shared" si="15"/>
        <v>-0.76204064806019467</v>
      </c>
      <c r="AG51" s="166">
        <f t="shared" si="16"/>
        <v>5.765919138977539</v>
      </c>
      <c r="AH51" s="166">
        <f t="shared" si="17"/>
        <v>5.0038784909173444</v>
      </c>
      <c r="AI51" s="166">
        <f t="shared" si="18"/>
        <v>0</v>
      </c>
      <c r="AJ51" s="166">
        <f t="shared" si="19"/>
        <v>-0.76204064806019467</v>
      </c>
      <c r="AK51" s="257">
        <f t="shared" si="20"/>
        <v>9.5070324250287452</v>
      </c>
      <c r="AL51" s="264"/>
      <c r="AM51" s="20">
        <f t="shared" si="21"/>
        <v>1.8208165702034333</v>
      </c>
      <c r="AN51" s="16">
        <f t="shared" si="22"/>
        <v>2.7500083873056593</v>
      </c>
      <c r="AO51" s="16">
        <f t="shared" si="23"/>
        <v>5.3107149964266807</v>
      </c>
      <c r="AP51" s="19">
        <f t="shared" si="24"/>
        <v>-6.0210459389318292</v>
      </c>
      <c r="AQ51" s="15">
        <f t="shared" si="25"/>
        <v>6.3266967853718183</v>
      </c>
      <c r="AR51" s="15">
        <f t="shared" si="26"/>
        <v>0.75074552782297865</v>
      </c>
      <c r="AS51" s="14">
        <f t="shared" si="27"/>
        <v>7.0774423131947968</v>
      </c>
      <c r="AT51" s="13">
        <f t="shared" si="28"/>
        <v>4.327633779819358</v>
      </c>
      <c r="AU51" s="20">
        <f t="shared" si="29"/>
        <v>0</v>
      </c>
      <c r="AV51" s="16">
        <f t="shared" si="30"/>
        <v>2.7500083873056593</v>
      </c>
      <c r="AW51" s="16">
        <f t="shared" si="31"/>
        <v>0</v>
      </c>
      <c r="AX51" s="19">
        <f t="shared" si="32"/>
        <v>-6.0210459389318292</v>
      </c>
      <c r="AY51" s="15">
        <f t="shared" si="33"/>
        <v>3.0340530364394049</v>
      </c>
      <c r="AZ51" s="15">
        <f t="shared" si="34"/>
        <v>8.8029320603229086E-2</v>
      </c>
      <c r="BA51" s="14">
        <f t="shared" si="35"/>
        <v>3.1220823570426339</v>
      </c>
      <c r="BB51" s="13">
        <f t="shared" si="36"/>
        <v>2.6812286656000901</v>
      </c>
      <c r="BC51" s="18">
        <f t="shared" si="37"/>
        <v>0.91040828510171667</v>
      </c>
      <c r="BD51" s="16">
        <f t="shared" si="38"/>
        <v>2.9542085045355115</v>
      </c>
      <c r="BE51" s="17">
        <f t="shared" si="39"/>
        <v>10.469695278669743</v>
      </c>
      <c r="BF51" s="16">
        <f t="shared" si="40"/>
        <v>-6.421496988713093</v>
      </c>
      <c r="BG51" s="15">
        <f t="shared" si="41"/>
        <v>4.7576492053322559</v>
      </c>
      <c r="BH51" s="15">
        <f t="shared" si="42"/>
        <v>5.123546662448593</v>
      </c>
      <c r="BI51" s="14">
        <f t="shared" si="43"/>
        <v>9.8811958677808498</v>
      </c>
      <c r="BJ51" s="13">
        <f t="shared" si="44"/>
        <v>3.9615025194334312</v>
      </c>
      <c r="BK51" s="18">
        <f t="shared" si="45"/>
        <v>0</v>
      </c>
      <c r="BL51" s="16">
        <f t="shared" si="46"/>
        <v>2.9542085045355115</v>
      </c>
      <c r="BM51" s="17">
        <f t="shared" si="47"/>
        <v>0</v>
      </c>
      <c r="BN51" s="16">
        <f t="shared" si="48"/>
        <v>-6.421496988713093</v>
      </c>
      <c r="BO51" s="15">
        <f t="shared" si="49"/>
        <v>3.2946970784078111</v>
      </c>
      <c r="BP51" s="15">
        <f t="shared" si="50"/>
        <v>7.489210590785976E-2</v>
      </c>
      <c r="BQ51" s="14">
        <f t="shared" si="51"/>
        <v>3.3695891843156707</v>
      </c>
      <c r="BR51" s="13">
        <f t="shared" si="52"/>
        <v>2.8997979171517221</v>
      </c>
      <c r="BS51" s="13">
        <f t="shared" si="53"/>
        <v>8.2891362992527888</v>
      </c>
      <c r="BT51" s="207"/>
      <c r="BU51" s="32"/>
      <c r="BV51" s="31"/>
      <c r="BW51" s="30"/>
      <c r="BX51" s="33"/>
      <c r="BY51" s="31"/>
      <c r="BZ51" s="32"/>
      <c r="CA51" s="31"/>
      <c r="CB51" s="32"/>
      <c r="CC51" s="31"/>
      <c r="CD51" s="30"/>
      <c r="CE51" s="29"/>
      <c r="CF51" s="28"/>
    </row>
    <row r="52" spans="1:84" s="26" customFormat="1" ht="15" customHeight="1" x14ac:dyDescent="0.3">
      <c r="A52" s="25"/>
      <c r="B52" s="34"/>
      <c r="C52" s="429">
        <v>33</v>
      </c>
      <c r="D52" s="430" t="s">
        <v>57</v>
      </c>
      <c r="E52" s="431"/>
      <c r="F52" s="432" t="s">
        <v>56</v>
      </c>
      <c r="G52" s="432" t="s">
        <v>55</v>
      </c>
      <c r="H52" s="434">
        <v>0</v>
      </c>
      <c r="I52" s="435">
        <v>0</v>
      </c>
      <c r="J52" s="434">
        <v>0</v>
      </c>
      <c r="K52" s="435">
        <v>0</v>
      </c>
      <c r="L52" s="434">
        <v>1</v>
      </c>
      <c r="M52" s="551">
        <v>3.8</v>
      </c>
      <c r="N52" s="434">
        <v>3</v>
      </c>
      <c r="O52" s="548">
        <v>1.3861628071625769</v>
      </c>
      <c r="P52" s="436">
        <f t="shared" si="0"/>
        <v>33</v>
      </c>
      <c r="R52" s="23">
        <f t="shared" si="1"/>
        <v>2.8</v>
      </c>
      <c r="S52" s="22">
        <f t="shared" si="2"/>
        <v>0</v>
      </c>
      <c r="T52" s="22">
        <f t="shared" si="3"/>
        <v>1.0903342343009912</v>
      </c>
      <c r="U52" s="22">
        <f t="shared" si="4"/>
        <v>0</v>
      </c>
      <c r="V52" s="22">
        <f t="shared" si="5"/>
        <v>1.0903342343009912</v>
      </c>
      <c r="W52" s="22">
        <f t="shared" si="6"/>
        <v>5.3199999999999994</v>
      </c>
      <c r="X52" s="22">
        <f t="shared" si="7"/>
        <v>7.81630031562237</v>
      </c>
      <c r="Y52" s="22">
        <f t="shared" si="8"/>
        <v>1.9406279300276075</v>
      </c>
      <c r="Z52" s="22">
        <f t="shared" si="9"/>
        <v>4.4369282456499786</v>
      </c>
      <c r="AA52" s="249">
        <f t="shared" si="10"/>
        <v>21.127085052572305</v>
      </c>
      <c r="AB52" s="167">
        <f t="shared" si="11"/>
        <v>13.186</v>
      </c>
      <c r="AC52" s="166">
        <f t="shared" si="12"/>
        <v>0</v>
      </c>
      <c r="AD52" s="166">
        <f t="shared" si="13"/>
        <v>-0.76204064806019467</v>
      </c>
      <c r="AE52" s="166">
        <f t="shared" si="14"/>
        <v>0</v>
      </c>
      <c r="AF52" s="166">
        <f t="shared" si="15"/>
        <v>-0.76204064806019467</v>
      </c>
      <c r="AG52" s="166">
        <f t="shared" si="16"/>
        <v>14.44</v>
      </c>
      <c r="AH52" s="166">
        <f t="shared" si="17"/>
        <v>13.677959351939805</v>
      </c>
      <c r="AI52" s="166">
        <f t="shared" si="18"/>
        <v>5.2674186672177923</v>
      </c>
      <c r="AJ52" s="166">
        <f t="shared" si="19"/>
        <v>4.5053780191575976</v>
      </c>
      <c r="AK52" s="257">
        <f t="shared" si="20"/>
        <v>27.194093409412599</v>
      </c>
      <c r="AL52" s="264"/>
      <c r="AM52" s="20">
        <f t="shared" si="21"/>
        <v>4.5599999999999996</v>
      </c>
      <c r="AN52" s="16">
        <f t="shared" si="22"/>
        <v>2.7500083873056593</v>
      </c>
      <c r="AO52" s="16">
        <f t="shared" si="23"/>
        <v>13.299999999999999</v>
      </c>
      <c r="AP52" s="19">
        <f t="shared" si="24"/>
        <v>-6.0210459389318292</v>
      </c>
      <c r="AQ52" s="15">
        <f t="shared" si="25"/>
        <v>19.111852447039901</v>
      </c>
      <c r="AR52" s="15">
        <f t="shared" si="26"/>
        <v>18.873809285357328</v>
      </c>
      <c r="AS52" s="14">
        <f t="shared" si="27"/>
        <v>37.985661732397233</v>
      </c>
      <c r="AT52" s="13">
        <f t="shared" si="28"/>
        <v>7.2946271764591044</v>
      </c>
      <c r="AU52" s="20">
        <f t="shared" si="29"/>
        <v>1.6633953685950922</v>
      </c>
      <c r="AV52" s="16">
        <f t="shared" si="30"/>
        <v>2.7500083873056593</v>
      </c>
      <c r="AW52" s="16">
        <f t="shared" si="31"/>
        <v>4.8515698250690189</v>
      </c>
      <c r="AX52" s="19">
        <f t="shared" si="32"/>
        <v>-6.0210459389318292</v>
      </c>
      <c r="AY52" s="15">
        <f t="shared" si="33"/>
        <v>5.9372335849949458</v>
      </c>
      <c r="AZ52" s="15">
        <f t="shared" si="34"/>
        <v>0.62375423120218121</v>
      </c>
      <c r="BA52" s="14">
        <f t="shared" si="35"/>
        <v>6.5609878161971267</v>
      </c>
      <c r="BB52" s="13">
        <f t="shared" si="36"/>
        <v>4.1930829753875907</v>
      </c>
      <c r="BC52" s="18">
        <f t="shared" si="37"/>
        <v>0</v>
      </c>
      <c r="BD52" s="16">
        <f t="shared" si="38"/>
        <v>2.9542085045355115</v>
      </c>
      <c r="BE52" s="17">
        <f t="shared" si="39"/>
        <v>0</v>
      </c>
      <c r="BF52" s="16">
        <f t="shared" si="40"/>
        <v>-6.421496988713093</v>
      </c>
      <c r="BG52" s="15">
        <f t="shared" si="41"/>
        <v>3.2946970784078111</v>
      </c>
      <c r="BH52" s="15">
        <f t="shared" si="42"/>
        <v>7.489210590785976E-2</v>
      </c>
      <c r="BI52" s="14">
        <f t="shared" si="43"/>
        <v>3.3695891843156707</v>
      </c>
      <c r="BJ52" s="13">
        <f t="shared" si="44"/>
        <v>2.8997979171517221</v>
      </c>
      <c r="BK52" s="18">
        <f t="shared" si="45"/>
        <v>0</v>
      </c>
      <c r="BL52" s="16">
        <f t="shared" si="46"/>
        <v>2.9542085045355115</v>
      </c>
      <c r="BM52" s="17">
        <f t="shared" si="47"/>
        <v>0</v>
      </c>
      <c r="BN52" s="16">
        <f t="shared" si="48"/>
        <v>-6.421496988713093</v>
      </c>
      <c r="BO52" s="15">
        <f t="shared" si="49"/>
        <v>3.2946970784078111</v>
      </c>
      <c r="BP52" s="15">
        <f t="shared" si="50"/>
        <v>7.489210590785976E-2</v>
      </c>
      <c r="BQ52" s="14">
        <f t="shared" si="51"/>
        <v>3.3695891843156707</v>
      </c>
      <c r="BR52" s="13">
        <f t="shared" si="52"/>
        <v>2.8997979171517221</v>
      </c>
      <c r="BS52" s="13">
        <f t="shared" si="53"/>
        <v>19.873876102621878</v>
      </c>
      <c r="BT52" s="207"/>
      <c r="BU52" s="32"/>
      <c r="BV52" s="31"/>
      <c r="BW52" s="30"/>
      <c r="BX52" s="33"/>
      <c r="BY52" s="31"/>
      <c r="BZ52" s="32"/>
      <c r="CA52" s="31"/>
      <c r="CB52" s="32"/>
      <c r="CC52" s="31"/>
      <c r="CD52" s="30"/>
      <c r="CE52" s="29"/>
      <c r="CF52" s="28"/>
    </row>
    <row r="53" spans="1:84" s="26" customFormat="1" ht="15" customHeight="1" x14ac:dyDescent="0.3">
      <c r="A53" s="25"/>
      <c r="B53" s="34"/>
      <c r="C53" s="429">
        <v>34</v>
      </c>
      <c r="D53" s="430" t="s">
        <v>54</v>
      </c>
      <c r="E53" s="431"/>
      <c r="F53" s="432" t="s">
        <v>49</v>
      </c>
      <c r="G53" s="432" t="s">
        <v>53</v>
      </c>
      <c r="H53" s="434">
        <v>2</v>
      </c>
      <c r="I53" s="548">
        <v>1.2</v>
      </c>
      <c r="J53" s="434">
        <v>0</v>
      </c>
      <c r="K53" s="435">
        <v>0</v>
      </c>
      <c r="L53" s="434">
        <v>1</v>
      </c>
      <c r="M53" s="551">
        <v>2.2999999999999998</v>
      </c>
      <c r="N53" s="434">
        <v>2</v>
      </c>
      <c r="O53" s="548">
        <v>0.6</v>
      </c>
      <c r="P53" s="436">
        <f t="shared" si="0"/>
        <v>34</v>
      </c>
      <c r="R53" s="23">
        <f t="shared" si="1"/>
        <v>2.8</v>
      </c>
      <c r="S53" s="22">
        <f t="shared" si="2"/>
        <v>2.4</v>
      </c>
      <c r="T53" s="22">
        <f t="shared" si="3"/>
        <v>3.4903342343009909</v>
      </c>
      <c r="U53" s="22">
        <f t="shared" si="4"/>
        <v>0</v>
      </c>
      <c r="V53" s="22">
        <f t="shared" si="5"/>
        <v>1.0903342343009912</v>
      </c>
      <c r="W53" s="22">
        <f t="shared" si="6"/>
        <v>3.2199999999999998</v>
      </c>
      <c r="X53" s="22">
        <f t="shared" si="7"/>
        <v>5.7163003156223704</v>
      </c>
      <c r="Y53" s="22">
        <f t="shared" si="8"/>
        <v>0.84</v>
      </c>
      <c r="Z53" s="22">
        <f t="shared" si="9"/>
        <v>3.3363003156223705</v>
      </c>
      <c r="AA53" s="249">
        <f t="shared" si="10"/>
        <v>19.369569415469094</v>
      </c>
      <c r="AB53" s="167">
        <f t="shared" si="11"/>
        <v>13.186</v>
      </c>
      <c r="AC53" s="166">
        <f t="shared" si="12"/>
        <v>4.1639999999999997</v>
      </c>
      <c r="AD53" s="166">
        <f t="shared" si="13"/>
        <v>3.401959351939805</v>
      </c>
      <c r="AE53" s="166">
        <f t="shared" si="14"/>
        <v>0</v>
      </c>
      <c r="AF53" s="166">
        <f t="shared" si="15"/>
        <v>-0.76204064806019467</v>
      </c>
      <c r="AG53" s="166">
        <f t="shared" si="16"/>
        <v>8.7399999999999984</v>
      </c>
      <c r="AH53" s="166">
        <f t="shared" si="17"/>
        <v>7.9779593519398038</v>
      </c>
      <c r="AI53" s="166">
        <f t="shared" si="18"/>
        <v>2.2799999999999998</v>
      </c>
      <c r="AJ53" s="166">
        <f t="shared" si="19"/>
        <v>1.5179593519398051</v>
      </c>
      <c r="AK53" s="257">
        <f t="shared" si="20"/>
        <v>17.817796759699025</v>
      </c>
      <c r="AL53" s="264"/>
      <c r="AM53" s="20">
        <f t="shared" si="21"/>
        <v>2.76</v>
      </c>
      <c r="AN53" s="16">
        <f t="shared" si="22"/>
        <v>2.7500083873056593</v>
      </c>
      <c r="AO53" s="16">
        <f t="shared" si="23"/>
        <v>8.0499999999999989</v>
      </c>
      <c r="AP53" s="19">
        <f t="shared" si="24"/>
        <v>-6.0210459389318292</v>
      </c>
      <c r="AQ53" s="15">
        <f t="shared" si="25"/>
        <v>9.2426747900812956</v>
      </c>
      <c r="AR53" s="15">
        <f t="shared" si="26"/>
        <v>2.267964856568637</v>
      </c>
      <c r="AS53" s="14">
        <f t="shared" si="27"/>
        <v>11.510639646649933</v>
      </c>
      <c r="AT53" s="13">
        <f t="shared" si="28"/>
        <v>5.1111656734863002</v>
      </c>
      <c r="AU53" s="20">
        <f t="shared" si="29"/>
        <v>0.72</v>
      </c>
      <c r="AV53" s="16">
        <f t="shared" si="30"/>
        <v>2.7500083873056593</v>
      </c>
      <c r="AW53" s="16">
        <f t="shared" si="31"/>
        <v>2.1</v>
      </c>
      <c r="AX53" s="19">
        <f t="shared" si="32"/>
        <v>-6.0210459389318292</v>
      </c>
      <c r="AY53" s="15">
        <f t="shared" si="33"/>
        <v>4.0571887513975131</v>
      </c>
      <c r="AZ53" s="15">
        <f t="shared" si="34"/>
        <v>0.20545496778661027</v>
      </c>
      <c r="BA53" s="14">
        <f t="shared" si="35"/>
        <v>4.2626437191841235</v>
      </c>
      <c r="BB53" s="13">
        <f t="shared" si="36"/>
        <v>3.3539570481493941</v>
      </c>
      <c r="BC53" s="18">
        <f t="shared" si="37"/>
        <v>0.72</v>
      </c>
      <c r="BD53" s="16">
        <f t="shared" si="38"/>
        <v>2.9542085045355115</v>
      </c>
      <c r="BE53" s="17">
        <f t="shared" si="39"/>
        <v>8.2799999999999994</v>
      </c>
      <c r="BF53" s="16">
        <f t="shared" si="40"/>
        <v>-6.421496988713093</v>
      </c>
      <c r="BG53" s="15">
        <f t="shared" si="41"/>
        <v>4.4057265200167448</v>
      </c>
      <c r="BH53" s="15">
        <f t="shared" si="42"/>
        <v>2.1171886414758454</v>
      </c>
      <c r="BI53" s="14">
        <f t="shared" si="43"/>
        <v>6.5229151614925902</v>
      </c>
      <c r="BJ53" s="13">
        <f t="shared" si="44"/>
        <v>3.2167127001872786</v>
      </c>
      <c r="BK53" s="18">
        <f t="shared" si="45"/>
        <v>0</v>
      </c>
      <c r="BL53" s="16">
        <f t="shared" si="46"/>
        <v>2.9542085045355115</v>
      </c>
      <c r="BM53" s="17">
        <f t="shared" si="47"/>
        <v>0</v>
      </c>
      <c r="BN53" s="16">
        <f t="shared" si="48"/>
        <v>-6.421496988713093</v>
      </c>
      <c r="BO53" s="15">
        <f t="shared" si="49"/>
        <v>3.2946970784078111</v>
      </c>
      <c r="BP53" s="15">
        <f t="shared" si="50"/>
        <v>7.489210590785976E-2</v>
      </c>
      <c r="BQ53" s="14">
        <f t="shared" si="51"/>
        <v>3.3695891843156707</v>
      </c>
      <c r="BR53" s="13">
        <f t="shared" si="52"/>
        <v>2.8997979171517221</v>
      </c>
      <c r="BS53" s="13">
        <f t="shared" si="53"/>
        <v>18.252505170159644</v>
      </c>
      <c r="BT53" s="207"/>
      <c r="BU53" s="32"/>
      <c r="BV53" s="31"/>
      <c r="BW53" s="30"/>
      <c r="BX53" s="33"/>
      <c r="BY53" s="31"/>
      <c r="BZ53" s="32"/>
      <c r="CA53" s="31"/>
      <c r="CB53" s="32"/>
      <c r="CC53" s="31"/>
      <c r="CD53" s="30"/>
      <c r="CE53" s="29"/>
      <c r="CF53" s="28"/>
    </row>
    <row r="54" spans="1:84" s="26" customFormat="1" ht="15" customHeight="1" x14ac:dyDescent="0.3">
      <c r="A54" s="25"/>
      <c r="B54" s="34"/>
      <c r="C54" s="429">
        <v>35</v>
      </c>
      <c r="D54" s="430" t="s">
        <v>52</v>
      </c>
      <c r="E54" s="431"/>
      <c r="F54" s="432" t="s">
        <v>49</v>
      </c>
      <c r="G54" s="432" t="s">
        <v>51</v>
      </c>
      <c r="H54" s="434">
        <v>2</v>
      </c>
      <c r="I54" s="551">
        <v>1.4</v>
      </c>
      <c r="J54" s="434">
        <v>0</v>
      </c>
      <c r="K54" s="435">
        <v>0</v>
      </c>
      <c r="L54" s="434">
        <v>3</v>
      </c>
      <c r="M54" s="551">
        <v>0.6</v>
      </c>
      <c r="N54" s="434">
        <v>0</v>
      </c>
      <c r="O54" s="435">
        <v>0</v>
      </c>
      <c r="P54" s="436">
        <f t="shared" si="0"/>
        <v>35</v>
      </c>
      <c r="R54" s="23">
        <f t="shared" si="1"/>
        <v>2.8</v>
      </c>
      <c r="S54" s="22">
        <f t="shared" si="2"/>
        <v>2.8</v>
      </c>
      <c r="T54" s="22">
        <f t="shared" si="3"/>
        <v>3.8903342343009912</v>
      </c>
      <c r="U54" s="22">
        <f t="shared" si="4"/>
        <v>0</v>
      </c>
      <c r="V54" s="22">
        <f t="shared" si="5"/>
        <v>1.0903342343009912</v>
      </c>
      <c r="W54" s="22">
        <f t="shared" si="6"/>
        <v>0.84</v>
      </c>
      <c r="X54" s="22">
        <f t="shared" si="7"/>
        <v>3.3363003156223705</v>
      </c>
      <c r="Y54" s="22">
        <f t="shared" si="8"/>
        <v>0</v>
      </c>
      <c r="Z54" s="22">
        <f t="shared" si="9"/>
        <v>2.4963003156223706</v>
      </c>
      <c r="AA54" s="249">
        <f t="shared" si="10"/>
        <v>17.789569415469096</v>
      </c>
      <c r="AB54" s="167">
        <f t="shared" si="11"/>
        <v>13.186</v>
      </c>
      <c r="AC54" s="166">
        <f t="shared" si="12"/>
        <v>4.8579999999999997</v>
      </c>
      <c r="AD54" s="166">
        <f t="shared" si="13"/>
        <v>4.095959351939805</v>
      </c>
      <c r="AE54" s="166">
        <f t="shared" si="14"/>
        <v>0</v>
      </c>
      <c r="AF54" s="166">
        <f t="shared" si="15"/>
        <v>-0.76204064806019467</v>
      </c>
      <c r="AG54" s="166">
        <f t="shared" si="16"/>
        <v>2.2799999999999998</v>
      </c>
      <c r="AH54" s="166">
        <f t="shared" si="17"/>
        <v>1.5179593519398051</v>
      </c>
      <c r="AI54" s="166">
        <f t="shared" si="18"/>
        <v>0</v>
      </c>
      <c r="AJ54" s="166">
        <f t="shared" si="19"/>
        <v>-0.76204064806019467</v>
      </c>
      <c r="AK54" s="257">
        <f t="shared" si="20"/>
        <v>12.745796759699026</v>
      </c>
      <c r="AL54" s="264"/>
      <c r="AM54" s="20">
        <f t="shared" si="21"/>
        <v>0.72</v>
      </c>
      <c r="AN54" s="16">
        <f t="shared" si="22"/>
        <v>2.7500083873056593</v>
      </c>
      <c r="AO54" s="16">
        <f t="shared" si="23"/>
        <v>2.1</v>
      </c>
      <c r="AP54" s="19">
        <f t="shared" si="24"/>
        <v>-6.0210459389318292</v>
      </c>
      <c r="AQ54" s="15">
        <f t="shared" si="25"/>
        <v>4.0571887513975131</v>
      </c>
      <c r="AR54" s="15">
        <f t="shared" si="26"/>
        <v>0.20545496778661027</v>
      </c>
      <c r="AS54" s="14">
        <f t="shared" si="27"/>
        <v>4.2626437191841235</v>
      </c>
      <c r="AT54" s="13">
        <f t="shared" si="28"/>
        <v>3.3539570481493941</v>
      </c>
      <c r="AU54" s="20">
        <f t="shared" si="29"/>
        <v>0</v>
      </c>
      <c r="AV54" s="16">
        <f t="shared" si="30"/>
        <v>2.7500083873056593</v>
      </c>
      <c r="AW54" s="16">
        <f t="shared" si="31"/>
        <v>0</v>
      </c>
      <c r="AX54" s="19">
        <f t="shared" si="32"/>
        <v>-6.0210459389318292</v>
      </c>
      <c r="AY54" s="15">
        <f t="shared" si="33"/>
        <v>3.0340530364394049</v>
      </c>
      <c r="AZ54" s="15">
        <f t="shared" si="34"/>
        <v>8.8029320603229086E-2</v>
      </c>
      <c r="BA54" s="14">
        <f t="shared" si="35"/>
        <v>3.1220823570426339</v>
      </c>
      <c r="BB54" s="13">
        <f t="shared" si="36"/>
        <v>2.6812286656000901</v>
      </c>
      <c r="BC54" s="18">
        <f t="shared" si="37"/>
        <v>0.84</v>
      </c>
      <c r="BD54" s="16">
        <f t="shared" si="38"/>
        <v>2.9542085045355115</v>
      </c>
      <c r="BE54" s="17">
        <f t="shared" si="39"/>
        <v>9.66</v>
      </c>
      <c r="BF54" s="16">
        <f t="shared" si="40"/>
        <v>-6.421496988713093</v>
      </c>
      <c r="BG54" s="15">
        <f t="shared" si="41"/>
        <v>4.6243554587204496</v>
      </c>
      <c r="BH54" s="15">
        <f t="shared" si="42"/>
        <v>3.6952753711760997</v>
      </c>
      <c r="BI54" s="14">
        <f t="shared" si="43"/>
        <v>8.3196308298965498</v>
      </c>
      <c r="BJ54" s="13">
        <f t="shared" si="44"/>
        <v>3.5626107645280412</v>
      </c>
      <c r="BK54" s="18">
        <f t="shared" si="45"/>
        <v>0</v>
      </c>
      <c r="BL54" s="16">
        <f t="shared" si="46"/>
        <v>2.9542085045355115</v>
      </c>
      <c r="BM54" s="17">
        <f t="shared" si="47"/>
        <v>0</v>
      </c>
      <c r="BN54" s="16">
        <f t="shared" si="48"/>
        <v>-6.421496988713093</v>
      </c>
      <c r="BO54" s="15">
        <f t="shared" si="49"/>
        <v>3.2946970784078111</v>
      </c>
      <c r="BP54" s="15">
        <f t="shared" si="50"/>
        <v>7.489210590785976E-2</v>
      </c>
      <c r="BQ54" s="14">
        <f t="shared" si="51"/>
        <v>3.3695891843156707</v>
      </c>
      <c r="BR54" s="13">
        <f t="shared" si="52"/>
        <v>2.8997979171517221</v>
      </c>
      <c r="BS54" s="13">
        <f t="shared" si="53"/>
        <v>17.187092673504267</v>
      </c>
      <c r="BT54" s="207"/>
      <c r="BU54" s="32"/>
      <c r="BV54" s="31"/>
      <c r="BW54" s="30"/>
      <c r="BX54" s="33"/>
      <c r="BY54" s="31"/>
      <c r="BZ54" s="32"/>
      <c r="CA54" s="31"/>
      <c r="CB54" s="32"/>
      <c r="CC54" s="31"/>
      <c r="CD54" s="30"/>
      <c r="CE54" s="29"/>
      <c r="CF54" s="28"/>
    </row>
    <row r="55" spans="1:84" s="26" customFormat="1" ht="15" customHeight="1" x14ac:dyDescent="0.3">
      <c r="A55" s="25"/>
      <c r="B55" s="34"/>
      <c r="C55" s="429">
        <v>36</v>
      </c>
      <c r="D55" s="430" t="s">
        <v>50</v>
      </c>
      <c r="E55" s="431"/>
      <c r="F55" s="432" t="s">
        <v>49</v>
      </c>
      <c r="G55" s="432" t="s">
        <v>48</v>
      </c>
      <c r="H55" s="434">
        <v>2</v>
      </c>
      <c r="I55" s="548">
        <v>1.5</v>
      </c>
      <c r="J55" s="434">
        <v>0</v>
      </c>
      <c r="K55" s="435">
        <v>0</v>
      </c>
      <c r="L55" s="434">
        <v>1</v>
      </c>
      <c r="M55" s="548">
        <v>0.84626019593319368</v>
      </c>
      <c r="N55" s="434">
        <v>2</v>
      </c>
      <c r="O55" s="548">
        <v>0.85</v>
      </c>
      <c r="P55" s="436">
        <f t="shared" si="0"/>
        <v>36</v>
      </c>
      <c r="R55" s="23">
        <f t="shared" si="1"/>
        <v>2.8</v>
      </c>
      <c r="S55" s="22">
        <f t="shared" si="2"/>
        <v>3</v>
      </c>
      <c r="T55" s="22">
        <f t="shared" si="3"/>
        <v>4.0903342343009914</v>
      </c>
      <c r="U55" s="22">
        <f t="shared" si="4"/>
        <v>0</v>
      </c>
      <c r="V55" s="22">
        <f t="shared" si="5"/>
        <v>1.0903342343009912</v>
      </c>
      <c r="W55" s="22">
        <f t="shared" si="6"/>
        <v>1.184764274306471</v>
      </c>
      <c r="X55" s="22">
        <f t="shared" si="7"/>
        <v>3.6810645899288419</v>
      </c>
      <c r="Y55" s="22">
        <f t="shared" si="8"/>
        <v>1.19</v>
      </c>
      <c r="Z55" s="22">
        <f t="shared" si="9"/>
        <v>3.6863003156223706</v>
      </c>
      <c r="AA55" s="249">
        <f t="shared" si="10"/>
        <v>19.234333689775564</v>
      </c>
      <c r="AB55" s="167">
        <f t="shared" si="11"/>
        <v>13.186</v>
      </c>
      <c r="AC55" s="166">
        <f t="shared" si="12"/>
        <v>5.2050000000000001</v>
      </c>
      <c r="AD55" s="166">
        <f t="shared" si="13"/>
        <v>4.4429593519398054</v>
      </c>
      <c r="AE55" s="166">
        <f t="shared" si="14"/>
        <v>0</v>
      </c>
      <c r="AF55" s="166">
        <f t="shared" si="15"/>
        <v>-0.76204064806019467</v>
      </c>
      <c r="AG55" s="166">
        <f t="shared" si="16"/>
        <v>3.2157887445461357</v>
      </c>
      <c r="AH55" s="166">
        <f t="shared" si="17"/>
        <v>2.4537480964859411</v>
      </c>
      <c r="AI55" s="166">
        <f t="shared" si="18"/>
        <v>3.23</v>
      </c>
      <c r="AJ55" s="166">
        <f t="shared" si="19"/>
        <v>2.4679593519398053</v>
      </c>
      <c r="AK55" s="257">
        <f t="shared" si="20"/>
        <v>16.275585504245164</v>
      </c>
      <c r="AL55" s="264"/>
      <c r="AM55" s="20">
        <f t="shared" si="21"/>
        <v>1.0155122351198325</v>
      </c>
      <c r="AN55" s="16">
        <f t="shared" si="22"/>
        <v>2.7500083873056593</v>
      </c>
      <c r="AO55" s="16">
        <f t="shared" si="23"/>
        <v>2.9619106857661777</v>
      </c>
      <c r="AP55" s="19">
        <f t="shared" si="24"/>
        <v>-6.0210459389318292</v>
      </c>
      <c r="AQ55" s="15">
        <f t="shared" si="25"/>
        <v>4.5711216559559542</v>
      </c>
      <c r="AR55" s="15">
        <f t="shared" si="26"/>
        <v>0.29093293210563254</v>
      </c>
      <c r="AS55" s="14">
        <f t="shared" si="27"/>
        <v>4.8620545880615866</v>
      </c>
      <c r="AT55" s="13">
        <f t="shared" si="28"/>
        <v>3.6226561860249769</v>
      </c>
      <c r="AU55" s="20">
        <f t="shared" si="29"/>
        <v>1.02</v>
      </c>
      <c r="AV55" s="16">
        <f t="shared" si="30"/>
        <v>2.7500083873056593</v>
      </c>
      <c r="AW55" s="16">
        <f t="shared" si="31"/>
        <v>2.9750000000000001</v>
      </c>
      <c r="AX55" s="19">
        <f t="shared" si="32"/>
        <v>-6.0210459389318292</v>
      </c>
      <c r="AY55" s="15">
        <f t="shared" si="33"/>
        <v>4.5794086271072274</v>
      </c>
      <c r="AZ55" s="15">
        <f t="shared" si="34"/>
        <v>0.29247394764295243</v>
      </c>
      <c r="BA55" s="14">
        <f t="shared" si="35"/>
        <v>4.8718825747501802</v>
      </c>
      <c r="BB55" s="13">
        <f t="shared" si="36"/>
        <v>3.6266980609528159</v>
      </c>
      <c r="BC55" s="18">
        <f t="shared" si="37"/>
        <v>0.89999999999999991</v>
      </c>
      <c r="BD55" s="16">
        <f t="shared" si="38"/>
        <v>2.9542085045355115</v>
      </c>
      <c r="BE55" s="17">
        <f t="shared" si="39"/>
        <v>10.350000000000001</v>
      </c>
      <c r="BF55" s="16">
        <f t="shared" si="40"/>
        <v>-6.421496988713093</v>
      </c>
      <c r="BG55" s="15">
        <f t="shared" si="41"/>
        <v>4.7377053408669232</v>
      </c>
      <c r="BH55" s="15">
        <f t="shared" si="42"/>
        <v>4.8819174726295316</v>
      </c>
      <c r="BI55" s="14">
        <f t="shared" si="43"/>
        <v>9.6196228134964556</v>
      </c>
      <c r="BJ55" s="13">
        <f t="shared" si="44"/>
        <v>3.8921910010591949</v>
      </c>
      <c r="BK55" s="18">
        <f t="shared" si="45"/>
        <v>0</v>
      </c>
      <c r="BL55" s="16">
        <f t="shared" si="46"/>
        <v>2.9542085045355115</v>
      </c>
      <c r="BM55" s="17">
        <f t="shared" si="47"/>
        <v>0</v>
      </c>
      <c r="BN55" s="16">
        <f t="shared" si="48"/>
        <v>-6.421496988713093</v>
      </c>
      <c r="BO55" s="15">
        <f t="shared" si="49"/>
        <v>3.2946970784078111</v>
      </c>
      <c r="BP55" s="15">
        <f t="shared" si="50"/>
        <v>7.489210590785976E-2</v>
      </c>
      <c r="BQ55" s="14">
        <f t="shared" si="51"/>
        <v>3.3695891843156707</v>
      </c>
      <c r="BR55" s="13">
        <f t="shared" si="52"/>
        <v>2.8997979171517221</v>
      </c>
      <c r="BS55" s="13">
        <f t="shared" si="53"/>
        <v>18.660434310048998</v>
      </c>
      <c r="BT55" s="207"/>
      <c r="BU55" s="32"/>
      <c r="BV55" s="31"/>
      <c r="BW55" s="30"/>
      <c r="BX55" s="33"/>
      <c r="BY55" s="31"/>
      <c r="BZ55" s="32"/>
      <c r="CA55" s="31"/>
      <c r="CB55" s="32"/>
      <c r="CC55" s="31"/>
      <c r="CD55" s="30"/>
      <c r="CE55" s="29"/>
      <c r="CF55" s="28"/>
    </row>
    <row r="56" spans="1:84" s="26" customFormat="1" ht="15" customHeight="1" x14ac:dyDescent="0.3">
      <c r="A56" s="25"/>
      <c r="B56" s="34"/>
      <c r="C56" s="429"/>
      <c r="D56" s="430"/>
      <c r="E56" s="431"/>
      <c r="F56" s="432"/>
      <c r="G56" s="432"/>
      <c r="H56" s="434"/>
      <c r="I56" s="435"/>
      <c r="J56" s="434"/>
      <c r="K56" s="435"/>
      <c r="L56" s="434"/>
      <c r="M56" s="435"/>
      <c r="N56" s="434"/>
      <c r="O56" s="435"/>
      <c r="P56" s="436"/>
      <c r="R56" s="23"/>
      <c r="S56" s="22"/>
      <c r="T56" s="22"/>
      <c r="U56" s="22"/>
      <c r="V56" s="22"/>
      <c r="W56" s="22"/>
      <c r="X56" s="22"/>
      <c r="Y56" s="22"/>
      <c r="Z56" s="22"/>
      <c r="AA56" s="249"/>
      <c r="AB56" s="167"/>
      <c r="AC56" s="166"/>
      <c r="AD56" s="166"/>
      <c r="AE56" s="166"/>
      <c r="AF56" s="166"/>
      <c r="AG56" s="166"/>
      <c r="AH56" s="166"/>
      <c r="AI56" s="166"/>
      <c r="AJ56" s="166"/>
      <c r="AK56" s="257"/>
      <c r="AL56" s="264"/>
      <c r="AM56" s="20"/>
      <c r="AN56" s="16"/>
      <c r="AO56" s="16"/>
      <c r="AP56" s="19"/>
      <c r="AQ56" s="15"/>
      <c r="AR56" s="15"/>
      <c r="AS56" s="14"/>
      <c r="AT56" s="13"/>
      <c r="AU56" s="20"/>
      <c r="AV56" s="16"/>
      <c r="AW56" s="16"/>
      <c r="AX56" s="19"/>
      <c r="AY56" s="15"/>
      <c r="AZ56" s="15"/>
      <c r="BA56" s="14"/>
      <c r="BB56" s="13"/>
      <c r="BC56" s="18"/>
      <c r="BD56" s="16"/>
      <c r="BE56" s="17"/>
      <c r="BF56" s="16"/>
      <c r="BG56" s="15"/>
      <c r="BH56" s="15"/>
      <c r="BI56" s="14"/>
      <c r="BJ56" s="13"/>
      <c r="BK56" s="18"/>
      <c r="BL56" s="16"/>
      <c r="BM56" s="17"/>
      <c r="BN56" s="16"/>
      <c r="BO56" s="15"/>
      <c r="BP56" s="15"/>
      <c r="BQ56" s="14"/>
      <c r="BR56" s="13"/>
      <c r="BS56" s="13"/>
      <c r="BT56" s="207"/>
      <c r="BU56" s="32"/>
      <c r="BV56" s="31"/>
      <c r="BW56" s="30"/>
      <c r="BX56" s="33"/>
      <c r="BY56" s="31"/>
      <c r="BZ56" s="32"/>
      <c r="CA56" s="31"/>
      <c r="CB56" s="32"/>
      <c r="CC56" s="31"/>
      <c r="CD56" s="30"/>
      <c r="CE56" s="29"/>
      <c r="CF56" s="28"/>
    </row>
    <row r="57" spans="1:84" s="26" customFormat="1" ht="15" customHeight="1" x14ac:dyDescent="0.3">
      <c r="A57" s="24"/>
      <c r="B57" s="34"/>
      <c r="C57" s="429"/>
      <c r="D57" s="430"/>
      <c r="E57" s="431"/>
      <c r="F57" s="432"/>
      <c r="G57" s="432"/>
      <c r="H57" s="434"/>
      <c r="I57" s="435"/>
      <c r="J57" s="434"/>
      <c r="K57" s="435"/>
      <c r="L57" s="434"/>
      <c r="M57" s="435"/>
      <c r="N57" s="434"/>
      <c r="O57" s="435"/>
      <c r="P57" s="436"/>
      <c r="R57" s="23"/>
      <c r="S57" s="22"/>
      <c r="T57" s="22"/>
      <c r="U57" s="22"/>
      <c r="V57" s="22"/>
      <c r="W57" s="22"/>
      <c r="X57" s="22"/>
      <c r="Y57" s="22"/>
      <c r="Z57" s="22"/>
      <c r="AA57" s="249"/>
      <c r="AB57" s="167"/>
      <c r="AC57" s="166"/>
      <c r="AD57" s="166"/>
      <c r="AE57" s="166"/>
      <c r="AF57" s="166"/>
      <c r="AG57" s="166"/>
      <c r="AH57" s="166"/>
      <c r="AI57" s="166"/>
      <c r="AJ57" s="166"/>
      <c r="AK57" s="257"/>
      <c r="AL57" s="264"/>
      <c r="AM57" s="20"/>
      <c r="AN57" s="16"/>
      <c r="AO57" s="16"/>
      <c r="AP57" s="19"/>
      <c r="AQ57" s="15"/>
      <c r="AR57" s="15"/>
      <c r="AS57" s="14"/>
      <c r="AT57" s="13"/>
      <c r="AU57" s="20"/>
      <c r="AV57" s="16"/>
      <c r="AW57" s="16"/>
      <c r="AX57" s="19"/>
      <c r="AY57" s="15"/>
      <c r="AZ57" s="15"/>
      <c r="BA57" s="14"/>
      <c r="BB57" s="13"/>
      <c r="BC57" s="18"/>
      <c r="BD57" s="16"/>
      <c r="BE57" s="17"/>
      <c r="BF57" s="16"/>
      <c r="BG57" s="15"/>
      <c r="BH57" s="15"/>
      <c r="BI57" s="14"/>
      <c r="BJ57" s="13"/>
      <c r="BK57" s="18"/>
      <c r="BL57" s="16"/>
      <c r="BM57" s="17"/>
      <c r="BN57" s="16"/>
      <c r="BO57" s="15"/>
      <c r="BP57" s="15"/>
      <c r="BQ57" s="14"/>
      <c r="BR57" s="13"/>
      <c r="BS57" s="13"/>
      <c r="BT57" s="207"/>
      <c r="BU57" s="32"/>
      <c r="BV57" s="31"/>
      <c r="BW57" s="30"/>
      <c r="BX57" s="33"/>
      <c r="BY57" s="31"/>
      <c r="BZ57" s="32"/>
      <c r="CA57" s="31"/>
      <c r="CB57" s="32"/>
      <c r="CC57" s="31"/>
      <c r="CD57" s="30"/>
      <c r="CE57" s="29"/>
      <c r="CF57" s="28"/>
    </row>
    <row r="58" spans="1:84" s="2" customFormat="1" ht="15" customHeight="1" thickBot="1" x14ac:dyDescent="0.35">
      <c r="A58" s="1"/>
      <c r="B58" s="1"/>
      <c r="C58" s="429"/>
      <c r="D58" s="441"/>
      <c r="E58" s="442"/>
      <c r="F58" s="441"/>
      <c r="G58" s="441"/>
      <c r="H58" s="443"/>
      <c r="I58" s="441"/>
      <c r="J58" s="441"/>
      <c r="K58" s="435"/>
      <c r="L58" s="441"/>
      <c r="M58" s="441"/>
      <c r="N58" s="438"/>
      <c r="O58" s="432"/>
      <c r="P58" s="436"/>
      <c r="R58" s="23"/>
      <c r="S58" s="22"/>
      <c r="T58" s="22"/>
      <c r="U58" s="22"/>
      <c r="V58" s="22"/>
      <c r="W58" s="22"/>
      <c r="X58" s="22"/>
      <c r="Y58" s="22"/>
      <c r="Z58" s="22"/>
      <c r="AA58" s="249"/>
      <c r="AB58" s="167"/>
      <c r="AC58" s="166"/>
      <c r="AD58" s="166"/>
      <c r="AE58" s="166"/>
      <c r="AF58" s="166"/>
      <c r="AG58" s="166"/>
      <c r="AH58" s="166"/>
      <c r="AI58" s="166"/>
      <c r="AJ58" s="166"/>
      <c r="AK58" s="257"/>
      <c r="AL58" s="251"/>
      <c r="AM58" s="20"/>
      <c r="AN58" s="16"/>
      <c r="AO58" s="16"/>
      <c r="AP58" s="19"/>
      <c r="AQ58" s="15"/>
      <c r="AR58" s="15"/>
      <c r="AS58" s="14"/>
      <c r="AT58" s="13"/>
      <c r="AU58" s="20"/>
      <c r="AV58" s="16"/>
      <c r="AW58" s="16"/>
      <c r="AX58" s="19"/>
      <c r="AY58" s="15"/>
      <c r="AZ58" s="15"/>
      <c r="BA58" s="14"/>
      <c r="BB58" s="13"/>
      <c r="BC58" s="18"/>
      <c r="BD58" s="16"/>
      <c r="BE58" s="17"/>
      <c r="BF58" s="16"/>
      <c r="BG58" s="15"/>
      <c r="BH58" s="15"/>
      <c r="BI58" s="14"/>
      <c r="BJ58" s="13"/>
      <c r="BK58" s="18"/>
      <c r="BL58" s="16"/>
      <c r="BM58" s="17"/>
      <c r="BN58" s="16"/>
      <c r="BO58" s="15"/>
      <c r="BP58" s="15"/>
      <c r="BQ58" s="14"/>
      <c r="BR58" s="13"/>
      <c r="BS58" s="13"/>
      <c r="BT58" s="11"/>
    </row>
    <row r="59" spans="1:84" s="2" customFormat="1" ht="41.55" customHeight="1" thickBot="1" x14ac:dyDescent="0.35">
      <c r="A59" s="1"/>
      <c r="B59" s="1"/>
      <c r="C59" s="525"/>
      <c r="D59" s="521" t="s">
        <v>47</v>
      </c>
      <c r="E59" s="520"/>
      <c r="F59" s="527"/>
      <c r="G59" s="527" t="s">
        <v>46</v>
      </c>
      <c r="H59" s="519" t="s">
        <v>45</v>
      </c>
      <c r="I59" s="520" t="s">
        <v>44</v>
      </c>
      <c r="J59" s="519" t="s">
        <v>43</v>
      </c>
      <c r="K59" s="520" t="s">
        <v>42</v>
      </c>
      <c r="L59" s="519" t="s">
        <v>41</v>
      </c>
      <c r="M59" s="520" t="s">
        <v>40</v>
      </c>
      <c r="N59" s="519" t="s">
        <v>39</v>
      </c>
      <c r="O59" s="520" t="s">
        <v>38</v>
      </c>
      <c r="P59" s="528"/>
      <c r="R59" s="23"/>
      <c r="S59" s="22"/>
      <c r="T59" s="22"/>
      <c r="U59" s="22"/>
      <c r="V59" s="22"/>
      <c r="W59" s="22"/>
      <c r="X59" s="22"/>
      <c r="Y59" s="22"/>
      <c r="Z59" s="22"/>
      <c r="AA59" s="249"/>
      <c r="AB59" s="167"/>
      <c r="AC59" s="166"/>
      <c r="AD59" s="166"/>
      <c r="AE59" s="166"/>
      <c r="AF59" s="166"/>
      <c r="AG59" s="166"/>
      <c r="AH59" s="166"/>
      <c r="AI59" s="166"/>
      <c r="AJ59" s="166"/>
      <c r="AK59" s="257"/>
      <c r="AL59" s="251"/>
      <c r="AM59" s="15"/>
      <c r="AN59" s="15"/>
      <c r="AO59" s="15"/>
      <c r="AP59" s="15"/>
      <c r="AQ59" s="15"/>
      <c r="AR59" s="15"/>
      <c r="AS59" s="14"/>
      <c r="AT59" s="13"/>
      <c r="AU59" s="15"/>
      <c r="AV59" s="15"/>
      <c r="AW59" s="15"/>
      <c r="AX59" s="15"/>
      <c r="AY59" s="15"/>
      <c r="AZ59" s="15"/>
      <c r="BA59" s="14"/>
      <c r="BB59" s="13"/>
      <c r="BC59" s="15"/>
      <c r="BD59" s="15"/>
      <c r="BE59" s="15"/>
      <c r="BF59" s="15"/>
      <c r="BG59" s="15"/>
      <c r="BH59" s="15"/>
      <c r="BI59" s="14"/>
      <c r="BJ59" s="13"/>
      <c r="BK59" s="18"/>
      <c r="BL59" s="16"/>
      <c r="BM59" s="17"/>
      <c r="BN59" s="16"/>
      <c r="BO59" s="15"/>
      <c r="BP59" s="15"/>
      <c r="BQ59" s="14"/>
      <c r="BR59" s="13"/>
      <c r="BS59" s="13"/>
      <c r="BT59" s="11"/>
    </row>
    <row r="60" spans="1:84" s="2" customFormat="1" ht="15" customHeight="1" x14ac:dyDescent="0.3">
      <c r="A60" s="1"/>
      <c r="B60" s="1"/>
      <c r="C60" s="429" t="s">
        <v>36</v>
      </c>
      <c r="D60" s="444" t="s">
        <v>37</v>
      </c>
      <c r="E60" s="445"/>
      <c r="F60" s="446"/>
      <c r="G60" s="446" t="s">
        <v>36</v>
      </c>
      <c r="H60" s="447">
        <v>0</v>
      </c>
      <c r="I60" s="448">
        <v>0</v>
      </c>
      <c r="J60" s="434">
        <v>0</v>
      </c>
      <c r="K60" s="550">
        <v>0</v>
      </c>
      <c r="L60" s="447">
        <v>1</v>
      </c>
      <c r="M60" s="552">
        <v>2</v>
      </c>
      <c r="N60" s="434">
        <v>0</v>
      </c>
      <c r="O60" s="449">
        <v>0</v>
      </c>
      <c r="P60" s="436" t="str">
        <f t="shared" ref="P60:P78" si="54">C60</f>
        <v>A1</v>
      </c>
      <c r="R60" s="23">
        <f t="shared" ref="R60:R78" si="55">W$18*S$18</f>
        <v>2.8</v>
      </c>
      <c r="S60" s="22">
        <f t="shared" ref="S60:S78" si="56">$I60*S$18</f>
        <v>0</v>
      </c>
      <c r="T60" s="22">
        <f t="shared" ref="T60:T78" si="57">SUM(S60,T$18)</f>
        <v>1.0903342343009912</v>
      </c>
      <c r="U60" s="22">
        <f t="shared" ref="U60:U78" si="58">$K60*U$18</f>
        <v>0</v>
      </c>
      <c r="V60" s="22">
        <f t="shared" ref="V60:V78" si="59">SUM(U60,V$18)</f>
        <v>1.0903342343009912</v>
      </c>
      <c r="W60" s="22">
        <f t="shared" ref="W60:W78" si="60">W$18*$M60</f>
        <v>2.8</v>
      </c>
      <c r="X60" s="22">
        <f t="shared" ref="X60:X78" si="61">SUM(W60,X$18)</f>
        <v>5.2963003156223705</v>
      </c>
      <c r="Y60" s="22">
        <f t="shared" ref="Y60:Y78" si="62">Y$18*$O60</f>
        <v>0</v>
      </c>
      <c r="Z60" s="22">
        <f t="shared" ref="Z60:Z78" si="63">SUM(Y60,Z$18)</f>
        <v>2.4963003156223706</v>
      </c>
      <c r="AA60" s="249">
        <f t="shared" ref="AA60:AA78" si="64">$H60*T60+$J60*V60+$L60*X60+$N60*Z60</f>
        <v>5.2963003156223705</v>
      </c>
      <c r="AB60" s="167">
        <f t="shared" ref="AB60:AB78" si="65">AB$18*AG$18*AC$18</f>
        <v>13.186</v>
      </c>
      <c r="AC60" s="166">
        <f t="shared" ref="AC60:AC78" si="66">$I60*AC$18</f>
        <v>0</v>
      </c>
      <c r="AD60" s="166">
        <f t="shared" ref="AD60:AD78" si="67">SUM(AC60,AD$18)</f>
        <v>-0.76204064806019467</v>
      </c>
      <c r="AE60" s="166">
        <f t="shared" ref="AE60:AE78" si="68">$K60*AE$18</f>
        <v>0</v>
      </c>
      <c r="AF60" s="166">
        <f t="shared" ref="AF60:AF78" si="69">SUM(AE60,AF$18)</f>
        <v>-0.76204064806019467</v>
      </c>
      <c r="AG60" s="166">
        <f t="shared" ref="AG60:AG78" si="70">AG$18*$M60</f>
        <v>7.6</v>
      </c>
      <c r="AH60" s="166">
        <f t="shared" ref="AH60:AH78" si="71">SUM(AG60,AH$18)</f>
        <v>6.837959351939805</v>
      </c>
      <c r="AI60" s="166">
        <f t="shared" ref="AI60:AI78" si="72">AI$18*$O60</f>
        <v>0</v>
      </c>
      <c r="AJ60" s="166">
        <f t="shared" ref="AJ60:AJ78" si="73">SUM(AI60,AJ$18)</f>
        <v>-0.76204064806019467</v>
      </c>
      <c r="AK60" s="257">
        <f t="shared" ref="AK60:AK78" si="74">$H60*AD60+$J60*AF60+$L60*AH60+$N60*AJ60</f>
        <v>6.837959351939805</v>
      </c>
      <c r="AL60" s="251"/>
      <c r="AM60" s="20">
        <f t="shared" ref="AM60:AM78" si="75">AM$18*M60</f>
        <v>2.4</v>
      </c>
      <c r="AN60" s="16">
        <f t="shared" ref="AN60:AN78" si="76">AN$18</f>
        <v>2.7500083873056593</v>
      </c>
      <c r="AO60" s="16">
        <f t="shared" ref="AO60:AO78" si="77">AO$18*M60</f>
        <v>7</v>
      </c>
      <c r="AP60" s="19">
        <f t="shared" ref="AP60:AP78" si="78">AP$18</f>
        <v>-6.0210459389318292</v>
      </c>
      <c r="AQ60" s="15">
        <f t="shared" ref="AQ60:AQ78" si="79">EXP((AM60+AN60)/$AO$15)</f>
        <v>7.9927577461895938</v>
      </c>
      <c r="AR60" s="15">
        <f t="shared" ref="AR60:AR78" si="80">EXP((AO60+AP60)/$AO$15)</f>
        <v>1.484539208359229</v>
      </c>
      <c r="AS60" s="14">
        <f t="shared" ref="AS60:AS78" si="81">SUM(AQ60:AR60)</f>
        <v>9.477296954548823</v>
      </c>
      <c r="AT60" s="13">
        <f t="shared" ref="AT60:AT78" si="82">$AO$15*LN(SUM(AQ60^2/AS60,AR60^2/AS60))</f>
        <v>4.8119315749491189</v>
      </c>
      <c r="AU60" s="20">
        <f t="shared" ref="AU60:AU78" si="83">AU$18*O60</f>
        <v>0</v>
      </c>
      <c r="AV60" s="16">
        <f t="shared" ref="AV60:AV78" si="84">AV$18</f>
        <v>2.7500083873056593</v>
      </c>
      <c r="AW60" s="16">
        <f t="shared" ref="AW60:AW78" si="85">AW$18*O60</f>
        <v>0</v>
      </c>
      <c r="AX60" s="19">
        <f t="shared" ref="AX60:AX78" si="86">AX$18</f>
        <v>-6.0210459389318292</v>
      </c>
      <c r="AY60" s="15">
        <f t="shared" ref="AY60:AY78" si="87">EXP((AU60+AV60)/$AO$15)</f>
        <v>3.0340530364394049</v>
      </c>
      <c r="AZ60" s="15">
        <f t="shared" ref="AZ60:AZ78" si="88">EXP((AW60+AX60)/$AO$15)</f>
        <v>8.8029320603229086E-2</v>
      </c>
      <c r="BA60" s="14">
        <f t="shared" ref="BA60:BA78" si="89">SUM(AY60:AZ60)</f>
        <v>3.1220823570426339</v>
      </c>
      <c r="BB60" s="13">
        <f t="shared" ref="BB60:BB78" si="90">$AO$15*LN(SUM(AY60^2/BA60,AZ60^2/BA60))</f>
        <v>2.6812286656000901</v>
      </c>
      <c r="BC60" s="18">
        <f t="shared" ref="BC60:BC78" si="91">I60*BC$18</f>
        <v>0</v>
      </c>
      <c r="BD60" s="16">
        <f t="shared" ref="BD60:BD78" si="92">BD$18</f>
        <v>2.9542085045355115</v>
      </c>
      <c r="BE60" s="17">
        <f t="shared" ref="BE60:BE78" si="93">I60*BE$18</f>
        <v>0</v>
      </c>
      <c r="BF60" s="16">
        <f t="shared" ref="BF60:BF78" si="94">BF$18</f>
        <v>-6.421496988713093</v>
      </c>
      <c r="BG60" s="15">
        <f t="shared" ref="BG60:BG78" si="95">EXP((BC60+BD60)/$AO$15)</f>
        <v>3.2946970784078111</v>
      </c>
      <c r="BH60" s="15">
        <f t="shared" ref="BH60:BH78" si="96">EXP((BE60+BF60)/$AO$15)</f>
        <v>7.489210590785976E-2</v>
      </c>
      <c r="BI60" s="14">
        <f t="shared" ref="BI60:BI78" si="97">SUM(BG60:BH60)</f>
        <v>3.3695891843156707</v>
      </c>
      <c r="BJ60" s="13">
        <f t="shared" ref="BJ60:BJ78" si="98">$AO$15*LN(SUM(BG60^2/BI60,BH60^2/BI60))</f>
        <v>2.8997979171517221</v>
      </c>
      <c r="BK60" s="18">
        <f t="shared" ref="BK60:BK78" si="99">K60*BK$18</f>
        <v>0</v>
      </c>
      <c r="BL60" s="16">
        <f t="shared" ref="BL60:BL78" si="100">BL$18</f>
        <v>2.9542085045355115</v>
      </c>
      <c r="BM60" s="17">
        <f t="shared" ref="BM60:BM78" si="101">K60*BM$18</f>
        <v>0</v>
      </c>
      <c r="BN60" s="16">
        <f t="shared" ref="BN60:BN78" si="102">BN$18</f>
        <v>-6.421496988713093</v>
      </c>
      <c r="BO60" s="15">
        <f t="shared" ref="BO60:BO78" si="103">EXP((BK60+BL60)/$AO$15)</f>
        <v>3.2946970784078111</v>
      </c>
      <c r="BP60" s="15">
        <f t="shared" ref="BP60:BP78" si="104">EXP((BM60+BN60)/$AO$15)</f>
        <v>7.489210590785976E-2</v>
      </c>
      <c r="BQ60" s="14">
        <f t="shared" ref="BQ60:BQ78" si="105">SUM(BO60:BP60)</f>
        <v>3.3695891843156707</v>
      </c>
      <c r="BR60" s="13">
        <f t="shared" ref="BR60:BR78" si="106">$AO$15*LN(SUM(BO60^2/BQ60,BP60^2/BQ60))</f>
        <v>2.8997979171517221</v>
      </c>
      <c r="BS60" s="13">
        <f t="shared" ref="BS60:BS78" si="107">L60*AT60+N60*BB60+H60*BJ60+J60*BR60</f>
        <v>4.8119315749491189</v>
      </c>
      <c r="BT60" s="11"/>
    </row>
    <row r="61" spans="1:84" s="2" customFormat="1" ht="15" customHeight="1" x14ac:dyDescent="0.3">
      <c r="A61" s="1"/>
      <c r="B61" s="1"/>
      <c r="C61" s="429" t="s">
        <v>34</v>
      </c>
      <c r="D61" s="444" t="s">
        <v>35</v>
      </c>
      <c r="E61" s="445"/>
      <c r="F61" s="446"/>
      <c r="G61" s="446" t="s">
        <v>34</v>
      </c>
      <c r="H61" s="447">
        <v>0</v>
      </c>
      <c r="I61" s="448">
        <v>0</v>
      </c>
      <c r="J61" s="434">
        <v>0</v>
      </c>
      <c r="K61" s="446">
        <v>0</v>
      </c>
      <c r="L61" s="447">
        <v>1</v>
      </c>
      <c r="M61" s="552">
        <v>2.2000000000000002</v>
      </c>
      <c r="N61" s="434">
        <v>0</v>
      </c>
      <c r="O61" s="449">
        <v>0</v>
      </c>
      <c r="P61" s="436" t="str">
        <f t="shared" si="54"/>
        <v>A2</v>
      </c>
      <c r="R61" s="23">
        <f t="shared" si="55"/>
        <v>2.8</v>
      </c>
      <c r="S61" s="22">
        <f t="shared" si="56"/>
        <v>0</v>
      </c>
      <c r="T61" s="22">
        <f t="shared" si="57"/>
        <v>1.0903342343009912</v>
      </c>
      <c r="U61" s="22">
        <f t="shared" si="58"/>
        <v>0</v>
      </c>
      <c r="V61" s="22">
        <f t="shared" si="59"/>
        <v>1.0903342343009912</v>
      </c>
      <c r="W61" s="22">
        <f t="shared" si="60"/>
        <v>3.08</v>
      </c>
      <c r="X61" s="22">
        <f t="shared" si="61"/>
        <v>5.5763003156223707</v>
      </c>
      <c r="Y61" s="22">
        <f t="shared" si="62"/>
        <v>0</v>
      </c>
      <c r="Z61" s="22">
        <f t="shared" si="63"/>
        <v>2.4963003156223706</v>
      </c>
      <c r="AA61" s="249">
        <f t="shared" si="64"/>
        <v>5.5763003156223707</v>
      </c>
      <c r="AB61" s="167">
        <f t="shared" si="65"/>
        <v>13.186</v>
      </c>
      <c r="AC61" s="166">
        <f t="shared" si="66"/>
        <v>0</v>
      </c>
      <c r="AD61" s="166">
        <f t="shared" si="67"/>
        <v>-0.76204064806019467</v>
      </c>
      <c r="AE61" s="166">
        <f t="shared" si="68"/>
        <v>0</v>
      </c>
      <c r="AF61" s="166">
        <f t="shared" si="69"/>
        <v>-0.76204064806019467</v>
      </c>
      <c r="AG61" s="166">
        <f t="shared" si="70"/>
        <v>8.36</v>
      </c>
      <c r="AH61" s="166">
        <f t="shared" si="71"/>
        <v>7.5979593519398048</v>
      </c>
      <c r="AI61" s="166">
        <f t="shared" si="72"/>
        <v>0</v>
      </c>
      <c r="AJ61" s="166">
        <f t="shared" si="73"/>
        <v>-0.76204064806019467</v>
      </c>
      <c r="AK61" s="257">
        <f t="shared" si="74"/>
        <v>7.5979593519398048</v>
      </c>
      <c r="AL61" s="251"/>
      <c r="AM61" s="20">
        <f t="shared" si="75"/>
        <v>2.64</v>
      </c>
      <c r="AN61" s="16">
        <f t="shared" si="76"/>
        <v>2.7500083873056593</v>
      </c>
      <c r="AO61" s="16">
        <f t="shared" si="77"/>
        <v>7.7000000000000011</v>
      </c>
      <c r="AP61" s="19">
        <f t="shared" si="78"/>
        <v>-6.0210459389318292</v>
      </c>
      <c r="AQ61" s="15">
        <f t="shared" si="79"/>
        <v>8.8057022869558406</v>
      </c>
      <c r="AR61" s="15">
        <f t="shared" si="80"/>
        <v>1.9691921893847035</v>
      </c>
      <c r="AS61" s="14">
        <f t="shared" si="81"/>
        <v>10.774894476340544</v>
      </c>
      <c r="AT61" s="13">
        <f t="shared" si="82"/>
        <v>5.0108677571696951</v>
      </c>
      <c r="AU61" s="20">
        <f t="shared" si="83"/>
        <v>0</v>
      </c>
      <c r="AV61" s="16">
        <f t="shared" si="84"/>
        <v>2.7500083873056593</v>
      </c>
      <c r="AW61" s="16">
        <f t="shared" si="85"/>
        <v>0</v>
      </c>
      <c r="AX61" s="19">
        <f t="shared" si="86"/>
        <v>-6.0210459389318292</v>
      </c>
      <c r="AY61" s="15">
        <f t="shared" si="87"/>
        <v>3.0340530364394049</v>
      </c>
      <c r="AZ61" s="15">
        <f t="shared" si="88"/>
        <v>8.8029320603229086E-2</v>
      </c>
      <c r="BA61" s="14">
        <f t="shared" si="89"/>
        <v>3.1220823570426339</v>
      </c>
      <c r="BB61" s="13">
        <f t="shared" si="90"/>
        <v>2.6812286656000901</v>
      </c>
      <c r="BC61" s="18">
        <f t="shared" si="91"/>
        <v>0</v>
      </c>
      <c r="BD61" s="16">
        <f t="shared" si="92"/>
        <v>2.9542085045355115</v>
      </c>
      <c r="BE61" s="17">
        <f t="shared" si="93"/>
        <v>0</v>
      </c>
      <c r="BF61" s="16">
        <f t="shared" si="94"/>
        <v>-6.421496988713093</v>
      </c>
      <c r="BG61" s="15">
        <f t="shared" si="95"/>
        <v>3.2946970784078111</v>
      </c>
      <c r="BH61" s="15">
        <f t="shared" si="96"/>
        <v>7.489210590785976E-2</v>
      </c>
      <c r="BI61" s="14">
        <f t="shared" si="97"/>
        <v>3.3695891843156707</v>
      </c>
      <c r="BJ61" s="13">
        <f t="shared" si="98"/>
        <v>2.8997979171517221</v>
      </c>
      <c r="BK61" s="18">
        <f t="shared" si="99"/>
        <v>0</v>
      </c>
      <c r="BL61" s="16">
        <f t="shared" si="100"/>
        <v>2.9542085045355115</v>
      </c>
      <c r="BM61" s="17">
        <f t="shared" si="101"/>
        <v>0</v>
      </c>
      <c r="BN61" s="16">
        <f t="shared" si="102"/>
        <v>-6.421496988713093</v>
      </c>
      <c r="BO61" s="15">
        <f t="shared" si="103"/>
        <v>3.2946970784078111</v>
      </c>
      <c r="BP61" s="15">
        <f t="shared" si="104"/>
        <v>7.489210590785976E-2</v>
      </c>
      <c r="BQ61" s="14">
        <f t="shared" si="105"/>
        <v>3.3695891843156707</v>
      </c>
      <c r="BR61" s="13">
        <f t="shared" si="106"/>
        <v>2.8997979171517221</v>
      </c>
      <c r="BS61" s="13">
        <f t="shared" si="107"/>
        <v>5.0108677571696951</v>
      </c>
      <c r="BT61" s="11"/>
    </row>
    <row r="62" spans="1:84" s="2" customFormat="1" ht="15" customHeight="1" x14ac:dyDescent="0.3">
      <c r="A62" s="1"/>
      <c r="B62" s="1"/>
      <c r="C62" s="429" t="s">
        <v>32</v>
      </c>
      <c r="D62" s="444" t="s">
        <v>33</v>
      </c>
      <c r="E62" s="445"/>
      <c r="F62" s="446"/>
      <c r="G62" s="446" t="s">
        <v>32</v>
      </c>
      <c r="H62" s="447">
        <v>0</v>
      </c>
      <c r="I62" s="448">
        <v>0</v>
      </c>
      <c r="J62" s="434">
        <v>0</v>
      </c>
      <c r="K62" s="446">
        <v>0</v>
      </c>
      <c r="L62" s="447">
        <v>1</v>
      </c>
      <c r="M62" s="552">
        <v>2.4</v>
      </c>
      <c r="N62" s="434">
        <v>0</v>
      </c>
      <c r="O62" s="449">
        <v>0</v>
      </c>
      <c r="P62" s="436" t="str">
        <f t="shared" si="54"/>
        <v>A3</v>
      </c>
      <c r="R62" s="23">
        <f t="shared" si="55"/>
        <v>2.8</v>
      </c>
      <c r="S62" s="22">
        <f t="shared" si="56"/>
        <v>0</v>
      </c>
      <c r="T62" s="22">
        <f t="shared" si="57"/>
        <v>1.0903342343009912</v>
      </c>
      <c r="U62" s="22">
        <f t="shared" si="58"/>
        <v>0</v>
      </c>
      <c r="V62" s="22">
        <f t="shared" si="59"/>
        <v>1.0903342343009912</v>
      </c>
      <c r="W62" s="22">
        <f t="shared" si="60"/>
        <v>3.36</v>
      </c>
      <c r="X62" s="22">
        <f t="shared" si="61"/>
        <v>5.8563003156223701</v>
      </c>
      <c r="Y62" s="22">
        <f t="shared" si="62"/>
        <v>0</v>
      </c>
      <c r="Z62" s="22">
        <f t="shared" si="63"/>
        <v>2.4963003156223706</v>
      </c>
      <c r="AA62" s="249">
        <f t="shared" si="64"/>
        <v>5.8563003156223701</v>
      </c>
      <c r="AB62" s="167">
        <f t="shared" si="65"/>
        <v>13.186</v>
      </c>
      <c r="AC62" s="166">
        <f t="shared" si="66"/>
        <v>0</v>
      </c>
      <c r="AD62" s="166">
        <f t="shared" si="67"/>
        <v>-0.76204064806019467</v>
      </c>
      <c r="AE62" s="166">
        <f t="shared" si="68"/>
        <v>0</v>
      </c>
      <c r="AF62" s="166">
        <f t="shared" si="69"/>
        <v>-0.76204064806019467</v>
      </c>
      <c r="AG62" s="166">
        <f t="shared" si="70"/>
        <v>9.1199999999999992</v>
      </c>
      <c r="AH62" s="166">
        <f t="shared" si="71"/>
        <v>8.3579593519398045</v>
      </c>
      <c r="AI62" s="166">
        <f t="shared" si="72"/>
        <v>0</v>
      </c>
      <c r="AJ62" s="166">
        <f t="shared" si="73"/>
        <v>-0.76204064806019467</v>
      </c>
      <c r="AK62" s="257">
        <f t="shared" si="74"/>
        <v>8.3579593519398045</v>
      </c>
      <c r="AL62" s="251"/>
      <c r="AM62" s="20">
        <f t="shared" si="75"/>
        <v>2.88</v>
      </c>
      <c r="AN62" s="16">
        <f t="shared" si="76"/>
        <v>2.7500083873056593</v>
      </c>
      <c r="AO62" s="16">
        <f t="shared" si="77"/>
        <v>8.4</v>
      </c>
      <c r="AP62" s="19">
        <f t="shared" si="78"/>
        <v>-6.0210459389318292</v>
      </c>
      <c r="AQ62" s="15">
        <f t="shared" si="79"/>
        <v>9.7013315339709045</v>
      </c>
      <c r="AR62" s="15">
        <f t="shared" si="80"/>
        <v>2.6120683488174925</v>
      </c>
      <c r="AS62" s="14">
        <f t="shared" si="81"/>
        <v>12.313399882788397</v>
      </c>
      <c r="AT62" s="13">
        <f t="shared" si="82"/>
        <v>5.2126691791090103</v>
      </c>
      <c r="AU62" s="20">
        <f t="shared" si="83"/>
        <v>0</v>
      </c>
      <c r="AV62" s="16">
        <f t="shared" si="84"/>
        <v>2.7500083873056593</v>
      </c>
      <c r="AW62" s="16">
        <f t="shared" si="85"/>
        <v>0</v>
      </c>
      <c r="AX62" s="19">
        <f t="shared" si="86"/>
        <v>-6.0210459389318292</v>
      </c>
      <c r="AY62" s="15">
        <f t="shared" si="87"/>
        <v>3.0340530364394049</v>
      </c>
      <c r="AZ62" s="15">
        <f t="shared" si="88"/>
        <v>8.8029320603229086E-2</v>
      </c>
      <c r="BA62" s="14">
        <f t="shared" si="89"/>
        <v>3.1220823570426339</v>
      </c>
      <c r="BB62" s="13">
        <f t="shared" si="90"/>
        <v>2.6812286656000901</v>
      </c>
      <c r="BC62" s="18">
        <f t="shared" si="91"/>
        <v>0</v>
      </c>
      <c r="BD62" s="16">
        <f t="shared" si="92"/>
        <v>2.9542085045355115</v>
      </c>
      <c r="BE62" s="17">
        <f t="shared" si="93"/>
        <v>0</v>
      </c>
      <c r="BF62" s="16">
        <f t="shared" si="94"/>
        <v>-6.421496988713093</v>
      </c>
      <c r="BG62" s="15">
        <f t="shared" si="95"/>
        <v>3.2946970784078111</v>
      </c>
      <c r="BH62" s="15">
        <f t="shared" si="96"/>
        <v>7.489210590785976E-2</v>
      </c>
      <c r="BI62" s="14">
        <f t="shared" si="97"/>
        <v>3.3695891843156707</v>
      </c>
      <c r="BJ62" s="13">
        <f t="shared" si="98"/>
        <v>2.8997979171517221</v>
      </c>
      <c r="BK62" s="18">
        <f t="shared" si="99"/>
        <v>0</v>
      </c>
      <c r="BL62" s="16">
        <f t="shared" si="100"/>
        <v>2.9542085045355115</v>
      </c>
      <c r="BM62" s="17">
        <f t="shared" si="101"/>
        <v>0</v>
      </c>
      <c r="BN62" s="16">
        <f t="shared" si="102"/>
        <v>-6.421496988713093</v>
      </c>
      <c r="BO62" s="15">
        <f t="shared" si="103"/>
        <v>3.2946970784078111</v>
      </c>
      <c r="BP62" s="15">
        <f t="shared" si="104"/>
        <v>7.489210590785976E-2</v>
      </c>
      <c r="BQ62" s="14">
        <f t="shared" si="105"/>
        <v>3.3695891843156707</v>
      </c>
      <c r="BR62" s="13">
        <f t="shared" si="106"/>
        <v>2.8997979171517221</v>
      </c>
      <c r="BS62" s="13">
        <f t="shared" si="107"/>
        <v>5.2126691791090103</v>
      </c>
      <c r="BT62" s="11"/>
    </row>
    <row r="63" spans="1:84" s="2" customFormat="1" ht="15" customHeight="1" x14ac:dyDescent="0.3">
      <c r="A63" s="1"/>
      <c r="B63" s="1"/>
      <c r="C63" s="429" t="s">
        <v>30</v>
      </c>
      <c r="D63" s="444" t="s">
        <v>31</v>
      </c>
      <c r="E63" s="445"/>
      <c r="F63" s="446"/>
      <c r="G63" s="446" t="s">
        <v>30</v>
      </c>
      <c r="H63" s="447">
        <v>0</v>
      </c>
      <c r="I63" s="448">
        <v>0</v>
      </c>
      <c r="J63" s="434">
        <v>0</v>
      </c>
      <c r="K63" s="446">
        <v>0</v>
      </c>
      <c r="L63" s="447">
        <v>1</v>
      </c>
      <c r="M63" s="552">
        <v>2.7</v>
      </c>
      <c r="N63" s="434">
        <v>0</v>
      </c>
      <c r="O63" s="449">
        <v>0</v>
      </c>
      <c r="P63" s="436" t="str">
        <f t="shared" si="54"/>
        <v>A4</v>
      </c>
      <c r="R63" s="23">
        <f t="shared" si="55"/>
        <v>2.8</v>
      </c>
      <c r="S63" s="22">
        <f t="shared" si="56"/>
        <v>0</v>
      </c>
      <c r="T63" s="22">
        <f t="shared" si="57"/>
        <v>1.0903342343009912</v>
      </c>
      <c r="U63" s="22">
        <f t="shared" si="58"/>
        <v>0</v>
      </c>
      <c r="V63" s="22">
        <f t="shared" si="59"/>
        <v>1.0903342343009912</v>
      </c>
      <c r="W63" s="22">
        <f t="shared" si="60"/>
        <v>3.78</v>
      </c>
      <c r="X63" s="22">
        <f t="shared" si="61"/>
        <v>6.27630031562237</v>
      </c>
      <c r="Y63" s="22">
        <f t="shared" si="62"/>
        <v>0</v>
      </c>
      <c r="Z63" s="22">
        <f t="shared" si="63"/>
        <v>2.4963003156223706</v>
      </c>
      <c r="AA63" s="249">
        <f t="shared" si="64"/>
        <v>6.27630031562237</v>
      </c>
      <c r="AB63" s="167">
        <f t="shared" si="65"/>
        <v>13.186</v>
      </c>
      <c r="AC63" s="166">
        <f t="shared" si="66"/>
        <v>0</v>
      </c>
      <c r="AD63" s="166">
        <f t="shared" si="67"/>
        <v>-0.76204064806019467</v>
      </c>
      <c r="AE63" s="166">
        <f t="shared" si="68"/>
        <v>0</v>
      </c>
      <c r="AF63" s="166">
        <f t="shared" si="69"/>
        <v>-0.76204064806019467</v>
      </c>
      <c r="AG63" s="166">
        <f t="shared" si="70"/>
        <v>10.26</v>
      </c>
      <c r="AH63" s="166">
        <f t="shared" si="71"/>
        <v>9.4979593519398051</v>
      </c>
      <c r="AI63" s="166">
        <f t="shared" si="72"/>
        <v>0</v>
      </c>
      <c r="AJ63" s="166">
        <f t="shared" si="73"/>
        <v>-0.76204064806019467</v>
      </c>
      <c r="AK63" s="257">
        <f t="shared" si="74"/>
        <v>9.4979593519398051</v>
      </c>
      <c r="AL63" s="251"/>
      <c r="AM63" s="20">
        <f t="shared" si="75"/>
        <v>3.24</v>
      </c>
      <c r="AN63" s="16">
        <f t="shared" si="76"/>
        <v>2.7500083873056593</v>
      </c>
      <c r="AO63" s="16">
        <f t="shared" si="77"/>
        <v>9.4500000000000011</v>
      </c>
      <c r="AP63" s="19">
        <f t="shared" si="78"/>
        <v>-6.0210459389318292</v>
      </c>
      <c r="AQ63" s="15">
        <f t="shared" si="79"/>
        <v>11.218437396279198</v>
      </c>
      <c r="AR63" s="15">
        <f t="shared" si="80"/>
        <v>3.9905171818404646</v>
      </c>
      <c r="AS63" s="14">
        <f t="shared" si="81"/>
        <v>15.208954578119663</v>
      </c>
      <c r="AT63" s="13">
        <f t="shared" si="82"/>
        <v>5.5311771735414093</v>
      </c>
      <c r="AU63" s="20">
        <f t="shared" si="83"/>
        <v>0</v>
      </c>
      <c r="AV63" s="16">
        <f t="shared" si="84"/>
        <v>2.7500083873056593</v>
      </c>
      <c r="AW63" s="16">
        <f t="shared" si="85"/>
        <v>0</v>
      </c>
      <c r="AX63" s="19">
        <f t="shared" si="86"/>
        <v>-6.0210459389318292</v>
      </c>
      <c r="AY63" s="15">
        <f t="shared" si="87"/>
        <v>3.0340530364394049</v>
      </c>
      <c r="AZ63" s="15">
        <f t="shared" si="88"/>
        <v>8.8029320603229086E-2</v>
      </c>
      <c r="BA63" s="14">
        <f t="shared" si="89"/>
        <v>3.1220823570426339</v>
      </c>
      <c r="BB63" s="13">
        <f t="shared" si="90"/>
        <v>2.6812286656000901</v>
      </c>
      <c r="BC63" s="18">
        <f t="shared" si="91"/>
        <v>0</v>
      </c>
      <c r="BD63" s="16">
        <f t="shared" si="92"/>
        <v>2.9542085045355115</v>
      </c>
      <c r="BE63" s="17">
        <f t="shared" si="93"/>
        <v>0</v>
      </c>
      <c r="BF63" s="16">
        <f t="shared" si="94"/>
        <v>-6.421496988713093</v>
      </c>
      <c r="BG63" s="15">
        <f t="shared" si="95"/>
        <v>3.2946970784078111</v>
      </c>
      <c r="BH63" s="15">
        <f t="shared" si="96"/>
        <v>7.489210590785976E-2</v>
      </c>
      <c r="BI63" s="14">
        <f t="shared" si="97"/>
        <v>3.3695891843156707</v>
      </c>
      <c r="BJ63" s="13">
        <f t="shared" si="98"/>
        <v>2.8997979171517221</v>
      </c>
      <c r="BK63" s="18">
        <f t="shared" si="99"/>
        <v>0</v>
      </c>
      <c r="BL63" s="16">
        <f t="shared" si="100"/>
        <v>2.9542085045355115</v>
      </c>
      <c r="BM63" s="17">
        <f t="shared" si="101"/>
        <v>0</v>
      </c>
      <c r="BN63" s="16">
        <f t="shared" si="102"/>
        <v>-6.421496988713093</v>
      </c>
      <c r="BO63" s="15">
        <f t="shared" si="103"/>
        <v>3.2946970784078111</v>
      </c>
      <c r="BP63" s="15">
        <f t="shared" si="104"/>
        <v>7.489210590785976E-2</v>
      </c>
      <c r="BQ63" s="14">
        <f t="shared" si="105"/>
        <v>3.3695891843156707</v>
      </c>
      <c r="BR63" s="13">
        <f t="shared" si="106"/>
        <v>2.8997979171517221</v>
      </c>
      <c r="BS63" s="13">
        <f t="shared" si="107"/>
        <v>5.5311771735414093</v>
      </c>
      <c r="BT63" s="11"/>
    </row>
    <row r="64" spans="1:84" s="2" customFormat="1" ht="15" customHeight="1" x14ac:dyDescent="0.3">
      <c r="A64" s="1"/>
      <c r="B64" s="1"/>
      <c r="C64" s="429" t="s">
        <v>28</v>
      </c>
      <c r="D64" s="444" t="s">
        <v>29</v>
      </c>
      <c r="E64" s="445"/>
      <c r="F64" s="446"/>
      <c r="G64" s="446" t="s">
        <v>28</v>
      </c>
      <c r="H64" s="447">
        <v>0</v>
      </c>
      <c r="I64" s="448">
        <v>0</v>
      </c>
      <c r="J64" s="434">
        <v>0</v>
      </c>
      <c r="K64" s="446">
        <v>0</v>
      </c>
      <c r="L64" s="447">
        <v>1</v>
      </c>
      <c r="M64" s="552">
        <v>3.1</v>
      </c>
      <c r="N64" s="434">
        <v>0</v>
      </c>
      <c r="O64" s="449">
        <v>0</v>
      </c>
      <c r="P64" s="436" t="str">
        <f t="shared" si="54"/>
        <v>A5</v>
      </c>
      <c r="R64" s="23">
        <f t="shared" si="55"/>
        <v>2.8</v>
      </c>
      <c r="S64" s="22">
        <f t="shared" si="56"/>
        <v>0</v>
      </c>
      <c r="T64" s="22">
        <f t="shared" si="57"/>
        <v>1.0903342343009912</v>
      </c>
      <c r="U64" s="22">
        <f t="shared" si="58"/>
        <v>0</v>
      </c>
      <c r="V64" s="22">
        <f t="shared" si="59"/>
        <v>1.0903342343009912</v>
      </c>
      <c r="W64" s="22">
        <f t="shared" si="60"/>
        <v>4.34</v>
      </c>
      <c r="X64" s="22">
        <f t="shared" si="61"/>
        <v>6.8363003156223705</v>
      </c>
      <c r="Y64" s="22">
        <f t="shared" si="62"/>
        <v>0</v>
      </c>
      <c r="Z64" s="22">
        <f t="shared" si="63"/>
        <v>2.4963003156223706</v>
      </c>
      <c r="AA64" s="249">
        <f t="shared" si="64"/>
        <v>6.8363003156223705</v>
      </c>
      <c r="AB64" s="167">
        <f t="shared" si="65"/>
        <v>13.186</v>
      </c>
      <c r="AC64" s="166">
        <f t="shared" si="66"/>
        <v>0</v>
      </c>
      <c r="AD64" s="166">
        <f t="shared" si="67"/>
        <v>-0.76204064806019467</v>
      </c>
      <c r="AE64" s="166">
        <f t="shared" si="68"/>
        <v>0</v>
      </c>
      <c r="AF64" s="166">
        <f t="shared" si="69"/>
        <v>-0.76204064806019467</v>
      </c>
      <c r="AG64" s="166">
        <f t="shared" si="70"/>
        <v>11.78</v>
      </c>
      <c r="AH64" s="166">
        <f t="shared" si="71"/>
        <v>11.017959351939805</v>
      </c>
      <c r="AI64" s="166">
        <f t="shared" si="72"/>
        <v>0</v>
      </c>
      <c r="AJ64" s="166">
        <f t="shared" si="73"/>
        <v>-0.76204064806019467</v>
      </c>
      <c r="AK64" s="257">
        <f t="shared" si="74"/>
        <v>11.017959351939805</v>
      </c>
      <c r="AL64" s="251"/>
      <c r="AM64" s="20">
        <f t="shared" si="75"/>
        <v>3.7199999999999998</v>
      </c>
      <c r="AN64" s="16">
        <f t="shared" si="76"/>
        <v>2.7500083873056593</v>
      </c>
      <c r="AO64" s="16">
        <f t="shared" si="77"/>
        <v>10.85</v>
      </c>
      <c r="AP64" s="19">
        <f t="shared" si="78"/>
        <v>-6.0210459389318292</v>
      </c>
      <c r="AQ64" s="15">
        <f t="shared" si="79"/>
        <v>13.616549372622536</v>
      </c>
      <c r="AR64" s="15">
        <f t="shared" si="80"/>
        <v>7.0213730748265739</v>
      </c>
      <c r="AS64" s="14">
        <f t="shared" si="81"/>
        <v>20.63792244744911</v>
      </c>
      <c r="AT64" s="13">
        <f t="shared" si="82"/>
        <v>6.0238594059171291</v>
      </c>
      <c r="AU64" s="20">
        <f t="shared" si="83"/>
        <v>0</v>
      </c>
      <c r="AV64" s="16">
        <f t="shared" si="84"/>
        <v>2.7500083873056593</v>
      </c>
      <c r="AW64" s="16">
        <f t="shared" si="85"/>
        <v>0</v>
      </c>
      <c r="AX64" s="19">
        <f t="shared" si="86"/>
        <v>-6.0210459389318292</v>
      </c>
      <c r="AY64" s="15">
        <f t="shared" si="87"/>
        <v>3.0340530364394049</v>
      </c>
      <c r="AZ64" s="15">
        <f t="shared" si="88"/>
        <v>8.8029320603229086E-2</v>
      </c>
      <c r="BA64" s="14">
        <f t="shared" si="89"/>
        <v>3.1220823570426339</v>
      </c>
      <c r="BB64" s="13">
        <f t="shared" si="90"/>
        <v>2.6812286656000901</v>
      </c>
      <c r="BC64" s="18">
        <f t="shared" si="91"/>
        <v>0</v>
      </c>
      <c r="BD64" s="16">
        <f t="shared" si="92"/>
        <v>2.9542085045355115</v>
      </c>
      <c r="BE64" s="17">
        <f t="shared" si="93"/>
        <v>0</v>
      </c>
      <c r="BF64" s="16">
        <f t="shared" si="94"/>
        <v>-6.421496988713093</v>
      </c>
      <c r="BG64" s="15">
        <f t="shared" si="95"/>
        <v>3.2946970784078111</v>
      </c>
      <c r="BH64" s="15">
        <f t="shared" si="96"/>
        <v>7.489210590785976E-2</v>
      </c>
      <c r="BI64" s="14">
        <f t="shared" si="97"/>
        <v>3.3695891843156707</v>
      </c>
      <c r="BJ64" s="13">
        <f t="shared" si="98"/>
        <v>2.8997979171517221</v>
      </c>
      <c r="BK64" s="18">
        <f t="shared" si="99"/>
        <v>0</v>
      </c>
      <c r="BL64" s="16">
        <f t="shared" si="100"/>
        <v>2.9542085045355115</v>
      </c>
      <c r="BM64" s="17">
        <f t="shared" si="101"/>
        <v>0</v>
      </c>
      <c r="BN64" s="16">
        <f t="shared" si="102"/>
        <v>-6.421496988713093</v>
      </c>
      <c r="BO64" s="15">
        <f t="shared" si="103"/>
        <v>3.2946970784078111</v>
      </c>
      <c r="BP64" s="15">
        <f t="shared" si="104"/>
        <v>7.489210590785976E-2</v>
      </c>
      <c r="BQ64" s="14">
        <f t="shared" si="105"/>
        <v>3.3695891843156707</v>
      </c>
      <c r="BR64" s="13">
        <f t="shared" si="106"/>
        <v>2.8997979171517221</v>
      </c>
      <c r="BS64" s="13">
        <f t="shared" si="107"/>
        <v>6.0238594059171291</v>
      </c>
      <c r="BT64" s="11"/>
    </row>
    <row r="65" spans="1:72" s="2" customFormat="1" ht="15" customHeight="1" x14ac:dyDescent="0.3">
      <c r="A65" s="1"/>
      <c r="B65" s="1"/>
      <c r="C65" s="429" t="s">
        <v>26</v>
      </c>
      <c r="D65" s="444" t="s">
        <v>27</v>
      </c>
      <c r="E65" s="445"/>
      <c r="F65" s="446"/>
      <c r="G65" s="446" t="s">
        <v>26</v>
      </c>
      <c r="H65" s="447">
        <v>0</v>
      </c>
      <c r="I65" s="448">
        <v>0</v>
      </c>
      <c r="J65" s="434">
        <v>0</v>
      </c>
      <c r="K65" s="446">
        <v>0</v>
      </c>
      <c r="L65" s="447">
        <v>1</v>
      </c>
      <c r="M65" s="549">
        <v>1.8530544006031733</v>
      </c>
      <c r="N65" s="434">
        <v>0</v>
      </c>
      <c r="O65" s="449">
        <v>0</v>
      </c>
      <c r="P65" s="436" t="str">
        <f t="shared" si="54"/>
        <v>A6</v>
      </c>
      <c r="R65" s="23">
        <f t="shared" si="55"/>
        <v>2.8</v>
      </c>
      <c r="S65" s="22">
        <f t="shared" si="56"/>
        <v>0</v>
      </c>
      <c r="T65" s="22">
        <f t="shared" si="57"/>
        <v>1.0903342343009912</v>
      </c>
      <c r="U65" s="22">
        <f t="shared" si="58"/>
        <v>0</v>
      </c>
      <c r="V65" s="22">
        <f t="shared" si="59"/>
        <v>1.0903342343009912</v>
      </c>
      <c r="W65" s="22">
        <f t="shared" si="60"/>
        <v>2.5942761608444425</v>
      </c>
      <c r="X65" s="22">
        <f t="shared" si="61"/>
        <v>5.0905764764668131</v>
      </c>
      <c r="Y65" s="22">
        <f t="shared" si="62"/>
        <v>0</v>
      </c>
      <c r="Z65" s="22">
        <f t="shared" si="63"/>
        <v>2.4963003156223706</v>
      </c>
      <c r="AA65" s="249">
        <f t="shared" si="64"/>
        <v>5.0905764764668131</v>
      </c>
      <c r="AB65" s="167">
        <f t="shared" si="65"/>
        <v>13.186</v>
      </c>
      <c r="AC65" s="166">
        <f t="shared" si="66"/>
        <v>0</v>
      </c>
      <c r="AD65" s="166">
        <f t="shared" si="67"/>
        <v>-0.76204064806019467</v>
      </c>
      <c r="AE65" s="166">
        <f t="shared" si="68"/>
        <v>0</v>
      </c>
      <c r="AF65" s="166">
        <f t="shared" si="69"/>
        <v>-0.76204064806019467</v>
      </c>
      <c r="AG65" s="166">
        <f t="shared" si="70"/>
        <v>7.041606722292058</v>
      </c>
      <c r="AH65" s="166">
        <f t="shared" si="71"/>
        <v>6.2795660742318633</v>
      </c>
      <c r="AI65" s="166">
        <f t="shared" si="72"/>
        <v>0</v>
      </c>
      <c r="AJ65" s="166">
        <f t="shared" si="73"/>
        <v>-0.76204064806019467</v>
      </c>
      <c r="AK65" s="257">
        <f t="shared" si="74"/>
        <v>6.2795660742318633</v>
      </c>
      <c r="AL65" s="251"/>
      <c r="AM65" s="20">
        <f t="shared" si="75"/>
        <v>2.2236652807238078</v>
      </c>
      <c r="AN65" s="16">
        <f t="shared" si="76"/>
        <v>2.7500083873056593</v>
      </c>
      <c r="AO65" s="16">
        <f t="shared" si="77"/>
        <v>6.4856904021111061</v>
      </c>
      <c r="AP65" s="19">
        <f t="shared" si="78"/>
        <v>-6.0210459389318292</v>
      </c>
      <c r="AQ65" s="15">
        <f t="shared" si="79"/>
        <v>7.4436953714081255</v>
      </c>
      <c r="AR65" s="15">
        <f t="shared" si="80"/>
        <v>1.2062662263774739</v>
      </c>
      <c r="AS65" s="14">
        <f t="shared" si="81"/>
        <v>8.6499615977855999</v>
      </c>
      <c r="AT65" s="13">
        <f t="shared" si="82"/>
        <v>4.6657798614145127</v>
      </c>
      <c r="AU65" s="20">
        <f t="shared" si="83"/>
        <v>0</v>
      </c>
      <c r="AV65" s="16">
        <f t="shared" si="84"/>
        <v>2.7500083873056593</v>
      </c>
      <c r="AW65" s="16">
        <f t="shared" si="85"/>
        <v>0</v>
      </c>
      <c r="AX65" s="19">
        <f t="shared" si="86"/>
        <v>-6.0210459389318292</v>
      </c>
      <c r="AY65" s="15">
        <f t="shared" si="87"/>
        <v>3.0340530364394049</v>
      </c>
      <c r="AZ65" s="15">
        <f t="shared" si="88"/>
        <v>8.8029320603229086E-2</v>
      </c>
      <c r="BA65" s="14">
        <f t="shared" si="89"/>
        <v>3.1220823570426339</v>
      </c>
      <c r="BB65" s="13">
        <f t="shared" si="90"/>
        <v>2.6812286656000901</v>
      </c>
      <c r="BC65" s="18">
        <f t="shared" si="91"/>
        <v>0</v>
      </c>
      <c r="BD65" s="16">
        <f t="shared" si="92"/>
        <v>2.9542085045355115</v>
      </c>
      <c r="BE65" s="17">
        <f t="shared" si="93"/>
        <v>0</v>
      </c>
      <c r="BF65" s="16">
        <f t="shared" si="94"/>
        <v>-6.421496988713093</v>
      </c>
      <c r="BG65" s="15">
        <f t="shared" si="95"/>
        <v>3.2946970784078111</v>
      </c>
      <c r="BH65" s="15">
        <f t="shared" si="96"/>
        <v>7.489210590785976E-2</v>
      </c>
      <c r="BI65" s="14">
        <f t="shared" si="97"/>
        <v>3.3695891843156707</v>
      </c>
      <c r="BJ65" s="13">
        <f t="shared" si="98"/>
        <v>2.8997979171517221</v>
      </c>
      <c r="BK65" s="18">
        <f t="shared" si="99"/>
        <v>0</v>
      </c>
      <c r="BL65" s="16">
        <f t="shared" si="100"/>
        <v>2.9542085045355115</v>
      </c>
      <c r="BM65" s="17">
        <f t="shared" si="101"/>
        <v>0</v>
      </c>
      <c r="BN65" s="16">
        <f t="shared" si="102"/>
        <v>-6.421496988713093</v>
      </c>
      <c r="BO65" s="15">
        <f t="shared" si="103"/>
        <v>3.2946970784078111</v>
      </c>
      <c r="BP65" s="15">
        <f t="shared" si="104"/>
        <v>7.489210590785976E-2</v>
      </c>
      <c r="BQ65" s="14">
        <f t="shared" si="105"/>
        <v>3.3695891843156707</v>
      </c>
      <c r="BR65" s="13">
        <f t="shared" si="106"/>
        <v>2.8997979171517221</v>
      </c>
      <c r="BS65" s="13">
        <f t="shared" si="107"/>
        <v>4.6657798614145127</v>
      </c>
      <c r="BT65" s="11"/>
    </row>
    <row r="66" spans="1:72" s="2" customFormat="1" ht="15" customHeight="1" x14ac:dyDescent="0.3">
      <c r="A66" s="1"/>
      <c r="B66" s="1"/>
      <c r="C66" s="429" t="s">
        <v>24</v>
      </c>
      <c r="D66" s="444" t="s">
        <v>25</v>
      </c>
      <c r="E66" s="445"/>
      <c r="F66" s="446"/>
      <c r="G66" s="446" t="s">
        <v>24</v>
      </c>
      <c r="H66" s="447">
        <v>0</v>
      </c>
      <c r="I66" s="448">
        <v>0</v>
      </c>
      <c r="J66" s="434">
        <v>0</v>
      </c>
      <c r="K66" s="446">
        <v>0</v>
      </c>
      <c r="L66" s="447">
        <v>1</v>
      </c>
      <c r="M66" s="549">
        <v>1.4</v>
      </c>
      <c r="N66" s="434">
        <v>0</v>
      </c>
      <c r="O66" s="449">
        <v>0</v>
      </c>
      <c r="P66" s="436" t="str">
        <f t="shared" si="54"/>
        <v>A7</v>
      </c>
      <c r="R66" s="23">
        <f t="shared" si="55"/>
        <v>2.8</v>
      </c>
      <c r="S66" s="22">
        <f t="shared" si="56"/>
        <v>0</v>
      </c>
      <c r="T66" s="22">
        <f t="shared" si="57"/>
        <v>1.0903342343009912</v>
      </c>
      <c r="U66" s="22">
        <f t="shared" si="58"/>
        <v>0</v>
      </c>
      <c r="V66" s="22">
        <f t="shared" si="59"/>
        <v>1.0903342343009912</v>
      </c>
      <c r="W66" s="22">
        <f t="shared" si="60"/>
        <v>1.9599999999999997</v>
      </c>
      <c r="X66" s="22">
        <f t="shared" si="61"/>
        <v>4.4563003156223706</v>
      </c>
      <c r="Y66" s="22">
        <f t="shared" si="62"/>
        <v>0</v>
      </c>
      <c r="Z66" s="22">
        <f t="shared" si="63"/>
        <v>2.4963003156223706</v>
      </c>
      <c r="AA66" s="249">
        <f t="shared" si="64"/>
        <v>4.4563003156223706</v>
      </c>
      <c r="AB66" s="167">
        <f t="shared" si="65"/>
        <v>13.186</v>
      </c>
      <c r="AC66" s="166">
        <f t="shared" si="66"/>
        <v>0</v>
      </c>
      <c r="AD66" s="166">
        <f t="shared" si="67"/>
        <v>-0.76204064806019467</v>
      </c>
      <c r="AE66" s="166">
        <f t="shared" si="68"/>
        <v>0</v>
      </c>
      <c r="AF66" s="166">
        <f t="shared" si="69"/>
        <v>-0.76204064806019467</v>
      </c>
      <c r="AG66" s="166">
        <f t="shared" si="70"/>
        <v>5.3199999999999994</v>
      </c>
      <c r="AH66" s="166">
        <f t="shared" si="71"/>
        <v>4.5579593519398047</v>
      </c>
      <c r="AI66" s="166">
        <f t="shared" si="72"/>
        <v>0</v>
      </c>
      <c r="AJ66" s="166">
        <f t="shared" si="73"/>
        <v>-0.76204064806019467</v>
      </c>
      <c r="AK66" s="257">
        <f t="shared" si="74"/>
        <v>4.5579593519398047</v>
      </c>
      <c r="AL66" s="251"/>
      <c r="AM66" s="20">
        <f t="shared" si="75"/>
        <v>1.68</v>
      </c>
      <c r="AN66" s="16">
        <f t="shared" si="76"/>
        <v>2.7500083873056593</v>
      </c>
      <c r="AO66" s="16">
        <f t="shared" si="77"/>
        <v>4.8999999999999995</v>
      </c>
      <c r="AP66" s="19">
        <f t="shared" si="78"/>
        <v>-6.0210459389318292</v>
      </c>
      <c r="AQ66" s="15">
        <f t="shared" si="79"/>
        <v>5.9771562023083007</v>
      </c>
      <c r="AR66" s="15">
        <f t="shared" si="80"/>
        <v>0.63606628415258615</v>
      </c>
      <c r="AS66" s="14">
        <f t="shared" si="81"/>
        <v>6.6132224864608871</v>
      </c>
      <c r="AT66" s="13">
        <f t="shared" si="82"/>
        <v>4.2073480637865446</v>
      </c>
      <c r="AU66" s="20">
        <f t="shared" si="83"/>
        <v>0</v>
      </c>
      <c r="AV66" s="16">
        <f t="shared" si="84"/>
        <v>2.7500083873056593</v>
      </c>
      <c r="AW66" s="16">
        <f t="shared" si="85"/>
        <v>0</v>
      </c>
      <c r="AX66" s="19">
        <f t="shared" si="86"/>
        <v>-6.0210459389318292</v>
      </c>
      <c r="AY66" s="15">
        <f t="shared" si="87"/>
        <v>3.0340530364394049</v>
      </c>
      <c r="AZ66" s="15">
        <f t="shared" si="88"/>
        <v>8.8029320603229086E-2</v>
      </c>
      <c r="BA66" s="14">
        <f t="shared" si="89"/>
        <v>3.1220823570426339</v>
      </c>
      <c r="BB66" s="13">
        <f t="shared" si="90"/>
        <v>2.6812286656000901</v>
      </c>
      <c r="BC66" s="18">
        <f t="shared" si="91"/>
        <v>0</v>
      </c>
      <c r="BD66" s="16">
        <f t="shared" si="92"/>
        <v>2.9542085045355115</v>
      </c>
      <c r="BE66" s="17">
        <f t="shared" si="93"/>
        <v>0</v>
      </c>
      <c r="BF66" s="16">
        <f t="shared" si="94"/>
        <v>-6.421496988713093</v>
      </c>
      <c r="BG66" s="15">
        <f t="shared" si="95"/>
        <v>3.2946970784078111</v>
      </c>
      <c r="BH66" s="15">
        <f t="shared" si="96"/>
        <v>7.489210590785976E-2</v>
      </c>
      <c r="BI66" s="14">
        <f t="shared" si="97"/>
        <v>3.3695891843156707</v>
      </c>
      <c r="BJ66" s="13">
        <f t="shared" si="98"/>
        <v>2.8997979171517221</v>
      </c>
      <c r="BK66" s="18">
        <f t="shared" si="99"/>
        <v>0</v>
      </c>
      <c r="BL66" s="16">
        <f t="shared" si="100"/>
        <v>2.9542085045355115</v>
      </c>
      <c r="BM66" s="17">
        <f t="shared" si="101"/>
        <v>0</v>
      </c>
      <c r="BN66" s="16">
        <f t="shared" si="102"/>
        <v>-6.421496988713093</v>
      </c>
      <c r="BO66" s="15">
        <f t="shared" si="103"/>
        <v>3.2946970784078111</v>
      </c>
      <c r="BP66" s="15">
        <f t="shared" si="104"/>
        <v>7.489210590785976E-2</v>
      </c>
      <c r="BQ66" s="14">
        <f t="shared" si="105"/>
        <v>3.3695891843156707</v>
      </c>
      <c r="BR66" s="13">
        <f t="shared" si="106"/>
        <v>2.8997979171517221</v>
      </c>
      <c r="BS66" s="13">
        <f t="shared" si="107"/>
        <v>4.2073480637865446</v>
      </c>
      <c r="BT66" s="11"/>
    </row>
    <row r="67" spans="1:72" s="2" customFormat="1" ht="15" customHeight="1" x14ac:dyDescent="0.3">
      <c r="A67" s="1"/>
      <c r="B67" s="1"/>
      <c r="C67" s="429" t="s">
        <v>22</v>
      </c>
      <c r="D67" s="444" t="s">
        <v>23</v>
      </c>
      <c r="E67" s="445"/>
      <c r="F67" s="446"/>
      <c r="G67" s="446" t="s">
        <v>22</v>
      </c>
      <c r="H67" s="447">
        <v>0</v>
      </c>
      <c r="I67" s="448">
        <v>0</v>
      </c>
      <c r="J67" s="434">
        <v>0</v>
      </c>
      <c r="K67" s="446">
        <v>0</v>
      </c>
      <c r="L67" s="447">
        <v>1</v>
      </c>
      <c r="M67" s="549">
        <v>1.4</v>
      </c>
      <c r="N67" s="434">
        <v>0</v>
      </c>
      <c r="O67" s="449">
        <v>0</v>
      </c>
      <c r="P67" s="436" t="str">
        <f t="shared" si="54"/>
        <v>A8</v>
      </c>
      <c r="R67" s="23">
        <f t="shared" si="55"/>
        <v>2.8</v>
      </c>
      <c r="S67" s="22">
        <f t="shared" si="56"/>
        <v>0</v>
      </c>
      <c r="T67" s="22">
        <f t="shared" si="57"/>
        <v>1.0903342343009912</v>
      </c>
      <c r="U67" s="22">
        <f t="shared" si="58"/>
        <v>0</v>
      </c>
      <c r="V67" s="22">
        <f t="shared" si="59"/>
        <v>1.0903342343009912</v>
      </c>
      <c r="W67" s="22">
        <f t="shared" si="60"/>
        <v>1.9599999999999997</v>
      </c>
      <c r="X67" s="22">
        <f t="shared" si="61"/>
        <v>4.4563003156223706</v>
      </c>
      <c r="Y67" s="22">
        <f t="shared" si="62"/>
        <v>0</v>
      </c>
      <c r="Z67" s="22">
        <f t="shared" si="63"/>
        <v>2.4963003156223706</v>
      </c>
      <c r="AA67" s="249">
        <f t="shared" si="64"/>
        <v>4.4563003156223706</v>
      </c>
      <c r="AB67" s="167">
        <f t="shared" si="65"/>
        <v>13.186</v>
      </c>
      <c r="AC67" s="166">
        <f t="shared" si="66"/>
        <v>0</v>
      </c>
      <c r="AD67" s="166">
        <f t="shared" si="67"/>
        <v>-0.76204064806019467</v>
      </c>
      <c r="AE67" s="166">
        <f t="shared" si="68"/>
        <v>0</v>
      </c>
      <c r="AF67" s="166">
        <f t="shared" si="69"/>
        <v>-0.76204064806019467</v>
      </c>
      <c r="AG67" s="166">
        <f t="shared" si="70"/>
        <v>5.3199999999999994</v>
      </c>
      <c r="AH67" s="166">
        <f t="shared" si="71"/>
        <v>4.5579593519398047</v>
      </c>
      <c r="AI67" s="166">
        <f t="shared" si="72"/>
        <v>0</v>
      </c>
      <c r="AJ67" s="166">
        <f t="shared" si="73"/>
        <v>-0.76204064806019467</v>
      </c>
      <c r="AK67" s="257">
        <f t="shared" si="74"/>
        <v>4.5579593519398047</v>
      </c>
      <c r="AL67" s="251"/>
      <c r="AM67" s="20">
        <f t="shared" si="75"/>
        <v>1.68</v>
      </c>
      <c r="AN67" s="16">
        <f t="shared" si="76"/>
        <v>2.7500083873056593</v>
      </c>
      <c r="AO67" s="16">
        <f t="shared" si="77"/>
        <v>4.8999999999999995</v>
      </c>
      <c r="AP67" s="19">
        <f t="shared" si="78"/>
        <v>-6.0210459389318292</v>
      </c>
      <c r="AQ67" s="15">
        <f t="shared" si="79"/>
        <v>5.9771562023083007</v>
      </c>
      <c r="AR67" s="15">
        <f t="shared" si="80"/>
        <v>0.63606628415258615</v>
      </c>
      <c r="AS67" s="14">
        <f t="shared" si="81"/>
        <v>6.6132224864608871</v>
      </c>
      <c r="AT67" s="13">
        <f t="shared" si="82"/>
        <v>4.2073480637865446</v>
      </c>
      <c r="AU67" s="20">
        <f t="shared" si="83"/>
        <v>0</v>
      </c>
      <c r="AV67" s="16">
        <f t="shared" si="84"/>
        <v>2.7500083873056593</v>
      </c>
      <c r="AW67" s="16">
        <f t="shared" si="85"/>
        <v>0</v>
      </c>
      <c r="AX67" s="19">
        <f t="shared" si="86"/>
        <v>-6.0210459389318292</v>
      </c>
      <c r="AY67" s="15">
        <f t="shared" si="87"/>
        <v>3.0340530364394049</v>
      </c>
      <c r="AZ67" s="15">
        <f t="shared" si="88"/>
        <v>8.8029320603229086E-2</v>
      </c>
      <c r="BA67" s="14">
        <f t="shared" si="89"/>
        <v>3.1220823570426339</v>
      </c>
      <c r="BB67" s="13">
        <f t="shared" si="90"/>
        <v>2.6812286656000901</v>
      </c>
      <c r="BC67" s="18">
        <f t="shared" si="91"/>
        <v>0</v>
      </c>
      <c r="BD67" s="16">
        <f t="shared" si="92"/>
        <v>2.9542085045355115</v>
      </c>
      <c r="BE67" s="17">
        <f t="shared" si="93"/>
        <v>0</v>
      </c>
      <c r="BF67" s="16">
        <f t="shared" si="94"/>
        <v>-6.421496988713093</v>
      </c>
      <c r="BG67" s="15">
        <f t="shared" si="95"/>
        <v>3.2946970784078111</v>
      </c>
      <c r="BH67" s="15">
        <f t="shared" si="96"/>
        <v>7.489210590785976E-2</v>
      </c>
      <c r="BI67" s="14">
        <f t="shared" si="97"/>
        <v>3.3695891843156707</v>
      </c>
      <c r="BJ67" s="13">
        <f t="shared" si="98"/>
        <v>2.8997979171517221</v>
      </c>
      <c r="BK67" s="18">
        <f t="shared" si="99"/>
        <v>0</v>
      </c>
      <c r="BL67" s="16">
        <f t="shared" si="100"/>
        <v>2.9542085045355115</v>
      </c>
      <c r="BM67" s="17">
        <f t="shared" si="101"/>
        <v>0</v>
      </c>
      <c r="BN67" s="16">
        <f t="shared" si="102"/>
        <v>-6.421496988713093</v>
      </c>
      <c r="BO67" s="15">
        <f t="shared" si="103"/>
        <v>3.2946970784078111</v>
      </c>
      <c r="BP67" s="15">
        <f t="shared" si="104"/>
        <v>7.489210590785976E-2</v>
      </c>
      <c r="BQ67" s="14">
        <f t="shared" si="105"/>
        <v>3.3695891843156707</v>
      </c>
      <c r="BR67" s="13">
        <f t="shared" si="106"/>
        <v>2.8997979171517221</v>
      </c>
      <c r="BS67" s="13">
        <f t="shared" si="107"/>
        <v>4.2073480637865446</v>
      </c>
      <c r="BT67" s="11"/>
    </row>
    <row r="68" spans="1:72" s="2" customFormat="1" ht="15" customHeight="1" x14ac:dyDescent="0.3">
      <c r="A68" s="1"/>
      <c r="B68" s="1"/>
      <c r="C68" s="429" t="s">
        <v>20</v>
      </c>
      <c r="D68" s="444" t="s">
        <v>21</v>
      </c>
      <c r="E68" s="445"/>
      <c r="F68" s="446"/>
      <c r="G68" s="446" t="s">
        <v>20</v>
      </c>
      <c r="H68" s="447">
        <v>0</v>
      </c>
      <c r="I68" s="448">
        <v>0</v>
      </c>
      <c r="J68" s="434">
        <v>0</v>
      </c>
      <c r="K68" s="446">
        <v>0</v>
      </c>
      <c r="L68" s="447">
        <v>1</v>
      </c>
      <c r="M68" s="549">
        <v>1.05</v>
      </c>
      <c r="N68" s="434">
        <v>0</v>
      </c>
      <c r="O68" s="449">
        <v>0</v>
      </c>
      <c r="P68" s="436" t="str">
        <f t="shared" si="54"/>
        <v>A9</v>
      </c>
      <c r="R68" s="23">
        <f t="shared" si="55"/>
        <v>2.8</v>
      </c>
      <c r="S68" s="22">
        <f t="shared" si="56"/>
        <v>0</v>
      </c>
      <c r="T68" s="22">
        <f t="shared" si="57"/>
        <v>1.0903342343009912</v>
      </c>
      <c r="U68" s="22">
        <f t="shared" si="58"/>
        <v>0</v>
      </c>
      <c r="V68" s="22">
        <f t="shared" si="59"/>
        <v>1.0903342343009912</v>
      </c>
      <c r="W68" s="22">
        <f t="shared" si="60"/>
        <v>1.47</v>
      </c>
      <c r="X68" s="22">
        <f t="shared" si="61"/>
        <v>3.9663003156223704</v>
      </c>
      <c r="Y68" s="22">
        <f t="shared" si="62"/>
        <v>0</v>
      </c>
      <c r="Z68" s="22">
        <f t="shared" si="63"/>
        <v>2.4963003156223706</v>
      </c>
      <c r="AA68" s="249">
        <f t="shared" si="64"/>
        <v>3.9663003156223704</v>
      </c>
      <c r="AB68" s="167">
        <f t="shared" si="65"/>
        <v>13.186</v>
      </c>
      <c r="AC68" s="166">
        <f t="shared" si="66"/>
        <v>0</v>
      </c>
      <c r="AD68" s="166">
        <f t="shared" si="67"/>
        <v>-0.76204064806019467</v>
      </c>
      <c r="AE68" s="166">
        <f t="shared" si="68"/>
        <v>0</v>
      </c>
      <c r="AF68" s="166">
        <f t="shared" si="69"/>
        <v>-0.76204064806019467</v>
      </c>
      <c r="AG68" s="166">
        <f t="shared" si="70"/>
        <v>3.9899999999999998</v>
      </c>
      <c r="AH68" s="166">
        <f t="shared" si="71"/>
        <v>3.2279593519398051</v>
      </c>
      <c r="AI68" s="166">
        <f t="shared" si="72"/>
        <v>0</v>
      </c>
      <c r="AJ68" s="166">
        <f t="shared" si="73"/>
        <v>-0.76204064806019467</v>
      </c>
      <c r="AK68" s="257">
        <f t="shared" si="74"/>
        <v>3.2279593519398051</v>
      </c>
      <c r="AL68" s="251"/>
      <c r="AM68" s="20">
        <f t="shared" si="75"/>
        <v>1.26</v>
      </c>
      <c r="AN68" s="16">
        <f t="shared" si="76"/>
        <v>2.7500083873056593</v>
      </c>
      <c r="AO68" s="16">
        <f t="shared" si="77"/>
        <v>3.6750000000000003</v>
      </c>
      <c r="AP68" s="19">
        <f t="shared" si="78"/>
        <v>-6.0210459389318292</v>
      </c>
      <c r="AQ68" s="15">
        <f t="shared" si="79"/>
        <v>5.0451809376866956</v>
      </c>
      <c r="AR68" s="15">
        <f t="shared" si="80"/>
        <v>0.38795702400717391</v>
      </c>
      <c r="AS68" s="14">
        <f t="shared" si="81"/>
        <v>5.4331379616938698</v>
      </c>
      <c r="AT68" s="13">
        <f t="shared" si="82"/>
        <v>3.8410591217723589</v>
      </c>
      <c r="AU68" s="20">
        <f t="shared" si="83"/>
        <v>0</v>
      </c>
      <c r="AV68" s="16">
        <f t="shared" si="84"/>
        <v>2.7500083873056593</v>
      </c>
      <c r="AW68" s="16">
        <f t="shared" si="85"/>
        <v>0</v>
      </c>
      <c r="AX68" s="19">
        <f t="shared" si="86"/>
        <v>-6.0210459389318292</v>
      </c>
      <c r="AY68" s="15">
        <f t="shared" si="87"/>
        <v>3.0340530364394049</v>
      </c>
      <c r="AZ68" s="15">
        <f t="shared" si="88"/>
        <v>8.8029320603229086E-2</v>
      </c>
      <c r="BA68" s="14">
        <f t="shared" si="89"/>
        <v>3.1220823570426339</v>
      </c>
      <c r="BB68" s="13">
        <f t="shared" si="90"/>
        <v>2.6812286656000901</v>
      </c>
      <c r="BC68" s="18">
        <f t="shared" si="91"/>
        <v>0</v>
      </c>
      <c r="BD68" s="16">
        <f t="shared" si="92"/>
        <v>2.9542085045355115</v>
      </c>
      <c r="BE68" s="17">
        <f t="shared" si="93"/>
        <v>0</v>
      </c>
      <c r="BF68" s="16">
        <f t="shared" si="94"/>
        <v>-6.421496988713093</v>
      </c>
      <c r="BG68" s="15">
        <f t="shared" si="95"/>
        <v>3.2946970784078111</v>
      </c>
      <c r="BH68" s="15">
        <f t="shared" si="96"/>
        <v>7.489210590785976E-2</v>
      </c>
      <c r="BI68" s="14">
        <f t="shared" si="97"/>
        <v>3.3695891843156707</v>
      </c>
      <c r="BJ68" s="13">
        <f t="shared" si="98"/>
        <v>2.8997979171517221</v>
      </c>
      <c r="BK68" s="18">
        <f t="shared" si="99"/>
        <v>0</v>
      </c>
      <c r="BL68" s="16">
        <f t="shared" si="100"/>
        <v>2.9542085045355115</v>
      </c>
      <c r="BM68" s="17">
        <f t="shared" si="101"/>
        <v>0</v>
      </c>
      <c r="BN68" s="16">
        <f t="shared" si="102"/>
        <v>-6.421496988713093</v>
      </c>
      <c r="BO68" s="15">
        <f t="shared" si="103"/>
        <v>3.2946970784078111</v>
      </c>
      <c r="BP68" s="15">
        <f t="shared" si="104"/>
        <v>7.489210590785976E-2</v>
      </c>
      <c r="BQ68" s="14">
        <f t="shared" si="105"/>
        <v>3.3695891843156707</v>
      </c>
      <c r="BR68" s="13">
        <f t="shared" si="106"/>
        <v>2.8997979171517221</v>
      </c>
      <c r="BS68" s="13">
        <f t="shared" si="107"/>
        <v>3.8410591217723589</v>
      </c>
      <c r="BT68" s="11"/>
    </row>
    <row r="69" spans="1:72" s="2" customFormat="1" ht="15" customHeight="1" x14ac:dyDescent="0.3">
      <c r="A69" s="1"/>
      <c r="B69" s="1"/>
      <c r="C69" s="429" t="s">
        <v>18</v>
      </c>
      <c r="D69" s="444" t="s">
        <v>19</v>
      </c>
      <c r="E69" s="445"/>
      <c r="F69" s="446"/>
      <c r="G69" s="446" t="s">
        <v>18</v>
      </c>
      <c r="H69" s="447">
        <v>0</v>
      </c>
      <c r="I69" s="448">
        <v>0</v>
      </c>
      <c r="J69" s="434">
        <v>0</v>
      </c>
      <c r="K69" s="446">
        <v>0</v>
      </c>
      <c r="L69" s="447">
        <v>1</v>
      </c>
      <c r="M69" s="549">
        <v>2.15</v>
      </c>
      <c r="N69" s="434">
        <v>0</v>
      </c>
      <c r="O69" s="449">
        <v>0</v>
      </c>
      <c r="P69" s="436" t="str">
        <f t="shared" si="54"/>
        <v>A10</v>
      </c>
      <c r="R69" s="23">
        <f t="shared" si="55"/>
        <v>2.8</v>
      </c>
      <c r="S69" s="22">
        <f t="shared" si="56"/>
        <v>0</v>
      </c>
      <c r="T69" s="22">
        <f t="shared" si="57"/>
        <v>1.0903342343009912</v>
      </c>
      <c r="U69" s="22">
        <f t="shared" si="58"/>
        <v>0</v>
      </c>
      <c r="V69" s="22">
        <f t="shared" si="59"/>
        <v>1.0903342343009912</v>
      </c>
      <c r="W69" s="22">
        <f t="shared" si="60"/>
        <v>3.01</v>
      </c>
      <c r="X69" s="22">
        <f t="shared" si="61"/>
        <v>5.5063003156223704</v>
      </c>
      <c r="Y69" s="22">
        <f t="shared" si="62"/>
        <v>0</v>
      </c>
      <c r="Z69" s="22">
        <f t="shared" si="63"/>
        <v>2.4963003156223706</v>
      </c>
      <c r="AA69" s="249">
        <f t="shared" si="64"/>
        <v>5.5063003156223704</v>
      </c>
      <c r="AB69" s="167">
        <f t="shared" si="65"/>
        <v>13.186</v>
      </c>
      <c r="AC69" s="166">
        <f t="shared" si="66"/>
        <v>0</v>
      </c>
      <c r="AD69" s="166">
        <f t="shared" si="67"/>
        <v>-0.76204064806019467</v>
      </c>
      <c r="AE69" s="166">
        <f t="shared" si="68"/>
        <v>0</v>
      </c>
      <c r="AF69" s="166">
        <f t="shared" si="69"/>
        <v>-0.76204064806019467</v>
      </c>
      <c r="AG69" s="166">
        <f t="shared" si="70"/>
        <v>8.17</v>
      </c>
      <c r="AH69" s="166">
        <f t="shared" si="71"/>
        <v>7.4079593519398053</v>
      </c>
      <c r="AI69" s="166">
        <f t="shared" si="72"/>
        <v>0</v>
      </c>
      <c r="AJ69" s="166">
        <f t="shared" si="73"/>
        <v>-0.76204064806019467</v>
      </c>
      <c r="AK69" s="257">
        <f t="shared" si="74"/>
        <v>7.4079593519398053</v>
      </c>
      <c r="AL69" s="251"/>
      <c r="AM69" s="20">
        <f t="shared" si="75"/>
        <v>2.5799999999999996</v>
      </c>
      <c r="AN69" s="16">
        <f t="shared" si="76"/>
        <v>2.7500083873056593</v>
      </c>
      <c r="AO69" s="16">
        <f t="shared" si="77"/>
        <v>7.5249999999999995</v>
      </c>
      <c r="AP69" s="19">
        <f t="shared" si="78"/>
        <v>-6.0210459389318292</v>
      </c>
      <c r="AQ69" s="15">
        <f t="shared" si="79"/>
        <v>8.5950253358517532</v>
      </c>
      <c r="AR69" s="15">
        <f t="shared" si="80"/>
        <v>1.8349067422506673</v>
      </c>
      <c r="AS69" s="14">
        <f t="shared" si="81"/>
        <v>10.429932078102421</v>
      </c>
      <c r="AT69" s="13">
        <f t="shared" si="82"/>
        <v>4.9610068141053576</v>
      </c>
      <c r="AU69" s="20">
        <f t="shared" si="83"/>
        <v>0</v>
      </c>
      <c r="AV69" s="16">
        <f t="shared" si="84"/>
        <v>2.7500083873056593</v>
      </c>
      <c r="AW69" s="16">
        <f t="shared" si="85"/>
        <v>0</v>
      </c>
      <c r="AX69" s="19">
        <f t="shared" si="86"/>
        <v>-6.0210459389318292</v>
      </c>
      <c r="AY69" s="15">
        <f t="shared" si="87"/>
        <v>3.0340530364394049</v>
      </c>
      <c r="AZ69" s="15">
        <f t="shared" si="88"/>
        <v>8.8029320603229086E-2</v>
      </c>
      <c r="BA69" s="14">
        <f t="shared" si="89"/>
        <v>3.1220823570426339</v>
      </c>
      <c r="BB69" s="13">
        <f t="shared" si="90"/>
        <v>2.6812286656000901</v>
      </c>
      <c r="BC69" s="18">
        <f t="shared" si="91"/>
        <v>0</v>
      </c>
      <c r="BD69" s="16">
        <f t="shared" si="92"/>
        <v>2.9542085045355115</v>
      </c>
      <c r="BE69" s="17">
        <f t="shared" si="93"/>
        <v>0</v>
      </c>
      <c r="BF69" s="16">
        <f t="shared" si="94"/>
        <v>-6.421496988713093</v>
      </c>
      <c r="BG69" s="15">
        <f t="shared" si="95"/>
        <v>3.2946970784078111</v>
      </c>
      <c r="BH69" s="15">
        <f t="shared" si="96"/>
        <v>7.489210590785976E-2</v>
      </c>
      <c r="BI69" s="14">
        <f t="shared" si="97"/>
        <v>3.3695891843156707</v>
      </c>
      <c r="BJ69" s="13">
        <f t="shared" si="98"/>
        <v>2.8997979171517221</v>
      </c>
      <c r="BK69" s="18">
        <f t="shared" si="99"/>
        <v>0</v>
      </c>
      <c r="BL69" s="16">
        <f t="shared" si="100"/>
        <v>2.9542085045355115</v>
      </c>
      <c r="BM69" s="17">
        <f t="shared" si="101"/>
        <v>0</v>
      </c>
      <c r="BN69" s="16">
        <f t="shared" si="102"/>
        <v>-6.421496988713093</v>
      </c>
      <c r="BO69" s="15">
        <f t="shared" si="103"/>
        <v>3.2946970784078111</v>
      </c>
      <c r="BP69" s="15">
        <f t="shared" si="104"/>
        <v>7.489210590785976E-2</v>
      </c>
      <c r="BQ69" s="14">
        <f t="shared" si="105"/>
        <v>3.3695891843156707</v>
      </c>
      <c r="BR69" s="13">
        <f t="shared" si="106"/>
        <v>2.8997979171517221</v>
      </c>
      <c r="BS69" s="13">
        <f t="shared" si="107"/>
        <v>4.9610068141053576</v>
      </c>
      <c r="BT69" s="11"/>
    </row>
    <row r="70" spans="1:72" s="2" customFormat="1" ht="15" customHeight="1" x14ac:dyDescent="0.3">
      <c r="A70" s="1"/>
      <c r="B70" s="1"/>
      <c r="C70" s="429" t="s">
        <v>16</v>
      </c>
      <c r="D70" s="444" t="s">
        <v>17</v>
      </c>
      <c r="E70" s="445"/>
      <c r="F70" s="446"/>
      <c r="G70" s="446" t="s">
        <v>16</v>
      </c>
      <c r="H70" s="447">
        <v>0</v>
      </c>
      <c r="I70" s="448">
        <v>0</v>
      </c>
      <c r="J70" s="434">
        <v>0</v>
      </c>
      <c r="K70" s="446">
        <v>0</v>
      </c>
      <c r="L70" s="447">
        <v>1</v>
      </c>
      <c r="M70" s="549">
        <v>1.6</v>
      </c>
      <c r="N70" s="434">
        <v>0</v>
      </c>
      <c r="O70" s="449">
        <v>0</v>
      </c>
      <c r="P70" s="436" t="str">
        <f t="shared" si="54"/>
        <v>A11</v>
      </c>
      <c r="R70" s="23">
        <f t="shared" si="55"/>
        <v>2.8</v>
      </c>
      <c r="S70" s="22">
        <f t="shared" si="56"/>
        <v>0</v>
      </c>
      <c r="T70" s="22">
        <f t="shared" si="57"/>
        <v>1.0903342343009912</v>
      </c>
      <c r="U70" s="22">
        <f t="shared" si="58"/>
        <v>0</v>
      </c>
      <c r="V70" s="22">
        <f t="shared" si="59"/>
        <v>1.0903342343009912</v>
      </c>
      <c r="W70" s="22">
        <f t="shared" si="60"/>
        <v>2.2399999999999998</v>
      </c>
      <c r="X70" s="22">
        <f t="shared" si="61"/>
        <v>4.7363003156223709</v>
      </c>
      <c r="Y70" s="22">
        <f t="shared" si="62"/>
        <v>0</v>
      </c>
      <c r="Z70" s="22">
        <f t="shared" si="63"/>
        <v>2.4963003156223706</v>
      </c>
      <c r="AA70" s="249">
        <f t="shared" si="64"/>
        <v>4.7363003156223709</v>
      </c>
      <c r="AB70" s="167">
        <f t="shared" si="65"/>
        <v>13.186</v>
      </c>
      <c r="AC70" s="166">
        <f t="shared" si="66"/>
        <v>0</v>
      </c>
      <c r="AD70" s="166">
        <f t="shared" si="67"/>
        <v>-0.76204064806019467</v>
      </c>
      <c r="AE70" s="166">
        <f t="shared" si="68"/>
        <v>0</v>
      </c>
      <c r="AF70" s="166">
        <f t="shared" si="69"/>
        <v>-0.76204064806019467</v>
      </c>
      <c r="AG70" s="166">
        <f t="shared" si="70"/>
        <v>6.08</v>
      </c>
      <c r="AH70" s="166">
        <f t="shared" si="71"/>
        <v>5.3179593519398054</v>
      </c>
      <c r="AI70" s="166">
        <f t="shared" si="72"/>
        <v>0</v>
      </c>
      <c r="AJ70" s="166">
        <f t="shared" si="73"/>
        <v>-0.76204064806019467</v>
      </c>
      <c r="AK70" s="257">
        <f t="shared" si="74"/>
        <v>5.3179593519398054</v>
      </c>
      <c r="AL70" s="251"/>
      <c r="AM70" s="20">
        <f t="shared" si="75"/>
        <v>1.92</v>
      </c>
      <c r="AN70" s="16">
        <f t="shared" si="76"/>
        <v>2.7500083873056593</v>
      </c>
      <c r="AO70" s="16">
        <f t="shared" si="77"/>
        <v>5.6000000000000005</v>
      </c>
      <c r="AP70" s="19">
        <f t="shared" si="78"/>
        <v>-6.0210459389318292</v>
      </c>
      <c r="AQ70" s="15">
        <f t="shared" si="79"/>
        <v>6.5850936199399195</v>
      </c>
      <c r="AR70" s="15">
        <f t="shared" si="80"/>
        <v>0.84372090116001497</v>
      </c>
      <c r="AS70" s="14">
        <f t="shared" si="81"/>
        <v>7.4288145210999348</v>
      </c>
      <c r="AT70" s="13">
        <f t="shared" si="82"/>
        <v>4.4116457315020563</v>
      </c>
      <c r="AU70" s="20">
        <f t="shared" si="83"/>
        <v>0</v>
      </c>
      <c r="AV70" s="16">
        <f t="shared" si="84"/>
        <v>2.7500083873056593</v>
      </c>
      <c r="AW70" s="16">
        <f t="shared" si="85"/>
        <v>0</v>
      </c>
      <c r="AX70" s="19">
        <f t="shared" si="86"/>
        <v>-6.0210459389318292</v>
      </c>
      <c r="AY70" s="15">
        <f t="shared" si="87"/>
        <v>3.0340530364394049</v>
      </c>
      <c r="AZ70" s="15">
        <f t="shared" si="88"/>
        <v>8.8029320603229086E-2</v>
      </c>
      <c r="BA70" s="14">
        <f t="shared" si="89"/>
        <v>3.1220823570426339</v>
      </c>
      <c r="BB70" s="13">
        <f t="shared" si="90"/>
        <v>2.6812286656000901</v>
      </c>
      <c r="BC70" s="18">
        <f t="shared" si="91"/>
        <v>0</v>
      </c>
      <c r="BD70" s="16">
        <f t="shared" si="92"/>
        <v>2.9542085045355115</v>
      </c>
      <c r="BE70" s="17">
        <f t="shared" si="93"/>
        <v>0</v>
      </c>
      <c r="BF70" s="16">
        <f t="shared" si="94"/>
        <v>-6.421496988713093</v>
      </c>
      <c r="BG70" s="15">
        <f t="shared" si="95"/>
        <v>3.2946970784078111</v>
      </c>
      <c r="BH70" s="15">
        <f t="shared" si="96"/>
        <v>7.489210590785976E-2</v>
      </c>
      <c r="BI70" s="14">
        <f t="shared" si="97"/>
        <v>3.3695891843156707</v>
      </c>
      <c r="BJ70" s="13">
        <f t="shared" si="98"/>
        <v>2.8997979171517221</v>
      </c>
      <c r="BK70" s="18">
        <f t="shared" si="99"/>
        <v>0</v>
      </c>
      <c r="BL70" s="16">
        <f t="shared" si="100"/>
        <v>2.9542085045355115</v>
      </c>
      <c r="BM70" s="17">
        <f t="shared" si="101"/>
        <v>0</v>
      </c>
      <c r="BN70" s="16">
        <f t="shared" si="102"/>
        <v>-6.421496988713093</v>
      </c>
      <c r="BO70" s="15">
        <f t="shared" si="103"/>
        <v>3.2946970784078111</v>
      </c>
      <c r="BP70" s="15">
        <f t="shared" si="104"/>
        <v>7.489210590785976E-2</v>
      </c>
      <c r="BQ70" s="14">
        <f t="shared" si="105"/>
        <v>3.3695891843156707</v>
      </c>
      <c r="BR70" s="13">
        <f t="shared" si="106"/>
        <v>2.8997979171517221</v>
      </c>
      <c r="BS70" s="13">
        <f t="shared" si="107"/>
        <v>4.4116457315020563</v>
      </c>
      <c r="BT70" s="11"/>
    </row>
    <row r="71" spans="1:72" s="2" customFormat="1" ht="15" customHeight="1" x14ac:dyDescent="0.3">
      <c r="A71" s="1"/>
      <c r="B71" s="1"/>
      <c r="C71" s="429" t="s">
        <v>14</v>
      </c>
      <c r="D71" s="444" t="s">
        <v>15</v>
      </c>
      <c r="E71" s="445"/>
      <c r="F71" s="446"/>
      <c r="G71" s="446" t="s">
        <v>14</v>
      </c>
      <c r="H71" s="447">
        <v>0</v>
      </c>
      <c r="I71" s="448">
        <v>0</v>
      </c>
      <c r="J71" s="434">
        <v>0</v>
      </c>
      <c r="K71" s="446">
        <v>0</v>
      </c>
      <c r="L71" s="447">
        <v>1</v>
      </c>
      <c r="M71" s="549">
        <v>1.25</v>
      </c>
      <c r="N71" s="434">
        <v>0</v>
      </c>
      <c r="O71" s="449">
        <v>0</v>
      </c>
      <c r="P71" s="436" t="str">
        <f t="shared" si="54"/>
        <v>A12</v>
      </c>
      <c r="R71" s="23">
        <f t="shared" si="55"/>
        <v>2.8</v>
      </c>
      <c r="S71" s="22">
        <f t="shared" si="56"/>
        <v>0</v>
      </c>
      <c r="T71" s="22">
        <f t="shared" si="57"/>
        <v>1.0903342343009912</v>
      </c>
      <c r="U71" s="22">
        <f t="shared" si="58"/>
        <v>0</v>
      </c>
      <c r="V71" s="22">
        <f t="shared" si="59"/>
        <v>1.0903342343009912</v>
      </c>
      <c r="W71" s="22">
        <f t="shared" si="60"/>
        <v>1.75</v>
      </c>
      <c r="X71" s="22">
        <f t="shared" si="61"/>
        <v>4.2463003156223706</v>
      </c>
      <c r="Y71" s="22">
        <f t="shared" si="62"/>
        <v>0</v>
      </c>
      <c r="Z71" s="22">
        <f t="shared" si="63"/>
        <v>2.4963003156223706</v>
      </c>
      <c r="AA71" s="249">
        <f t="shared" si="64"/>
        <v>4.2463003156223706</v>
      </c>
      <c r="AB71" s="167">
        <f t="shared" si="65"/>
        <v>13.186</v>
      </c>
      <c r="AC71" s="166">
        <f t="shared" si="66"/>
        <v>0</v>
      </c>
      <c r="AD71" s="166">
        <f t="shared" si="67"/>
        <v>-0.76204064806019467</v>
      </c>
      <c r="AE71" s="166">
        <f t="shared" si="68"/>
        <v>0</v>
      </c>
      <c r="AF71" s="166">
        <f t="shared" si="69"/>
        <v>-0.76204064806019467</v>
      </c>
      <c r="AG71" s="166">
        <f t="shared" si="70"/>
        <v>4.75</v>
      </c>
      <c r="AH71" s="166">
        <f t="shared" si="71"/>
        <v>3.9879593519398053</v>
      </c>
      <c r="AI71" s="166">
        <f t="shared" si="72"/>
        <v>0</v>
      </c>
      <c r="AJ71" s="166">
        <f t="shared" si="73"/>
        <v>-0.76204064806019467</v>
      </c>
      <c r="AK71" s="257">
        <f t="shared" si="74"/>
        <v>3.9879593519398053</v>
      </c>
      <c r="AL71" s="251"/>
      <c r="AM71" s="20">
        <f t="shared" si="75"/>
        <v>1.5</v>
      </c>
      <c r="AN71" s="16">
        <f t="shared" si="76"/>
        <v>2.7500083873056593</v>
      </c>
      <c r="AO71" s="16">
        <f t="shared" si="77"/>
        <v>4.375</v>
      </c>
      <c r="AP71" s="19">
        <f t="shared" si="78"/>
        <v>-6.0210459389318292</v>
      </c>
      <c r="AQ71" s="15">
        <f t="shared" si="79"/>
        <v>5.5583270170140224</v>
      </c>
      <c r="AR71" s="15">
        <f t="shared" si="80"/>
        <v>0.51461216867166548</v>
      </c>
      <c r="AS71" s="14">
        <f t="shared" si="81"/>
        <v>6.072939185685688</v>
      </c>
      <c r="AT71" s="13">
        <f t="shared" si="82"/>
        <v>4.0517661727206686</v>
      </c>
      <c r="AU71" s="20">
        <f t="shared" si="83"/>
        <v>0</v>
      </c>
      <c r="AV71" s="16">
        <f t="shared" si="84"/>
        <v>2.7500083873056593</v>
      </c>
      <c r="AW71" s="16">
        <f t="shared" si="85"/>
        <v>0</v>
      </c>
      <c r="AX71" s="19">
        <f t="shared" si="86"/>
        <v>-6.0210459389318292</v>
      </c>
      <c r="AY71" s="15">
        <f t="shared" si="87"/>
        <v>3.0340530364394049</v>
      </c>
      <c r="AZ71" s="15">
        <f t="shared" si="88"/>
        <v>8.8029320603229086E-2</v>
      </c>
      <c r="BA71" s="14">
        <f t="shared" si="89"/>
        <v>3.1220823570426339</v>
      </c>
      <c r="BB71" s="13">
        <f t="shared" si="90"/>
        <v>2.6812286656000901</v>
      </c>
      <c r="BC71" s="18">
        <f t="shared" si="91"/>
        <v>0</v>
      </c>
      <c r="BD71" s="16">
        <f t="shared" si="92"/>
        <v>2.9542085045355115</v>
      </c>
      <c r="BE71" s="17">
        <f t="shared" si="93"/>
        <v>0</v>
      </c>
      <c r="BF71" s="16">
        <f t="shared" si="94"/>
        <v>-6.421496988713093</v>
      </c>
      <c r="BG71" s="15">
        <f t="shared" si="95"/>
        <v>3.2946970784078111</v>
      </c>
      <c r="BH71" s="15">
        <f t="shared" si="96"/>
        <v>7.489210590785976E-2</v>
      </c>
      <c r="BI71" s="14">
        <f t="shared" si="97"/>
        <v>3.3695891843156707</v>
      </c>
      <c r="BJ71" s="13">
        <f t="shared" si="98"/>
        <v>2.8997979171517221</v>
      </c>
      <c r="BK71" s="18">
        <f t="shared" si="99"/>
        <v>0</v>
      </c>
      <c r="BL71" s="16">
        <f t="shared" si="100"/>
        <v>2.9542085045355115</v>
      </c>
      <c r="BM71" s="17">
        <f t="shared" si="101"/>
        <v>0</v>
      </c>
      <c r="BN71" s="16">
        <f t="shared" si="102"/>
        <v>-6.421496988713093</v>
      </c>
      <c r="BO71" s="15">
        <f t="shared" si="103"/>
        <v>3.2946970784078111</v>
      </c>
      <c r="BP71" s="15">
        <f t="shared" si="104"/>
        <v>7.489210590785976E-2</v>
      </c>
      <c r="BQ71" s="14">
        <f t="shared" si="105"/>
        <v>3.3695891843156707</v>
      </c>
      <c r="BR71" s="13">
        <f t="shared" si="106"/>
        <v>2.8997979171517221</v>
      </c>
      <c r="BS71" s="13">
        <f t="shared" si="107"/>
        <v>4.0517661727206686</v>
      </c>
      <c r="BT71" s="11"/>
    </row>
    <row r="72" spans="1:72" s="2" customFormat="1" ht="15" customHeight="1" x14ac:dyDescent="0.3">
      <c r="A72" s="1"/>
      <c r="B72" s="1"/>
      <c r="C72" s="429" t="s">
        <v>12</v>
      </c>
      <c r="D72" s="444" t="s">
        <v>13</v>
      </c>
      <c r="E72" s="445"/>
      <c r="F72" s="446"/>
      <c r="G72" s="446" t="s">
        <v>12</v>
      </c>
      <c r="H72" s="447">
        <v>0</v>
      </c>
      <c r="I72" s="448">
        <v>0</v>
      </c>
      <c r="J72" s="434">
        <v>0</v>
      </c>
      <c r="K72" s="446">
        <v>0</v>
      </c>
      <c r="L72" s="447">
        <v>1</v>
      </c>
      <c r="M72" s="549">
        <v>1.6</v>
      </c>
      <c r="N72" s="434">
        <v>0</v>
      </c>
      <c r="O72" s="449">
        <v>0</v>
      </c>
      <c r="P72" s="436" t="str">
        <f t="shared" si="54"/>
        <v>A13</v>
      </c>
      <c r="R72" s="23">
        <f t="shared" si="55"/>
        <v>2.8</v>
      </c>
      <c r="S72" s="22">
        <f t="shared" si="56"/>
        <v>0</v>
      </c>
      <c r="T72" s="22">
        <f t="shared" si="57"/>
        <v>1.0903342343009912</v>
      </c>
      <c r="U72" s="22">
        <f t="shared" si="58"/>
        <v>0</v>
      </c>
      <c r="V72" s="22">
        <f t="shared" si="59"/>
        <v>1.0903342343009912</v>
      </c>
      <c r="W72" s="22">
        <f t="shared" si="60"/>
        <v>2.2399999999999998</v>
      </c>
      <c r="X72" s="22">
        <f t="shared" si="61"/>
        <v>4.7363003156223709</v>
      </c>
      <c r="Y72" s="22">
        <f t="shared" si="62"/>
        <v>0</v>
      </c>
      <c r="Z72" s="22">
        <f t="shared" si="63"/>
        <v>2.4963003156223706</v>
      </c>
      <c r="AA72" s="249">
        <f t="shared" si="64"/>
        <v>4.7363003156223709</v>
      </c>
      <c r="AB72" s="167">
        <f t="shared" si="65"/>
        <v>13.186</v>
      </c>
      <c r="AC72" s="166">
        <f t="shared" si="66"/>
        <v>0</v>
      </c>
      <c r="AD72" s="166">
        <f t="shared" si="67"/>
        <v>-0.76204064806019467</v>
      </c>
      <c r="AE72" s="166">
        <f t="shared" si="68"/>
        <v>0</v>
      </c>
      <c r="AF72" s="166">
        <f t="shared" si="69"/>
        <v>-0.76204064806019467</v>
      </c>
      <c r="AG72" s="166">
        <f t="shared" si="70"/>
        <v>6.08</v>
      </c>
      <c r="AH72" s="166">
        <f t="shared" si="71"/>
        <v>5.3179593519398054</v>
      </c>
      <c r="AI72" s="166">
        <f t="shared" si="72"/>
        <v>0</v>
      </c>
      <c r="AJ72" s="166">
        <f t="shared" si="73"/>
        <v>-0.76204064806019467</v>
      </c>
      <c r="AK72" s="257">
        <f t="shared" si="74"/>
        <v>5.3179593519398054</v>
      </c>
      <c r="AL72" s="251"/>
      <c r="AM72" s="20">
        <f t="shared" si="75"/>
        <v>1.92</v>
      </c>
      <c r="AN72" s="16">
        <f t="shared" si="76"/>
        <v>2.7500083873056593</v>
      </c>
      <c r="AO72" s="16">
        <f t="shared" si="77"/>
        <v>5.6000000000000005</v>
      </c>
      <c r="AP72" s="19">
        <f t="shared" si="78"/>
        <v>-6.0210459389318292</v>
      </c>
      <c r="AQ72" s="15">
        <f t="shared" si="79"/>
        <v>6.5850936199399195</v>
      </c>
      <c r="AR72" s="15">
        <f t="shared" si="80"/>
        <v>0.84372090116001497</v>
      </c>
      <c r="AS72" s="14">
        <f t="shared" si="81"/>
        <v>7.4288145210999348</v>
      </c>
      <c r="AT72" s="13">
        <f t="shared" si="82"/>
        <v>4.4116457315020563</v>
      </c>
      <c r="AU72" s="20">
        <f t="shared" si="83"/>
        <v>0</v>
      </c>
      <c r="AV72" s="16">
        <f t="shared" si="84"/>
        <v>2.7500083873056593</v>
      </c>
      <c r="AW72" s="16">
        <f t="shared" si="85"/>
        <v>0</v>
      </c>
      <c r="AX72" s="19">
        <f t="shared" si="86"/>
        <v>-6.0210459389318292</v>
      </c>
      <c r="AY72" s="15">
        <f t="shared" si="87"/>
        <v>3.0340530364394049</v>
      </c>
      <c r="AZ72" s="15">
        <f t="shared" si="88"/>
        <v>8.8029320603229086E-2</v>
      </c>
      <c r="BA72" s="14">
        <f t="shared" si="89"/>
        <v>3.1220823570426339</v>
      </c>
      <c r="BB72" s="13">
        <f t="shared" si="90"/>
        <v>2.6812286656000901</v>
      </c>
      <c r="BC72" s="18">
        <f t="shared" si="91"/>
        <v>0</v>
      </c>
      <c r="BD72" s="16">
        <f t="shared" si="92"/>
        <v>2.9542085045355115</v>
      </c>
      <c r="BE72" s="17">
        <f t="shared" si="93"/>
        <v>0</v>
      </c>
      <c r="BF72" s="16">
        <f t="shared" si="94"/>
        <v>-6.421496988713093</v>
      </c>
      <c r="BG72" s="15">
        <f t="shared" si="95"/>
        <v>3.2946970784078111</v>
      </c>
      <c r="BH72" s="15">
        <f t="shared" si="96"/>
        <v>7.489210590785976E-2</v>
      </c>
      <c r="BI72" s="14">
        <f t="shared" si="97"/>
        <v>3.3695891843156707</v>
      </c>
      <c r="BJ72" s="13">
        <f t="shared" si="98"/>
        <v>2.8997979171517221</v>
      </c>
      <c r="BK72" s="18">
        <f t="shared" si="99"/>
        <v>0</v>
      </c>
      <c r="BL72" s="16">
        <f t="shared" si="100"/>
        <v>2.9542085045355115</v>
      </c>
      <c r="BM72" s="17">
        <f t="shared" si="101"/>
        <v>0</v>
      </c>
      <c r="BN72" s="16">
        <f t="shared" si="102"/>
        <v>-6.421496988713093</v>
      </c>
      <c r="BO72" s="15">
        <f t="shared" si="103"/>
        <v>3.2946970784078111</v>
      </c>
      <c r="BP72" s="15">
        <f t="shared" si="104"/>
        <v>7.489210590785976E-2</v>
      </c>
      <c r="BQ72" s="14">
        <f t="shared" si="105"/>
        <v>3.3695891843156707</v>
      </c>
      <c r="BR72" s="13">
        <f t="shared" si="106"/>
        <v>2.8997979171517221</v>
      </c>
      <c r="BS72" s="13">
        <f t="shared" si="107"/>
        <v>4.4116457315020563</v>
      </c>
      <c r="BT72" s="11"/>
    </row>
    <row r="73" spans="1:72" s="2" customFormat="1" ht="15" customHeight="1" x14ac:dyDescent="0.3">
      <c r="A73" s="1"/>
      <c r="B73" s="1"/>
      <c r="C73" s="429" t="s">
        <v>10</v>
      </c>
      <c r="D73" s="444" t="s">
        <v>11</v>
      </c>
      <c r="E73" s="445"/>
      <c r="F73" s="446"/>
      <c r="G73" s="446" t="s">
        <v>10</v>
      </c>
      <c r="H73" s="447">
        <v>0</v>
      </c>
      <c r="I73" s="448">
        <v>0</v>
      </c>
      <c r="J73" s="434">
        <v>0</v>
      </c>
      <c r="K73" s="446">
        <v>0</v>
      </c>
      <c r="L73" s="447">
        <v>1</v>
      </c>
      <c r="M73" s="549">
        <v>2.35</v>
      </c>
      <c r="N73" s="434">
        <v>0</v>
      </c>
      <c r="O73" s="449">
        <v>0</v>
      </c>
      <c r="P73" s="436" t="str">
        <f t="shared" si="54"/>
        <v>A14</v>
      </c>
      <c r="R73" s="23">
        <f t="shared" si="55"/>
        <v>2.8</v>
      </c>
      <c r="S73" s="22">
        <f t="shared" si="56"/>
        <v>0</v>
      </c>
      <c r="T73" s="22">
        <f t="shared" si="57"/>
        <v>1.0903342343009912</v>
      </c>
      <c r="U73" s="22">
        <f t="shared" si="58"/>
        <v>0</v>
      </c>
      <c r="V73" s="22">
        <f t="shared" si="59"/>
        <v>1.0903342343009912</v>
      </c>
      <c r="W73" s="22">
        <f t="shared" si="60"/>
        <v>3.29</v>
      </c>
      <c r="X73" s="22">
        <f t="shared" si="61"/>
        <v>5.7863003156223707</v>
      </c>
      <c r="Y73" s="22">
        <f t="shared" si="62"/>
        <v>0</v>
      </c>
      <c r="Z73" s="22">
        <f t="shared" si="63"/>
        <v>2.4963003156223706</v>
      </c>
      <c r="AA73" s="249">
        <f t="shared" si="64"/>
        <v>5.7863003156223707</v>
      </c>
      <c r="AB73" s="167">
        <f t="shared" si="65"/>
        <v>13.186</v>
      </c>
      <c r="AC73" s="166">
        <f t="shared" si="66"/>
        <v>0</v>
      </c>
      <c r="AD73" s="166">
        <f t="shared" si="67"/>
        <v>-0.76204064806019467</v>
      </c>
      <c r="AE73" s="166">
        <f t="shared" si="68"/>
        <v>0</v>
      </c>
      <c r="AF73" s="166">
        <f t="shared" si="69"/>
        <v>-0.76204064806019467</v>
      </c>
      <c r="AG73" s="166">
        <f t="shared" si="70"/>
        <v>8.93</v>
      </c>
      <c r="AH73" s="166">
        <f t="shared" si="71"/>
        <v>8.167959351939805</v>
      </c>
      <c r="AI73" s="166">
        <f t="shared" si="72"/>
        <v>0</v>
      </c>
      <c r="AJ73" s="166">
        <f t="shared" si="73"/>
        <v>-0.76204064806019467</v>
      </c>
      <c r="AK73" s="257">
        <f t="shared" si="74"/>
        <v>8.167959351939805</v>
      </c>
      <c r="AL73" s="251"/>
      <c r="AM73" s="20">
        <f t="shared" si="75"/>
        <v>2.82</v>
      </c>
      <c r="AN73" s="16">
        <f t="shared" si="76"/>
        <v>2.7500083873056593</v>
      </c>
      <c r="AO73" s="16">
        <f t="shared" si="77"/>
        <v>8.2249999999999996</v>
      </c>
      <c r="AP73" s="19">
        <f t="shared" si="78"/>
        <v>-6.0210459389318292</v>
      </c>
      <c r="AQ73" s="15">
        <f t="shared" si="79"/>
        <v>9.4692265998471896</v>
      </c>
      <c r="AR73" s="15">
        <f t="shared" si="80"/>
        <v>2.4339431419146464</v>
      </c>
      <c r="AS73" s="14">
        <f t="shared" si="81"/>
        <v>11.903169741761836</v>
      </c>
      <c r="AT73" s="13">
        <f t="shared" si="82"/>
        <v>5.1617306839935058</v>
      </c>
      <c r="AU73" s="20">
        <f t="shared" si="83"/>
        <v>0</v>
      </c>
      <c r="AV73" s="16">
        <f t="shared" si="84"/>
        <v>2.7500083873056593</v>
      </c>
      <c r="AW73" s="16">
        <f t="shared" si="85"/>
        <v>0</v>
      </c>
      <c r="AX73" s="19">
        <f t="shared" si="86"/>
        <v>-6.0210459389318292</v>
      </c>
      <c r="AY73" s="15">
        <f t="shared" si="87"/>
        <v>3.0340530364394049</v>
      </c>
      <c r="AZ73" s="15">
        <f t="shared" si="88"/>
        <v>8.8029320603229086E-2</v>
      </c>
      <c r="BA73" s="14">
        <f t="shared" si="89"/>
        <v>3.1220823570426339</v>
      </c>
      <c r="BB73" s="13">
        <f t="shared" si="90"/>
        <v>2.6812286656000901</v>
      </c>
      <c r="BC73" s="18">
        <f t="shared" si="91"/>
        <v>0</v>
      </c>
      <c r="BD73" s="16">
        <f t="shared" si="92"/>
        <v>2.9542085045355115</v>
      </c>
      <c r="BE73" s="17">
        <f t="shared" si="93"/>
        <v>0</v>
      </c>
      <c r="BF73" s="16">
        <f t="shared" si="94"/>
        <v>-6.421496988713093</v>
      </c>
      <c r="BG73" s="15">
        <f t="shared" si="95"/>
        <v>3.2946970784078111</v>
      </c>
      <c r="BH73" s="15">
        <f t="shared" si="96"/>
        <v>7.489210590785976E-2</v>
      </c>
      <c r="BI73" s="14">
        <f t="shared" si="97"/>
        <v>3.3695891843156707</v>
      </c>
      <c r="BJ73" s="13">
        <f t="shared" si="98"/>
        <v>2.8997979171517221</v>
      </c>
      <c r="BK73" s="18">
        <f t="shared" si="99"/>
        <v>0</v>
      </c>
      <c r="BL73" s="16">
        <f t="shared" si="100"/>
        <v>2.9542085045355115</v>
      </c>
      <c r="BM73" s="17">
        <f t="shared" si="101"/>
        <v>0</v>
      </c>
      <c r="BN73" s="16">
        <f t="shared" si="102"/>
        <v>-6.421496988713093</v>
      </c>
      <c r="BO73" s="15">
        <f t="shared" si="103"/>
        <v>3.2946970784078111</v>
      </c>
      <c r="BP73" s="15">
        <f t="shared" si="104"/>
        <v>7.489210590785976E-2</v>
      </c>
      <c r="BQ73" s="14">
        <f t="shared" si="105"/>
        <v>3.3695891843156707</v>
      </c>
      <c r="BR73" s="13">
        <f t="shared" si="106"/>
        <v>2.8997979171517221</v>
      </c>
      <c r="BS73" s="13">
        <f t="shared" si="107"/>
        <v>5.1617306839935058</v>
      </c>
      <c r="BT73" s="11"/>
    </row>
    <row r="74" spans="1:72" s="2" customFormat="1" ht="15" customHeight="1" x14ac:dyDescent="0.3">
      <c r="A74" s="1"/>
      <c r="B74" s="1"/>
      <c r="C74" s="429" t="s">
        <v>8</v>
      </c>
      <c r="D74" s="444" t="s">
        <v>9</v>
      </c>
      <c r="E74" s="445"/>
      <c r="F74" s="446"/>
      <c r="G74" s="446" t="s">
        <v>8</v>
      </c>
      <c r="H74" s="447">
        <v>0</v>
      </c>
      <c r="I74" s="448">
        <v>0</v>
      </c>
      <c r="J74" s="434">
        <v>0</v>
      </c>
      <c r="K74" s="446">
        <v>0</v>
      </c>
      <c r="L74" s="447">
        <v>1</v>
      </c>
      <c r="M74" s="549">
        <v>2.5500000000000003</v>
      </c>
      <c r="N74" s="434">
        <v>0</v>
      </c>
      <c r="O74" s="449">
        <v>0</v>
      </c>
      <c r="P74" s="436" t="str">
        <f t="shared" si="54"/>
        <v>A15</v>
      </c>
      <c r="R74" s="23">
        <f t="shared" si="55"/>
        <v>2.8</v>
      </c>
      <c r="S74" s="22">
        <f t="shared" si="56"/>
        <v>0</v>
      </c>
      <c r="T74" s="22">
        <f t="shared" si="57"/>
        <v>1.0903342343009912</v>
      </c>
      <c r="U74" s="22">
        <f t="shared" si="58"/>
        <v>0</v>
      </c>
      <c r="V74" s="22">
        <f t="shared" si="59"/>
        <v>1.0903342343009912</v>
      </c>
      <c r="W74" s="22">
        <f t="shared" si="60"/>
        <v>3.5700000000000003</v>
      </c>
      <c r="X74" s="22">
        <f t="shared" si="61"/>
        <v>6.0663003156223709</v>
      </c>
      <c r="Y74" s="22">
        <f t="shared" si="62"/>
        <v>0</v>
      </c>
      <c r="Z74" s="22">
        <f t="shared" si="63"/>
        <v>2.4963003156223706</v>
      </c>
      <c r="AA74" s="249">
        <f t="shared" si="64"/>
        <v>6.0663003156223709</v>
      </c>
      <c r="AB74" s="167">
        <f t="shared" si="65"/>
        <v>13.186</v>
      </c>
      <c r="AC74" s="166">
        <f t="shared" si="66"/>
        <v>0</v>
      </c>
      <c r="AD74" s="166">
        <f t="shared" si="67"/>
        <v>-0.76204064806019467</v>
      </c>
      <c r="AE74" s="166">
        <f t="shared" si="68"/>
        <v>0</v>
      </c>
      <c r="AF74" s="166">
        <f t="shared" si="69"/>
        <v>-0.76204064806019467</v>
      </c>
      <c r="AG74" s="166">
        <f t="shared" si="70"/>
        <v>9.6900000000000013</v>
      </c>
      <c r="AH74" s="166">
        <f t="shared" si="71"/>
        <v>8.9279593519398066</v>
      </c>
      <c r="AI74" s="166">
        <f t="shared" si="72"/>
        <v>0</v>
      </c>
      <c r="AJ74" s="166">
        <f t="shared" si="73"/>
        <v>-0.76204064806019467</v>
      </c>
      <c r="AK74" s="257">
        <f t="shared" si="74"/>
        <v>8.9279593519398066</v>
      </c>
      <c r="AL74" s="251"/>
      <c r="AM74" s="20">
        <f t="shared" si="75"/>
        <v>3.06</v>
      </c>
      <c r="AN74" s="16">
        <f t="shared" si="76"/>
        <v>2.7500083873056593</v>
      </c>
      <c r="AO74" s="16">
        <f t="shared" si="77"/>
        <v>8.9250000000000007</v>
      </c>
      <c r="AP74" s="19">
        <f t="shared" si="78"/>
        <v>-6.0210459389318292</v>
      </c>
      <c r="AQ74" s="15">
        <f t="shared" si="79"/>
        <v>10.432343000227792</v>
      </c>
      <c r="AR74" s="15">
        <f t="shared" si="80"/>
        <v>3.2285451252999171</v>
      </c>
      <c r="AS74" s="14">
        <f t="shared" si="81"/>
        <v>13.660888125527709</v>
      </c>
      <c r="AT74" s="13">
        <f t="shared" si="82"/>
        <v>5.3685683769305088</v>
      </c>
      <c r="AU74" s="20">
        <f t="shared" si="83"/>
        <v>0</v>
      </c>
      <c r="AV74" s="16">
        <f t="shared" si="84"/>
        <v>2.7500083873056593</v>
      </c>
      <c r="AW74" s="16">
        <f t="shared" si="85"/>
        <v>0</v>
      </c>
      <c r="AX74" s="19">
        <f t="shared" si="86"/>
        <v>-6.0210459389318292</v>
      </c>
      <c r="AY74" s="15">
        <f t="shared" si="87"/>
        <v>3.0340530364394049</v>
      </c>
      <c r="AZ74" s="15">
        <f t="shared" si="88"/>
        <v>8.8029320603229086E-2</v>
      </c>
      <c r="BA74" s="14">
        <f t="shared" si="89"/>
        <v>3.1220823570426339</v>
      </c>
      <c r="BB74" s="13">
        <f t="shared" si="90"/>
        <v>2.6812286656000901</v>
      </c>
      <c r="BC74" s="18">
        <f t="shared" si="91"/>
        <v>0</v>
      </c>
      <c r="BD74" s="16">
        <f t="shared" si="92"/>
        <v>2.9542085045355115</v>
      </c>
      <c r="BE74" s="17">
        <f t="shared" si="93"/>
        <v>0</v>
      </c>
      <c r="BF74" s="16">
        <f t="shared" si="94"/>
        <v>-6.421496988713093</v>
      </c>
      <c r="BG74" s="15">
        <f t="shared" si="95"/>
        <v>3.2946970784078111</v>
      </c>
      <c r="BH74" s="15">
        <f t="shared" si="96"/>
        <v>7.489210590785976E-2</v>
      </c>
      <c r="BI74" s="14">
        <f t="shared" si="97"/>
        <v>3.3695891843156707</v>
      </c>
      <c r="BJ74" s="13">
        <f t="shared" si="98"/>
        <v>2.8997979171517221</v>
      </c>
      <c r="BK74" s="18">
        <f t="shared" si="99"/>
        <v>0</v>
      </c>
      <c r="BL74" s="16">
        <f t="shared" si="100"/>
        <v>2.9542085045355115</v>
      </c>
      <c r="BM74" s="17">
        <f t="shared" si="101"/>
        <v>0</v>
      </c>
      <c r="BN74" s="16">
        <f t="shared" si="102"/>
        <v>-6.421496988713093</v>
      </c>
      <c r="BO74" s="15">
        <f t="shared" si="103"/>
        <v>3.2946970784078111</v>
      </c>
      <c r="BP74" s="15">
        <f t="shared" si="104"/>
        <v>7.489210590785976E-2</v>
      </c>
      <c r="BQ74" s="14">
        <f t="shared" si="105"/>
        <v>3.3695891843156707</v>
      </c>
      <c r="BR74" s="13">
        <f t="shared" si="106"/>
        <v>2.8997979171517221</v>
      </c>
      <c r="BS74" s="13">
        <f t="shared" si="107"/>
        <v>5.3685683769305088</v>
      </c>
      <c r="BT74" s="11"/>
    </row>
    <row r="75" spans="1:72" s="2" customFormat="1" ht="15" customHeight="1" x14ac:dyDescent="0.3">
      <c r="A75" s="1"/>
      <c r="B75" s="1"/>
      <c r="C75" s="429" t="s">
        <v>6</v>
      </c>
      <c r="D75" s="444" t="s">
        <v>7</v>
      </c>
      <c r="E75" s="445"/>
      <c r="F75" s="446"/>
      <c r="G75" s="446" t="s">
        <v>6</v>
      </c>
      <c r="H75" s="447">
        <v>0</v>
      </c>
      <c r="I75" s="448">
        <v>0</v>
      </c>
      <c r="J75" s="434">
        <v>0</v>
      </c>
      <c r="K75" s="446">
        <v>0</v>
      </c>
      <c r="L75" s="447">
        <v>1</v>
      </c>
      <c r="M75" s="549">
        <v>2</v>
      </c>
      <c r="N75" s="434">
        <v>0</v>
      </c>
      <c r="O75" s="449">
        <v>0</v>
      </c>
      <c r="P75" s="436" t="str">
        <f t="shared" si="54"/>
        <v>A16</v>
      </c>
      <c r="R75" s="23">
        <f t="shared" si="55"/>
        <v>2.8</v>
      </c>
      <c r="S75" s="22">
        <f t="shared" si="56"/>
        <v>0</v>
      </c>
      <c r="T75" s="22">
        <f t="shared" si="57"/>
        <v>1.0903342343009912</v>
      </c>
      <c r="U75" s="22">
        <f t="shared" si="58"/>
        <v>0</v>
      </c>
      <c r="V75" s="22">
        <f t="shared" si="59"/>
        <v>1.0903342343009912</v>
      </c>
      <c r="W75" s="22">
        <f t="shared" si="60"/>
        <v>2.8</v>
      </c>
      <c r="X75" s="22">
        <f t="shared" si="61"/>
        <v>5.2963003156223705</v>
      </c>
      <c r="Y75" s="22">
        <f t="shared" si="62"/>
        <v>0</v>
      </c>
      <c r="Z75" s="22">
        <f t="shared" si="63"/>
        <v>2.4963003156223706</v>
      </c>
      <c r="AA75" s="249">
        <f t="shared" si="64"/>
        <v>5.2963003156223705</v>
      </c>
      <c r="AB75" s="167">
        <f t="shared" si="65"/>
        <v>13.186</v>
      </c>
      <c r="AC75" s="166">
        <f t="shared" si="66"/>
        <v>0</v>
      </c>
      <c r="AD75" s="166">
        <f t="shared" si="67"/>
        <v>-0.76204064806019467</v>
      </c>
      <c r="AE75" s="166">
        <f t="shared" si="68"/>
        <v>0</v>
      </c>
      <c r="AF75" s="166">
        <f t="shared" si="69"/>
        <v>-0.76204064806019467</v>
      </c>
      <c r="AG75" s="166">
        <f t="shared" si="70"/>
        <v>7.6</v>
      </c>
      <c r="AH75" s="166">
        <f t="shared" si="71"/>
        <v>6.837959351939805</v>
      </c>
      <c r="AI75" s="166">
        <f t="shared" si="72"/>
        <v>0</v>
      </c>
      <c r="AJ75" s="166">
        <f t="shared" si="73"/>
        <v>-0.76204064806019467</v>
      </c>
      <c r="AK75" s="257">
        <f t="shared" si="74"/>
        <v>6.837959351939805</v>
      </c>
      <c r="AL75" s="251"/>
      <c r="AM75" s="20">
        <f t="shared" si="75"/>
        <v>2.4</v>
      </c>
      <c r="AN75" s="16">
        <f t="shared" si="76"/>
        <v>2.7500083873056593</v>
      </c>
      <c r="AO75" s="16">
        <f t="shared" si="77"/>
        <v>7</v>
      </c>
      <c r="AP75" s="19">
        <f t="shared" si="78"/>
        <v>-6.0210459389318292</v>
      </c>
      <c r="AQ75" s="15">
        <f t="shared" si="79"/>
        <v>7.9927577461895938</v>
      </c>
      <c r="AR75" s="15">
        <f t="shared" si="80"/>
        <v>1.484539208359229</v>
      </c>
      <c r="AS75" s="14">
        <f t="shared" si="81"/>
        <v>9.477296954548823</v>
      </c>
      <c r="AT75" s="13">
        <f t="shared" si="82"/>
        <v>4.8119315749491189</v>
      </c>
      <c r="AU75" s="20">
        <f t="shared" si="83"/>
        <v>0</v>
      </c>
      <c r="AV75" s="16">
        <f t="shared" si="84"/>
        <v>2.7500083873056593</v>
      </c>
      <c r="AW75" s="16">
        <f t="shared" si="85"/>
        <v>0</v>
      </c>
      <c r="AX75" s="19">
        <f t="shared" si="86"/>
        <v>-6.0210459389318292</v>
      </c>
      <c r="AY75" s="15">
        <f t="shared" si="87"/>
        <v>3.0340530364394049</v>
      </c>
      <c r="AZ75" s="15">
        <f t="shared" si="88"/>
        <v>8.8029320603229086E-2</v>
      </c>
      <c r="BA75" s="14">
        <f t="shared" si="89"/>
        <v>3.1220823570426339</v>
      </c>
      <c r="BB75" s="13">
        <f t="shared" si="90"/>
        <v>2.6812286656000901</v>
      </c>
      <c r="BC75" s="18">
        <f t="shared" si="91"/>
        <v>0</v>
      </c>
      <c r="BD75" s="16">
        <f t="shared" si="92"/>
        <v>2.9542085045355115</v>
      </c>
      <c r="BE75" s="17">
        <f t="shared" si="93"/>
        <v>0</v>
      </c>
      <c r="BF75" s="16">
        <f t="shared" si="94"/>
        <v>-6.421496988713093</v>
      </c>
      <c r="BG75" s="15">
        <f t="shared" si="95"/>
        <v>3.2946970784078111</v>
      </c>
      <c r="BH75" s="15">
        <f t="shared" si="96"/>
        <v>7.489210590785976E-2</v>
      </c>
      <c r="BI75" s="14">
        <f t="shared" si="97"/>
        <v>3.3695891843156707</v>
      </c>
      <c r="BJ75" s="13">
        <f t="shared" si="98"/>
        <v>2.8997979171517221</v>
      </c>
      <c r="BK75" s="18">
        <f t="shared" si="99"/>
        <v>0</v>
      </c>
      <c r="BL75" s="16">
        <f t="shared" si="100"/>
        <v>2.9542085045355115</v>
      </c>
      <c r="BM75" s="17">
        <f t="shared" si="101"/>
        <v>0</v>
      </c>
      <c r="BN75" s="16">
        <f t="shared" si="102"/>
        <v>-6.421496988713093</v>
      </c>
      <c r="BO75" s="15">
        <f t="shared" si="103"/>
        <v>3.2946970784078111</v>
      </c>
      <c r="BP75" s="15">
        <f t="shared" si="104"/>
        <v>7.489210590785976E-2</v>
      </c>
      <c r="BQ75" s="14">
        <f t="shared" si="105"/>
        <v>3.3695891843156707</v>
      </c>
      <c r="BR75" s="13">
        <f t="shared" si="106"/>
        <v>2.8997979171517221</v>
      </c>
      <c r="BS75" s="13">
        <f t="shared" si="107"/>
        <v>4.8119315749491189</v>
      </c>
      <c r="BT75" s="11"/>
    </row>
    <row r="76" spans="1:72" s="2" customFormat="1" ht="15" customHeight="1" x14ac:dyDescent="0.3">
      <c r="A76" s="1"/>
      <c r="B76" s="1"/>
      <c r="C76" s="429" t="s">
        <v>4</v>
      </c>
      <c r="D76" s="444" t="s">
        <v>5</v>
      </c>
      <c r="E76" s="445"/>
      <c r="F76" s="446"/>
      <c r="G76" s="446" t="s">
        <v>4</v>
      </c>
      <c r="H76" s="447">
        <v>0</v>
      </c>
      <c r="I76" s="448">
        <v>0</v>
      </c>
      <c r="J76" s="434">
        <v>0</v>
      </c>
      <c r="K76" s="446">
        <v>0</v>
      </c>
      <c r="L76" s="447">
        <v>1</v>
      </c>
      <c r="M76" s="549">
        <v>2.4</v>
      </c>
      <c r="N76" s="434">
        <v>0</v>
      </c>
      <c r="O76" s="449">
        <v>0</v>
      </c>
      <c r="P76" s="436" t="str">
        <f t="shared" si="54"/>
        <v>A17</v>
      </c>
      <c r="R76" s="23">
        <f t="shared" si="55"/>
        <v>2.8</v>
      </c>
      <c r="S76" s="22">
        <f t="shared" si="56"/>
        <v>0</v>
      </c>
      <c r="T76" s="22">
        <f t="shared" si="57"/>
        <v>1.0903342343009912</v>
      </c>
      <c r="U76" s="22">
        <f t="shared" si="58"/>
        <v>0</v>
      </c>
      <c r="V76" s="22">
        <f t="shared" si="59"/>
        <v>1.0903342343009912</v>
      </c>
      <c r="W76" s="22">
        <f t="shared" si="60"/>
        <v>3.36</v>
      </c>
      <c r="X76" s="22">
        <f t="shared" si="61"/>
        <v>5.8563003156223701</v>
      </c>
      <c r="Y76" s="22">
        <f t="shared" si="62"/>
        <v>0</v>
      </c>
      <c r="Z76" s="22">
        <f t="shared" si="63"/>
        <v>2.4963003156223706</v>
      </c>
      <c r="AA76" s="249">
        <f t="shared" si="64"/>
        <v>5.8563003156223701</v>
      </c>
      <c r="AB76" s="167">
        <f t="shared" si="65"/>
        <v>13.186</v>
      </c>
      <c r="AC76" s="166">
        <f t="shared" si="66"/>
        <v>0</v>
      </c>
      <c r="AD76" s="166">
        <f t="shared" si="67"/>
        <v>-0.76204064806019467</v>
      </c>
      <c r="AE76" s="166">
        <f t="shared" si="68"/>
        <v>0</v>
      </c>
      <c r="AF76" s="166">
        <f t="shared" si="69"/>
        <v>-0.76204064806019467</v>
      </c>
      <c r="AG76" s="166">
        <f t="shared" si="70"/>
        <v>9.1199999999999992</v>
      </c>
      <c r="AH76" s="166">
        <f t="shared" si="71"/>
        <v>8.3579593519398045</v>
      </c>
      <c r="AI76" s="166">
        <f t="shared" si="72"/>
        <v>0</v>
      </c>
      <c r="AJ76" s="166">
        <f t="shared" si="73"/>
        <v>-0.76204064806019467</v>
      </c>
      <c r="AK76" s="257">
        <f t="shared" si="74"/>
        <v>8.3579593519398045</v>
      </c>
      <c r="AL76" s="251"/>
      <c r="AM76" s="20">
        <f t="shared" si="75"/>
        <v>2.88</v>
      </c>
      <c r="AN76" s="16">
        <f t="shared" si="76"/>
        <v>2.7500083873056593</v>
      </c>
      <c r="AO76" s="16">
        <f t="shared" si="77"/>
        <v>8.4</v>
      </c>
      <c r="AP76" s="19">
        <f t="shared" si="78"/>
        <v>-6.0210459389318292</v>
      </c>
      <c r="AQ76" s="15">
        <f t="shared" si="79"/>
        <v>9.7013315339709045</v>
      </c>
      <c r="AR76" s="15">
        <f t="shared" si="80"/>
        <v>2.6120683488174925</v>
      </c>
      <c r="AS76" s="14">
        <f t="shared" si="81"/>
        <v>12.313399882788397</v>
      </c>
      <c r="AT76" s="13">
        <f t="shared" si="82"/>
        <v>5.2126691791090103</v>
      </c>
      <c r="AU76" s="20">
        <f t="shared" si="83"/>
        <v>0</v>
      </c>
      <c r="AV76" s="16">
        <f t="shared" si="84"/>
        <v>2.7500083873056593</v>
      </c>
      <c r="AW76" s="16">
        <f t="shared" si="85"/>
        <v>0</v>
      </c>
      <c r="AX76" s="19">
        <f t="shared" si="86"/>
        <v>-6.0210459389318292</v>
      </c>
      <c r="AY76" s="15">
        <f t="shared" si="87"/>
        <v>3.0340530364394049</v>
      </c>
      <c r="AZ76" s="15">
        <f t="shared" si="88"/>
        <v>8.8029320603229086E-2</v>
      </c>
      <c r="BA76" s="14">
        <f t="shared" si="89"/>
        <v>3.1220823570426339</v>
      </c>
      <c r="BB76" s="13">
        <f t="shared" si="90"/>
        <v>2.6812286656000901</v>
      </c>
      <c r="BC76" s="18">
        <f t="shared" si="91"/>
        <v>0</v>
      </c>
      <c r="BD76" s="16">
        <f t="shared" si="92"/>
        <v>2.9542085045355115</v>
      </c>
      <c r="BE76" s="17">
        <f t="shared" si="93"/>
        <v>0</v>
      </c>
      <c r="BF76" s="16">
        <f t="shared" si="94"/>
        <v>-6.421496988713093</v>
      </c>
      <c r="BG76" s="15">
        <f t="shared" si="95"/>
        <v>3.2946970784078111</v>
      </c>
      <c r="BH76" s="15">
        <f t="shared" si="96"/>
        <v>7.489210590785976E-2</v>
      </c>
      <c r="BI76" s="14">
        <f t="shared" si="97"/>
        <v>3.3695891843156707</v>
      </c>
      <c r="BJ76" s="13">
        <f t="shared" si="98"/>
        <v>2.8997979171517221</v>
      </c>
      <c r="BK76" s="18">
        <f t="shared" si="99"/>
        <v>0</v>
      </c>
      <c r="BL76" s="16">
        <f t="shared" si="100"/>
        <v>2.9542085045355115</v>
      </c>
      <c r="BM76" s="17">
        <f t="shared" si="101"/>
        <v>0</v>
      </c>
      <c r="BN76" s="16">
        <f t="shared" si="102"/>
        <v>-6.421496988713093</v>
      </c>
      <c r="BO76" s="15">
        <f t="shared" si="103"/>
        <v>3.2946970784078111</v>
      </c>
      <c r="BP76" s="15">
        <f t="shared" si="104"/>
        <v>7.489210590785976E-2</v>
      </c>
      <c r="BQ76" s="14">
        <f t="shared" si="105"/>
        <v>3.3695891843156707</v>
      </c>
      <c r="BR76" s="13">
        <f t="shared" si="106"/>
        <v>2.8997979171517221</v>
      </c>
      <c r="BS76" s="13">
        <f t="shared" si="107"/>
        <v>5.2126691791090103</v>
      </c>
      <c r="BT76" s="11"/>
    </row>
    <row r="77" spans="1:72" s="2" customFormat="1" ht="15" customHeight="1" x14ac:dyDescent="0.3">
      <c r="A77" s="1"/>
      <c r="B77" s="1"/>
      <c r="C77" s="429" t="s">
        <v>2</v>
      </c>
      <c r="D77" s="444" t="s">
        <v>3</v>
      </c>
      <c r="E77" s="445"/>
      <c r="F77" s="446"/>
      <c r="G77" s="446" t="s">
        <v>2</v>
      </c>
      <c r="H77" s="447">
        <v>0</v>
      </c>
      <c r="I77" s="448">
        <v>0</v>
      </c>
      <c r="J77" s="434">
        <v>0</v>
      </c>
      <c r="K77" s="446">
        <v>0</v>
      </c>
      <c r="L77" s="447">
        <v>1</v>
      </c>
      <c r="M77" s="549">
        <v>1.6</v>
      </c>
      <c r="N77" s="434">
        <v>0</v>
      </c>
      <c r="O77" s="449">
        <v>0</v>
      </c>
      <c r="P77" s="436" t="str">
        <f t="shared" si="54"/>
        <v>A18</v>
      </c>
      <c r="R77" s="23">
        <f t="shared" si="55"/>
        <v>2.8</v>
      </c>
      <c r="S77" s="22">
        <f t="shared" si="56"/>
        <v>0</v>
      </c>
      <c r="T77" s="22">
        <f t="shared" si="57"/>
        <v>1.0903342343009912</v>
      </c>
      <c r="U77" s="22">
        <f t="shared" si="58"/>
        <v>0</v>
      </c>
      <c r="V77" s="22">
        <f t="shared" si="59"/>
        <v>1.0903342343009912</v>
      </c>
      <c r="W77" s="22">
        <f t="shared" si="60"/>
        <v>2.2399999999999998</v>
      </c>
      <c r="X77" s="22">
        <f t="shared" si="61"/>
        <v>4.7363003156223709</v>
      </c>
      <c r="Y77" s="22">
        <f t="shared" si="62"/>
        <v>0</v>
      </c>
      <c r="Z77" s="22">
        <f t="shared" si="63"/>
        <v>2.4963003156223706</v>
      </c>
      <c r="AA77" s="249">
        <f t="shared" si="64"/>
        <v>4.7363003156223709</v>
      </c>
      <c r="AB77" s="167">
        <f t="shared" si="65"/>
        <v>13.186</v>
      </c>
      <c r="AC77" s="166">
        <f t="shared" si="66"/>
        <v>0</v>
      </c>
      <c r="AD77" s="166">
        <f t="shared" si="67"/>
        <v>-0.76204064806019467</v>
      </c>
      <c r="AE77" s="166">
        <f t="shared" si="68"/>
        <v>0</v>
      </c>
      <c r="AF77" s="166">
        <f t="shared" si="69"/>
        <v>-0.76204064806019467</v>
      </c>
      <c r="AG77" s="166">
        <f t="shared" si="70"/>
        <v>6.08</v>
      </c>
      <c r="AH77" s="166">
        <f t="shared" si="71"/>
        <v>5.3179593519398054</v>
      </c>
      <c r="AI77" s="166">
        <f t="shared" si="72"/>
        <v>0</v>
      </c>
      <c r="AJ77" s="166">
        <f t="shared" si="73"/>
        <v>-0.76204064806019467</v>
      </c>
      <c r="AK77" s="257">
        <f t="shared" si="74"/>
        <v>5.3179593519398054</v>
      </c>
      <c r="AL77" s="251"/>
      <c r="AM77" s="20">
        <f t="shared" si="75"/>
        <v>1.92</v>
      </c>
      <c r="AN77" s="16">
        <f t="shared" si="76"/>
        <v>2.7500083873056593</v>
      </c>
      <c r="AO77" s="16">
        <f t="shared" si="77"/>
        <v>5.6000000000000005</v>
      </c>
      <c r="AP77" s="19">
        <f t="shared" si="78"/>
        <v>-6.0210459389318292</v>
      </c>
      <c r="AQ77" s="15">
        <f t="shared" si="79"/>
        <v>6.5850936199399195</v>
      </c>
      <c r="AR77" s="15">
        <f t="shared" si="80"/>
        <v>0.84372090116001497</v>
      </c>
      <c r="AS77" s="14">
        <f t="shared" si="81"/>
        <v>7.4288145210999348</v>
      </c>
      <c r="AT77" s="13">
        <f t="shared" si="82"/>
        <v>4.4116457315020563</v>
      </c>
      <c r="AU77" s="20">
        <f t="shared" si="83"/>
        <v>0</v>
      </c>
      <c r="AV77" s="16">
        <f t="shared" si="84"/>
        <v>2.7500083873056593</v>
      </c>
      <c r="AW77" s="16">
        <f t="shared" si="85"/>
        <v>0</v>
      </c>
      <c r="AX77" s="19">
        <f t="shared" si="86"/>
        <v>-6.0210459389318292</v>
      </c>
      <c r="AY77" s="15">
        <f t="shared" si="87"/>
        <v>3.0340530364394049</v>
      </c>
      <c r="AZ77" s="15">
        <f t="shared" si="88"/>
        <v>8.8029320603229086E-2</v>
      </c>
      <c r="BA77" s="14">
        <f t="shared" si="89"/>
        <v>3.1220823570426339</v>
      </c>
      <c r="BB77" s="13">
        <f t="shared" si="90"/>
        <v>2.6812286656000901</v>
      </c>
      <c r="BC77" s="18">
        <f t="shared" si="91"/>
        <v>0</v>
      </c>
      <c r="BD77" s="16">
        <f t="shared" si="92"/>
        <v>2.9542085045355115</v>
      </c>
      <c r="BE77" s="17">
        <f t="shared" si="93"/>
        <v>0</v>
      </c>
      <c r="BF77" s="16">
        <f t="shared" si="94"/>
        <v>-6.421496988713093</v>
      </c>
      <c r="BG77" s="15">
        <f t="shared" si="95"/>
        <v>3.2946970784078111</v>
      </c>
      <c r="BH77" s="15">
        <f t="shared" si="96"/>
        <v>7.489210590785976E-2</v>
      </c>
      <c r="BI77" s="14">
        <f t="shared" si="97"/>
        <v>3.3695891843156707</v>
      </c>
      <c r="BJ77" s="13">
        <f t="shared" si="98"/>
        <v>2.8997979171517221</v>
      </c>
      <c r="BK77" s="18">
        <f t="shared" si="99"/>
        <v>0</v>
      </c>
      <c r="BL77" s="16">
        <f t="shared" si="100"/>
        <v>2.9542085045355115</v>
      </c>
      <c r="BM77" s="17">
        <f t="shared" si="101"/>
        <v>0</v>
      </c>
      <c r="BN77" s="16">
        <f t="shared" si="102"/>
        <v>-6.421496988713093</v>
      </c>
      <c r="BO77" s="15">
        <f t="shared" si="103"/>
        <v>3.2946970784078111</v>
      </c>
      <c r="BP77" s="15">
        <f t="shared" si="104"/>
        <v>7.489210590785976E-2</v>
      </c>
      <c r="BQ77" s="14">
        <f t="shared" si="105"/>
        <v>3.3695891843156707</v>
      </c>
      <c r="BR77" s="13">
        <f t="shared" si="106"/>
        <v>2.8997979171517221</v>
      </c>
      <c r="BS77" s="13">
        <f t="shared" si="107"/>
        <v>4.4116457315020563</v>
      </c>
      <c r="BT77" s="11"/>
    </row>
    <row r="78" spans="1:72" s="2" customFormat="1" ht="15" customHeight="1" x14ac:dyDescent="0.3">
      <c r="A78" s="1"/>
      <c r="B78" s="1"/>
      <c r="C78" s="429" t="s">
        <v>0</v>
      </c>
      <c r="D78" s="444" t="s">
        <v>1</v>
      </c>
      <c r="E78" s="445"/>
      <c r="F78" s="446"/>
      <c r="G78" s="446" t="s">
        <v>0</v>
      </c>
      <c r="H78" s="447">
        <v>0</v>
      </c>
      <c r="I78" s="448">
        <v>0</v>
      </c>
      <c r="J78" s="434">
        <v>0</v>
      </c>
      <c r="K78" s="446">
        <v>0</v>
      </c>
      <c r="L78" s="447">
        <v>1</v>
      </c>
      <c r="M78" s="549">
        <v>1.6</v>
      </c>
      <c r="N78" s="434">
        <v>0</v>
      </c>
      <c r="O78" s="449">
        <v>0</v>
      </c>
      <c r="P78" s="436" t="str">
        <f t="shared" si="54"/>
        <v>A19</v>
      </c>
      <c r="R78" s="23">
        <f t="shared" si="55"/>
        <v>2.8</v>
      </c>
      <c r="S78" s="22">
        <f t="shared" si="56"/>
        <v>0</v>
      </c>
      <c r="T78" s="22">
        <f t="shared" si="57"/>
        <v>1.0903342343009912</v>
      </c>
      <c r="U78" s="22">
        <f t="shared" si="58"/>
        <v>0</v>
      </c>
      <c r="V78" s="22">
        <f t="shared" si="59"/>
        <v>1.0903342343009912</v>
      </c>
      <c r="W78" s="22">
        <f t="shared" si="60"/>
        <v>2.2399999999999998</v>
      </c>
      <c r="X78" s="22">
        <f t="shared" si="61"/>
        <v>4.7363003156223709</v>
      </c>
      <c r="Y78" s="22">
        <f t="shared" si="62"/>
        <v>0</v>
      </c>
      <c r="Z78" s="22">
        <f t="shared" si="63"/>
        <v>2.4963003156223706</v>
      </c>
      <c r="AA78" s="249">
        <f t="shared" si="64"/>
        <v>4.7363003156223709</v>
      </c>
      <c r="AB78" s="167">
        <f t="shared" si="65"/>
        <v>13.186</v>
      </c>
      <c r="AC78" s="166">
        <f t="shared" si="66"/>
        <v>0</v>
      </c>
      <c r="AD78" s="166">
        <f t="shared" si="67"/>
        <v>-0.76204064806019467</v>
      </c>
      <c r="AE78" s="166">
        <f t="shared" si="68"/>
        <v>0</v>
      </c>
      <c r="AF78" s="166">
        <f t="shared" si="69"/>
        <v>-0.76204064806019467</v>
      </c>
      <c r="AG78" s="166">
        <f t="shared" si="70"/>
        <v>6.08</v>
      </c>
      <c r="AH78" s="166">
        <f t="shared" si="71"/>
        <v>5.3179593519398054</v>
      </c>
      <c r="AI78" s="166">
        <f t="shared" si="72"/>
        <v>0</v>
      </c>
      <c r="AJ78" s="166">
        <f t="shared" si="73"/>
        <v>-0.76204064806019467</v>
      </c>
      <c r="AK78" s="257">
        <f t="shared" si="74"/>
        <v>5.3179593519398054</v>
      </c>
      <c r="AL78" s="251"/>
      <c r="AM78" s="20">
        <f t="shared" si="75"/>
        <v>1.92</v>
      </c>
      <c r="AN78" s="16">
        <f t="shared" si="76"/>
        <v>2.7500083873056593</v>
      </c>
      <c r="AO78" s="16">
        <f t="shared" si="77"/>
        <v>5.6000000000000005</v>
      </c>
      <c r="AP78" s="19">
        <f t="shared" si="78"/>
        <v>-6.0210459389318292</v>
      </c>
      <c r="AQ78" s="15">
        <f t="shared" si="79"/>
        <v>6.5850936199399195</v>
      </c>
      <c r="AR78" s="15">
        <f t="shared" si="80"/>
        <v>0.84372090116001497</v>
      </c>
      <c r="AS78" s="14">
        <f t="shared" si="81"/>
        <v>7.4288145210999348</v>
      </c>
      <c r="AT78" s="13">
        <f t="shared" si="82"/>
        <v>4.4116457315020563</v>
      </c>
      <c r="AU78" s="20">
        <f t="shared" si="83"/>
        <v>0</v>
      </c>
      <c r="AV78" s="16">
        <f t="shared" si="84"/>
        <v>2.7500083873056593</v>
      </c>
      <c r="AW78" s="16">
        <f t="shared" si="85"/>
        <v>0</v>
      </c>
      <c r="AX78" s="19">
        <f t="shared" si="86"/>
        <v>-6.0210459389318292</v>
      </c>
      <c r="AY78" s="15">
        <f t="shared" si="87"/>
        <v>3.0340530364394049</v>
      </c>
      <c r="AZ78" s="15">
        <f t="shared" si="88"/>
        <v>8.8029320603229086E-2</v>
      </c>
      <c r="BA78" s="14">
        <f t="shared" si="89"/>
        <v>3.1220823570426339</v>
      </c>
      <c r="BB78" s="13">
        <f t="shared" si="90"/>
        <v>2.6812286656000901</v>
      </c>
      <c r="BC78" s="18">
        <f t="shared" si="91"/>
        <v>0</v>
      </c>
      <c r="BD78" s="16">
        <f t="shared" si="92"/>
        <v>2.9542085045355115</v>
      </c>
      <c r="BE78" s="17">
        <f t="shared" si="93"/>
        <v>0</v>
      </c>
      <c r="BF78" s="16">
        <f t="shared" si="94"/>
        <v>-6.421496988713093</v>
      </c>
      <c r="BG78" s="15">
        <f t="shared" si="95"/>
        <v>3.2946970784078111</v>
      </c>
      <c r="BH78" s="15">
        <f t="shared" si="96"/>
        <v>7.489210590785976E-2</v>
      </c>
      <c r="BI78" s="14">
        <f t="shared" si="97"/>
        <v>3.3695891843156707</v>
      </c>
      <c r="BJ78" s="13">
        <f t="shared" si="98"/>
        <v>2.8997979171517221</v>
      </c>
      <c r="BK78" s="18">
        <f t="shared" si="99"/>
        <v>0</v>
      </c>
      <c r="BL78" s="16">
        <f t="shared" si="100"/>
        <v>2.9542085045355115</v>
      </c>
      <c r="BM78" s="17">
        <f t="shared" si="101"/>
        <v>0</v>
      </c>
      <c r="BN78" s="16">
        <f t="shared" si="102"/>
        <v>-6.421496988713093</v>
      </c>
      <c r="BO78" s="15">
        <f t="shared" si="103"/>
        <v>3.2946970784078111</v>
      </c>
      <c r="BP78" s="15">
        <f t="shared" si="104"/>
        <v>7.489210590785976E-2</v>
      </c>
      <c r="BQ78" s="14">
        <f t="shared" si="105"/>
        <v>3.3695891843156707</v>
      </c>
      <c r="BR78" s="13">
        <f t="shared" si="106"/>
        <v>2.8997979171517221</v>
      </c>
      <c r="BS78" s="13">
        <f t="shared" si="107"/>
        <v>4.4116457315020563</v>
      </c>
      <c r="BT78" s="11"/>
    </row>
    <row r="79" spans="1:72" s="2" customFormat="1" ht="15" customHeight="1" x14ac:dyDescent="0.3">
      <c r="A79" s="1"/>
      <c r="B79" s="1"/>
      <c r="C79" s="429"/>
      <c r="D79" s="444"/>
      <c r="E79" s="445"/>
      <c r="F79" s="446"/>
      <c r="G79" s="446"/>
      <c r="H79" s="450"/>
      <c r="I79" s="448"/>
      <c r="J79" s="446"/>
      <c r="K79" s="446"/>
      <c r="L79" s="450"/>
      <c r="M79" s="448"/>
      <c r="N79" s="446"/>
      <c r="O79" s="449"/>
      <c r="P79" s="436"/>
      <c r="R79" s="23"/>
      <c r="S79" s="22"/>
      <c r="T79" s="22"/>
      <c r="U79" s="22"/>
      <c r="V79" s="22"/>
      <c r="W79" s="22"/>
      <c r="X79" s="22"/>
      <c r="Y79" s="22"/>
      <c r="Z79" s="22"/>
      <c r="AA79" s="21"/>
      <c r="AB79" s="167"/>
      <c r="AC79" s="166"/>
      <c r="AD79" s="166"/>
      <c r="AE79" s="166"/>
      <c r="AF79" s="166"/>
      <c r="AG79" s="166"/>
      <c r="AH79" s="166"/>
      <c r="AI79" s="166"/>
      <c r="AJ79" s="166"/>
      <c r="AK79" s="257"/>
      <c r="AL79" s="251"/>
      <c r="AM79" s="20"/>
      <c r="AN79" s="16"/>
      <c r="AO79" s="16"/>
      <c r="AP79" s="19"/>
      <c r="AQ79" s="15"/>
      <c r="AR79" s="15"/>
      <c r="AS79" s="14"/>
      <c r="AT79" s="13"/>
      <c r="AU79" s="20"/>
      <c r="AV79" s="16"/>
      <c r="AW79" s="16"/>
      <c r="AX79" s="19"/>
      <c r="AY79" s="15"/>
      <c r="AZ79" s="15"/>
      <c r="BA79" s="14"/>
      <c r="BB79" s="13"/>
      <c r="BC79" s="18"/>
      <c r="BD79" s="16"/>
      <c r="BE79" s="17"/>
      <c r="BF79" s="16"/>
      <c r="BG79" s="15"/>
      <c r="BH79" s="15"/>
      <c r="BI79" s="14"/>
      <c r="BJ79" s="13"/>
      <c r="BK79" s="18"/>
      <c r="BL79" s="16"/>
      <c r="BM79" s="17"/>
      <c r="BN79" s="16"/>
      <c r="BO79" s="15"/>
      <c r="BP79" s="15"/>
      <c r="BQ79" s="14"/>
      <c r="BR79" s="13"/>
      <c r="BS79" s="13"/>
      <c r="BT79" s="11"/>
    </row>
    <row r="80" spans="1:72" s="2" customFormat="1" ht="15" customHeight="1" x14ac:dyDescent="0.3">
      <c r="A80" s="1"/>
      <c r="B80" s="1"/>
      <c r="C80" s="429"/>
      <c r="D80" s="442"/>
      <c r="E80" s="451"/>
      <c r="F80" s="446"/>
      <c r="G80" s="446"/>
      <c r="H80" s="450"/>
      <c r="I80" s="448"/>
      <c r="J80" s="446"/>
      <c r="K80" s="446"/>
      <c r="L80" s="452"/>
      <c r="M80" s="449"/>
      <c r="N80" s="453"/>
      <c r="O80" s="449"/>
      <c r="P80" s="436"/>
      <c r="R80" s="23"/>
      <c r="S80" s="22"/>
      <c r="T80" s="22"/>
      <c r="U80" s="22"/>
      <c r="V80" s="22"/>
      <c r="W80" s="22"/>
      <c r="X80" s="22"/>
      <c r="Y80" s="22"/>
      <c r="Z80" s="22"/>
      <c r="AA80" s="21"/>
      <c r="AB80" s="167"/>
      <c r="AC80" s="166"/>
      <c r="AD80" s="166"/>
      <c r="AE80" s="166"/>
      <c r="AF80" s="166"/>
      <c r="AG80" s="166"/>
      <c r="AH80" s="166"/>
      <c r="AI80" s="166"/>
      <c r="AJ80" s="166"/>
      <c r="AK80" s="257"/>
      <c r="AL80" s="251"/>
      <c r="AM80" s="20"/>
      <c r="AN80" s="16"/>
      <c r="AO80" s="16"/>
      <c r="AP80" s="19"/>
      <c r="AQ80" s="15"/>
      <c r="AR80" s="15"/>
      <c r="AS80" s="14"/>
      <c r="AT80" s="13"/>
      <c r="AU80" s="20"/>
      <c r="AV80" s="16"/>
      <c r="AW80" s="16"/>
      <c r="AX80" s="19"/>
      <c r="AY80" s="15"/>
      <c r="AZ80" s="15"/>
      <c r="BA80" s="14"/>
      <c r="BB80" s="13"/>
      <c r="BC80" s="18"/>
      <c r="BD80" s="16"/>
      <c r="BE80" s="17"/>
      <c r="BF80" s="16"/>
      <c r="BG80" s="15"/>
      <c r="BH80" s="15"/>
      <c r="BI80" s="14"/>
      <c r="BJ80" s="13"/>
      <c r="BK80" s="18"/>
      <c r="BL80" s="16"/>
      <c r="BM80" s="17"/>
      <c r="BN80" s="16"/>
      <c r="BO80" s="15"/>
      <c r="BP80" s="15"/>
      <c r="BQ80" s="14"/>
      <c r="BR80" s="13"/>
      <c r="BS80" s="13"/>
      <c r="BT80" s="11"/>
    </row>
    <row r="81" spans="1:72" s="2" customFormat="1" ht="15" customHeight="1" x14ac:dyDescent="0.3">
      <c r="A81" s="1"/>
      <c r="B81" s="1"/>
      <c r="C81" s="429"/>
      <c r="D81" s="442"/>
      <c r="E81" s="451"/>
      <c r="F81" s="446"/>
      <c r="G81" s="446"/>
      <c r="H81" s="450"/>
      <c r="I81" s="448"/>
      <c r="J81" s="446"/>
      <c r="K81" s="446"/>
      <c r="L81" s="452"/>
      <c r="M81" s="449"/>
      <c r="N81" s="453"/>
      <c r="O81" s="449"/>
      <c r="P81" s="436"/>
      <c r="R81" s="23"/>
      <c r="S81" s="22"/>
      <c r="T81" s="22"/>
      <c r="U81" s="22"/>
      <c r="V81" s="22"/>
      <c r="W81" s="22"/>
      <c r="X81" s="22"/>
      <c r="Y81" s="22"/>
      <c r="Z81" s="22"/>
      <c r="AA81" s="21"/>
      <c r="AB81" s="167"/>
      <c r="AC81" s="166"/>
      <c r="AD81" s="166"/>
      <c r="AE81" s="166"/>
      <c r="AF81" s="166"/>
      <c r="AG81" s="166"/>
      <c r="AH81" s="166"/>
      <c r="AI81" s="166"/>
      <c r="AJ81" s="166"/>
      <c r="AK81" s="257"/>
      <c r="AL81" s="251"/>
      <c r="AM81" s="20"/>
      <c r="AN81" s="16"/>
      <c r="AO81" s="16"/>
      <c r="AP81" s="19"/>
      <c r="AQ81" s="15"/>
      <c r="AR81" s="15"/>
      <c r="AS81" s="14"/>
      <c r="AT81" s="13"/>
      <c r="AU81" s="20"/>
      <c r="AV81" s="16"/>
      <c r="AW81" s="16"/>
      <c r="AX81" s="19"/>
      <c r="AY81" s="15"/>
      <c r="AZ81" s="15"/>
      <c r="BA81" s="14"/>
      <c r="BB81" s="13"/>
      <c r="BC81" s="18"/>
      <c r="BD81" s="16"/>
      <c r="BE81" s="17"/>
      <c r="BF81" s="16"/>
      <c r="BG81" s="15"/>
      <c r="BH81" s="15"/>
      <c r="BI81" s="14"/>
      <c r="BJ81" s="13"/>
      <c r="BK81" s="18"/>
      <c r="BL81" s="16"/>
      <c r="BM81" s="17"/>
      <c r="BN81" s="16"/>
      <c r="BO81" s="15"/>
      <c r="BP81" s="15"/>
      <c r="BQ81" s="14"/>
      <c r="BR81" s="13"/>
      <c r="BS81" s="13"/>
      <c r="BT81" s="11"/>
    </row>
    <row r="82" spans="1:72" s="199" customFormat="1" ht="15" customHeight="1" x14ac:dyDescent="0.3">
      <c r="R82" s="202"/>
      <c r="AL82" s="266"/>
      <c r="BT82" s="202"/>
    </row>
    <row r="83" spans="1:72" s="2" customFormat="1" ht="15" customHeight="1" x14ac:dyDescent="0.3">
      <c r="R83" s="11"/>
      <c r="AL83" s="251"/>
      <c r="BT83" s="11"/>
    </row>
    <row r="84" spans="1:72" s="2" customFormat="1" ht="15" customHeight="1" x14ac:dyDescent="0.3">
      <c r="R84" s="11"/>
      <c r="AL84" s="251"/>
      <c r="BT84" s="11"/>
    </row>
    <row r="85" spans="1:72" s="2" customFormat="1" ht="15" customHeight="1" x14ac:dyDescent="0.3">
      <c r="R85" s="11"/>
      <c r="AL85" s="251"/>
      <c r="BT85" s="11"/>
    </row>
    <row r="86" spans="1:72" s="2" customFormat="1" ht="15" customHeight="1" x14ac:dyDescent="0.3">
      <c r="R86" s="11"/>
      <c r="AL86" s="263"/>
      <c r="BT86" s="11"/>
    </row>
    <row r="87" spans="1:72" s="2" customFormat="1" ht="15" customHeight="1" x14ac:dyDescent="0.3">
      <c r="R87" s="11"/>
      <c r="AL87" s="263"/>
      <c r="BT87" s="11"/>
    </row>
    <row r="88" spans="1:72" s="2" customFormat="1" ht="15" customHeight="1" x14ac:dyDescent="0.3">
      <c r="R88" s="11"/>
      <c r="AL88" s="263"/>
      <c r="BT88" s="11"/>
    </row>
    <row r="89" spans="1:72" s="2" customFormat="1" ht="15" customHeight="1" x14ac:dyDescent="0.3">
      <c r="R89" s="11"/>
      <c r="AL89" s="263"/>
      <c r="BT89" s="11"/>
    </row>
    <row r="90" spans="1:72" s="2" customFormat="1" ht="15" customHeight="1" x14ac:dyDescent="0.3">
      <c r="R90" s="11"/>
      <c r="AL90" s="263"/>
      <c r="BT90" s="11"/>
    </row>
    <row r="91" spans="1:72" s="2" customFormat="1" ht="15" customHeight="1" x14ac:dyDescent="0.3">
      <c r="R91" s="11"/>
      <c r="AL91" s="263"/>
      <c r="BT91" s="11"/>
    </row>
    <row r="92" spans="1:72" s="2" customFormat="1" ht="15" customHeight="1" x14ac:dyDescent="0.3">
      <c r="R92" s="11"/>
      <c r="AL92" s="263"/>
      <c r="BT92" s="11"/>
    </row>
    <row r="93" spans="1:72" s="2" customFormat="1" ht="15" customHeight="1" x14ac:dyDescent="0.3">
      <c r="R93" s="11"/>
      <c r="AL93" s="263"/>
      <c r="BT93" s="11"/>
    </row>
    <row r="94" spans="1:72" s="2" customFormat="1" ht="15" customHeight="1" x14ac:dyDescent="0.3">
      <c r="R94" s="11"/>
      <c r="AL94" s="263"/>
      <c r="BT94" s="11"/>
    </row>
    <row r="95" spans="1:72" s="2" customFormat="1" ht="15" customHeight="1" x14ac:dyDescent="0.3">
      <c r="R95" s="11"/>
      <c r="AL95" s="263"/>
      <c r="BT95" s="11"/>
    </row>
    <row r="96" spans="1:72" s="2" customFormat="1" ht="15" customHeight="1" x14ac:dyDescent="0.3">
      <c r="R96" s="11"/>
      <c r="AL96" s="263"/>
      <c r="BT96" s="11"/>
    </row>
    <row r="97" spans="18:72" s="2" customFormat="1" ht="15" customHeight="1" x14ac:dyDescent="0.3">
      <c r="R97" s="11"/>
      <c r="AL97" s="263"/>
      <c r="BT97" s="11"/>
    </row>
    <row r="98" spans="18:72" s="2" customFormat="1" ht="15" customHeight="1" x14ac:dyDescent="0.3">
      <c r="R98" s="11"/>
      <c r="AL98" s="263"/>
      <c r="BT98" s="11"/>
    </row>
    <row r="99" spans="18:72" s="2" customFormat="1" ht="15" customHeight="1" x14ac:dyDescent="0.3">
      <c r="R99" s="11"/>
      <c r="AL99" s="263"/>
      <c r="BT99" s="11"/>
    </row>
    <row r="100" spans="18:72" s="2" customFormat="1" ht="15" customHeight="1" x14ac:dyDescent="0.3">
      <c r="R100" s="11"/>
      <c r="AL100" s="263"/>
      <c r="BT100" s="11"/>
    </row>
    <row r="101" spans="18:72" s="2" customFormat="1" ht="15" customHeight="1" x14ac:dyDescent="0.3">
      <c r="R101" s="11"/>
      <c r="AL101" s="263"/>
      <c r="BT101" s="11"/>
    </row>
    <row r="102" spans="18:72" s="2" customFormat="1" ht="15" customHeight="1" x14ac:dyDescent="0.3">
      <c r="R102" s="11"/>
      <c r="AL102" s="263"/>
      <c r="BT102" s="11"/>
    </row>
    <row r="103" spans="18:72" s="2" customFormat="1" ht="15" customHeight="1" x14ac:dyDescent="0.3">
      <c r="R103" s="11"/>
      <c r="AL103" s="263"/>
      <c r="BT103" s="11"/>
    </row>
    <row r="104" spans="18:72" s="2" customFormat="1" ht="15" customHeight="1" x14ac:dyDescent="0.3">
      <c r="R104" s="11"/>
      <c r="AL104" s="263"/>
      <c r="BT104" s="11"/>
    </row>
    <row r="105" spans="18:72" s="2" customFormat="1" ht="15" customHeight="1" x14ac:dyDescent="0.3">
      <c r="R105" s="11"/>
      <c r="AL105" s="263"/>
      <c r="BT105" s="11"/>
    </row>
    <row r="106" spans="18:72" s="2" customFormat="1" ht="15" customHeight="1" x14ac:dyDescent="0.3">
      <c r="R106" s="11"/>
      <c r="AL106" s="263"/>
      <c r="BT106" s="11"/>
    </row>
    <row r="107" spans="18:72" s="2" customFormat="1" ht="15" customHeight="1" x14ac:dyDescent="0.3">
      <c r="R107" s="11"/>
      <c r="AL107" s="263"/>
      <c r="BT107" s="11"/>
    </row>
    <row r="108" spans="18:72" s="2" customFormat="1" ht="15" customHeight="1" x14ac:dyDescent="0.3">
      <c r="R108" s="11"/>
      <c r="AL108" s="263"/>
      <c r="BT108" s="11"/>
    </row>
    <row r="109" spans="18:72" s="2" customFormat="1" ht="15" customHeight="1" x14ac:dyDescent="0.3">
      <c r="R109" s="11"/>
      <c r="AL109" s="263"/>
      <c r="BT109" s="11"/>
    </row>
    <row r="110" spans="18:72" s="2" customFormat="1" ht="15" customHeight="1" x14ac:dyDescent="0.3">
      <c r="R110" s="11"/>
      <c r="AL110" s="263"/>
      <c r="BT110" s="11"/>
    </row>
    <row r="111" spans="18:72" s="2" customFormat="1" ht="15" customHeight="1" x14ac:dyDescent="0.3">
      <c r="R111" s="11"/>
      <c r="AL111" s="263"/>
      <c r="BT111" s="11"/>
    </row>
    <row r="112" spans="18:72" s="2" customFormat="1" ht="15" customHeight="1" x14ac:dyDescent="0.3">
      <c r="R112" s="11"/>
      <c r="AL112" s="263"/>
      <c r="BT112" s="11"/>
    </row>
    <row r="113" spans="18:72" s="2" customFormat="1" ht="15" customHeight="1" x14ac:dyDescent="0.3">
      <c r="R113" s="11"/>
      <c r="AL113" s="263"/>
      <c r="BT113" s="11"/>
    </row>
    <row r="114" spans="18:72" s="2" customFormat="1" ht="15" customHeight="1" x14ac:dyDescent="0.3">
      <c r="R114" s="11"/>
      <c r="AL114" s="263"/>
      <c r="BT114" s="11"/>
    </row>
    <row r="115" spans="18:72" s="2" customFormat="1" ht="15" customHeight="1" x14ac:dyDescent="0.3">
      <c r="R115" s="11"/>
      <c r="AL115" s="263"/>
      <c r="BT115" s="11"/>
    </row>
    <row r="116" spans="18:72" customFormat="1" ht="15" customHeight="1" x14ac:dyDescent="0.3"/>
    <row r="117" spans="18:72" customFormat="1" ht="15" customHeight="1" x14ac:dyDescent="0.3"/>
    <row r="118" spans="18:72" customFormat="1" ht="15" customHeight="1" x14ac:dyDescent="0.3"/>
    <row r="119" spans="18:72" customFormat="1" ht="15" customHeight="1" x14ac:dyDescent="0.3"/>
    <row r="120" spans="18:72" customFormat="1" ht="15" customHeight="1" x14ac:dyDescent="0.3"/>
    <row r="121" spans="18:72" customFormat="1" ht="15" customHeight="1" x14ac:dyDescent="0.3"/>
    <row r="122" spans="18:72" customFormat="1" ht="15" customHeight="1" x14ac:dyDescent="0.3"/>
    <row r="123" spans="18:72" customFormat="1" ht="15" customHeight="1" x14ac:dyDescent="0.3"/>
    <row r="124" spans="18:72" customFormat="1" ht="15" customHeight="1" x14ac:dyDescent="0.3"/>
    <row r="125" spans="18:72" customFormat="1" ht="15" customHeight="1" x14ac:dyDescent="0.3"/>
    <row r="126" spans="18:72" customFormat="1" ht="15" customHeight="1" x14ac:dyDescent="0.3"/>
    <row r="127" spans="18:72" customFormat="1" ht="15" customHeight="1" x14ac:dyDescent="0.3"/>
    <row r="128" spans="18:72" customFormat="1" ht="15" customHeight="1" x14ac:dyDescent="0.3"/>
    <row r="129" customFormat="1" ht="15" customHeight="1" x14ac:dyDescent="0.3"/>
    <row r="130" customFormat="1" ht="15" customHeight="1" x14ac:dyDescent="0.3"/>
    <row r="131" customFormat="1" ht="15" customHeight="1" x14ac:dyDescent="0.3"/>
    <row r="132" customFormat="1" ht="15" customHeight="1" x14ac:dyDescent="0.3"/>
    <row r="133" customFormat="1" ht="15" customHeight="1" x14ac:dyDescent="0.3"/>
    <row r="134" customFormat="1" ht="15" customHeight="1" x14ac:dyDescent="0.3"/>
    <row r="135" customFormat="1" ht="15" customHeight="1" x14ac:dyDescent="0.3"/>
    <row r="136" customFormat="1" ht="15" customHeight="1" x14ac:dyDescent="0.3"/>
    <row r="137" customFormat="1" ht="15" customHeight="1" x14ac:dyDescent="0.3"/>
    <row r="138" customFormat="1" ht="15" customHeight="1" x14ac:dyDescent="0.3"/>
    <row r="139" customFormat="1" ht="15" customHeight="1" x14ac:dyDescent="0.3"/>
    <row r="140" customFormat="1" ht="15" customHeight="1" x14ac:dyDescent="0.3"/>
    <row r="141" customFormat="1" ht="15" customHeight="1" x14ac:dyDescent="0.3"/>
    <row r="142" customFormat="1" ht="15" customHeight="1" x14ac:dyDescent="0.3"/>
    <row r="143" customFormat="1" ht="15" customHeight="1" x14ac:dyDescent="0.3"/>
    <row r="144" customFormat="1" ht="15" customHeight="1" x14ac:dyDescent="0.3"/>
    <row r="145" customFormat="1" ht="15" customHeight="1" x14ac:dyDescent="0.3"/>
    <row r="146" customFormat="1" ht="15" customHeight="1" x14ac:dyDescent="0.3"/>
    <row r="147" customFormat="1" ht="15" customHeight="1" x14ac:dyDescent="0.3"/>
    <row r="148" customFormat="1" ht="15" customHeight="1" x14ac:dyDescent="0.3"/>
    <row r="149" customFormat="1" ht="15" customHeight="1" x14ac:dyDescent="0.3"/>
    <row r="150" customFormat="1" ht="15" customHeight="1" x14ac:dyDescent="0.3"/>
    <row r="151" customFormat="1" ht="15" customHeight="1" x14ac:dyDescent="0.3"/>
    <row r="152" customFormat="1" ht="15" customHeight="1" x14ac:dyDescent="0.3"/>
    <row r="153" customFormat="1" ht="15" customHeight="1" x14ac:dyDescent="0.3"/>
    <row r="154" customFormat="1" ht="15" customHeight="1" x14ac:dyDescent="0.3"/>
    <row r="155" customFormat="1" ht="15" customHeight="1" x14ac:dyDescent="0.3"/>
    <row r="156" customFormat="1" ht="15" customHeight="1" x14ac:dyDescent="0.3"/>
    <row r="157" customFormat="1" ht="15" customHeight="1" x14ac:dyDescent="0.3"/>
    <row r="158" customFormat="1" ht="15" customHeight="1" x14ac:dyDescent="0.3"/>
    <row r="159" customFormat="1" ht="15" customHeight="1" x14ac:dyDescent="0.3"/>
    <row r="160" customFormat="1" ht="15" customHeight="1" x14ac:dyDescent="0.3"/>
    <row r="161" customFormat="1" ht="15" customHeight="1" x14ac:dyDescent="0.3"/>
    <row r="162" customFormat="1" ht="15" customHeight="1" x14ac:dyDescent="0.3"/>
    <row r="163" customFormat="1" ht="15" customHeight="1" x14ac:dyDescent="0.3"/>
    <row r="164" customFormat="1" ht="15" customHeight="1" x14ac:dyDescent="0.3"/>
    <row r="165" customFormat="1" ht="15" customHeight="1" x14ac:dyDescent="0.3"/>
    <row r="166" customFormat="1" ht="15" customHeight="1" x14ac:dyDescent="0.3"/>
    <row r="167" customFormat="1" ht="15" customHeight="1" x14ac:dyDescent="0.3"/>
    <row r="168" customFormat="1" ht="15" customHeight="1" x14ac:dyDescent="0.3"/>
    <row r="169" customFormat="1" ht="15" customHeight="1" x14ac:dyDescent="0.3"/>
    <row r="170" customFormat="1" ht="15" customHeight="1" x14ac:dyDescent="0.3"/>
    <row r="171" customFormat="1" ht="15" customHeight="1" x14ac:dyDescent="0.3"/>
    <row r="172" customFormat="1" ht="15" customHeight="1" x14ac:dyDescent="0.3"/>
    <row r="173" customFormat="1" ht="15" customHeight="1" x14ac:dyDescent="0.3"/>
    <row r="174" customFormat="1" ht="15" customHeight="1" x14ac:dyDescent="0.3"/>
    <row r="175" customFormat="1" ht="15" customHeight="1" x14ac:dyDescent="0.3"/>
    <row r="176" customFormat="1" ht="15" customHeight="1" x14ac:dyDescent="0.3"/>
    <row r="177" customFormat="1" ht="15" customHeight="1" x14ac:dyDescent="0.3"/>
    <row r="178" customFormat="1" ht="15" customHeight="1" x14ac:dyDescent="0.3"/>
    <row r="179" customFormat="1" ht="15" customHeight="1" x14ac:dyDescent="0.3"/>
    <row r="180" customFormat="1" ht="15" customHeight="1" x14ac:dyDescent="0.3"/>
    <row r="181" customFormat="1" ht="15" customHeight="1" x14ac:dyDescent="0.3"/>
    <row r="182" customFormat="1" ht="15" customHeight="1" x14ac:dyDescent="0.3"/>
    <row r="183" customFormat="1" ht="15" customHeight="1" x14ac:dyDescent="0.3"/>
    <row r="184" customFormat="1" ht="15" customHeight="1" x14ac:dyDescent="0.3"/>
    <row r="185" customFormat="1" ht="15" customHeight="1" x14ac:dyDescent="0.3"/>
    <row r="186" customFormat="1" ht="15" customHeight="1" x14ac:dyDescent="0.3"/>
    <row r="187" customFormat="1" ht="15" customHeight="1" x14ac:dyDescent="0.3"/>
    <row r="188" customFormat="1" ht="15" customHeight="1" x14ac:dyDescent="0.3"/>
    <row r="189" customFormat="1" ht="15" customHeight="1" x14ac:dyDescent="0.3"/>
    <row r="190" customFormat="1" ht="15" customHeight="1" x14ac:dyDescent="0.3"/>
    <row r="191" customFormat="1" ht="15" customHeight="1" x14ac:dyDescent="0.3"/>
    <row r="192" customFormat="1" ht="15" customHeight="1" x14ac:dyDescent="0.3"/>
    <row r="193" customFormat="1" ht="15" customHeight="1" x14ac:dyDescent="0.3"/>
    <row r="194" customFormat="1" ht="15" customHeight="1" x14ac:dyDescent="0.3"/>
    <row r="195" customFormat="1" ht="15" customHeight="1" x14ac:dyDescent="0.3"/>
    <row r="196" customFormat="1" ht="15" customHeight="1" x14ac:dyDescent="0.3"/>
    <row r="197" customFormat="1" ht="15" customHeight="1" x14ac:dyDescent="0.3"/>
    <row r="198" customFormat="1" ht="15" customHeight="1" x14ac:dyDescent="0.3"/>
    <row r="199" customFormat="1" ht="15" customHeight="1" x14ac:dyDescent="0.3"/>
    <row r="200" customFormat="1" ht="15" customHeight="1" x14ac:dyDescent="0.3"/>
    <row r="201" customFormat="1" ht="15" customHeight="1" x14ac:dyDescent="0.3"/>
    <row r="202" customFormat="1" ht="15" customHeight="1" x14ac:dyDescent="0.3"/>
    <row r="203" customFormat="1" ht="15" customHeight="1" x14ac:dyDescent="0.3"/>
    <row r="204" customFormat="1" ht="15" customHeight="1" x14ac:dyDescent="0.3"/>
    <row r="205" customFormat="1" ht="15" customHeight="1" x14ac:dyDescent="0.3"/>
    <row r="206" customFormat="1" ht="15" customHeight="1" x14ac:dyDescent="0.3"/>
    <row r="207" customFormat="1" ht="15" customHeight="1" x14ac:dyDescent="0.3"/>
    <row r="208" customFormat="1" ht="15" customHeight="1" x14ac:dyDescent="0.3"/>
    <row r="209" customFormat="1" ht="15" customHeight="1" x14ac:dyDescent="0.3"/>
    <row r="210" customFormat="1" ht="15" customHeight="1" x14ac:dyDescent="0.3"/>
    <row r="211" customFormat="1" ht="15" customHeight="1" x14ac:dyDescent="0.3"/>
    <row r="212" customFormat="1" ht="15" customHeight="1" x14ac:dyDescent="0.3"/>
    <row r="213" customFormat="1" ht="15" customHeight="1" x14ac:dyDescent="0.3"/>
    <row r="214" customFormat="1" ht="15" customHeight="1" x14ac:dyDescent="0.3"/>
    <row r="215" customFormat="1" ht="15" customHeight="1" x14ac:dyDescent="0.3"/>
    <row r="216" customFormat="1" ht="15" customHeight="1" x14ac:dyDescent="0.3"/>
    <row r="217" customFormat="1" ht="15" customHeight="1" x14ac:dyDescent="0.3"/>
    <row r="218" customFormat="1" ht="15" customHeight="1" x14ac:dyDescent="0.3"/>
    <row r="219" customFormat="1" ht="15" customHeight="1" x14ac:dyDescent="0.3"/>
    <row r="220" customFormat="1" ht="15" customHeight="1" x14ac:dyDescent="0.3"/>
    <row r="221" customFormat="1" ht="15" customHeight="1" x14ac:dyDescent="0.3"/>
    <row r="222" customFormat="1" ht="15" customHeight="1" x14ac:dyDescent="0.3"/>
    <row r="223" customFormat="1" ht="15" customHeight="1" x14ac:dyDescent="0.3"/>
    <row r="224" customFormat="1" ht="15" customHeight="1" x14ac:dyDescent="0.3"/>
    <row r="225" customFormat="1" ht="15" customHeight="1" x14ac:dyDescent="0.3"/>
    <row r="226" customFormat="1" ht="15" customHeight="1" x14ac:dyDescent="0.3"/>
    <row r="227" customFormat="1" ht="15" customHeight="1" x14ac:dyDescent="0.3"/>
    <row r="228" customFormat="1" ht="15" customHeight="1" x14ac:dyDescent="0.3"/>
    <row r="229" customFormat="1" ht="15" customHeight="1" x14ac:dyDescent="0.3"/>
    <row r="230" customFormat="1" ht="15" customHeight="1" x14ac:dyDescent="0.3"/>
    <row r="231" customFormat="1" ht="15" customHeight="1" x14ac:dyDescent="0.3"/>
    <row r="232" customFormat="1" ht="15" customHeight="1" x14ac:dyDescent="0.3"/>
    <row r="233" customFormat="1" ht="15" customHeight="1" x14ac:dyDescent="0.3"/>
    <row r="234" customFormat="1" ht="15" customHeight="1" x14ac:dyDescent="0.3"/>
    <row r="235" customFormat="1" ht="15" customHeight="1" x14ac:dyDescent="0.3"/>
    <row r="236" customFormat="1" ht="15" customHeight="1" x14ac:dyDescent="0.3"/>
    <row r="237" customFormat="1" ht="15" customHeight="1" x14ac:dyDescent="0.3"/>
    <row r="238" customFormat="1" ht="15" customHeight="1" x14ac:dyDescent="0.3"/>
    <row r="239" customFormat="1" ht="15" customHeight="1" x14ac:dyDescent="0.3"/>
    <row r="240" customFormat="1" ht="15" customHeight="1" x14ac:dyDescent="0.3"/>
    <row r="241" customFormat="1" ht="15" customHeight="1" x14ac:dyDescent="0.3"/>
    <row r="242" customFormat="1" ht="15" customHeight="1" x14ac:dyDescent="0.3"/>
    <row r="243" customFormat="1" ht="15" customHeight="1" x14ac:dyDescent="0.3"/>
    <row r="244" customFormat="1" ht="15" customHeight="1" x14ac:dyDescent="0.3"/>
    <row r="245" customFormat="1" ht="15" customHeight="1" x14ac:dyDescent="0.3"/>
    <row r="246" customFormat="1" ht="15" customHeight="1" x14ac:dyDescent="0.3"/>
    <row r="247" customFormat="1" ht="15" customHeight="1" x14ac:dyDescent="0.3"/>
    <row r="248" customFormat="1" ht="15" customHeight="1" x14ac:dyDescent="0.3"/>
    <row r="249" customFormat="1" ht="15" customHeight="1" x14ac:dyDescent="0.3"/>
    <row r="250" customFormat="1" ht="15" customHeight="1" x14ac:dyDescent="0.3"/>
    <row r="251" customFormat="1" ht="15" customHeight="1" x14ac:dyDescent="0.3"/>
    <row r="252" customFormat="1" ht="15" customHeight="1" x14ac:dyDescent="0.3"/>
    <row r="253" customFormat="1" ht="15" customHeight="1" x14ac:dyDescent="0.3"/>
    <row r="254" customFormat="1" ht="15" customHeight="1" x14ac:dyDescent="0.3"/>
    <row r="255" customFormat="1" ht="15" customHeight="1" x14ac:dyDescent="0.3"/>
    <row r="256" customFormat="1" ht="15" customHeight="1" x14ac:dyDescent="0.3"/>
    <row r="257" customFormat="1" ht="15" customHeight="1" x14ac:dyDescent="0.3"/>
    <row r="258" customFormat="1" ht="15" customHeight="1" x14ac:dyDescent="0.3"/>
    <row r="259" customFormat="1" ht="15" customHeight="1" x14ac:dyDescent="0.3"/>
    <row r="260" customFormat="1" ht="15" customHeight="1" x14ac:dyDescent="0.3"/>
    <row r="261" customFormat="1" ht="15" customHeight="1" x14ac:dyDescent="0.3"/>
    <row r="262" customFormat="1" ht="15" customHeight="1" x14ac:dyDescent="0.3"/>
    <row r="263" customFormat="1" ht="15" customHeight="1" x14ac:dyDescent="0.3"/>
    <row r="264" customFormat="1" ht="15" customHeight="1" x14ac:dyDescent="0.3"/>
    <row r="265" customFormat="1" ht="15" customHeight="1" x14ac:dyDescent="0.3"/>
    <row r="266" customFormat="1" ht="15" customHeight="1" x14ac:dyDescent="0.3"/>
    <row r="267" customFormat="1" ht="15" customHeight="1" x14ac:dyDescent="0.3"/>
    <row r="268" customFormat="1" ht="15" customHeight="1" x14ac:dyDescent="0.3"/>
    <row r="269" customFormat="1" ht="15" customHeight="1" x14ac:dyDescent="0.3"/>
    <row r="270" customFormat="1" ht="15" customHeight="1" x14ac:dyDescent="0.3"/>
    <row r="271" customFormat="1" ht="15" customHeight="1" x14ac:dyDescent="0.3"/>
    <row r="272" customFormat="1" ht="15" customHeight="1" x14ac:dyDescent="0.3"/>
    <row r="273" customFormat="1" ht="15" customHeight="1" x14ac:dyDescent="0.3"/>
    <row r="274" customFormat="1" ht="15" customHeight="1" x14ac:dyDescent="0.3"/>
    <row r="275" customFormat="1" ht="15" customHeight="1" x14ac:dyDescent="0.3"/>
    <row r="276" customFormat="1" ht="15" customHeight="1" x14ac:dyDescent="0.3"/>
    <row r="277" customFormat="1" ht="15" customHeight="1" x14ac:dyDescent="0.3"/>
    <row r="278" customFormat="1" ht="15" customHeight="1" x14ac:dyDescent="0.3"/>
    <row r="279" customFormat="1" ht="15" customHeight="1" x14ac:dyDescent="0.3"/>
    <row r="280" customFormat="1" ht="15" customHeight="1" x14ac:dyDescent="0.3"/>
    <row r="281" customFormat="1" ht="15" customHeight="1" x14ac:dyDescent="0.3"/>
    <row r="282" customFormat="1" ht="15" customHeight="1" x14ac:dyDescent="0.3"/>
    <row r="283" customFormat="1" ht="15" customHeight="1" x14ac:dyDescent="0.3"/>
    <row r="284" customFormat="1" ht="15" customHeight="1" x14ac:dyDescent="0.3"/>
    <row r="285" customFormat="1" ht="15" customHeight="1" x14ac:dyDescent="0.3"/>
    <row r="286" customFormat="1" ht="15" customHeight="1" x14ac:dyDescent="0.3"/>
    <row r="287" customFormat="1" ht="15" customHeight="1" x14ac:dyDescent="0.3"/>
    <row r="288" customFormat="1" ht="15" customHeight="1" x14ac:dyDescent="0.3"/>
    <row r="289" customFormat="1" ht="15" customHeight="1" x14ac:dyDescent="0.3"/>
    <row r="290" customFormat="1" ht="15" customHeight="1" x14ac:dyDescent="0.3"/>
    <row r="291" customFormat="1" ht="15" customHeight="1" x14ac:dyDescent="0.3"/>
    <row r="292" customFormat="1" ht="15" customHeight="1" x14ac:dyDescent="0.3"/>
    <row r="293" customFormat="1" ht="15" customHeight="1" x14ac:dyDescent="0.3"/>
    <row r="294" customFormat="1" ht="15" customHeight="1" x14ac:dyDescent="0.3"/>
    <row r="295" customFormat="1" ht="15" customHeight="1" x14ac:dyDescent="0.3"/>
    <row r="296" customFormat="1" ht="15" customHeight="1" x14ac:dyDescent="0.3"/>
    <row r="297" customFormat="1" ht="15" customHeight="1" x14ac:dyDescent="0.3"/>
    <row r="298" customFormat="1" ht="15" customHeight="1" x14ac:dyDescent="0.3"/>
    <row r="299" customFormat="1" ht="15" customHeight="1" x14ac:dyDescent="0.3"/>
    <row r="300" customFormat="1" ht="15" customHeight="1" x14ac:dyDescent="0.3"/>
    <row r="301" customFormat="1" ht="15" customHeight="1" x14ac:dyDescent="0.3"/>
    <row r="302" customFormat="1" ht="15" customHeight="1" x14ac:dyDescent="0.3"/>
    <row r="303" customFormat="1" ht="15" customHeight="1" x14ac:dyDescent="0.3"/>
    <row r="304" customFormat="1" ht="15" customHeight="1" x14ac:dyDescent="0.3"/>
    <row r="305" customFormat="1" ht="15" customHeight="1" x14ac:dyDescent="0.3"/>
    <row r="306" customFormat="1" ht="15" customHeight="1" x14ac:dyDescent="0.3"/>
    <row r="307" customFormat="1" ht="15" customHeight="1" x14ac:dyDescent="0.3"/>
    <row r="308" customFormat="1" ht="15" customHeight="1" x14ac:dyDescent="0.3"/>
    <row r="309" customFormat="1" ht="15" customHeight="1" x14ac:dyDescent="0.3"/>
    <row r="310" customFormat="1" ht="15" customHeight="1" x14ac:dyDescent="0.3"/>
    <row r="311" customFormat="1" ht="15" customHeight="1" x14ac:dyDescent="0.3"/>
    <row r="312" customFormat="1" ht="15" customHeight="1" x14ac:dyDescent="0.3"/>
    <row r="313" customFormat="1" ht="15" customHeight="1" x14ac:dyDescent="0.3"/>
    <row r="314" customFormat="1" ht="15" customHeight="1" x14ac:dyDescent="0.3"/>
    <row r="315" customFormat="1" ht="15" customHeight="1" x14ac:dyDescent="0.3"/>
    <row r="316" customFormat="1" ht="15" customHeight="1" x14ac:dyDescent="0.3"/>
    <row r="317" customFormat="1" ht="15" customHeight="1" x14ac:dyDescent="0.3"/>
    <row r="318" customFormat="1" ht="15" customHeight="1" x14ac:dyDescent="0.3"/>
    <row r="319" customFormat="1" ht="15" customHeight="1" x14ac:dyDescent="0.3"/>
    <row r="320" customFormat="1" ht="15" customHeight="1" x14ac:dyDescent="0.3"/>
    <row r="321" customFormat="1" ht="15" customHeight="1" x14ac:dyDescent="0.3"/>
    <row r="322" customFormat="1" ht="15" customHeight="1" x14ac:dyDescent="0.3"/>
    <row r="323" customFormat="1" ht="15" customHeight="1" x14ac:dyDescent="0.3"/>
    <row r="324" customFormat="1" ht="15" customHeight="1" x14ac:dyDescent="0.3"/>
    <row r="325" customFormat="1" ht="15" customHeight="1" x14ac:dyDescent="0.3"/>
    <row r="326" customFormat="1" ht="15" customHeight="1" x14ac:dyDescent="0.3"/>
    <row r="327" customFormat="1" ht="15" customHeight="1" x14ac:dyDescent="0.3"/>
    <row r="328" customFormat="1" ht="15" customHeight="1" x14ac:dyDescent="0.3"/>
    <row r="329" customFormat="1" ht="15" customHeight="1" x14ac:dyDescent="0.3"/>
    <row r="330" customFormat="1" ht="15" customHeight="1" x14ac:dyDescent="0.3"/>
    <row r="331" customFormat="1" ht="15" customHeight="1" x14ac:dyDescent="0.3"/>
    <row r="332" customFormat="1" ht="15" customHeight="1" x14ac:dyDescent="0.3"/>
    <row r="333" customFormat="1" ht="15" customHeight="1" x14ac:dyDescent="0.3"/>
    <row r="334" customFormat="1" ht="15" customHeight="1" x14ac:dyDescent="0.3"/>
    <row r="335" customFormat="1" ht="15" customHeight="1" x14ac:dyDescent="0.3"/>
    <row r="336" customFormat="1" ht="15" customHeight="1" x14ac:dyDescent="0.3"/>
    <row r="337" customFormat="1" ht="15" customHeight="1" x14ac:dyDescent="0.3"/>
    <row r="338" customFormat="1" ht="15" customHeight="1" x14ac:dyDescent="0.3"/>
    <row r="339" customFormat="1" ht="15" customHeight="1" x14ac:dyDescent="0.3"/>
    <row r="340" customFormat="1" ht="15" customHeight="1" x14ac:dyDescent="0.3"/>
    <row r="341" customFormat="1" ht="15" customHeight="1" x14ac:dyDescent="0.3"/>
    <row r="342" customFormat="1" ht="15" customHeight="1" x14ac:dyDescent="0.3"/>
    <row r="343" customFormat="1" ht="15" customHeight="1" x14ac:dyDescent="0.3"/>
    <row r="344" customFormat="1" ht="15" customHeight="1" x14ac:dyDescent="0.3"/>
    <row r="345" customFormat="1" ht="15" customHeight="1" x14ac:dyDescent="0.3"/>
    <row r="346" customFormat="1" ht="15" customHeight="1" x14ac:dyDescent="0.3"/>
    <row r="347" customFormat="1" ht="15" customHeight="1" x14ac:dyDescent="0.3"/>
    <row r="348" customFormat="1" ht="15" customHeight="1" x14ac:dyDescent="0.3"/>
    <row r="349" customFormat="1" ht="15" customHeight="1" x14ac:dyDescent="0.3"/>
    <row r="350" customFormat="1" ht="15" customHeight="1" x14ac:dyDescent="0.3"/>
    <row r="351" customFormat="1" ht="15" customHeight="1" x14ac:dyDescent="0.3"/>
    <row r="352" customFormat="1" ht="15" customHeight="1" x14ac:dyDescent="0.3"/>
    <row r="353" customFormat="1" ht="15" customHeight="1" x14ac:dyDescent="0.3"/>
    <row r="354" customFormat="1" ht="15" customHeight="1" x14ac:dyDescent="0.3"/>
    <row r="355" customFormat="1" ht="15" customHeight="1" x14ac:dyDescent="0.3"/>
    <row r="356" customFormat="1" ht="15" customHeight="1" x14ac:dyDescent="0.3"/>
    <row r="357" customFormat="1" ht="15" customHeight="1" x14ac:dyDescent="0.3"/>
    <row r="358" customFormat="1" ht="15" customHeight="1" x14ac:dyDescent="0.3"/>
    <row r="359" customFormat="1" ht="15" customHeight="1" x14ac:dyDescent="0.3"/>
    <row r="360" customFormat="1" ht="15" customHeight="1" x14ac:dyDescent="0.3"/>
    <row r="361" customFormat="1" ht="15" customHeight="1" x14ac:dyDescent="0.3"/>
    <row r="362" customFormat="1" ht="15" customHeight="1" x14ac:dyDescent="0.3"/>
    <row r="363" customFormat="1" ht="15" customHeight="1" x14ac:dyDescent="0.3"/>
    <row r="364" customFormat="1" ht="15" customHeight="1" x14ac:dyDescent="0.3"/>
    <row r="365" customFormat="1" ht="15" customHeight="1" x14ac:dyDescent="0.3"/>
    <row r="366" customFormat="1" ht="15" customHeight="1" x14ac:dyDescent="0.3"/>
    <row r="367" customFormat="1" ht="15" customHeight="1" x14ac:dyDescent="0.3"/>
    <row r="368" customFormat="1" ht="15" customHeight="1" x14ac:dyDescent="0.3"/>
    <row r="369" customFormat="1" ht="15" customHeight="1" x14ac:dyDescent="0.3"/>
    <row r="370" customFormat="1" ht="15" customHeight="1" x14ac:dyDescent="0.3"/>
    <row r="371" customFormat="1" ht="15" customHeight="1" x14ac:dyDescent="0.3"/>
    <row r="372" customFormat="1" ht="15" customHeight="1" x14ac:dyDescent="0.3"/>
    <row r="373" customFormat="1" ht="15" customHeight="1" x14ac:dyDescent="0.3"/>
    <row r="374" customFormat="1" ht="15" customHeight="1" x14ac:dyDescent="0.3"/>
    <row r="375" customFormat="1" ht="15" customHeight="1" x14ac:dyDescent="0.3"/>
    <row r="376" customFormat="1" ht="15" customHeight="1" x14ac:dyDescent="0.3"/>
    <row r="377" customFormat="1" ht="15" customHeight="1" x14ac:dyDescent="0.3"/>
    <row r="378" customFormat="1" ht="15" customHeight="1" x14ac:dyDescent="0.3"/>
    <row r="379" customFormat="1" ht="15" customHeight="1" x14ac:dyDescent="0.3"/>
    <row r="380" customFormat="1" ht="15" customHeight="1" x14ac:dyDescent="0.3"/>
    <row r="381" customFormat="1" ht="15" customHeight="1" x14ac:dyDescent="0.3"/>
    <row r="382" customFormat="1" ht="15" customHeight="1" x14ac:dyDescent="0.3"/>
    <row r="383" customFormat="1" ht="15" customHeight="1" x14ac:dyDescent="0.3"/>
    <row r="384" customFormat="1" ht="15" customHeight="1" x14ac:dyDescent="0.3"/>
    <row r="385" customFormat="1" ht="15" customHeight="1" x14ac:dyDescent="0.3"/>
    <row r="386" customFormat="1" ht="15" customHeight="1" x14ac:dyDescent="0.3"/>
    <row r="387" customFormat="1" ht="15" customHeight="1" x14ac:dyDescent="0.3"/>
    <row r="388" customFormat="1" ht="15" customHeight="1" x14ac:dyDescent="0.3"/>
    <row r="389" customFormat="1" ht="15" customHeight="1" x14ac:dyDescent="0.3"/>
    <row r="390" customFormat="1" ht="15" customHeight="1" x14ac:dyDescent="0.3"/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P271"/>
  <sheetViews>
    <sheetView zoomScale="75" zoomScaleNormal="75" workbookViewId="0">
      <selection activeCell="D3" sqref="D3"/>
    </sheetView>
  </sheetViews>
  <sheetFormatPr defaultColWidth="9.109375" defaultRowHeight="14.4" x14ac:dyDescent="0.3"/>
  <cols>
    <col min="2" max="3" width="52.109375" style="280" customWidth="1"/>
    <col min="4" max="4" width="28.77734375" style="280" customWidth="1"/>
    <col min="5" max="5" width="17.109375" style="283" customWidth="1"/>
    <col min="6" max="6" width="16.109375" style="284" customWidth="1"/>
    <col min="7" max="7" width="18.109375" style="284" customWidth="1"/>
    <col min="8" max="8" width="11.44140625" style="284" customWidth="1"/>
    <col min="9" max="9" width="21.44140625" style="285" customWidth="1"/>
    <col min="10" max="10" width="16" style="284" customWidth="1"/>
    <col min="11" max="11" width="16.109375" style="285" customWidth="1"/>
    <col min="12" max="12" width="15.109375" style="286" customWidth="1"/>
    <col min="13" max="13" width="13.33203125" style="284" customWidth="1"/>
    <col min="14" max="14" width="16.33203125" style="284" customWidth="1"/>
    <col min="15" max="15" width="15.44140625" style="285" customWidth="1"/>
    <col min="16" max="16" width="19.33203125" style="284" customWidth="1"/>
    <col min="17" max="17" width="18.33203125" style="285" customWidth="1"/>
    <col min="18" max="18" width="18.44140625" style="287" customWidth="1"/>
    <col min="19" max="19" width="16.44140625" style="287" customWidth="1"/>
    <col min="20" max="20" width="14.6640625" style="287" customWidth="1"/>
    <col min="21" max="21" width="18.44140625" style="284" customWidth="1"/>
    <col min="22" max="22" width="12.6640625" style="286" customWidth="1"/>
    <col min="23" max="23" width="11.44140625" style="287" customWidth="1"/>
    <col min="24" max="24" width="14.6640625" style="287" customWidth="1"/>
    <col min="25" max="25" width="13.33203125" style="286" customWidth="1"/>
    <col min="26" max="26" width="14.109375" style="287" customWidth="1"/>
    <col min="27" max="27" width="15.109375" style="287" customWidth="1"/>
    <col min="28" max="28" width="14.33203125" style="287" customWidth="1"/>
    <col min="29" max="29" width="17.44140625" style="287" customWidth="1"/>
    <col min="30" max="32" width="16.44140625" style="287" customWidth="1"/>
    <col min="33" max="33" width="22.44140625" style="287" customWidth="1"/>
    <col min="34" max="34" width="19.77734375" style="287" customWidth="1"/>
    <col min="35" max="35" width="21.109375" style="287" customWidth="1"/>
    <col min="36" max="36" width="14.77734375" style="287" customWidth="1"/>
    <col min="37" max="37" width="14.109375" style="287" customWidth="1"/>
    <col min="38" max="38" width="16.44140625" style="287" customWidth="1"/>
    <col min="39" max="39" width="19.77734375" style="287" customWidth="1"/>
    <col min="40" max="68" width="9.109375" style="61"/>
  </cols>
  <sheetData>
    <row r="1" spans="1:68" s="288" customFormat="1" x14ac:dyDescent="0.3">
      <c r="E1" s="289" t="s">
        <v>911</v>
      </c>
      <c r="F1" s="290" t="s">
        <v>877</v>
      </c>
      <c r="G1" s="290" t="s">
        <v>893</v>
      </c>
      <c r="H1" s="290" t="s">
        <v>882</v>
      </c>
      <c r="I1" s="290" t="s">
        <v>883</v>
      </c>
      <c r="J1" s="290" t="s">
        <v>884</v>
      </c>
      <c r="K1" s="291" t="s">
        <v>894</v>
      </c>
      <c r="L1" s="291" t="s">
        <v>897</v>
      </c>
      <c r="M1" s="291" t="s">
        <v>878</v>
      </c>
      <c r="N1" s="291" t="s">
        <v>898</v>
      </c>
      <c r="O1" s="291" t="s">
        <v>899</v>
      </c>
      <c r="P1" s="291" t="s">
        <v>895</v>
      </c>
      <c r="Q1" s="291" t="s">
        <v>885</v>
      </c>
      <c r="R1" s="291" t="s">
        <v>886</v>
      </c>
      <c r="S1" s="291" t="s">
        <v>900</v>
      </c>
      <c r="T1" s="291" t="s">
        <v>901</v>
      </c>
      <c r="U1" s="291" t="s">
        <v>902</v>
      </c>
      <c r="V1" s="291" t="s">
        <v>903</v>
      </c>
      <c r="W1" s="291" t="s">
        <v>904</v>
      </c>
      <c r="X1" s="291" t="s">
        <v>905</v>
      </c>
      <c r="Y1" s="291" t="s">
        <v>906</v>
      </c>
      <c r="Z1" s="291" t="s">
        <v>907</v>
      </c>
      <c r="AA1" s="291" t="s">
        <v>908</v>
      </c>
      <c r="AB1" s="291" t="s">
        <v>909</v>
      </c>
      <c r="AC1" s="291" t="s">
        <v>910</v>
      </c>
      <c r="AD1" s="291" t="s">
        <v>912</v>
      </c>
      <c r="AE1" s="291" t="s">
        <v>913</v>
      </c>
      <c r="AF1" s="291" t="s">
        <v>914</v>
      </c>
      <c r="AG1" s="291" t="s">
        <v>915</v>
      </c>
      <c r="AH1" s="291" t="s">
        <v>916</v>
      </c>
      <c r="AI1" s="291" t="s">
        <v>917</v>
      </c>
      <c r="AJ1" s="291" t="s">
        <v>880</v>
      </c>
      <c r="AK1" s="291" t="s">
        <v>879</v>
      </c>
      <c r="AL1" s="291" t="s">
        <v>881</v>
      </c>
      <c r="AM1" s="291" t="s">
        <v>887</v>
      </c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</row>
    <row r="2" spans="1:68" x14ac:dyDescent="0.3">
      <c r="A2" s="96">
        <f>SUBTOTAL(2,A5:A270)</f>
        <v>219</v>
      </c>
      <c r="D2" s="292"/>
      <c r="E2" s="293" t="s">
        <v>855</v>
      </c>
      <c r="F2" s="293" t="s">
        <v>855</v>
      </c>
      <c r="G2" s="293" t="s">
        <v>855</v>
      </c>
      <c r="H2" s="293" t="s">
        <v>855</v>
      </c>
      <c r="I2" s="293" t="s">
        <v>855</v>
      </c>
      <c r="J2" s="293" t="s">
        <v>855</v>
      </c>
      <c r="K2" s="293" t="s">
        <v>855</v>
      </c>
      <c r="L2" s="293" t="s">
        <v>855</v>
      </c>
      <c r="M2" s="293" t="s">
        <v>855</v>
      </c>
      <c r="N2" s="293" t="s">
        <v>855</v>
      </c>
      <c r="O2" s="293" t="s">
        <v>855</v>
      </c>
      <c r="P2" s="293" t="s">
        <v>855</v>
      </c>
      <c r="Q2" s="293" t="s">
        <v>855</v>
      </c>
      <c r="R2" s="293" t="s">
        <v>855</v>
      </c>
      <c r="S2" s="293" t="s">
        <v>855</v>
      </c>
      <c r="T2" s="293" t="s">
        <v>855</v>
      </c>
      <c r="U2" s="293" t="s">
        <v>855</v>
      </c>
      <c r="V2" s="293" t="s">
        <v>855</v>
      </c>
      <c r="W2" s="293" t="s">
        <v>855</v>
      </c>
      <c r="X2" s="293" t="s">
        <v>855</v>
      </c>
      <c r="Y2" s="293" t="s">
        <v>855</v>
      </c>
      <c r="Z2" s="293" t="s">
        <v>855</v>
      </c>
      <c r="AA2" s="293" t="s">
        <v>855</v>
      </c>
      <c r="AB2" s="293" t="s">
        <v>855</v>
      </c>
      <c r="AC2" s="293" t="s">
        <v>855</v>
      </c>
      <c r="AD2" s="293" t="s">
        <v>855</v>
      </c>
      <c r="AE2" s="293" t="s">
        <v>855</v>
      </c>
      <c r="AF2" s="293" t="s">
        <v>855</v>
      </c>
      <c r="AG2" s="293" t="s">
        <v>855</v>
      </c>
      <c r="AH2" s="293" t="s">
        <v>855</v>
      </c>
      <c r="AI2" s="293" t="s">
        <v>855</v>
      </c>
      <c r="AJ2" s="293" t="s">
        <v>855</v>
      </c>
      <c r="AK2" s="293" t="s">
        <v>855</v>
      </c>
      <c r="AL2" s="293" t="s">
        <v>855</v>
      </c>
      <c r="AM2" s="293" t="s">
        <v>855</v>
      </c>
    </row>
    <row r="3" spans="1:68" s="422" customFormat="1" ht="15.75" customHeight="1" x14ac:dyDescent="0.3">
      <c r="A3" s="419"/>
      <c r="B3" s="420"/>
      <c r="C3" s="420"/>
      <c r="D3" s="420"/>
      <c r="E3" s="421"/>
      <c r="F3" s="423"/>
      <c r="G3" s="423"/>
      <c r="H3" s="423"/>
      <c r="I3" s="423"/>
      <c r="J3" s="294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81"/>
      <c r="AO3" s="281"/>
      <c r="AP3" s="281"/>
      <c r="AQ3" s="281"/>
      <c r="AR3" s="281"/>
      <c r="AS3" s="281"/>
      <c r="AT3" s="281"/>
      <c r="AU3" s="281"/>
      <c r="AV3" s="281"/>
      <c r="AW3" s="281"/>
      <c r="AX3" s="281"/>
      <c r="AY3" s="281"/>
      <c r="AZ3" s="281"/>
      <c r="BA3" s="281"/>
      <c r="BB3" s="281"/>
      <c r="BC3" s="281"/>
      <c r="BD3" s="281"/>
      <c r="BE3" s="281"/>
      <c r="BF3" s="281"/>
      <c r="BG3" s="281"/>
      <c r="BH3" s="281"/>
      <c r="BI3" s="281"/>
      <c r="BJ3" s="281"/>
      <c r="BK3" s="281"/>
      <c r="BL3" s="281"/>
      <c r="BM3" s="281"/>
      <c r="BN3" s="281"/>
      <c r="BO3" s="281"/>
      <c r="BP3" s="281"/>
    </row>
    <row r="4" spans="1:68" s="382" customFormat="1" ht="43.2" customHeight="1" x14ac:dyDescent="0.3">
      <c r="A4" s="412" t="s">
        <v>544</v>
      </c>
      <c r="B4" s="117" t="s">
        <v>188</v>
      </c>
      <c r="C4" s="118" t="s">
        <v>542</v>
      </c>
      <c r="D4" s="383" t="s">
        <v>541</v>
      </c>
      <c r="E4" s="418" t="s">
        <v>975</v>
      </c>
      <c r="F4" s="424" t="s">
        <v>941</v>
      </c>
      <c r="G4" s="424" t="s">
        <v>961</v>
      </c>
      <c r="H4" s="424" t="s">
        <v>940</v>
      </c>
      <c r="I4" s="424" t="s">
        <v>939</v>
      </c>
      <c r="J4" s="379" t="s">
        <v>938</v>
      </c>
      <c r="K4" s="380" t="s">
        <v>937</v>
      </c>
      <c r="L4" s="380" t="s">
        <v>942</v>
      </c>
      <c r="M4" s="380" t="s">
        <v>943</v>
      </c>
      <c r="N4" s="380" t="s">
        <v>944</v>
      </c>
      <c r="O4" s="380" t="s">
        <v>945</v>
      </c>
      <c r="P4" s="380" t="s">
        <v>946</v>
      </c>
      <c r="Q4" s="380" t="s">
        <v>974</v>
      </c>
      <c r="R4" s="380" t="s">
        <v>947</v>
      </c>
      <c r="S4" s="380" t="s">
        <v>948</v>
      </c>
      <c r="T4" s="380" t="s">
        <v>950</v>
      </c>
      <c r="U4" s="380" t="s">
        <v>951</v>
      </c>
      <c r="V4" s="380" t="s">
        <v>952</v>
      </c>
      <c r="W4" s="380" t="s">
        <v>953</v>
      </c>
      <c r="X4" s="380" t="s">
        <v>954</v>
      </c>
      <c r="Y4" s="380" t="s">
        <v>955</v>
      </c>
      <c r="Z4" s="380" t="s">
        <v>956</v>
      </c>
      <c r="AA4" s="380" t="s">
        <v>973</v>
      </c>
      <c r="AB4" s="380" t="s">
        <v>957</v>
      </c>
      <c r="AC4" s="380" t="s">
        <v>972</v>
      </c>
      <c r="AD4" s="380" t="s">
        <v>971</v>
      </c>
      <c r="AE4" s="380" t="s">
        <v>970</v>
      </c>
      <c r="AF4" s="380" t="s">
        <v>969</v>
      </c>
      <c r="AG4" s="380" t="s">
        <v>965</v>
      </c>
      <c r="AH4" s="380" t="s">
        <v>966</v>
      </c>
      <c r="AI4" s="380" t="s">
        <v>967</v>
      </c>
      <c r="AJ4" s="380" t="s">
        <v>958</v>
      </c>
      <c r="AK4" s="380" t="s">
        <v>968</v>
      </c>
      <c r="AL4" s="380" t="s">
        <v>959</v>
      </c>
      <c r="AM4" s="380" t="s">
        <v>960</v>
      </c>
      <c r="AN4" s="381"/>
      <c r="AO4" s="381"/>
      <c r="AP4" s="381"/>
      <c r="AQ4" s="381"/>
      <c r="AR4" s="381"/>
      <c r="AS4" s="381"/>
      <c r="AT4" s="381"/>
      <c r="AU4" s="381"/>
      <c r="AV4" s="381"/>
      <c r="AW4" s="381"/>
      <c r="AX4" s="381"/>
      <c r="AY4" s="381"/>
      <c r="AZ4" s="381"/>
      <c r="BA4" s="381"/>
      <c r="BB4" s="381"/>
      <c r="BC4" s="381"/>
      <c r="BD4" s="381"/>
      <c r="BE4" s="381"/>
      <c r="BF4" s="381"/>
      <c r="BG4" s="381"/>
      <c r="BH4" s="381"/>
      <c r="BI4" s="381"/>
      <c r="BJ4" s="381"/>
      <c r="BK4" s="381"/>
      <c r="BL4" s="381"/>
      <c r="BM4" s="381"/>
      <c r="BN4" s="381"/>
      <c r="BO4" s="381"/>
      <c r="BP4" s="381"/>
    </row>
    <row r="5" spans="1:68" s="300" customFormat="1" ht="14.55" customHeight="1" x14ac:dyDescent="0.3">
      <c r="A5" s="296">
        <v>1</v>
      </c>
      <c r="B5" s="24" t="s">
        <v>533</v>
      </c>
      <c r="C5" s="90" t="s">
        <v>561</v>
      </c>
      <c r="D5" s="116" t="s">
        <v>183</v>
      </c>
      <c r="E5" s="297">
        <v>19.340416265456184</v>
      </c>
      <c r="F5" s="297">
        <v>22.056061052025719</v>
      </c>
      <c r="G5" s="297" t="e">
        <v>#N/A</v>
      </c>
      <c r="H5" s="297">
        <v>23.18567825024121</v>
      </c>
      <c r="I5" s="297">
        <v>22.501061766474248</v>
      </c>
      <c r="J5" s="297">
        <v>23.18567825024121</v>
      </c>
      <c r="K5" s="297">
        <v>23.01452412929947</v>
      </c>
      <c r="L5" s="297">
        <v>18.450414237519702</v>
      </c>
      <c r="M5" s="297">
        <v>22.215804898238012</v>
      </c>
      <c r="N5" s="297" t="e">
        <v>#N/A</v>
      </c>
      <c r="O5" s="297">
        <v>20.67541780976234</v>
      </c>
      <c r="P5" s="297">
        <v>23.01452412929947</v>
      </c>
      <c r="Q5" s="297">
        <v>21.074777425293071</v>
      </c>
      <c r="R5" s="297">
        <v>23.585037865771945</v>
      </c>
      <c r="S5" s="297">
        <v>21.017726051645823</v>
      </c>
      <c r="T5" s="297">
        <v>21.531188414471046</v>
      </c>
      <c r="U5" s="297">
        <v>21.000610639551649</v>
      </c>
      <c r="V5" s="297">
        <v>19.192082094933916</v>
      </c>
      <c r="W5" s="297">
        <v>19.876698578700882</v>
      </c>
      <c r="X5" s="297">
        <v>20.047852699642625</v>
      </c>
      <c r="Y5" s="297">
        <v>21.017726051645823</v>
      </c>
      <c r="Z5" s="297">
        <v>20.789520557056832</v>
      </c>
      <c r="AA5" s="297">
        <v>20.943559265904405</v>
      </c>
      <c r="AB5" s="297">
        <v>20.84657193070408</v>
      </c>
      <c r="AC5" s="298">
        <v>20.84657193070408</v>
      </c>
      <c r="AD5" s="298" t="e">
        <v>#N/A</v>
      </c>
      <c r="AE5" s="298">
        <v>20.276058194231609</v>
      </c>
      <c r="AF5" s="298">
        <v>20.789520557056832</v>
      </c>
      <c r="AG5" s="298" t="e">
        <v>#N/A</v>
      </c>
      <c r="AH5" s="298" t="e">
        <v>#N/A</v>
      </c>
      <c r="AI5" s="298" t="e">
        <v>#N/A</v>
      </c>
      <c r="AJ5" s="298">
        <v>23.642152861134754</v>
      </c>
      <c r="AK5" s="298">
        <v>22.871895695181355</v>
      </c>
      <c r="AL5" s="298">
        <v>24.383757096833399</v>
      </c>
      <c r="AM5" s="298">
        <v>18.564516984814198</v>
      </c>
      <c r="AN5" s="299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  <c r="BL5" s="299"/>
      <c r="BM5" s="299"/>
      <c r="BN5" s="299"/>
      <c r="BO5" s="299"/>
      <c r="BP5" s="299"/>
    </row>
    <row r="6" spans="1:68" s="301" customFormat="1" ht="14.55" customHeight="1" x14ac:dyDescent="0.3">
      <c r="A6" s="296">
        <v>2</v>
      </c>
      <c r="B6" s="24" t="s">
        <v>532</v>
      </c>
      <c r="C6" s="90" t="s">
        <v>562</v>
      </c>
      <c r="D6" s="116" t="s">
        <v>183</v>
      </c>
      <c r="E6" s="297">
        <v>22.250036264414412</v>
      </c>
      <c r="F6" s="297">
        <v>25.610361630249216</v>
      </c>
      <c r="G6" s="297" t="e">
        <v>#N/A</v>
      </c>
      <c r="H6" s="297">
        <v>27.390364488043325</v>
      </c>
      <c r="I6" s="297">
        <v>26.07818289415664</v>
      </c>
      <c r="J6" s="297">
        <v>26.762799377923606</v>
      </c>
      <c r="K6" s="297">
        <v>26.477542509687368</v>
      </c>
      <c r="L6" s="297">
        <v>21.57112437602412</v>
      </c>
      <c r="M6" s="297">
        <v>25.50766915768417</v>
      </c>
      <c r="N6" s="297">
        <v>23.054460090852544</v>
      </c>
      <c r="O6" s="297">
        <v>23.73907657461951</v>
      </c>
      <c r="P6" s="297">
        <v>26.591645256981863</v>
      </c>
      <c r="Q6" s="297">
        <v>24.708949926622708</v>
      </c>
      <c r="R6" s="297">
        <v>27.219210367101581</v>
      </c>
      <c r="S6" s="297">
        <v>23.910230695561253</v>
      </c>
      <c r="T6" s="297">
        <v>24.766001300269956</v>
      </c>
      <c r="U6" s="297">
        <v>24.303885173727256</v>
      </c>
      <c r="V6" s="297">
        <v>22.084586738849342</v>
      </c>
      <c r="W6" s="297">
        <v>23.168562838147039</v>
      </c>
      <c r="X6" s="297">
        <v>23.396768332736023</v>
      </c>
      <c r="Y6" s="297">
        <v>24.309590311091981</v>
      </c>
      <c r="Z6" s="297">
        <v>24.309590311091981</v>
      </c>
      <c r="AA6" s="297">
        <v>24.566321492504592</v>
      </c>
      <c r="AB6" s="297">
        <v>24.309590311091981</v>
      </c>
      <c r="AC6" s="298">
        <v>24.309590311091981</v>
      </c>
      <c r="AD6" s="298" t="e">
        <v>#N/A</v>
      </c>
      <c r="AE6" s="298">
        <v>23.510871080030519</v>
      </c>
      <c r="AF6" s="298" t="e">
        <v>#N/A</v>
      </c>
      <c r="AG6" s="298">
        <v>24.423693058386476</v>
      </c>
      <c r="AH6" s="298">
        <v>24.309590311091981</v>
      </c>
      <c r="AI6" s="298">
        <v>24.012923168126296</v>
      </c>
      <c r="AJ6" s="298">
        <v>27.333390555582646</v>
      </c>
      <c r="AK6" s="298">
        <v>26.483247647052096</v>
      </c>
      <c r="AL6" s="298" t="e">
        <v>#N/A</v>
      </c>
      <c r="AM6" s="298">
        <v>21.126123661575594</v>
      </c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</row>
    <row r="7" spans="1:68" s="301" customFormat="1" ht="14.55" customHeight="1" x14ac:dyDescent="0.3">
      <c r="A7" s="296">
        <v>3</v>
      </c>
      <c r="B7" s="24" t="s">
        <v>531</v>
      </c>
      <c r="C7" s="90" t="s">
        <v>563</v>
      </c>
      <c r="D7" s="116" t="s">
        <v>183</v>
      </c>
      <c r="E7" s="297">
        <v>25.67</v>
      </c>
      <c r="F7" s="297">
        <v>29.290175230496651</v>
      </c>
      <c r="G7" s="297" t="e">
        <v>#N/A</v>
      </c>
      <c r="H7" s="297">
        <v>31.041652401467136</v>
      </c>
      <c r="I7" s="297">
        <v>29.843573554874947</v>
      </c>
      <c r="J7" s="297">
        <v>30.528190038641913</v>
      </c>
      <c r="K7" s="297">
        <v>30.471138664994665</v>
      </c>
      <c r="L7" s="297">
        <v>24.59484717932822</v>
      </c>
      <c r="M7" s="297" t="e">
        <v>#N/A</v>
      </c>
      <c r="N7" s="297">
        <v>26.420491136040123</v>
      </c>
      <c r="O7" s="297">
        <v>27.276261740748829</v>
      </c>
      <c r="P7" s="297">
        <v>30.242933170405678</v>
      </c>
      <c r="Q7" s="297">
        <v>28.189083719104783</v>
      </c>
      <c r="R7" s="297">
        <v>30.984601027819892</v>
      </c>
      <c r="S7" s="297">
        <v>27.219210367101581</v>
      </c>
      <c r="T7" s="297">
        <v>28.474340587341018</v>
      </c>
      <c r="U7" s="297">
        <v>28.000814186068869</v>
      </c>
      <c r="V7" s="297">
        <v>25.450617784036922</v>
      </c>
      <c r="W7" s="297">
        <v>26.648696630629111</v>
      </c>
      <c r="X7" s="297">
        <v>26.819850751570854</v>
      </c>
      <c r="Y7" s="297">
        <v>27.618569982632312</v>
      </c>
      <c r="Z7" s="297" t="e">
        <v>#N/A</v>
      </c>
      <c r="AA7" s="297">
        <v>27.926647400327447</v>
      </c>
      <c r="AB7" s="297" t="e">
        <v>#N/A</v>
      </c>
      <c r="AC7" s="298">
        <v>28.017929598163043</v>
      </c>
      <c r="AD7" s="298" t="e">
        <v>#N/A</v>
      </c>
      <c r="AE7" s="298">
        <v>26.819850751570854</v>
      </c>
      <c r="AF7" s="298" t="e">
        <v>#N/A</v>
      </c>
      <c r="AG7" s="298">
        <v>27.561518608985065</v>
      </c>
      <c r="AH7" s="298">
        <v>27.732672729926804</v>
      </c>
      <c r="AI7" s="298">
        <v>27.681326493644285</v>
      </c>
      <c r="AJ7" s="298">
        <v>31.155846409419201</v>
      </c>
      <c r="AK7" s="298">
        <v>30.214407483582054</v>
      </c>
      <c r="AL7" s="298" t="e">
        <v>#N/A</v>
      </c>
      <c r="AM7" s="298">
        <v>24.022431730400839</v>
      </c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</row>
    <row r="8" spans="1:68" s="301" customFormat="1" ht="14.55" customHeight="1" x14ac:dyDescent="0.3">
      <c r="A8" s="296">
        <v>4</v>
      </c>
      <c r="B8" s="24" t="s">
        <v>530</v>
      </c>
      <c r="C8" s="90" t="s">
        <v>564</v>
      </c>
      <c r="D8" s="116" t="s">
        <v>183</v>
      </c>
      <c r="E8" s="297">
        <v>29.381457970320298</v>
      </c>
      <c r="F8" s="297">
        <v>33.009924792297156</v>
      </c>
      <c r="G8" s="297">
        <v>34.396273171925259</v>
      </c>
      <c r="H8" s="297">
        <v>35.137941029339473</v>
      </c>
      <c r="I8" s="297">
        <v>33.255245698980325</v>
      </c>
      <c r="J8" s="297">
        <v>34.28217042463077</v>
      </c>
      <c r="K8" s="297">
        <v>33.996913556394531</v>
      </c>
      <c r="L8" s="297">
        <v>27.321902839666627</v>
      </c>
      <c r="M8" s="297">
        <v>34.396273171925259</v>
      </c>
      <c r="N8" s="297">
        <v>29.432803664614767</v>
      </c>
      <c r="O8" s="297">
        <v>30.34562564297072</v>
      </c>
      <c r="P8" s="297">
        <v>33.996913556394531</v>
      </c>
      <c r="Q8" s="297">
        <v>31.657807236857405</v>
      </c>
      <c r="R8" s="297">
        <v>34.795632787456</v>
      </c>
      <c r="S8" s="297">
        <v>30.459728390265216</v>
      </c>
      <c r="T8" s="297">
        <v>31.714858610504653</v>
      </c>
      <c r="U8" s="297">
        <v>31.537999352198185</v>
      </c>
      <c r="V8" s="297">
        <v>28.120622070728086</v>
      </c>
      <c r="W8" s="297">
        <v>30.117420148381733</v>
      </c>
      <c r="X8" s="297">
        <v>30.117420148381733</v>
      </c>
      <c r="Y8" s="297">
        <v>30.630882511206956</v>
      </c>
      <c r="Z8" s="297">
        <v>31.37255036862117</v>
      </c>
      <c r="AA8" s="297" t="e">
        <v>#N/A</v>
      </c>
      <c r="AB8" s="297" t="e">
        <v>#N/A</v>
      </c>
      <c r="AC8" s="298">
        <v>30.859088005795943</v>
      </c>
      <c r="AD8" s="298">
        <v>30.996011302549338</v>
      </c>
      <c r="AE8" s="298">
        <v>30.117420148381733</v>
      </c>
      <c r="AF8" s="298" t="e">
        <v>#N/A</v>
      </c>
      <c r="AG8" s="298" t="e">
        <v>#N/A</v>
      </c>
      <c r="AH8" s="298">
        <v>31.37255036862117</v>
      </c>
      <c r="AI8" s="298">
        <v>31.429601742268417</v>
      </c>
      <c r="AJ8" s="298">
        <v>34.681633555821662</v>
      </c>
      <c r="AK8" s="298">
        <v>34.510375919219754</v>
      </c>
      <c r="AL8" s="298">
        <v>35.252043776633968</v>
      </c>
      <c r="AM8" s="298">
        <v>26.520331039922809</v>
      </c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</row>
    <row r="9" spans="1:68" s="301" customFormat="1" ht="14.55" customHeight="1" x14ac:dyDescent="0.3">
      <c r="A9" s="296">
        <v>5</v>
      </c>
      <c r="B9" s="24" t="s">
        <v>529</v>
      </c>
      <c r="C9" s="90" t="s">
        <v>565</v>
      </c>
      <c r="D9" s="116" t="s">
        <v>183</v>
      </c>
      <c r="E9" s="297">
        <v>32.234026654778887</v>
      </c>
      <c r="F9" s="297">
        <v>36.124929793436849</v>
      </c>
      <c r="G9" s="297" t="e">
        <v>#N/A</v>
      </c>
      <c r="H9" s="297">
        <v>38.224420343655538</v>
      </c>
      <c r="I9" s="297">
        <v>36.284673639649142</v>
      </c>
      <c r="J9" s="297">
        <v>37.482752486241331</v>
      </c>
      <c r="K9" s="297" t="e">
        <v>#N/A</v>
      </c>
      <c r="L9" s="297">
        <v>29.381457428332247</v>
      </c>
      <c r="M9" s="297" t="e">
        <v>#N/A</v>
      </c>
      <c r="N9" s="297">
        <v>31.777615121516622</v>
      </c>
      <c r="O9" s="297">
        <v>32.975693968108814</v>
      </c>
      <c r="P9" s="297">
        <v>37.026341497063356</v>
      </c>
      <c r="Q9" s="297">
        <v>34.459029682937235</v>
      </c>
      <c r="R9" s="297">
        <v>38.053266222713802</v>
      </c>
      <c r="S9" s="297">
        <v>33.14684808905055</v>
      </c>
      <c r="T9" s="297">
        <v>34.516081056584483</v>
      </c>
      <c r="U9" s="297">
        <v>34.208003638889352</v>
      </c>
      <c r="V9" s="297">
        <v>30.693639022218928</v>
      </c>
      <c r="W9" s="297">
        <v>32.348128857989096</v>
      </c>
      <c r="X9" s="297">
        <v>32.519282978930832</v>
      </c>
      <c r="Y9" s="297" t="e">
        <v>#N/A</v>
      </c>
      <c r="Z9" s="297" t="e">
        <v>#N/A</v>
      </c>
      <c r="AA9" s="297" t="e">
        <v>#N/A</v>
      </c>
      <c r="AB9" s="297" t="e">
        <v>#N/A</v>
      </c>
      <c r="AC9" s="298" t="e">
        <v>#N/A</v>
      </c>
      <c r="AD9" s="298" t="e">
        <v>#N/A</v>
      </c>
      <c r="AE9" s="298">
        <v>32.975693968108814</v>
      </c>
      <c r="AF9" s="298" t="e">
        <v>#N/A</v>
      </c>
      <c r="AG9" s="298" t="e">
        <v>#N/A</v>
      </c>
      <c r="AH9" s="298" t="e">
        <v>#N/A</v>
      </c>
      <c r="AI9" s="298" t="e">
        <v>#N/A</v>
      </c>
      <c r="AJ9" s="298">
        <v>37.996332444942453</v>
      </c>
      <c r="AK9" s="298">
        <v>37.060572321251698</v>
      </c>
      <c r="AL9" s="298" t="e">
        <v>#N/A</v>
      </c>
      <c r="AM9" s="298">
        <v>28.662610120376932</v>
      </c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</row>
    <row r="10" spans="1:68" s="301" customFormat="1" ht="14.55" customHeight="1" x14ac:dyDescent="0.3">
      <c r="A10" s="296">
        <v>6</v>
      </c>
      <c r="B10" s="24" t="s">
        <v>528</v>
      </c>
      <c r="C10" s="90" t="s">
        <v>566</v>
      </c>
      <c r="D10" s="116" t="s">
        <v>183</v>
      </c>
      <c r="E10" s="297">
        <v>33.546208357482449</v>
      </c>
      <c r="F10" s="297">
        <v>39.970192377261306</v>
      </c>
      <c r="G10" s="297" t="e">
        <v>#N/A</v>
      </c>
      <c r="H10" s="297" t="e">
        <v>#N/A</v>
      </c>
      <c r="I10" s="297" t="e">
        <v>#N/A</v>
      </c>
      <c r="J10" s="297" t="e">
        <v>#N/A</v>
      </c>
      <c r="K10" s="297" t="e">
        <v>#N/A</v>
      </c>
      <c r="L10" s="297" t="e">
        <v>#N/A</v>
      </c>
      <c r="M10" s="297" t="e">
        <v>#N/A</v>
      </c>
      <c r="N10" s="297" t="e">
        <v>#N/A</v>
      </c>
      <c r="O10" s="297" t="e">
        <v>#N/A</v>
      </c>
      <c r="P10" s="297" t="e">
        <v>#N/A</v>
      </c>
      <c r="Q10" s="297" t="e">
        <v>#N/A</v>
      </c>
      <c r="R10" s="297" t="e">
        <v>#N/A</v>
      </c>
      <c r="S10" s="297" t="e">
        <v>#N/A</v>
      </c>
      <c r="T10" s="297">
        <v>38.452625838244529</v>
      </c>
      <c r="U10" s="297" t="e">
        <v>#N/A</v>
      </c>
      <c r="V10" s="297" t="e">
        <v>#N/A</v>
      </c>
      <c r="W10" s="297">
        <v>35.600057155882176</v>
      </c>
      <c r="X10" s="297" t="e">
        <v>#N/A</v>
      </c>
      <c r="Y10" s="297" t="e">
        <v>#N/A</v>
      </c>
      <c r="Z10" s="297" t="e">
        <v>#N/A</v>
      </c>
      <c r="AA10" s="297" t="e">
        <v>#N/A</v>
      </c>
      <c r="AB10" s="297" t="e">
        <v>#N/A</v>
      </c>
      <c r="AC10" s="298" t="e">
        <v>#N/A</v>
      </c>
      <c r="AD10" s="298" t="e">
        <v>#N/A</v>
      </c>
      <c r="AE10" s="298" t="e">
        <v>#N/A</v>
      </c>
      <c r="AF10" s="298" t="e">
        <v>#N/A</v>
      </c>
      <c r="AG10" s="298" t="e">
        <v>#N/A</v>
      </c>
      <c r="AH10" s="298" t="e">
        <v>#N/A</v>
      </c>
      <c r="AI10" s="298" t="e">
        <v>#N/A</v>
      </c>
      <c r="AJ10" s="298">
        <v>41.887249477815182</v>
      </c>
      <c r="AK10" s="298" t="e">
        <v>#N/A</v>
      </c>
      <c r="AL10" s="298" t="e">
        <v>#N/A</v>
      </c>
      <c r="AM10" s="298" t="e">
        <v>#N/A</v>
      </c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</row>
    <row r="11" spans="1:68" s="301" customFormat="1" ht="14.55" hidden="1" customHeight="1" x14ac:dyDescent="0.3">
      <c r="A11" s="296">
        <v>7</v>
      </c>
      <c r="B11" s="24" t="s">
        <v>527</v>
      </c>
      <c r="C11" s="90" t="s">
        <v>567</v>
      </c>
      <c r="D11" s="116" t="s">
        <v>183</v>
      </c>
      <c r="E11" s="297">
        <v>37.311598147665883</v>
      </c>
      <c r="F11" s="297" t="e">
        <v>#N/A</v>
      </c>
      <c r="G11" s="297" t="e">
        <v>#N/A</v>
      </c>
      <c r="H11" s="297" t="e">
        <v>#N/A</v>
      </c>
      <c r="I11" s="297" t="e">
        <v>#N/A</v>
      </c>
      <c r="J11" s="297" t="e">
        <v>#N/A</v>
      </c>
      <c r="K11" s="297" t="e">
        <v>#N/A</v>
      </c>
      <c r="L11" s="297" t="e">
        <v>#N/A</v>
      </c>
      <c r="M11" s="297" t="e">
        <v>#N/A</v>
      </c>
      <c r="N11" s="297" t="e">
        <v>#N/A</v>
      </c>
      <c r="O11" s="297" t="e">
        <v>#N/A</v>
      </c>
      <c r="P11" s="297" t="e">
        <v>#N/A</v>
      </c>
      <c r="Q11" s="297" t="e">
        <v>#N/A</v>
      </c>
      <c r="R11" s="297" t="e">
        <v>#N/A</v>
      </c>
      <c r="S11" s="297" t="e">
        <v>#N/A</v>
      </c>
      <c r="T11" s="297" t="e">
        <v>#N/A</v>
      </c>
      <c r="U11" s="297" t="e">
        <v>#N/A</v>
      </c>
      <c r="V11" s="297" t="e">
        <v>#N/A</v>
      </c>
      <c r="W11" s="297" t="e">
        <v>#N/A</v>
      </c>
      <c r="X11" s="297" t="e">
        <v>#N/A</v>
      </c>
      <c r="Y11" s="297" t="e">
        <v>#N/A</v>
      </c>
      <c r="Z11" s="297" t="e">
        <v>#N/A</v>
      </c>
      <c r="AA11" s="297" t="e">
        <v>#N/A</v>
      </c>
      <c r="AB11" s="297" t="e">
        <v>#N/A</v>
      </c>
      <c r="AC11" s="298" t="e">
        <v>#N/A</v>
      </c>
      <c r="AD11" s="298" t="e">
        <v>#N/A</v>
      </c>
      <c r="AE11" s="298" t="e">
        <v>#N/A</v>
      </c>
      <c r="AF11" s="298" t="e">
        <v>#N/A</v>
      </c>
      <c r="AG11" s="298" t="e">
        <v>#N/A</v>
      </c>
      <c r="AH11" s="298" t="e">
        <v>#N/A</v>
      </c>
      <c r="AI11" s="298" t="e">
        <v>#N/A</v>
      </c>
      <c r="AJ11" s="298" t="e">
        <v>#N/A</v>
      </c>
      <c r="AK11" s="298" t="e">
        <v>#N/A</v>
      </c>
      <c r="AL11" s="298" t="e">
        <v>#N/A</v>
      </c>
      <c r="AM11" s="298" t="e">
        <v>#N/A</v>
      </c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</row>
    <row r="12" spans="1:68" s="301" customFormat="1" ht="14.55" hidden="1" customHeight="1" x14ac:dyDescent="0.3">
      <c r="A12" s="296">
        <v>8</v>
      </c>
      <c r="B12" s="24" t="s">
        <v>526</v>
      </c>
      <c r="C12" s="90" t="s">
        <v>568</v>
      </c>
      <c r="D12" s="116" t="s">
        <v>183</v>
      </c>
      <c r="E12" s="297">
        <v>38.79493516829659</v>
      </c>
      <c r="F12" s="297" t="e">
        <v>#N/A</v>
      </c>
      <c r="G12" s="297" t="e">
        <v>#N/A</v>
      </c>
      <c r="H12" s="297" t="e">
        <v>#N/A</v>
      </c>
      <c r="I12" s="297" t="e">
        <v>#N/A</v>
      </c>
      <c r="J12" s="297" t="e">
        <v>#N/A</v>
      </c>
      <c r="K12" s="297" t="e">
        <v>#N/A</v>
      </c>
      <c r="L12" s="297" t="e">
        <v>#N/A</v>
      </c>
      <c r="M12" s="297" t="e">
        <v>#N/A</v>
      </c>
      <c r="N12" s="297" t="e">
        <v>#N/A</v>
      </c>
      <c r="O12" s="297" t="e">
        <v>#N/A</v>
      </c>
      <c r="P12" s="297" t="e">
        <v>#N/A</v>
      </c>
      <c r="Q12" s="297" t="e">
        <v>#N/A</v>
      </c>
      <c r="R12" s="297" t="e">
        <v>#N/A</v>
      </c>
      <c r="S12" s="297" t="e">
        <v>#N/A</v>
      </c>
      <c r="T12" s="297" t="e">
        <v>#N/A</v>
      </c>
      <c r="U12" s="297" t="e">
        <v>#N/A</v>
      </c>
      <c r="V12" s="297" t="e">
        <v>#N/A</v>
      </c>
      <c r="W12" s="297" t="e">
        <v>#N/A</v>
      </c>
      <c r="X12" s="297" t="e">
        <v>#N/A</v>
      </c>
      <c r="Y12" s="297" t="e">
        <v>#N/A</v>
      </c>
      <c r="Z12" s="297" t="e">
        <v>#N/A</v>
      </c>
      <c r="AA12" s="297" t="e">
        <v>#N/A</v>
      </c>
      <c r="AB12" s="297" t="e">
        <v>#N/A</v>
      </c>
      <c r="AC12" s="298" t="e">
        <v>#N/A</v>
      </c>
      <c r="AD12" s="298" t="e">
        <v>#N/A</v>
      </c>
      <c r="AE12" s="298" t="e">
        <v>#N/A</v>
      </c>
      <c r="AF12" s="298" t="e">
        <v>#N/A</v>
      </c>
      <c r="AG12" s="298" t="e">
        <v>#N/A</v>
      </c>
      <c r="AH12" s="298" t="e">
        <v>#N/A</v>
      </c>
      <c r="AI12" s="298" t="e">
        <v>#N/A</v>
      </c>
      <c r="AJ12" s="298" t="e">
        <v>#N/A</v>
      </c>
      <c r="AK12" s="298" t="e">
        <v>#N/A</v>
      </c>
      <c r="AL12" s="298" t="e">
        <v>#N/A</v>
      </c>
      <c r="AM12" s="298" t="e">
        <v>#N/A</v>
      </c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</row>
    <row r="13" spans="1:68" s="301" customFormat="1" ht="14.55" hidden="1" customHeight="1" x14ac:dyDescent="0.3">
      <c r="A13" s="296">
        <v>9</v>
      </c>
      <c r="B13" s="24" t="s">
        <v>525</v>
      </c>
      <c r="C13" s="90" t="s">
        <v>569</v>
      </c>
      <c r="D13" s="116" t="s">
        <v>183</v>
      </c>
      <c r="E13" s="297">
        <v>43.130838150868207</v>
      </c>
      <c r="F13" s="297" t="e">
        <v>#N/A</v>
      </c>
      <c r="G13" s="297" t="e">
        <v>#N/A</v>
      </c>
      <c r="H13" s="297" t="e">
        <v>#N/A</v>
      </c>
      <c r="I13" s="297" t="e">
        <v>#N/A</v>
      </c>
      <c r="J13" s="297" t="e">
        <v>#N/A</v>
      </c>
      <c r="K13" s="297" t="e">
        <v>#N/A</v>
      </c>
      <c r="L13" s="297" t="e">
        <v>#N/A</v>
      </c>
      <c r="M13" s="297" t="e">
        <v>#N/A</v>
      </c>
      <c r="N13" s="297" t="e">
        <v>#N/A</v>
      </c>
      <c r="O13" s="297" t="e">
        <v>#N/A</v>
      </c>
      <c r="P13" s="297" t="e">
        <v>#N/A</v>
      </c>
      <c r="Q13" s="297" t="e">
        <v>#N/A</v>
      </c>
      <c r="R13" s="297" t="e">
        <v>#N/A</v>
      </c>
      <c r="S13" s="297" t="e">
        <v>#N/A</v>
      </c>
      <c r="T13" s="297" t="e">
        <v>#N/A</v>
      </c>
      <c r="U13" s="297" t="e">
        <v>#N/A</v>
      </c>
      <c r="V13" s="297" t="e">
        <v>#N/A</v>
      </c>
      <c r="W13" s="297" t="e">
        <v>#N/A</v>
      </c>
      <c r="X13" s="297" t="e">
        <v>#N/A</v>
      </c>
      <c r="Y13" s="297" t="e">
        <v>#N/A</v>
      </c>
      <c r="Z13" s="297" t="e">
        <v>#N/A</v>
      </c>
      <c r="AA13" s="297" t="e">
        <v>#N/A</v>
      </c>
      <c r="AB13" s="297" t="e">
        <v>#N/A</v>
      </c>
      <c r="AC13" s="298" t="e">
        <v>#N/A</v>
      </c>
      <c r="AD13" s="298" t="e">
        <v>#N/A</v>
      </c>
      <c r="AE13" s="298" t="e">
        <v>#N/A</v>
      </c>
      <c r="AF13" s="298" t="e">
        <v>#N/A</v>
      </c>
      <c r="AG13" s="298" t="e">
        <v>#N/A</v>
      </c>
      <c r="AH13" s="298" t="e">
        <v>#N/A</v>
      </c>
      <c r="AI13" s="298" t="e">
        <v>#N/A</v>
      </c>
      <c r="AJ13" s="298" t="e">
        <v>#N/A</v>
      </c>
      <c r="AK13" s="298" t="e">
        <v>#N/A</v>
      </c>
      <c r="AL13" s="298" t="e">
        <v>#N/A</v>
      </c>
      <c r="AM13" s="298" t="e">
        <v>#N/A</v>
      </c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</row>
    <row r="14" spans="1:68" s="301" customFormat="1" ht="14.55" hidden="1" customHeight="1" x14ac:dyDescent="0.3">
      <c r="A14" s="296">
        <v>10</v>
      </c>
      <c r="B14" s="24" t="s">
        <v>524</v>
      </c>
      <c r="C14" s="90" t="s">
        <v>570</v>
      </c>
      <c r="D14" s="116" t="s">
        <v>183</v>
      </c>
      <c r="E14" s="297">
        <v>45.641098917797663</v>
      </c>
      <c r="F14" s="297" t="e">
        <v>#N/A</v>
      </c>
      <c r="G14" s="297" t="e">
        <v>#N/A</v>
      </c>
      <c r="H14" s="297" t="e">
        <v>#N/A</v>
      </c>
      <c r="I14" s="297" t="e">
        <v>#N/A</v>
      </c>
      <c r="J14" s="297" t="e">
        <v>#N/A</v>
      </c>
      <c r="K14" s="297" t="e">
        <v>#N/A</v>
      </c>
      <c r="L14" s="297" t="e">
        <v>#N/A</v>
      </c>
      <c r="M14" s="297" t="e">
        <v>#N/A</v>
      </c>
      <c r="N14" s="297" t="e">
        <v>#N/A</v>
      </c>
      <c r="O14" s="297" t="e">
        <v>#N/A</v>
      </c>
      <c r="P14" s="297" t="e">
        <v>#N/A</v>
      </c>
      <c r="Q14" s="297" t="e">
        <v>#N/A</v>
      </c>
      <c r="R14" s="297" t="e">
        <v>#N/A</v>
      </c>
      <c r="S14" s="297" t="e">
        <v>#N/A</v>
      </c>
      <c r="T14" s="297" t="e">
        <v>#N/A</v>
      </c>
      <c r="U14" s="297" t="e">
        <v>#N/A</v>
      </c>
      <c r="V14" s="297" t="e">
        <v>#N/A</v>
      </c>
      <c r="W14" s="297" t="e">
        <v>#N/A</v>
      </c>
      <c r="X14" s="297" t="e">
        <v>#N/A</v>
      </c>
      <c r="Y14" s="297" t="e">
        <v>#N/A</v>
      </c>
      <c r="Z14" s="297" t="e">
        <v>#N/A</v>
      </c>
      <c r="AA14" s="297" t="e">
        <v>#N/A</v>
      </c>
      <c r="AB14" s="297" t="e">
        <v>#N/A</v>
      </c>
      <c r="AC14" s="298" t="e">
        <v>#N/A</v>
      </c>
      <c r="AD14" s="298" t="e">
        <v>#N/A</v>
      </c>
      <c r="AE14" s="298" t="e">
        <v>#N/A</v>
      </c>
      <c r="AF14" s="298" t="e">
        <v>#N/A</v>
      </c>
      <c r="AG14" s="298" t="e">
        <v>#N/A</v>
      </c>
      <c r="AH14" s="298" t="e">
        <v>#N/A</v>
      </c>
      <c r="AI14" s="298" t="e">
        <v>#N/A</v>
      </c>
      <c r="AJ14" s="298" t="e">
        <v>#N/A</v>
      </c>
      <c r="AK14" s="298" t="e">
        <v>#N/A</v>
      </c>
      <c r="AL14" s="298" t="e">
        <v>#N/A</v>
      </c>
      <c r="AM14" s="298" t="e">
        <v>#N/A</v>
      </c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</row>
    <row r="15" spans="1:68" s="301" customFormat="1" ht="14.55" hidden="1" customHeight="1" x14ac:dyDescent="0.3">
      <c r="A15" s="296">
        <v>11</v>
      </c>
      <c r="B15" s="24" t="s">
        <v>523</v>
      </c>
      <c r="C15" s="90" t="s">
        <v>571</v>
      </c>
      <c r="D15" s="116" t="s">
        <v>183</v>
      </c>
      <c r="E15" s="297" t="e">
        <v>#N/A</v>
      </c>
      <c r="F15" s="297" t="e">
        <v>#N/A</v>
      </c>
      <c r="G15" s="297" t="e">
        <v>#N/A</v>
      </c>
      <c r="H15" s="297" t="e">
        <v>#N/A</v>
      </c>
      <c r="I15" s="297" t="e">
        <v>#N/A</v>
      </c>
      <c r="J15" s="297" t="e">
        <v>#N/A</v>
      </c>
      <c r="K15" s="297" t="e">
        <v>#N/A</v>
      </c>
      <c r="L15" s="297" t="e">
        <v>#N/A</v>
      </c>
      <c r="M15" s="297" t="e">
        <v>#N/A</v>
      </c>
      <c r="N15" s="297" t="e">
        <v>#N/A</v>
      </c>
      <c r="O15" s="297" t="e">
        <v>#N/A</v>
      </c>
      <c r="P15" s="297" t="e">
        <v>#N/A</v>
      </c>
      <c r="Q15" s="297" t="e">
        <v>#N/A</v>
      </c>
      <c r="R15" s="297" t="e">
        <v>#N/A</v>
      </c>
      <c r="S15" s="297" t="e">
        <v>#N/A</v>
      </c>
      <c r="T15" s="297" t="e">
        <v>#N/A</v>
      </c>
      <c r="U15" s="297" t="e">
        <v>#N/A</v>
      </c>
      <c r="V15" s="297" t="e">
        <v>#N/A</v>
      </c>
      <c r="W15" s="297" t="e">
        <v>#N/A</v>
      </c>
      <c r="X15" s="297" t="e">
        <v>#N/A</v>
      </c>
      <c r="Y15" s="297" t="e">
        <v>#N/A</v>
      </c>
      <c r="Z15" s="297" t="e">
        <v>#N/A</v>
      </c>
      <c r="AA15" s="297" t="e">
        <v>#N/A</v>
      </c>
      <c r="AB15" s="297" t="e">
        <v>#N/A</v>
      </c>
      <c r="AC15" s="298" t="e">
        <v>#N/A</v>
      </c>
      <c r="AD15" s="298" t="e">
        <v>#N/A</v>
      </c>
      <c r="AE15" s="298" t="e">
        <v>#N/A</v>
      </c>
      <c r="AF15" s="298" t="e">
        <v>#N/A</v>
      </c>
      <c r="AG15" s="298" t="e">
        <v>#N/A</v>
      </c>
      <c r="AH15" s="298" t="e">
        <v>#N/A</v>
      </c>
      <c r="AI15" s="298" t="e">
        <v>#N/A</v>
      </c>
      <c r="AJ15" s="298" t="e">
        <v>#N/A</v>
      </c>
      <c r="AK15" s="298" t="e">
        <v>#N/A</v>
      </c>
      <c r="AL15" s="298" t="e">
        <v>#N/A</v>
      </c>
      <c r="AM15" s="298" t="e">
        <v>#N/A</v>
      </c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</row>
    <row r="16" spans="1:68" s="302" customFormat="1" ht="14.55" hidden="1" customHeight="1" x14ac:dyDescent="0.3">
      <c r="A16" s="296">
        <v>12</v>
      </c>
      <c r="B16" s="24" t="s">
        <v>522</v>
      </c>
      <c r="C16" s="90" t="s">
        <v>572</v>
      </c>
      <c r="D16" s="116" t="s">
        <v>183</v>
      </c>
      <c r="E16" s="297" t="e">
        <v>#N/A</v>
      </c>
      <c r="F16" s="297" t="e">
        <v>#N/A</v>
      </c>
      <c r="G16" s="297" t="e">
        <v>#N/A</v>
      </c>
      <c r="H16" s="297" t="e">
        <v>#N/A</v>
      </c>
      <c r="I16" s="297" t="e">
        <v>#N/A</v>
      </c>
      <c r="J16" s="297" t="e">
        <v>#N/A</v>
      </c>
      <c r="K16" s="297" t="e">
        <v>#N/A</v>
      </c>
      <c r="L16" s="297" t="e">
        <v>#N/A</v>
      </c>
      <c r="M16" s="297" t="e">
        <v>#N/A</v>
      </c>
      <c r="N16" s="297" t="e">
        <v>#N/A</v>
      </c>
      <c r="O16" s="297" t="e">
        <v>#N/A</v>
      </c>
      <c r="P16" s="297" t="e">
        <v>#N/A</v>
      </c>
      <c r="Q16" s="297" t="e">
        <v>#N/A</v>
      </c>
      <c r="R16" s="297" t="e">
        <v>#N/A</v>
      </c>
      <c r="S16" s="297" t="e">
        <v>#N/A</v>
      </c>
      <c r="T16" s="297" t="e">
        <v>#N/A</v>
      </c>
      <c r="U16" s="297" t="e">
        <v>#N/A</v>
      </c>
      <c r="V16" s="297" t="e">
        <v>#N/A</v>
      </c>
      <c r="W16" s="297" t="e">
        <v>#N/A</v>
      </c>
      <c r="X16" s="297" t="e">
        <v>#N/A</v>
      </c>
      <c r="Y16" s="297" t="e">
        <v>#N/A</v>
      </c>
      <c r="Z16" s="297" t="e">
        <v>#N/A</v>
      </c>
      <c r="AA16" s="297" t="e">
        <v>#N/A</v>
      </c>
      <c r="AB16" s="297" t="e">
        <v>#N/A</v>
      </c>
      <c r="AC16" s="298" t="e">
        <v>#N/A</v>
      </c>
      <c r="AD16" s="298" t="e">
        <v>#N/A</v>
      </c>
      <c r="AE16" s="298" t="e">
        <v>#N/A</v>
      </c>
      <c r="AF16" s="298" t="e">
        <v>#N/A</v>
      </c>
      <c r="AG16" s="298" t="e">
        <v>#N/A</v>
      </c>
      <c r="AH16" s="298" t="e">
        <v>#N/A</v>
      </c>
      <c r="AI16" s="298" t="e">
        <v>#N/A</v>
      </c>
      <c r="AJ16" s="298" t="e">
        <v>#N/A</v>
      </c>
      <c r="AK16" s="298" t="e">
        <v>#N/A</v>
      </c>
      <c r="AL16" s="298" t="e">
        <v>#N/A</v>
      </c>
      <c r="AM16" s="298" t="e">
        <v>#N/A</v>
      </c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</row>
    <row r="17" spans="1:68" s="282" customFormat="1" ht="15" customHeight="1" x14ac:dyDescent="0.3">
      <c r="A17" s="296">
        <v>13</v>
      </c>
      <c r="B17" s="24" t="s">
        <v>521</v>
      </c>
      <c r="C17" s="90" t="s">
        <v>573</v>
      </c>
      <c r="D17" s="116" t="s">
        <v>184</v>
      </c>
      <c r="E17" s="297">
        <v>18.199388519922401</v>
      </c>
      <c r="F17" s="297">
        <v>21.468431903459077</v>
      </c>
      <c r="G17" s="297" t="e">
        <v>#N/A</v>
      </c>
      <c r="H17" s="297" t="e">
        <v>#N/A</v>
      </c>
      <c r="I17" s="297" t="e">
        <v>#N/A</v>
      </c>
      <c r="J17" s="297" t="e">
        <v>#N/A</v>
      </c>
      <c r="K17" s="297" t="e">
        <v>#N/A</v>
      </c>
      <c r="L17" s="297" t="e">
        <v>#N/A</v>
      </c>
      <c r="M17" s="297" t="e">
        <v>#N/A</v>
      </c>
      <c r="N17" s="297" t="e">
        <v>#N/A</v>
      </c>
      <c r="O17" s="297" t="e">
        <v>#N/A</v>
      </c>
      <c r="P17" s="297" t="e">
        <v>#N/A</v>
      </c>
      <c r="Q17" s="297" t="e">
        <v>#N/A</v>
      </c>
      <c r="R17" s="297" t="e">
        <v>#N/A</v>
      </c>
      <c r="S17" s="297" t="e">
        <v>#N/A</v>
      </c>
      <c r="T17" s="297" t="e">
        <v>#N/A</v>
      </c>
      <c r="U17" s="297">
        <v>20.778110282327386</v>
      </c>
      <c r="V17" s="297" t="e">
        <v>#N/A</v>
      </c>
      <c r="W17" s="297" t="e">
        <v>#N/A</v>
      </c>
      <c r="X17" s="297" t="e">
        <v>#N/A</v>
      </c>
      <c r="Y17" s="297" t="e">
        <v>#N/A</v>
      </c>
      <c r="Z17" s="297" t="e">
        <v>#N/A</v>
      </c>
      <c r="AA17" s="297" t="e">
        <v>#N/A</v>
      </c>
      <c r="AB17" s="297" t="e">
        <v>#N/A</v>
      </c>
      <c r="AC17" s="298" t="e">
        <v>#N/A</v>
      </c>
      <c r="AD17" s="298" t="e">
        <v>#N/A</v>
      </c>
      <c r="AE17" s="298" t="e">
        <v>#N/A</v>
      </c>
      <c r="AF17" s="298" t="e">
        <v>#N/A</v>
      </c>
      <c r="AG17" s="298" t="e">
        <v>#N/A</v>
      </c>
      <c r="AH17" s="298">
        <v>20.709648633950689</v>
      </c>
      <c r="AI17" s="298" t="e">
        <v>#N/A</v>
      </c>
      <c r="AJ17" s="298" t="e">
        <v>#N/A</v>
      </c>
      <c r="AK17" s="298" t="e">
        <v>#N/A</v>
      </c>
      <c r="AL17" s="298" t="e">
        <v>#N/A</v>
      </c>
      <c r="AM17" s="298" t="e">
        <v>#N/A</v>
      </c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</row>
    <row r="18" spans="1:68" s="303" customFormat="1" ht="15" customHeight="1" x14ac:dyDescent="0.3">
      <c r="A18" s="296">
        <v>14</v>
      </c>
      <c r="B18" s="24" t="s">
        <v>520</v>
      </c>
      <c r="C18" s="90" t="s">
        <v>574</v>
      </c>
      <c r="D18" s="116" t="s">
        <v>184</v>
      </c>
      <c r="E18" s="297">
        <v>21.28016247924004</v>
      </c>
      <c r="F18" s="297">
        <v>24.777411574999405</v>
      </c>
      <c r="G18" s="297" t="e">
        <v>#N/A</v>
      </c>
      <c r="H18" s="297">
        <v>26.528888745969891</v>
      </c>
      <c r="I18" s="297">
        <v>25.273758525730457</v>
      </c>
      <c r="J18" s="297">
        <v>25.95837500949742</v>
      </c>
      <c r="K18" s="297" t="e">
        <v>#N/A</v>
      </c>
      <c r="L18" s="297">
        <v>20.880802754892429</v>
      </c>
      <c r="M18" s="297" t="e">
        <v>#N/A</v>
      </c>
      <c r="N18" s="297">
        <v>22.364138469720857</v>
      </c>
      <c r="O18" s="297">
        <v>23.105806327135067</v>
      </c>
      <c r="P18" s="297">
        <v>25.901323635850176</v>
      </c>
      <c r="Q18" s="297">
        <v>23.847474184549277</v>
      </c>
      <c r="R18" s="297">
        <v>26.357734625028151</v>
      </c>
      <c r="S18" s="297">
        <v>23.276960448076807</v>
      </c>
      <c r="T18" s="297">
        <v>24.132731052785516</v>
      </c>
      <c r="U18" s="297">
        <v>23.636384102054464</v>
      </c>
      <c r="V18" s="297">
        <v>21.650996299130266</v>
      </c>
      <c r="W18" s="297">
        <v>22.820549458898832</v>
      </c>
      <c r="X18" s="297">
        <v>22.763498085251584</v>
      </c>
      <c r="Y18" s="297">
        <v>23.562217316313046</v>
      </c>
      <c r="Z18" s="297">
        <v>24.303885173727252</v>
      </c>
      <c r="AA18" s="297" t="e">
        <v>#N/A</v>
      </c>
      <c r="AB18" s="297" t="e">
        <v>#N/A</v>
      </c>
      <c r="AC18" s="298" t="e">
        <v>#N/A</v>
      </c>
      <c r="AD18" s="298" t="e">
        <v>#N/A</v>
      </c>
      <c r="AE18" s="298">
        <v>22.820549458898832</v>
      </c>
      <c r="AF18" s="298" t="e">
        <v>#N/A</v>
      </c>
      <c r="AG18" s="298" t="e">
        <v>#N/A</v>
      </c>
      <c r="AH18" s="298" t="e">
        <v>#N/A</v>
      </c>
      <c r="AI18" s="298" t="e">
        <v>#N/A</v>
      </c>
      <c r="AJ18" s="298">
        <v>26.586013649632665</v>
      </c>
      <c r="AK18" s="298">
        <v>25.633182179708115</v>
      </c>
      <c r="AL18" s="298" t="e">
        <v>#N/A</v>
      </c>
      <c r="AM18" s="298">
        <v>20.832309087292273</v>
      </c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</row>
    <row r="19" spans="1:68" s="303" customFormat="1" ht="15" customHeight="1" x14ac:dyDescent="0.3">
      <c r="A19" s="296">
        <v>15</v>
      </c>
      <c r="B19" s="24" t="s">
        <v>519</v>
      </c>
      <c r="C19" s="90" t="s">
        <v>575</v>
      </c>
      <c r="D19" s="116" t="s">
        <v>184</v>
      </c>
      <c r="E19" s="297">
        <v>20.538493968924662</v>
      </c>
      <c r="F19" s="297">
        <v>25.222412289447931</v>
      </c>
      <c r="G19" s="297" t="e">
        <v>#N/A</v>
      </c>
      <c r="H19" s="297" t="e">
        <v>#N/A</v>
      </c>
      <c r="I19" s="297" t="e">
        <v>#N/A</v>
      </c>
      <c r="J19" s="297" t="e">
        <v>#N/A</v>
      </c>
      <c r="K19" s="297" t="e">
        <v>#N/A</v>
      </c>
      <c r="L19" s="297" t="e">
        <v>#N/A</v>
      </c>
      <c r="M19" s="297" t="e">
        <v>#N/A</v>
      </c>
      <c r="N19" s="297" t="e">
        <v>#N/A</v>
      </c>
      <c r="O19" s="297" t="e">
        <v>#N/A</v>
      </c>
      <c r="P19" s="297" t="e">
        <v>#N/A</v>
      </c>
      <c r="Q19" s="297" t="e">
        <v>#N/A</v>
      </c>
      <c r="R19" s="297" t="e">
        <v>#N/A</v>
      </c>
      <c r="S19" s="297" t="e">
        <v>#N/A</v>
      </c>
      <c r="T19" s="297" t="e">
        <v>#N/A</v>
      </c>
      <c r="U19" s="297" t="e">
        <v>#N/A</v>
      </c>
      <c r="V19" s="297" t="e">
        <v>#N/A</v>
      </c>
      <c r="W19" s="297" t="e">
        <v>#N/A</v>
      </c>
      <c r="X19" s="297" t="e">
        <v>#N/A</v>
      </c>
      <c r="Y19" s="297">
        <v>23.847474184549277</v>
      </c>
      <c r="Z19" s="297">
        <v>24.417987921021748</v>
      </c>
      <c r="AA19" s="297" t="e">
        <v>#N/A</v>
      </c>
      <c r="AB19" s="297" t="e">
        <v>#N/A</v>
      </c>
      <c r="AC19" s="298" t="e">
        <v>#N/A</v>
      </c>
      <c r="AD19" s="298" t="e">
        <v>#N/A</v>
      </c>
      <c r="AE19" s="298" t="e">
        <v>#N/A</v>
      </c>
      <c r="AF19" s="298" t="e">
        <v>#N/A</v>
      </c>
      <c r="AG19" s="298" t="e">
        <v>#N/A</v>
      </c>
      <c r="AH19" s="298" t="e">
        <v>#N/A</v>
      </c>
      <c r="AI19" s="298" t="e">
        <v>#N/A</v>
      </c>
      <c r="AJ19" s="298" t="e">
        <v>#N/A</v>
      </c>
      <c r="AK19" s="298" t="e">
        <v>#N/A</v>
      </c>
      <c r="AL19" s="298" t="e">
        <v>#N/A</v>
      </c>
      <c r="AM19" s="298" t="e">
        <v>#N/A</v>
      </c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</row>
    <row r="20" spans="1:68" s="303" customFormat="1" ht="15" customHeight="1" x14ac:dyDescent="0.3">
      <c r="A20" s="296">
        <v>16</v>
      </c>
      <c r="B20" s="24" t="s">
        <v>518</v>
      </c>
      <c r="C20" s="90" t="s">
        <v>576</v>
      </c>
      <c r="D20" s="116" t="s">
        <v>184</v>
      </c>
      <c r="E20" s="297">
        <v>24.303886479529595</v>
      </c>
      <c r="F20" s="297">
        <v>28.71966149402418</v>
      </c>
      <c r="G20" s="297" t="e">
        <v>#N/A</v>
      </c>
      <c r="H20" s="297" t="e">
        <v>#N/A</v>
      </c>
      <c r="I20" s="297" t="e">
        <v>#N/A</v>
      </c>
      <c r="J20" s="297" t="e">
        <v>#N/A</v>
      </c>
      <c r="K20" s="297" t="e">
        <v>#N/A</v>
      </c>
      <c r="L20" s="297" t="e">
        <v>#N/A</v>
      </c>
      <c r="M20" s="297" t="e">
        <v>#N/A</v>
      </c>
      <c r="N20" s="297" t="e">
        <v>#N/A</v>
      </c>
      <c r="O20" s="297" t="e">
        <v>#N/A</v>
      </c>
      <c r="P20" s="297" t="e">
        <v>#N/A</v>
      </c>
      <c r="Q20" s="297" t="e">
        <v>#N/A</v>
      </c>
      <c r="R20" s="297" t="e">
        <v>#N/A</v>
      </c>
      <c r="S20" s="297" t="e">
        <v>#N/A</v>
      </c>
      <c r="T20" s="297" t="e">
        <v>#N/A</v>
      </c>
      <c r="U20" s="297" t="e">
        <v>#N/A</v>
      </c>
      <c r="V20" s="297" t="e">
        <v>#N/A</v>
      </c>
      <c r="W20" s="297" t="e">
        <v>#N/A</v>
      </c>
      <c r="X20" s="297" t="e">
        <v>#N/A</v>
      </c>
      <c r="Y20" s="297" t="e">
        <v>#N/A</v>
      </c>
      <c r="Z20" s="297" t="e">
        <v>#N/A</v>
      </c>
      <c r="AA20" s="297" t="e">
        <v>#N/A</v>
      </c>
      <c r="AB20" s="297" t="e">
        <v>#N/A</v>
      </c>
      <c r="AC20" s="298" t="e">
        <v>#N/A</v>
      </c>
      <c r="AD20" s="298" t="e">
        <v>#N/A</v>
      </c>
      <c r="AE20" s="298" t="e">
        <v>#N/A</v>
      </c>
      <c r="AF20" s="298" t="e">
        <v>#N/A</v>
      </c>
      <c r="AG20" s="298" t="e">
        <v>#N/A</v>
      </c>
      <c r="AH20" s="298" t="e">
        <v>#N/A</v>
      </c>
      <c r="AI20" s="298" t="e">
        <v>#N/A</v>
      </c>
      <c r="AJ20" s="298" t="e">
        <v>#N/A</v>
      </c>
      <c r="AK20" s="298" t="e">
        <v>#N/A</v>
      </c>
      <c r="AL20" s="298" t="e">
        <v>#N/A</v>
      </c>
      <c r="AM20" s="298" t="e">
        <v>#N/A</v>
      </c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</row>
    <row r="21" spans="1:68" s="303" customFormat="1" ht="15" hidden="1" customHeight="1" x14ac:dyDescent="0.3">
      <c r="A21" s="296">
        <v>17</v>
      </c>
      <c r="B21" s="24" t="s">
        <v>517</v>
      </c>
      <c r="C21" s="90" t="s">
        <v>577</v>
      </c>
      <c r="D21" s="116" t="s">
        <v>184</v>
      </c>
      <c r="E21" s="297">
        <v>24.303886479529595</v>
      </c>
      <c r="F21" s="297" t="e">
        <v>#N/A</v>
      </c>
      <c r="G21" s="297" t="e">
        <v>#N/A</v>
      </c>
      <c r="H21" s="297" t="e">
        <v>#N/A</v>
      </c>
      <c r="I21" s="297" t="e">
        <v>#N/A</v>
      </c>
      <c r="J21" s="297" t="e">
        <v>#N/A</v>
      </c>
      <c r="K21" s="297" t="e">
        <v>#N/A</v>
      </c>
      <c r="L21" s="297" t="e">
        <v>#N/A</v>
      </c>
      <c r="M21" s="297" t="e">
        <v>#N/A</v>
      </c>
      <c r="N21" s="297" t="e">
        <v>#N/A</v>
      </c>
      <c r="O21" s="297" t="e">
        <v>#N/A</v>
      </c>
      <c r="P21" s="297" t="e">
        <v>#N/A</v>
      </c>
      <c r="Q21" s="297" t="e">
        <v>#N/A</v>
      </c>
      <c r="R21" s="297" t="e">
        <v>#N/A</v>
      </c>
      <c r="S21" s="297" t="e">
        <v>#N/A</v>
      </c>
      <c r="T21" s="297" t="e">
        <v>#N/A</v>
      </c>
      <c r="U21" s="297" t="e">
        <v>#N/A</v>
      </c>
      <c r="V21" s="297" t="e">
        <v>#N/A</v>
      </c>
      <c r="W21" s="297" t="e">
        <v>#N/A</v>
      </c>
      <c r="X21" s="297" t="e">
        <v>#N/A</v>
      </c>
      <c r="Y21" s="297" t="e">
        <v>#N/A</v>
      </c>
      <c r="Z21" s="297" t="e">
        <v>#N/A</v>
      </c>
      <c r="AA21" s="297" t="e">
        <v>#N/A</v>
      </c>
      <c r="AB21" s="297" t="e">
        <v>#N/A</v>
      </c>
      <c r="AC21" s="298" t="e">
        <v>#N/A</v>
      </c>
      <c r="AD21" s="298" t="e">
        <v>#N/A</v>
      </c>
      <c r="AE21" s="298" t="e">
        <v>#N/A</v>
      </c>
      <c r="AF21" s="298" t="e">
        <v>#N/A</v>
      </c>
      <c r="AG21" s="298" t="e">
        <v>#N/A</v>
      </c>
      <c r="AH21" s="298" t="e">
        <v>#N/A</v>
      </c>
      <c r="AI21" s="298" t="e">
        <v>#N/A</v>
      </c>
      <c r="AJ21" s="298" t="e">
        <v>#N/A</v>
      </c>
      <c r="AK21" s="298" t="e">
        <v>#N/A</v>
      </c>
      <c r="AL21" s="298" t="e">
        <v>#N/A</v>
      </c>
      <c r="AM21" s="298" t="e">
        <v>#N/A</v>
      </c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</row>
    <row r="22" spans="1:68" s="303" customFormat="1" ht="15" customHeight="1" x14ac:dyDescent="0.3">
      <c r="A22" s="296">
        <v>18</v>
      </c>
      <c r="B22" s="24" t="s">
        <v>516</v>
      </c>
      <c r="C22" s="90" t="s">
        <v>578</v>
      </c>
      <c r="D22" s="116" t="s">
        <v>184</v>
      </c>
      <c r="E22" s="297">
        <v>24.303886479529595</v>
      </c>
      <c r="F22" s="297">
        <v>27.989403911339416</v>
      </c>
      <c r="G22" s="297" t="e">
        <v>#N/A</v>
      </c>
      <c r="H22" s="297" t="e">
        <v>#N/A</v>
      </c>
      <c r="I22" s="297" t="e">
        <v>#N/A</v>
      </c>
      <c r="J22" s="297" t="e">
        <v>#N/A</v>
      </c>
      <c r="K22" s="297" t="e">
        <v>#N/A</v>
      </c>
      <c r="L22" s="297" t="e">
        <v>#N/A</v>
      </c>
      <c r="M22" s="297" t="e">
        <v>#N/A</v>
      </c>
      <c r="N22" s="297" t="e">
        <v>#N/A</v>
      </c>
      <c r="O22" s="297" t="e">
        <v>#N/A</v>
      </c>
      <c r="P22" s="297" t="e">
        <v>#N/A</v>
      </c>
      <c r="Q22" s="297" t="e">
        <v>#N/A</v>
      </c>
      <c r="R22" s="297" t="e">
        <v>#N/A</v>
      </c>
      <c r="S22" s="297" t="e">
        <v>#N/A</v>
      </c>
      <c r="T22" s="297" t="e">
        <v>#N/A</v>
      </c>
      <c r="U22" s="297" t="e">
        <v>#N/A</v>
      </c>
      <c r="V22" s="297" t="e">
        <v>#N/A</v>
      </c>
      <c r="W22" s="297" t="e">
        <v>#N/A</v>
      </c>
      <c r="X22" s="297" t="e">
        <v>#N/A</v>
      </c>
      <c r="Y22" s="297" t="e">
        <v>#N/A</v>
      </c>
      <c r="Z22" s="297" t="e">
        <v>#N/A</v>
      </c>
      <c r="AA22" s="297" t="e">
        <v>#N/A</v>
      </c>
      <c r="AB22" s="297" t="e">
        <v>#N/A</v>
      </c>
      <c r="AC22" s="298" t="e">
        <v>#N/A</v>
      </c>
      <c r="AD22" s="298" t="e">
        <v>#N/A</v>
      </c>
      <c r="AE22" s="298" t="e">
        <v>#N/A</v>
      </c>
      <c r="AF22" s="298" t="e">
        <v>#N/A</v>
      </c>
      <c r="AG22" s="298" t="e">
        <v>#N/A</v>
      </c>
      <c r="AH22" s="298" t="e">
        <v>#N/A</v>
      </c>
      <c r="AI22" s="298" t="e">
        <v>#N/A</v>
      </c>
      <c r="AJ22" s="298" t="e">
        <v>#N/A</v>
      </c>
      <c r="AK22" s="298" t="e">
        <v>#N/A</v>
      </c>
      <c r="AL22" s="298" t="e">
        <v>#N/A</v>
      </c>
      <c r="AM22" s="298" t="e">
        <v>#N/A</v>
      </c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</row>
    <row r="23" spans="1:68" s="303" customFormat="1" ht="15" customHeight="1" x14ac:dyDescent="0.3">
      <c r="A23" s="296">
        <v>19</v>
      </c>
      <c r="B23" s="24" t="s">
        <v>515</v>
      </c>
      <c r="C23" s="90" t="s">
        <v>579</v>
      </c>
      <c r="D23" s="116" t="s">
        <v>184</v>
      </c>
      <c r="E23" s="297">
        <v>27.384660438847174</v>
      </c>
      <c r="F23" s="297">
        <v>32.462231605283584</v>
      </c>
      <c r="G23" s="297" t="e">
        <v>#N/A</v>
      </c>
      <c r="H23" s="297" t="e">
        <v>#N/A</v>
      </c>
      <c r="I23" s="297" t="e">
        <v>#N/A</v>
      </c>
      <c r="J23" s="297" t="e">
        <v>#N/A</v>
      </c>
      <c r="K23" s="297" t="e">
        <v>#N/A</v>
      </c>
      <c r="L23" s="297" t="e">
        <v>#N/A</v>
      </c>
      <c r="M23" s="297" t="e">
        <v>#N/A</v>
      </c>
      <c r="N23" s="297" t="e">
        <v>#N/A</v>
      </c>
      <c r="O23" s="297" t="e">
        <v>#N/A</v>
      </c>
      <c r="P23" s="297" t="e">
        <v>#N/A</v>
      </c>
      <c r="Q23" s="297" t="e">
        <v>#N/A</v>
      </c>
      <c r="R23" s="297" t="e">
        <v>#N/A</v>
      </c>
      <c r="S23" s="297" t="e">
        <v>#N/A</v>
      </c>
      <c r="T23" s="297" t="e">
        <v>#N/A</v>
      </c>
      <c r="U23" s="297" t="e">
        <v>#N/A</v>
      </c>
      <c r="V23" s="297" t="e">
        <v>#N/A</v>
      </c>
      <c r="W23" s="297" t="e">
        <v>#N/A</v>
      </c>
      <c r="X23" s="297" t="e">
        <v>#N/A</v>
      </c>
      <c r="Y23" s="297" t="e">
        <v>#N/A</v>
      </c>
      <c r="Z23" s="297" t="e">
        <v>#N/A</v>
      </c>
      <c r="AA23" s="297" t="e">
        <v>#N/A</v>
      </c>
      <c r="AB23" s="297" t="e">
        <v>#N/A</v>
      </c>
      <c r="AC23" s="298" t="e">
        <v>#N/A</v>
      </c>
      <c r="AD23" s="298" t="e">
        <v>#N/A</v>
      </c>
      <c r="AE23" s="298" t="e">
        <v>#N/A</v>
      </c>
      <c r="AF23" s="298" t="e">
        <v>#N/A</v>
      </c>
      <c r="AG23" s="298" t="e">
        <v>#N/A</v>
      </c>
      <c r="AH23" s="298" t="e">
        <v>#N/A</v>
      </c>
      <c r="AI23" s="298" t="e">
        <v>#N/A</v>
      </c>
      <c r="AJ23" s="298" t="e">
        <v>#N/A</v>
      </c>
      <c r="AK23" s="298" t="e">
        <v>#N/A</v>
      </c>
      <c r="AL23" s="298" t="e">
        <v>#N/A</v>
      </c>
      <c r="AM23" s="298" t="e">
        <v>#N/A</v>
      </c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</row>
    <row r="24" spans="1:68" s="303" customFormat="1" ht="15" hidden="1" customHeight="1" x14ac:dyDescent="0.3">
      <c r="A24" s="296">
        <v>20</v>
      </c>
      <c r="B24" s="24" t="s">
        <v>514</v>
      </c>
      <c r="C24" s="90" t="s">
        <v>580</v>
      </c>
      <c r="D24" s="116" t="s">
        <v>184</v>
      </c>
      <c r="E24" s="297">
        <v>27.384660438847174</v>
      </c>
      <c r="F24" s="297" t="e">
        <v>#N/A</v>
      </c>
      <c r="G24" s="297" t="e">
        <v>#N/A</v>
      </c>
      <c r="H24" s="297" t="e">
        <v>#N/A</v>
      </c>
      <c r="I24" s="297" t="e">
        <v>#N/A</v>
      </c>
      <c r="J24" s="297" t="e">
        <v>#N/A</v>
      </c>
      <c r="K24" s="297" t="e">
        <v>#N/A</v>
      </c>
      <c r="L24" s="297" t="e">
        <v>#N/A</v>
      </c>
      <c r="M24" s="297" t="e">
        <v>#N/A</v>
      </c>
      <c r="N24" s="297" t="e">
        <v>#N/A</v>
      </c>
      <c r="O24" s="297" t="e">
        <v>#N/A</v>
      </c>
      <c r="P24" s="297" t="e">
        <v>#N/A</v>
      </c>
      <c r="Q24" s="297" t="e">
        <v>#N/A</v>
      </c>
      <c r="R24" s="297" t="e">
        <v>#N/A</v>
      </c>
      <c r="S24" s="297" t="e">
        <v>#N/A</v>
      </c>
      <c r="T24" s="297" t="e">
        <v>#N/A</v>
      </c>
      <c r="U24" s="297" t="e">
        <v>#N/A</v>
      </c>
      <c r="V24" s="297" t="e">
        <v>#N/A</v>
      </c>
      <c r="W24" s="297" t="e">
        <v>#N/A</v>
      </c>
      <c r="X24" s="297" t="e">
        <v>#N/A</v>
      </c>
      <c r="Y24" s="297" t="e">
        <v>#N/A</v>
      </c>
      <c r="Z24" s="297" t="e">
        <v>#N/A</v>
      </c>
      <c r="AA24" s="297" t="e">
        <v>#N/A</v>
      </c>
      <c r="AB24" s="297" t="e">
        <v>#N/A</v>
      </c>
      <c r="AC24" s="298" t="e">
        <v>#N/A</v>
      </c>
      <c r="AD24" s="298" t="e">
        <v>#N/A</v>
      </c>
      <c r="AE24" s="298" t="e">
        <v>#N/A</v>
      </c>
      <c r="AF24" s="298" t="e">
        <v>#N/A</v>
      </c>
      <c r="AG24" s="298" t="e">
        <v>#N/A</v>
      </c>
      <c r="AH24" s="298" t="e">
        <v>#N/A</v>
      </c>
      <c r="AI24" s="298" t="e">
        <v>#N/A</v>
      </c>
      <c r="AJ24" s="298" t="e">
        <v>#N/A</v>
      </c>
      <c r="AK24" s="298" t="e">
        <v>#N/A</v>
      </c>
      <c r="AL24" s="298" t="e">
        <v>#N/A</v>
      </c>
      <c r="AM24" s="298" t="e">
        <v>#N/A</v>
      </c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</row>
    <row r="25" spans="1:68" s="303" customFormat="1" ht="15" hidden="1" customHeight="1" x14ac:dyDescent="0.3">
      <c r="A25" s="296">
        <v>21</v>
      </c>
      <c r="B25" s="24" t="s">
        <v>513</v>
      </c>
      <c r="C25" s="90" t="s">
        <v>581</v>
      </c>
      <c r="D25" s="116" t="s">
        <v>184</v>
      </c>
      <c r="E25" s="297">
        <v>27.384660438847174</v>
      </c>
      <c r="F25" s="297" t="e">
        <v>#N/A</v>
      </c>
      <c r="G25" s="297" t="e">
        <v>#N/A</v>
      </c>
      <c r="H25" s="297" t="e">
        <v>#N/A</v>
      </c>
      <c r="I25" s="297" t="e">
        <v>#N/A</v>
      </c>
      <c r="J25" s="297" t="e">
        <v>#N/A</v>
      </c>
      <c r="K25" s="297" t="e">
        <v>#N/A</v>
      </c>
      <c r="L25" s="297" t="e">
        <v>#N/A</v>
      </c>
      <c r="M25" s="297" t="e">
        <v>#N/A</v>
      </c>
      <c r="N25" s="297" t="e">
        <v>#N/A</v>
      </c>
      <c r="O25" s="297" t="e">
        <v>#N/A</v>
      </c>
      <c r="P25" s="297" t="e">
        <v>#N/A</v>
      </c>
      <c r="Q25" s="297" t="e">
        <v>#N/A</v>
      </c>
      <c r="R25" s="297" t="e">
        <v>#N/A</v>
      </c>
      <c r="S25" s="297" t="e">
        <v>#N/A</v>
      </c>
      <c r="T25" s="297" t="e">
        <v>#N/A</v>
      </c>
      <c r="U25" s="297" t="e">
        <v>#N/A</v>
      </c>
      <c r="V25" s="297" t="e">
        <v>#N/A</v>
      </c>
      <c r="W25" s="297" t="e">
        <v>#N/A</v>
      </c>
      <c r="X25" s="297" t="e">
        <v>#N/A</v>
      </c>
      <c r="Y25" s="297" t="e">
        <v>#N/A</v>
      </c>
      <c r="Z25" s="297" t="e">
        <v>#N/A</v>
      </c>
      <c r="AA25" s="297" t="e">
        <v>#N/A</v>
      </c>
      <c r="AB25" s="297" t="e">
        <v>#N/A</v>
      </c>
      <c r="AC25" s="298" t="e">
        <v>#N/A</v>
      </c>
      <c r="AD25" s="298" t="e">
        <v>#N/A</v>
      </c>
      <c r="AE25" s="298" t="e">
        <v>#N/A</v>
      </c>
      <c r="AF25" s="298" t="e">
        <v>#N/A</v>
      </c>
      <c r="AG25" s="298" t="e">
        <v>#N/A</v>
      </c>
      <c r="AH25" s="298" t="e">
        <v>#N/A</v>
      </c>
      <c r="AI25" s="298" t="e">
        <v>#N/A</v>
      </c>
      <c r="AJ25" s="298" t="e">
        <v>#N/A</v>
      </c>
      <c r="AK25" s="298" t="e">
        <v>#N/A</v>
      </c>
      <c r="AL25" s="298" t="e">
        <v>#N/A</v>
      </c>
      <c r="AM25" s="298" t="e">
        <v>#N/A</v>
      </c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</row>
    <row r="26" spans="1:68" s="303" customFormat="1" ht="15" customHeight="1" x14ac:dyDescent="0.3">
      <c r="A26" s="296">
        <v>22</v>
      </c>
      <c r="B26" s="24" t="s">
        <v>512</v>
      </c>
      <c r="C26" s="90" t="s">
        <v>582</v>
      </c>
      <c r="D26" s="116" t="s">
        <v>184</v>
      </c>
      <c r="E26" s="297">
        <v>27.384660438847174</v>
      </c>
      <c r="F26" s="297">
        <v>30.396971879253243</v>
      </c>
      <c r="G26" s="297" t="e">
        <v>#N/A</v>
      </c>
      <c r="H26" s="297">
        <v>32.405180231636344</v>
      </c>
      <c r="I26" s="297">
        <v>30.921844516807916</v>
      </c>
      <c r="J26" s="297">
        <v>31.834666495163873</v>
      </c>
      <c r="K26" s="297" t="e">
        <v>#N/A</v>
      </c>
      <c r="L26" s="297">
        <v>25.159655778435962</v>
      </c>
      <c r="M26" s="297" t="e">
        <v>#N/A</v>
      </c>
      <c r="N26" s="297">
        <v>27.270556603384101</v>
      </c>
      <c r="O26" s="297">
        <v>28.183378581740058</v>
      </c>
      <c r="P26" s="297">
        <v>31.66351237422213</v>
      </c>
      <c r="Q26" s="297">
        <v>29.210303307390504</v>
      </c>
      <c r="R26" s="297">
        <v>32.291077484341848</v>
      </c>
      <c r="S26" s="297">
        <v>28.354532702681801</v>
      </c>
      <c r="T26" s="297">
        <v>29.438508801979495</v>
      </c>
      <c r="U26" s="297">
        <v>28.999213224895691</v>
      </c>
      <c r="V26" s="297" t="e">
        <v>#N/A</v>
      </c>
      <c r="W26" s="297" t="e">
        <v>#N/A</v>
      </c>
      <c r="X26" s="297" t="e">
        <v>#N/A</v>
      </c>
      <c r="Y26" s="297" t="e">
        <v>#N/A</v>
      </c>
      <c r="Z26" s="297" t="e">
        <v>#N/A</v>
      </c>
      <c r="AA26" s="297" t="e">
        <v>#N/A</v>
      </c>
      <c r="AB26" s="297" t="e">
        <v>#N/A</v>
      </c>
      <c r="AC26" s="298" t="e">
        <v>#N/A</v>
      </c>
      <c r="AD26" s="298" t="e">
        <v>#N/A</v>
      </c>
      <c r="AE26" s="298">
        <v>27.898121713503819</v>
      </c>
      <c r="AF26" s="298" t="e">
        <v>#N/A</v>
      </c>
      <c r="AG26" s="298" t="e">
        <v>#N/A</v>
      </c>
      <c r="AH26" s="298" t="e">
        <v>#N/A</v>
      </c>
      <c r="AI26" s="298" t="e">
        <v>#N/A</v>
      </c>
      <c r="AJ26" s="298">
        <v>32.291172395425718</v>
      </c>
      <c r="AK26" s="298">
        <v>31.355434956526992</v>
      </c>
      <c r="AL26" s="298" t="e">
        <v>#N/A</v>
      </c>
      <c r="AM26" s="298">
        <v>25.04840559982383</v>
      </c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</row>
    <row r="27" spans="1:68" s="303" customFormat="1" ht="15" hidden="1" customHeight="1" x14ac:dyDescent="0.3">
      <c r="A27" s="296">
        <v>23</v>
      </c>
      <c r="B27" s="24" t="s">
        <v>511</v>
      </c>
      <c r="C27" s="90" t="s">
        <v>583</v>
      </c>
      <c r="D27" s="116" t="s">
        <v>184</v>
      </c>
      <c r="E27" s="297">
        <v>27.384660438847174</v>
      </c>
      <c r="F27" s="297" t="e">
        <v>#N/A</v>
      </c>
      <c r="G27" s="297" t="e">
        <v>#N/A</v>
      </c>
      <c r="H27" s="297" t="e">
        <v>#N/A</v>
      </c>
      <c r="I27" s="297" t="e">
        <v>#N/A</v>
      </c>
      <c r="J27" s="297" t="e">
        <v>#N/A</v>
      </c>
      <c r="K27" s="297" t="e">
        <v>#N/A</v>
      </c>
      <c r="L27" s="297" t="e">
        <v>#N/A</v>
      </c>
      <c r="M27" s="297" t="e">
        <v>#N/A</v>
      </c>
      <c r="N27" s="297" t="e">
        <v>#N/A</v>
      </c>
      <c r="O27" s="297" t="e">
        <v>#N/A</v>
      </c>
      <c r="P27" s="297" t="e">
        <v>#N/A</v>
      </c>
      <c r="Q27" s="297" t="e">
        <v>#N/A</v>
      </c>
      <c r="R27" s="297" t="e">
        <v>#N/A</v>
      </c>
      <c r="S27" s="297" t="e">
        <v>#N/A</v>
      </c>
      <c r="T27" s="297" t="e">
        <v>#N/A</v>
      </c>
      <c r="U27" s="297" t="e">
        <v>#N/A</v>
      </c>
      <c r="V27" s="297" t="e">
        <v>#N/A</v>
      </c>
      <c r="W27" s="297" t="e">
        <v>#N/A</v>
      </c>
      <c r="X27" s="297" t="e">
        <v>#N/A</v>
      </c>
      <c r="Y27" s="297" t="e">
        <v>#N/A</v>
      </c>
      <c r="Z27" s="297" t="e">
        <v>#N/A</v>
      </c>
      <c r="AA27" s="297" t="e">
        <v>#N/A</v>
      </c>
      <c r="AB27" s="297" t="e">
        <v>#N/A</v>
      </c>
      <c r="AC27" s="298" t="e">
        <v>#N/A</v>
      </c>
      <c r="AD27" s="298" t="e">
        <v>#N/A</v>
      </c>
      <c r="AE27" s="298" t="e">
        <v>#N/A</v>
      </c>
      <c r="AF27" s="298" t="e">
        <v>#N/A</v>
      </c>
      <c r="AG27" s="298" t="e">
        <v>#N/A</v>
      </c>
      <c r="AH27" s="298" t="e">
        <v>#N/A</v>
      </c>
      <c r="AI27" s="298" t="e">
        <v>#N/A</v>
      </c>
      <c r="AJ27" s="298" t="e">
        <v>#N/A</v>
      </c>
      <c r="AK27" s="298" t="e">
        <v>#N/A</v>
      </c>
      <c r="AL27" s="298" t="e">
        <v>#N/A</v>
      </c>
      <c r="AM27" s="298" t="e">
        <v>#N/A</v>
      </c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</row>
    <row r="28" spans="1:68" s="303" customFormat="1" ht="15" hidden="1" customHeight="1" x14ac:dyDescent="0.3">
      <c r="A28" s="296">
        <v>24</v>
      </c>
      <c r="B28" s="24" t="s">
        <v>510</v>
      </c>
      <c r="C28" s="90" t="s">
        <v>584</v>
      </c>
      <c r="D28" s="116" t="s">
        <v>184</v>
      </c>
      <c r="E28" s="297">
        <v>27.384660438847174</v>
      </c>
      <c r="F28" s="297" t="e">
        <v>#N/A</v>
      </c>
      <c r="G28" s="297" t="e">
        <v>#N/A</v>
      </c>
      <c r="H28" s="297" t="e">
        <v>#N/A</v>
      </c>
      <c r="I28" s="297" t="e">
        <v>#N/A</v>
      </c>
      <c r="J28" s="297" t="e">
        <v>#N/A</v>
      </c>
      <c r="K28" s="297" t="e">
        <v>#N/A</v>
      </c>
      <c r="L28" s="297" t="e">
        <v>#N/A</v>
      </c>
      <c r="M28" s="297" t="e">
        <v>#N/A</v>
      </c>
      <c r="N28" s="297" t="e">
        <v>#N/A</v>
      </c>
      <c r="O28" s="297" t="e">
        <v>#N/A</v>
      </c>
      <c r="P28" s="297" t="e">
        <v>#N/A</v>
      </c>
      <c r="Q28" s="297" t="e">
        <v>#N/A</v>
      </c>
      <c r="R28" s="297" t="e">
        <v>#N/A</v>
      </c>
      <c r="S28" s="297" t="e">
        <v>#N/A</v>
      </c>
      <c r="T28" s="297" t="e">
        <v>#N/A</v>
      </c>
      <c r="U28" s="297" t="e">
        <v>#N/A</v>
      </c>
      <c r="V28" s="297" t="e">
        <v>#N/A</v>
      </c>
      <c r="W28" s="297" t="e">
        <v>#N/A</v>
      </c>
      <c r="X28" s="297" t="e">
        <v>#N/A</v>
      </c>
      <c r="Y28" s="297" t="e">
        <v>#N/A</v>
      </c>
      <c r="Z28" s="297" t="e">
        <v>#N/A</v>
      </c>
      <c r="AA28" s="297" t="e">
        <v>#N/A</v>
      </c>
      <c r="AB28" s="297" t="e">
        <v>#N/A</v>
      </c>
      <c r="AC28" s="298" t="e">
        <v>#N/A</v>
      </c>
      <c r="AD28" s="298" t="e">
        <v>#N/A</v>
      </c>
      <c r="AE28" s="298" t="e">
        <v>#N/A</v>
      </c>
      <c r="AF28" s="298" t="e">
        <v>#N/A</v>
      </c>
      <c r="AG28" s="298" t="e">
        <v>#N/A</v>
      </c>
      <c r="AH28" s="298" t="e">
        <v>#N/A</v>
      </c>
      <c r="AI28" s="298" t="e">
        <v>#N/A</v>
      </c>
      <c r="AJ28" s="298" t="e">
        <v>#N/A</v>
      </c>
      <c r="AK28" s="298" t="e">
        <v>#N/A</v>
      </c>
      <c r="AL28" s="298" t="e">
        <v>#N/A</v>
      </c>
      <c r="AM28" s="298" t="e">
        <v>#N/A</v>
      </c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</row>
    <row r="29" spans="1:68" s="303" customFormat="1" ht="15" hidden="1" customHeight="1" x14ac:dyDescent="0.3">
      <c r="A29" s="296">
        <v>25</v>
      </c>
      <c r="B29" s="24" t="s">
        <v>509</v>
      </c>
      <c r="C29" s="90" t="s">
        <v>585</v>
      </c>
      <c r="D29" s="116" t="s">
        <v>184</v>
      </c>
      <c r="E29" s="297">
        <v>27.384660438847174</v>
      </c>
      <c r="F29" s="297" t="e">
        <v>#N/A</v>
      </c>
      <c r="G29" s="297" t="e">
        <v>#N/A</v>
      </c>
      <c r="H29" s="297" t="e">
        <v>#N/A</v>
      </c>
      <c r="I29" s="297" t="e">
        <v>#N/A</v>
      </c>
      <c r="J29" s="297" t="e">
        <v>#N/A</v>
      </c>
      <c r="K29" s="297" t="e">
        <v>#N/A</v>
      </c>
      <c r="L29" s="297" t="e">
        <v>#N/A</v>
      </c>
      <c r="M29" s="297" t="e">
        <v>#N/A</v>
      </c>
      <c r="N29" s="297" t="e">
        <v>#N/A</v>
      </c>
      <c r="O29" s="297" t="e">
        <v>#N/A</v>
      </c>
      <c r="P29" s="297" t="e">
        <v>#N/A</v>
      </c>
      <c r="Q29" s="297" t="e">
        <v>#N/A</v>
      </c>
      <c r="R29" s="297" t="e">
        <v>#N/A</v>
      </c>
      <c r="S29" s="297" t="e">
        <v>#N/A</v>
      </c>
      <c r="T29" s="297" t="e">
        <v>#N/A</v>
      </c>
      <c r="U29" s="297" t="e">
        <v>#N/A</v>
      </c>
      <c r="V29" s="297" t="e">
        <v>#N/A</v>
      </c>
      <c r="W29" s="297" t="e">
        <v>#N/A</v>
      </c>
      <c r="X29" s="297" t="e">
        <v>#N/A</v>
      </c>
      <c r="Y29" s="297" t="e">
        <v>#N/A</v>
      </c>
      <c r="Z29" s="297" t="e">
        <v>#N/A</v>
      </c>
      <c r="AA29" s="297" t="e">
        <v>#N/A</v>
      </c>
      <c r="AB29" s="297" t="e">
        <v>#N/A</v>
      </c>
      <c r="AC29" s="298" t="e">
        <v>#N/A</v>
      </c>
      <c r="AD29" s="298" t="e">
        <v>#N/A</v>
      </c>
      <c r="AE29" s="298" t="e">
        <v>#N/A</v>
      </c>
      <c r="AF29" s="298" t="e">
        <v>#N/A</v>
      </c>
      <c r="AG29" s="298" t="e">
        <v>#N/A</v>
      </c>
      <c r="AH29" s="298" t="e">
        <v>#N/A</v>
      </c>
      <c r="AI29" s="298" t="e">
        <v>#N/A</v>
      </c>
      <c r="AJ29" s="298" t="e">
        <v>#N/A</v>
      </c>
      <c r="AK29" s="298" t="e">
        <v>#N/A</v>
      </c>
      <c r="AL29" s="298" t="e">
        <v>#N/A</v>
      </c>
      <c r="AM29" s="298" t="e">
        <v>#N/A</v>
      </c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</row>
    <row r="30" spans="1:68" s="303" customFormat="1" ht="15" hidden="1" customHeight="1" x14ac:dyDescent="0.3">
      <c r="A30" s="296">
        <v>26</v>
      </c>
      <c r="B30" s="24" t="s">
        <v>508</v>
      </c>
      <c r="C30" s="90" t="s">
        <v>586</v>
      </c>
      <c r="D30" s="116" t="s">
        <v>184</v>
      </c>
      <c r="E30" s="297">
        <v>27.384660438847174</v>
      </c>
      <c r="F30" s="297" t="e">
        <v>#N/A</v>
      </c>
      <c r="G30" s="297" t="e">
        <v>#N/A</v>
      </c>
      <c r="H30" s="297" t="e">
        <v>#N/A</v>
      </c>
      <c r="I30" s="297" t="e">
        <v>#N/A</v>
      </c>
      <c r="J30" s="297" t="e">
        <v>#N/A</v>
      </c>
      <c r="K30" s="297" t="e">
        <v>#N/A</v>
      </c>
      <c r="L30" s="297" t="e">
        <v>#N/A</v>
      </c>
      <c r="M30" s="297" t="e">
        <v>#N/A</v>
      </c>
      <c r="N30" s="297" t="e">
        <v>#N/A</v>
      </c>
      <c r="O30" s="297" t="e">
        <v>#N/A</v>
      </c>
      <c r="P30" s="297" t="e">
        <v>#N/A</v>
      </c>
      <c r="Q30" s="297" t="e">
        <v>#N/A</v>
      </c>
      <c r="R30" s="297" t="e">
        <v>#N/A</v>
      </c>
      <c r="S30" s="297" t="e">
        <v>#N/A</v>
      </c>
      <c r="T30" s="297" t="e">
        <v>#N/A</v>
      </c>
      <c r="U30" s="297" t="e">
        <v>#N/A</v>
      </c>
      <c r="V30" s="297" t="e">
        <v>#N/A</v>
      </c>
      <c r="W30" s="297" t="e">
        <v>#N/A</v>
      </c>
      <c r="X30" s="297" t="e">
        <v>#N/A</v>
      </c>
      <c r="Y30" s="297" t="e">
        <v>#N/A</v>
      </c>
      <c r="Z30" s="297" t="e">
        <v>#N/A</v>
      </c>
      <c r="AA30" s="297" t="e">
        <v>#N/A</v>
      </c>
      <c r="AB30" s="297" t="e">
        <v>#N/A</v>
      </c>
      <c r="AC30" s="298" t="e">
        <v>#N/A</v>
      </c>
      <c r="AD30" s="298" t="e">
        <v>#N/A</v>
      </c>
      <c r="AE30" s="298" t="e">
        <v>#N/A</v>
      </c>
      <c r="AF30" s="298" t="e">
        <v>#N/A</v>
      </c>
      <c r="AG30" s="298" t="e">
        <v>#N/A</v>
      </c>
      <c r="AH30" s="298" t="e">
        <v>#N/A</v>
      </c>
      <c r="AI30" s="298" t="e">
        <v>#N/A</v>
      </c>
      <c r="AJ30" s="298" t="e">
        <v>#N/A</v>
      </c>
      <c r="AK30" s="298" t="e">
        <v>#N/A</v>
      </c>
      <c r="AL30" s="298" t="e">
        <v>#N/A</v>
      </c>
      <c r="AM30" s="298" t="e">
        <v>#N/A</v>
      </c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</row>
    <row r="31" spans="1:68" s="304" customFormat="1" ht="15" hidden="1" customHeight="1" x14ac:dyDescent="0.3">
      <c r="A31" s="296">
        <v>27</v>
      </c>
      <c r="B31" s="24" t="s">
        <v>507</v>
      </c>
      <c r="C31" s="90" t="s">
        <v>587</v>
      </c>
      <c r="D31" s="116" t="s">
        <v>503</v>
      </c>
      <c r="E31" s="297">
        <v>27.384660438847174</v>
      </c>
      <c r="F31" s="297" t="e">
        <v>#N/A</v>
      </c>
      <c r="G31" s="297" t="e">
        <v>#N/A</v>
      </c>
      <c r="H31" s="297" t="e">
        <v>#N/A</v>
      </c>
      <c r="I31" s="297" t="e">
        <v>#N/A</v>
      </c>
      <c r="J31" s="297" t="e">
        <v>#N/A</v>
      </c>
      <c r="K31" s="297" t="e">
        <v>#N/A</v>
      </c>
      <c r="L31" s="297" t="e">
        <v>#N/A</v>
      </c>
      <c r="M31" s="297" t="e">
        <v>#N/A</v>
      </c>
      <c r="N31" s="297" t="e">
        <v>#N/A</v>
      </c>
      <c r="O31" s="297" t="e">
        <v>#N/A</v>
      </c>
      <c r="P31" s="297" t="e">
        <v>#N/A</v>
      </c>
      <c r="Q31" s="297" t="e">
        <v>#N/A</v>
      </c>
      <c r="R31" s="297" t="e">
        <v>#N/A</v>
      </c>
      <c r="S31" s="297" t="e">
        <v>#N/A</v>
      </c>
      <c r="T31" s="297" t="e">
        <v>#N/A</v>
      </c>
      <c r="U31" s="297" t="e">
        <v>#N/A</v>
      </c>
      <c r="V31" s="297" t="e">
        <v>#N/A</v>
      </c>
      <c r="W31" s="297" t="e">
        <v>#N/A</v>
      </c>
      <c r="X31" s="297" t="e">
        <v>#N/A</v>
      </c>
      <c r="Y31" s="297" t="e">
        <v>#N/A</v>
      </c>
      <c r="Z31" s="297" t="e">
        <v>#N/A</v>
      </c>
      <c r="AA31" s="297" t="e">
        <v>#N/A</v>
      </c>
      <c r="AB31" s="297" t="e">
        <v>#N/A</v>
      </c>
      <c r="AC31" s="298" t="e">
        <v>#N/A</v>
      </c>
      <c r="AD31" s="298" t="e">
        <v>#N/A</v>
      </c>
      <c r="AE31" s="298" t="e">
        <v>#N/A</v>
      </c>
      <c r="AF31" s="298" t="e">
        <v>#N/A</v>
      </c>
      <c r="AG31" s="298" t="e">
        <v>#N/A</v>
      </c>
      <c r="AH31" s="298" t="e">
        <v>#N/A</v>
      </c>
      <c r="AI31" s="298" t="e">
        <v>#N/A</v>
      </c>
      <c r="AJ31" s="298" t="e">
        <v>#N/A</v>
      </c>
      <c r="AK31" s="298" t="e">
        <v>#N/A</v>
      </c>
      <c r="AL31" s="298" t="e">
        <v>#N/A</v>
      </c>
      <c r="AM31" s="298" t="e">
        <v>#N/A</v>
      </c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</row>
    <row r="32" spans="1:68" s="304" customFormat="1" ht="14.55" customHeight="1" x14ac:dyDescent="0.3">
      <c r="A32" s="296">
        <v>28</v>
      </c>
      <c r="B32" s="24" t="s">
        <v>506</v>
      </c>
      <c r="C32" s="90" t="s">
        <v>588</v>
      </c>
      <c r="D32" s="116" t="s">
        <v>503</v>
      </c>
      <c r="E32" s="297">
        <v>27.384660438847174</v>
      </c>
      <c r="F32" s="297">
        <v>29.815047868051323</v>
      </c>
      <c r="G32" s="297" t="e">
        <v>#N/A</v>
      </c>
      <c r="H32" s="297" t="e">
        <v>#N/A</v>
      </c>
      <c r="I32" s="297" t="e">
        <v>#N/A</v>
      </c>
      <c r="J32" s="297" t="e">
        <v>#N/A</v>
      </c>
      <c r="K32" s="297" t="e">
        <v>#N/A</v>
      </c>
      <c r="L32" s="297" t="e">
        <v>#N/A</v>
      </c>
      <c r="M32" s="297" t="e">
        <v>#N/A</v>
      </c>
      <c r="N32" s="297" t="e">
        <v>#N/A</v>
      </c>
      <c r="O32" s="297" t="e">
        <v>#N/A</v>
      </c>
      <c r="P32" s="297">
        <v>31.549409626927638</v>
      </c>
      <c r="Q32" s="297" t="e">
        <v>#N/A</v>
      </c>
      <c r="R32" s="297" t="e">
        <v>#N/A</v>
      </c>
      <c r="S32" s="297" t="e">
        <v>#N/A</v>
      </c>
      <c r="T32" s="297">
        <v>29.039149186448764</v>
      </c>
      <c r="U32" s="297" t="e">
        <v>#N/A</v>
      </c>
      <c r="V32" s="297" t="e">
        <v>#N/A</v>
      </c>
      <c r="W32" s="297" t="e">
        <v>#N/A</v>
      </c>
      <c r="X32" s="297">
        <v>27.441710724325844</v>
      </c>
      <c r="Y32" s="297" t="e">
        <v>#N/A</v>
      </c>
      <c r="Z32" s="297">
        <v>28.354532702681801</v>
      </c>
      <c r="AA32" s="297">
        <v>29.107610834825461</v>
      </c>
      <c r="AB32" s="297" t="e">
        <v>#N/A</v>
      </c>
      <c r="AC32" s="298" t="e">
        <v>#N/A</v>
      </c>
      <c r="AD32" s="298">
        <v>28.411584076329046</v>
      </c>
      <c r="AE32" s="298">
        <v>27.498762097973092</v>
      </c>
      <c r="AF32" s="298" t="e">
        <v>#N/A</v>
      </c>
      <c r="AG32" s="298" t="e">
        <v>#N/A</v>
      </c>
      <c r="AH32" s="298">
        <v>27.156453856089612</v>
      </c>
      <c r="AI32" s="298" t="e">
        <v>#N/A</v>
      </c>
      <c r="AJ32" s="298" t="e">
        <v>#N/A</v>
      </c>
      <c r="AK32" s="298" t="e">
        <v>#N/A</v>
      </c>
      <c r="AL32" s="298" t="e">
        <v>#N/A</v>
      </c>
      <c r="AM32" s="298" t="e">
        <v>#N/A</v>
      </c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</row>
    <row r="33" spans="1:68" s="304" customFormat="1" ht="14.55" hidden="1" customHeight="1" x14ac:dyDescent="0.3">
      <c r="A33" s="296">
        <v>29</v>
      </c>
      <c r="B33" s="24" t="s">
        <v>505</v>
      </c>
      <c r="C33" s="90" t="s">
        <v>589</v>
      </c>
      <c r="D33" s="116" t="s">
        <v>503</v>
      </c>
      <c r="E33" s="297">
        <v>27.384660438847174</v>
      </c>
      <c r="F33" s="297" t="e">
        <v>#N/A</v>
      </c>
      <c r="G33" s="297" t="e">
        <v>#N/A</v>
      </c>
      <c r="H33" s="297" t="e">
        <v>#N/A</v>
      </c>
      <c r="I33" s="297" t="e">
        <v>#N/A</v>
      </c>
      <c r="J33" s="297" t="e">
        <v>#N/A</v>
      </c>
      <c r="K33" s="297" t="e">
        <v>#N/A</v>
      </c>
      <c r="L33" s="297" t="e">
        <v>#N/A</v>
      </c>
      <c r="M33" s="297" t="e">
        <v>#N/A</v>
      </c>
      <c r="N33" s="297" t="e">
        <v>#N/A</v>
      </c>
      <c r="O33" s="297" t="e">
        <v>#N/A</v>
      </c>
      <c r="P33" s="297" t="e">
        <v>#N/A</v>
      </c>
      <c r="Q33" s="297" t="e">
        <v>#N/A</v>
      </c>
      <c r="R33" s="297" t="e">
        <v>#N/A</v>
      </c>
      <c r="S33" s="297" t="e">
        <v>#N/A</v>
      </c>
      <c r="T33" s="297" t="e">
        <v>#N/A</v>
      </c>
      <c r="U33" s="297" t="e">
        <v>#N/A</v>
      </c>
      <c r="V33" s="297" t="e">
        <v>#N/A</v>
      </c>
      <c r="W33" s="297" t="e">
        <v>#N/A</v>
      </c>
      <c r="X33" s="297" t="e">
        <v>#N/A</v>
      </c>
      <c r="Y33" s="297" t="e">
        <v>#N/A</v>
      </c>
      <c r="Z33" s="297" t="e">
        <v>#N/A</v>
      </c>
      <c r="AA33" s="297" t="e">
        <v>#N/A</v>
      </c>
      <c r="AB33" s="297" t="e">
        <v>#N/A</v>
      </c>
      <c r="AC33" s="298" t="e">
        <v>#N/A</v>
      </c>
      <c r="AD33" s="298" t="e">
        <v>#N/A</v>
      </c>
      <c r="AE33" s="298" t="e">
        <v>#N/A</v>
      </c>
      <c r="AF33" s="298" t="e">
        <v>#N/A</v>
      </c>
      <c r="AG33" s="298" t="e">
        <v>#N/A</v>
      </c>
      <c r="AH33" s="298" t="e">
        <v>#N/A</v>
      </c>
      <c r="AI33" s="298" t="e">
        <v>#N/A</v>
      </c>
      <c r="AJ33" s="298" t="e">
        <v>#N/A</v>
      </c>
      <c r="AK33" s="298" t="e">
        <v>#N/A</v>
      </c>
      <c r="AL33" s="298" t="e">
        <v>#N/A</v>
      </c>
      <c r="AM33" s="298" t="e">
        <v>#N/A</v>
      </c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</row>
    <row r="34" spans="1:68" s="304" customFormat="1" ht="14.55" customHeight="1" x14ac:dyDescent="0.3">
      <c r="A34" s="296">
        <v>30</v>
      </c>
      <c r="B34" s="24" t="s">
        <v>504</v>
      </c>
      <c r="C34" s="90" t="s">
        <v>590</v>
      </c>
      <c r="D34" s="116" t="s">
        <v>503</v>
      </c>
      <c r="E34" s="297">
        <v>27.384660438847174</v>
      </c>
      <c r="F34" s="297">
        <v>30.585241412289157</v>
      </c>
      <c r="G34" s="297" t="e">
        <v>#N/A</v>
      </c>
      <c r="H34" s="297">
        <v>31.948769242458365</v>
      </c>
      <c r="I34" s="297">
        <v>30.522484901277188</v>
      </c>
      <c r="J34" s="297">
        <v>31.435306879633139</v>
      </c>
      <c r="K34" s="297" t="e">
        <v>#N/A</v>
      </c>
      <c r="L34" s="297">
        <v>25.045553031141466</v>
      </c>
      <c r="M34" s="297" t="e">
        <v>#N/A</v>
      </c>
      <c r="N34" s="297">
        <v>26.871196987853374</v>
      </c>
      <c r="O34" s="297">
        <v>27.898121713503819</v>
      </c>
      <c r="P34" s="297">
        <v>31.207101385044151</v>
      </c>
      <c r="Q34" s="297">
        <v>28.925046439154269</v>
      </c>
      <c r="R34" s="297">
        <v>31.777615121516622</v>
      </c>
      <c r="S34" s="297">
        <v>28.012224460798315</v>
      </c>
      <c r="T34" s="297">
        <v>29.096200560096012</v>
      </c>
      <c r="U34" s="297">
        <v>28.708251219294731</v>
      </c>
      <c r="V34" s="297">
        <v>25.889913361120723</v>
      </c>
      <c r="W34" s="297">
        <v>27.521582647431991</v>
      </c>
      <c r="X34" s="297">
        <v>27.55581347162034</v>
      </c>
      <c r="Y34" s="297">
        <v>28.417289213693767</v>
      </c>
      <c r="Z34" s="297" t="e">
        <v>#N/A</v>
      </c>
      <c r="AA34" s="297" t="e">
        <v>#N/A</v>
      </c>
      <c r="AB34" s="297" t="e">
        <v>#N/A</v>
      </c>
      <c r="AC34" s="298" t="e">
        <v>#N/A</v>
      </c>
      <c r="AD34" s="298" t="e">
        <v>#N/A</v>
      </c>
      <c r="AE34" s="298">
        <v>27.55581347162034</v>
      </c>
      <c r="AF34" s="298" t="e">
        <v>#N/A</v>
      </c>
      <c r="AG34" s="298" t="e">
        <v>#N/A</v>
      </c>
      <c r="AH34" s="298" t="e">
        <v>#N/A</v>
      </c>
      <c r="AI34" s="298" t="e">
        <v>#N/A</v>
      </c>
      <c r="AJ34" s="298">
        <v>31.720659701932192</v>
      </c>
      <c r="AK34" s="298" t="e">
        <v>#N/A</v>
      </c>
      <c r="AL34" s="298" t="e">
        <v>#N/A</v>
      </c>
      <c r="AM34" s="298">
        <v>24.726065338716882</v>
      </c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</row>
    <row r="35" spans="1:68" s="303" customFormat="1" ht="15" hidden="1" customHeight="1" x14ac:dyDescent="0.3">
      <c r="A35" s="296">
        <v>31</v>
      </c>
      <c r="B35" s="24" t="s">
        <v>502</v>
      </c>
      <c r="C35" s="90" t="s">
        <v>591</v>
      </c>
      <c r="D35" s="116" t="s">
        <v>184</v>
      </c>
      <c r="E35" s="297">
        <v>27.384660438847174</v>
      </c>
      <c r="F35" s="297" t="e">
        <v>#N/A</v>
      </c>
      <c r="G35" s="297" t="e">
        <v>#N/A</v>
      </c>
      <c r="H35" s="297" t="e">
        <v>#N/A</v>
      </c>
      <c r="I35" s="297" t="e">
        <v>#N/A</v>
      </c>
      <c r="J35" s="297" t="e">
        <v>#N/A</v>
      </c>
      <c r="K35" s="297" t="e">
        <v>#N/A</v>
      </c>
      <c r="L35" s="297" t="e">
        <v>#N/A</v>
      </c>
      <c r="M35" s="297" t="e">
        <v>#N/A</v>
      </c>
      <c r="N35" s="297" t="e">
        <v>#N/A</v>
      </c>
      <c r="O35" s="297" t="e">
        <v>#N/A</v>
      </c>
      <c r="P35" s="297" t="e">
        <v>#N/A</v>
      </c>
      <c r="Q35" s="297" t="e">
        <v>#N/A</v>
      </c>
      <c r="R35" s="297" t="e">
        <v>#N/A</v>
      </c>
      <c r="S35" s="297" t="e">
        <v>#N/A</v>
      </c>
      <c r="T35" s="297" t="e">
        <v>#N/A</v>
      </c>
      <c r="U35" s="297" t="e">
        <v>#N/A</v>
      </c>
      <c r="V35" s="297" t="e">
        <v>#N/A</v>
      </c>
      <c r="W35" s="297" t="e">
        <v>#N/A</v>
      </c>
      <c r="X35" s="297" t="e">
        <v>#N/A</v>
      </c>
      <c r="Y35" s="297" t="e">
        <v>#N/A</v>
      </c>
      <c r="Z35" s="297" t="e">
        <v>#N/A</v>
      </c>
      <c r="AA35" s="297" t="e">
        <v>#N/A</v>
      </c>
      <c r="AB35" s="297" t="e">
        <v>#N/A</v>
      </c>
      <c r="AC35" s="298" t="e">
        <v>#N/A</v>
      </c>
      <c r="AD35" s="298" t="e">
        <v>#N/A</v>
      </c>
      <c r="AE35" s="298" t="e">
        <v>#N/A</v>
      </c>
      <c r="AF35" s="298" t="e">
        <v>#N/A</v>
      </c>
      <c r="AG35" s="298" t="e">
        <v>#N/A</v>
      </c>
      <c r="AH35" s="298" t="e">
        <v>#N/A</v>
      </c>
      <c r="AI35" s="298" t="e">
        <v>#N/A</v>
      </c>
      <c r="AJ35" s="298" t="e">
        <v>#N/A</v>
      </c>
      <c r="AK35" s="298" t="e">
        <v>#N/A</v>
      </c>
      <c r="AL35" s="298" t="e">
        <v>#N/A</v>
      </c>
      <c r="AM35" s="298" t="e">
        <v>#N/A</v>
      </c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</row>
    <row r="36" spans="1:68" s="303" customFormat="1" ht="15" customHeight="1" x14ac:dyDescent="0.3">
      <c r="A36" s="296">
        <v>32</v>
      </c>
      <c r="B36" s="24" t="s">
        <v>501</v>
      </c>
      <c r="C36" s="90" t="s">
        <v>592</v>
      </c>
      <c r="D36" s="116" t="s">
        <v>184</v>
      </c>
      <c r="E36" s="297" t="e">
        <v>#N/A</v>
      </c>
      <c r="F36" s="297">
        <v>34.892620122656311</v>
      </c>
      <c r="G36" s="297" t="e">
        <v>#N/A</v>
      </c>
      <c r="H36" s="297" t="e">
        <v>#N/A</v>
      </c>
      <c r="I36" s="297" t="e">
        <v>#N/A</v>
      </c>
      <c r="J36" s="297" t="e">
        <v>#N/A</v>
      </c>
      <c r="K36" s="297" t="e">
        <v>#N/A</v>
      </c>
      <c r="L36" s="297" t="e">
        <v>#N/A</v>
      </c>
      <c r="M36" s="297" t="e">
        <v>#N/A</v>
      </c>
      <c r="N36" s="297" t="e">
        <v>#N/A</v>
      </c>
      <c r="O36" s="297" t="e">
        <v>#N/A</v>
      </c>
      <c r="P36" s="297" t="e">
        <v>#N/A</v>
      </c>
      <c r="Q36" s="297" t="e">
        <v>#N/A</v>
      </c>
      <c r="R36" s="297" t="e">
        <v>#N/A</v>
      </c>
      <c r="S36" s="297" t="e">
        <v>#N/A</v>
      </c>
      <c r="T36" s="297" t="e">
        <v>#N/A</v>
      </c>
      <c r="U36" s="297" t="e">
        <v>#N/A</v>
      </c>
      <c r="V36" s="297" t="e">
        <v>#N/A</v>
      </c>
      <c r="W36" s="297" t="e">
        <v>#N/A</v>
      </c>
      <c r="X36" s="297" t="e">
        <v>#N/A</v>
      </c>
      <c r="Y36" s="297" t="e">
        <v>#N/A</v>
      </c>
      <c r="Z36" s="297" t="e">
        <v>#N/A</v>
      </c>
      <c r="AA36" s="297" t="e">
        <v>#N/A</v>
      </c>
      <c r="AB36" s="297" t="e">
        <v>#N/A</v>
      </c>
      <c r="AC36" s="298" t="e">
        <v>#N/A</v>
      </c>
      <c r="AD36" s="298" t="e">
        <v>#N/A</v>
      </c>
      <c r="AE36" s="298" t="e">
        <v>#N/A</v>
      </c>
      <c r="AF36" s="298" t="e">
        <v>#N/A</v>
      </c>
      <c r="AG36" s="298" t="e">
        <v>#N/A</v>
      </c>
      <c r="AH36" s="298" t="e">
        <v>#N/A</v>
      </c>
      <c r="AI36" s="298" t="e">
        <v>#N/A</v>
      </c>
      <c r="AJ36" s="298" t="e">
        <v>#N/A</v>
      </c>
      <c r="AK36" s="298" t="e">
        <v>#N/A</v>
      </c>
      <c r="AL36" s="298" t="e">
        <v>#N/A</v>
      </c>
      <c r="AM36" s="298" t="e">
        <v>#N/A</v>
      </c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</row>
    <row r="37" spans="1:68" s="303" customFormat="1" ht="15" customHeight="1" x14ac:dyDescent="0.3">
      <c r="A37" s="296">
        <v>33</v>
      </c>
      <c r="B37" s="24" t="s">
        <v>500</v>
      </c>
      <c r="C37" s="90" t="s">
        <v>593</v>
      </c>
      <c r="D37" s="116" t="s">
        <v>184</v>
      </c>
      <c r="E37" s="297">
        <v>30.46543439816481</v>
      </c>
      <c r="F37" s="297">
        <v>32.616270314131157</v>
      </c>
      <c r="G37" s="297" t="e">
        <v>#N/A</v>
      </c>
      <c r="H37" s="297" t="e">
        <v>#N/A</v>
      </c>
      <c r="I37" s="297" t="e">
        <v>#N/A</v>
      </c>
      <c r="J37" s="297" t="e">
        <v>#N/A</v>
      </c>
      <c r="K37" s="297" t="e">
        <v>#N/A</v>
      </c>
      <c r="L37" s="297" t="e">
        <v>#N/A</v>
      </c>
      <c r="M37" s="297" t="e">
        <v>#N/A</v>
      </c>
      <c r="N37" s="297" t="e">
        <v>#N/A</v>
      </c>
      <c r="O37" s="297" t="e">
        <v>#N/A</v>
      </c>
      <c r="P37" s="297" t="e">
        <v>#N/A</v>
      </c>
      <c r="Q37" s="297" t="e">
        <v>#N/A</v>
      </c>
      <c r="R37" s="297" t="e">
        <v>#N/A</v>
      </c>
      <c r="S37" s="297" t="e">
        <v>#N/A</v>
      </c>
      <c r="T37" s="297" t="e">
        <v>#N/A</v>
      </c>
      <c r="U37" s="297" t="e">
        <v>#N/A</v>
      </c>
      <c r="V37" s="297" t="e">
        <v>#N/A</v>
      </c>
      <c r="W37" s="297" t="e">
        <v>#N/A</v>
      </c>
      <c r="X37" s="297" t="e">
        <v>#N/A</v>
      </c>
      <c r="Y37" s="297" t="e">
        <v>#N/A</v>
      </c>
      <c r="Z37" s="297" t="e">
        <v>#N/A</v>
      </c>
      <c r="AA37" s="297" t="e">
        <v>#N/A</v>
      </c>
      <c r="AB37" s="297" t="e">
        <v>#N/A</v>
      </c>
      <c r="AC37" s="298" t="e">
        <v>#N/A</v>
      </c>
      <c r="AD37" s="298" t="e">
        <v>#N/A</v>
      </c>
      <c r="AE37" s="298" t="e">
        <v>#N/A</v>
      </c>
      <c r="AF37" s="298" t="e">
        <v>#N/A</v>
      </c>
      <c r="AG37" s="298" t="e">
        <v>#N/A</v>
      </c>
      <c r="AH37" s="298" t="e">
        <v>#N/A</v>
      </c>
      <c r="AI37" s="298" t="e">
        <v>#N/A</v>
      </c>
      <c r="AJ37" s="298" t="e">
        <v>#N/A</v>
      </c>
      <c r="AK37" s="298" t="e">
        <v>#N/A</v>
      </c>
      <c r="AL37" s="298" t="e">
        <v>#N/A</v>
      </c>
      <c r="AM37" s="298" t="e">
        <v>#N/A</v>
      </c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</row>
    <row r="38" spans="1:68" s="303" customFormat="1" ht="15" customHeight="1" x14ac:dyDescent="0.3">
      <c r="A38" s="296">
        <v>34</v>
      </c>
      <c r="B38" s="24" t="s">
        <v>499</v>
      </c>
      <c r="C38" s="90" t="s">
        <v>594</v>
      </c>
      <c r="D38" s="116" t="s">
        <v>184</v>
      </c>
      <c r="E38" s="297">
        <v>29.609663249371817</v>
      </c>
      <c r="F38" s="297">
        <v>32.194716244640254</v>
      </c>
      <c r="G38" s="297" t="e">
        <v>#N/A</v>
      </c>
      <c r="H38" s="297" t="e">
        <v>#N/A</v>
      </c>
      <c r="I38" s="297" t="e">
        <v>#N/A</v>
      </c>
      <c r="J38" s="297" t="e">
        <v>#N/A</v>
      </c>
      <c r="K38" s="297" t="e">
        <v>#N/A</v>
      </c>
      <c r="L38" s="297" t="e">
        <v>#N/A</v>
      </c>
      <c r="M38" s="297" t="e">
        <v>#N/A</v>
      </c>
      <c r="N38" s="297" t="e">
        <v>#N/A</v>
      </c>
      <c r="O38" s="297" t="e">
        <v>#N/A</v>
      </c>
      <c r="P38" s="297" t="e">
        <v>#N/A</v>
      </c>
      <c r="Q38" s="297" t="e">
        <v>#N/A</v>
      </c>
      <c r="R38" s="297" t="e">
        <v>#N/A</v>
      </c>
      <c r="S38" s="297" t="e">
        <v>#N/A</v>
      </c>
      <c r="T38" s="297" t="e">
        <v>#N/A</v>
      </c>
      <c r="U38" s="297" t="e">
        <v>#N/A</v>
      </c>
      <c r="V38" s="297">
        <v>27.271182698882829</v>
      </c>
      <c r="W38" s="297" t="e">
        <v>#N/A</v>
      </c>
      <c r="X38" s="297" t="e">
        <v>#N/A</v>
      </c>
      <c r="Y38" s="297" t="e">
        <v>#N/A</v>
      </c>
      <c r="Z38" s="297" t="e">
        <v>#N/A</v>
      </c>
      <c r="AA38" s="297" t="e">
        <v>#N/A</v>
      </c>
      <c r="AB38" s="297" t="e">
        <v>#N/A</v>
      </c>
      <c r="AC38" s="298" t="e">
        <v>#N/A</v>
      </c>
      <c r="AD38" s="298" t="e">
        <v>#N/A</v>
      </c>
      <c r="AE38" s="298" t="e">
        <v>#N/A</v>
      </c>
      <c r="AF38" s="298" t="e">
        <v>#N/A</v>
      </c>
      <c r="AG38" s="298" t="e">
        <v>#N/A</v>
      </c>
      <c r="AH38" s="298" t="e">
        <v>#N/A</v>
      </c>
      <c r="AI38" s="298" t="e">
        <v>#N/A</v>
      </c>
      <c r="AJ38" s="298">
        <v>33.889254422944674</v>
      </c>
      <c r="AK38" s="298" t="e">
        <v>#N/A</v>
      </c>
      <c r="AL38" s="298" t="e">
        <v>#N/A</v>
      </c>
      <c r="AM38" s="298" t="e">
        <v>#N/A</v>
      </c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</row>
    <row r="39" spans="1:68" s="303" customFormat="1" ht="15" hidden="1" customHeight="1" x14ac:dyDescent="0.3">
      <c r="A39" s="296">
        <v>35</v>
      </c>
      <c r="B39" s="24" t="s">
        <v>498</v>
      </c>
      <c r="C39" s="90" t="s">
        <v>595</v>
      </c>
      <c r="D39" s="116" t="s">
        <v>184</v>
      </c>
      <c r="E39" s="297" t="e">
        <v>#N/A</v>
      </c>
      <c r="F39" s="297" t="e">
        <v>#N/A</v>
      </c>
      <c r="G39" s="297" t="e">
        <v>#N/A</v>
      </c>
      <c r="H39" s="297" t="e">
        <v>#N/A</v>
      </c>
      <c r="I39" s="297" t="e">
        <v>#N/A</v>
      </c>
      <c r="J39" s="297" t="e">
        <v>#N/A</v>
      </c>
      <c r="K39" s="297" t="e">
        <v>#N/A</v>
      </c>
      <c r="L39" s="297" t="e">
        <v>#N/A</v>
      </c>
      <c r="M39" s="297" t="e">
        <v>#N/A</v>
      </c>
      <c r="N39" s="297" t="e">
        <v>#N/A</v>
      </c>
      <c r="O39" s="297" t="e">
        <v>#N/A</v>
      </c>
      <c r="P39" s="297" t="e">
        <v>#N/A</v>
      </c>
      <c r="Q39" s="297" t="e">
        <v>#N/A</v>
      </c>
      <c r="R39" s="297" t="e">
        <v>#N/A</v>
      </c>
      <c r="S39" s="297" t="e">
        <v>#N/A</v>
      </c>
      <c r="T39" s="297" t="e">
        <v>#N/A</v>
      </c>
      <c r="U39" s="297" t="e">
        <v>#N/A</v>
      </c>
      <c r="V39" s="297" t="e">
        <v>#N/A</v>
      </c>
      <c r="W39" s="297" t="e">
        <v>#N/A</v>
      </c>
      <c r="X39" s="297" t="e">
        <v>#N/A</v>
      </c>
      <c r="Y39" s="297" t="e">
        <v>#N/A</v>
      </c>
      <c r="Z39" s="297" t="e">
        <v>#N/A</v>
      </c>
      <c r="AA39" s="297" t="e">
        <v>#N/A</v>
      </c>
      <c r="AB39" s="297" t="e">
        <v>#N/A</v>
      </c>
      <c r="AC39" s="298" t="e">
        <v>#N/A</v>
      </c>
      <c r="AD39" s="298" t="e">
        <v>#N/A</v>
      </c>
      <c r="AE39" s="298" t="e">
        <v>#N/A</v>
      </c>
      <c r="AF39" s="298" t="e">
        <v>#N/A</v>
      </c>
      <c r="AG39" s="298" t="e">
        <v>#N/A</v>
      </c>
      <c r="AH39" s="298" t="e">
        <v>#N/A</v>
      </c>
      <c r="AI39" s="298" t="e">
        <v>#N/A</v>
      </c>
      <c r="AJ39" s="298" t="e">
        <v>#N/A</v>
      </c>
      <c r="AK39" s="298" t="e">
        <v>#N/A</v>
      </c>
      <c r="AL39" s="298" t="e">
        <v>#N/A</v>
      </c>
      <c r="AM39" s="298" t="e">
        <v>#N/A</v>
      </c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</row>
    <row r="40" spans="1:68" s="303" customFormat="1" ht="15" customHeight="1" x14ac:dyDescent="0.3">
      <c r="A40" s="296">
        <v>36</v>
      </c>
      <c r="B40" s="24" t="s">
        <v>497</v>
      </c>
      <c r="C40" s="90" t="s">
        <v>596</v>
      </c>
      <c r="D40" s="116" t="s">
        <v>184</v>
      </c>
      <c r="E40" s="297" t="e">
        <v>#N/A</v>
      </c>
      <c r="F40" s="297">
        <v>38.355638503044219</v>
      </c>
      <c r="G40" s="297" t="e">
        <v>#N/A</v>
      </c>
      <c r="H40" s="297" t="e">
        <v>#N/A</v>
      </c>
      <c r="I40" s="297" t="e">
        <v>#N/A</v>
      </c>
      <c r="J40" s="297" t="e">
        <v>#N/A</v>
      </c>
      <c r="K40" s="297" t="e">
        <v>#N/A</v>
      </c>
      <c r="L40" s="297" t="e">
        <v>#N/A</v>
      </c>
      <c r="M40" s="297" t="e">
        <v>#N/A</v>
      </c>
      <c r="N40" s="297" t="e">
        <v>#N/A</v>
      </c>
      <c r="O40" s="297" t="e">
        <v>#N/A</v>
      </c>
      <c r="P40" s="297" t="e">
        <v>#N/A</v>
      </c>
      <c r="Q40" s="297" t="e">
        <v>#N/A</v>
      </c>
      <c r="R40" s="297" t="e">
        <v>#N/A</v>
      </c>
      <c r="S40" s="297" t="e">
        <v>#N/A</v>
      </c>
      <c r="T40" s="297" t="e">
        <v>#N/A</v>
      </c>
      <c r="U40" s="297" t="e">
        <v>#N/A</v>
      </c>
      <c r="V40" s="297" t="e">
        <v>#N/A</v>
      </c>
      <c r="W40" s="297" t="e">
        <v>#N/A</v>
      </c>
      <c r="X40" s="297" t="e">
        <v>#N/A</v>
      </c>
      <c r="Y40" s="297" t="e">
        <v>#N/A</v>
      </c>
      <c r="Z40" s="297" t="e">
        <v>#N/A</v>
      </c>
      <c r="AA40" s="297" t="e">
        <v>#N/A</v>
      </c>
      <c r="AB40" s="297" t="e">
        <v>#N/A</v>
      </c>
      <c r="AC40" s="298" t="e">
        <v>#N/A</v>
      </c>
      <c r="AD40" s="298" t="e">
        <v>#N/A</v>
      </c>
      <c r="AE40" s="298" t="e">
        <v>#N/A</v>
      </c>
      <c r="AF40" s="298" t="e">
        <v>#N/A</v>
      </c>
      <c r="AG40" s="298" t="e">
        <v>#N/A</v>
      </c>
      <c r="AH40" s="298" t="e">
        <v>#N/A</v>
      </c>
      <c r="AI40" s="298" t="e">
        <v>#N/A</v>
      </c>
      <c r="AJ40" s="298" t="e">
        <v>#N/A</v>
      </c>
      <c r="AK40" s="298" t="e">
        <v>#N/A</v>
      </c>
      <c r="AL40" s="298" t="e">
        <v>#N/A</v>
      </c>
      <c r="AM40" s="298" t="e">
        <v>#N/A</v>
      </c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</row>
    <row r="41" spans="1:68" s="303" customFormat="1" ht="15" customHeight="1" x14ac:dyDescent="0.3">
      <c r="A41" s="296">
        <v>37</v>
      </c>
      <c r="B41" s="24" t="s">
        <v>496</v>
      </c>
      <c r="C41" s="90" t="s">
        <v>597</v>
      </c>
      <c r="D41" s="116" t="s">
        <v>294</v>
      </c>
      <c r="E41" s="297">
        <v>17.115412094174125</v>
      </c>
      <c r="F41" s="297">
        <v>19.152146133380842</v>
      </c>
      <c r="G41" s="297" t="e">
        <v>#N/A</v>
      </c>
      <c r="H41" s="297" t="e">
        <v>#N/A</v>
      </c>
      <c r="I41" s="297" t="e">
        <v>#N/A</v>
      </c>
      <c r="J41" s="297" t="e">
        <v>#N/A</v>
      </c>
      <c r="K41" s="297" t="e">
        <v>#N/A</v>
      </c>
      <c r="L41" s="297" t="e">
        <v>#N/A</v>
      </c>
      <c r="M41" s="297" t="e">
        <v>#N/A</v>
      </c>
      <c r="N41" s="297" t="e">
        <v>#N/A</v>
      </c>
      <c r="O41" s="297" t="e">
        <v>#N/A</v>
      </c>
      <c r="P41" s="297" t="e">
        <v>#N/A</v>
      </c>
      <c r="Q41" s="297" t="e">
        <v>#N/A</v>
      </c>
      <c r="R41" s="297" t="e">
        <v>#N/A</v>
      </c>
      <c r="S41" s="297" t="e">
        <v>#N/A</v>
      </c>
      <c r="T41" s="297" t="e">
        <v>#N/A</v>
      </c>
      <c r="U41" s="297" t="e">
        <v>#N/A</v>
      </c>
      <c r="V41" s="297">
        <v>15.974384621229181</v>
      </c>
      <c r="W41" s="297">
        <v>16.659001104996147</v>
      </c>
      <c r="X41" s="297">
        <v>17.115412094174125</v>
      </c>
      <c r="Y41" s="297" t="e">
        <v>#N/A</v>
      </c>
      <c r="Z41" s="297" t="e">
        <v>#N/A</v>
      </c>
      <c r="AA41" s="297" t="e">
        <v>#N/A</v>
      </c>
      <c r="AB41" s="297">
        <v>17.971182698882831</v>
      </c>
      <c r="AC41" s="298" t="e">
        <v>#N/A</v>
      </c>
      <c r="AD41" s="298" t="e">
        <v>#N/A</v>
      </c>
      <c r="AE41" s="298">
        <v>17.115412094174125</v>
      </c>
      <c r="AF41" s="298" t="e">
        <v>#N/A</v>
      </c>
      <c r="AG41" s="298" t="e">
        <v>#N/A</v>
      </c>
      <c r="AH41" s="298" t="e">
        <v>#N/A</v>
      </c>
      <c r="AI41" s="298" t="e">
        <v>#N/A</v>
      </c>
      <c r="AJ41" s="298">
        <v>20.481513801185134</v>
      </c>
      <c r="AK41" s="298" t="e">
        <v>#N/A</v>
      </c>
      <c r="AL41" s="298" t="e">
        <v>#N/A</v>
      </c>
      <c r="AM41" s="298" t="e">
        <v>#N/A</v>
      </c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</row>
    <row r="42" spans="1:68" s="303" customFormat="1" ht="15" customHeight="1" x14ac:dyDescent="0.3">
      <c r="A42" s="296">
        <v>38</v>
      </c>
      <c r="B42" s="24" t="s">
        <v>495</v>
      </c>
      <c r="C42" s="90" t="s">
        <v>598</v>
      </c>
      <c r="D42" s="116" t="s">
        <v>294</v>
      </c>
      <c r="E42" s="297">
        <v>19.62567270010198</v>
      </c>
      <c r="F42" s="297">
        <v>22.044650777296269</v>
      </c>
      <c r="G42" s="297">
        <v>22.649395337957088</v>
      </c>
      <c r="H42" s="297">
        <v>23.505165942665798</v>
      </c>
      <c r="I42" s="297">
        <v>22.307087096073609</v>
      </c>
      <c r="J42" s="297">
        <v>23.733371437254782</v>
      </c>
      <c r="K42" s="297">
        <v>22.307087096073609</v>
      </c>
      <c r="L42" s="297" t="e">
        <v>#N/A</v>
      </c>
      <c r="M42" s="297">
        <v>22.078881601484618</v>
      </c>
      <c r="N42" s="297">
        <v>19.454518413711252</v>
      </c>
      <c r="O42" s="297">
        <v>20.367340392067206</v>
      </c>
      <c r="P42" s="297">
        <v>22.997408717205296</v>
      </c>
      <c r="Q42" s="297">
        <v>21.051956875834172</v>
      </c>
      <c r="R42" s="297">
        <v>23.562217316313046</v>
      </c>
      <c r="S42" s="297">
        <v>19.967980776536479</v>
      </c>
      <c r="T42" s="297">
        <v>20.823751381245184</v>
      </c>
      <c r="U42" s="297">
        <v>21.177469897858117</v>
      </c>
      <c r="V42" s="297">
        <v>18.998107424533281</v>
      </c>
      <c r="W42" s="297">
        <v>19.68272390830024</v>
      </c>
      <c r="X42" s="297">
        <v>19.68272390830024</v>
      </c>
      <c r="Y42" s="297">
        <v>20.709648633950689</v>
      </c>
      <c r="Z42" s="297">
        <v>20.652597260303445</v>
      </c>
      <c r="AA42" s="297">
        <v>20.823751381245184</v>
      </c>
      <c r="AB42" s="297">
        <v>20.709648633950689</v>
      </c>
      <c r="AC42" s="298">
        <v>20.595545886656197</v>
      </c>
      <c r="AD42" s="298">
        <v>19.420287589522907</v>
      </c>
      <c r="AE42" s="298">
        <v>19.568621161005748</v>
      </c>
      <c r="AF42" s="298">
        <v>20.367340392067206</v>
      </c>
      <c r="AG42" s="298">
        <v>21.280162370423163</v>
      </c>
      <c r="AH42" s="298">
        <v>20.481443139361701</v>
      </c>
      <c r="AI42" s="298" t="e">
        <v>#N/A</v>
      </c>
      <c r="AJ42" s="298">
        <v>22.820630289766967</v>
      </c>
      <c r="AK42" s="298" t="e">
        <v>#N/A</v>
      </c>
      <c r="AL42" s="298">
        <v>23.676320063607541</v>
      </c>
      <c r="AM42" s="298">
        <v>16.308135157065578</v>
      </c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</row>
    <row r="43" spans="1:68" s="303" customFormat="1" ht="15" hidden="1" customHeight="1" x14ac:dyDescent="0.3">
      <c r="A43" s="296">
        <v>39</v>
      </c>
      <c r="B43" s="24" t="s">
        <v>494</v>
      </c>
      <c r="C43" s="90" t="s">
        <v>599</v>
      </c>
      <c r="D43" s="116" t="s">
        <v>294</v>
      </c>
      <c r="E43" s="297">
        <v>22.820549458898832</v>
      </c>
      <c r="F43" s="297" t="e">
        <v>#N/A</v>
      </c>
      <c r="G43" s="297" t="e">
        <v>#N/A</v>
      </c>
      <c r="H43" s="297" t="e">
        <v>#N/A</v>
      </c>
      <c r="I43" s="297" t="e">
        <v>#N/A</v>
      </c>
      <c r="J43" s="297" t="e">
        <v>#N/A</v>
      </c>
      <c r="K43" s="297" t="e">
        <v>#N/A</v>
      </c>
      <c r="L43" s="297" t="e">
        <v>#N/A</v>
      </c>
      <c r="M43" s="297" t="e">
        <v>#N/A</v>
      </c>
      <c r="N43" s="297" t="e">
        <v>#N/A</v>
      </c>
      <c r="O43" s="297" t="e">
        <v>#N/A</v>
      </c>
      <c r="P43" s="297" t="e">
        <v>#N/A</v>
      </c>
      <c r="Q43" s="297" t="e">
        <v>#N/A</v>
      </c>
      <c r="R43" s="297" t="e">
        <v>#N/A</v>
      </c>
      <c r="S43" s="297" t="e">
        <v>#N/A</v>
      </c>
      <c r="T43" s="297" t="e">
        <v>#N/A</v>
      </c>
      <c r="U43" s="297" t="e">
        <v>#N/A</v>
      </c>
      <c r="V43" s="297" t="e">
        <v>#N/A</v>
      </c>
      <c r="W43" s="297" t="e">
        <v>#N/A</v>
      </c>
      <c r="X43" s="297" t="e">
        <v>#N/A</v>
      </c>
      <c r="Y43" s="297" t="e">
        <v>#N/A</v>
      </c>
      <c r="Z43" s="297" t="e">
        <v>#N/A</v>
      </c>
      <c r="AA43" s="297" t="e">
        <v>#N/A</v>
      </c>
      <c r="AB43" s="297" t="e">
        <v>#N/A</v>
      </c>
      <c r="AC43" s="298" t="e">
        <v>#N/A</v>
      </c>
      <c r="AD43" s="298" t="e">
        <v>#N/A</v>
      </c>
      <c r="AE43" s="298" t="e">
        <v>#N/A</v>
      </c>
      <c r="AF43" s="298" t="e">
        <v>#N/A</v>
      </c>
      <c r="AG43" s="298" t="e">
        <v>#N/A</v>
      </c>
      <c r="AH43" s="298" t="e">
        <v>#N/A</v>
      </c>
      <c r="AI43" s="298" t="e">
        <v>#N/A</v>
      </c>
      <c r="AJ43" s="298" t="e">
        <v>#N/A</v>
      </c>
      <c r="AK43" s="298" t="e">
        <v>#N/A</v>
      </c>
      <c r="AL43" s="298" t="e">
        <v>#N/A</v>
      </c>
      <c r="AM43" s="298" t="e">
        <v>#N/A</v>
      </c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</row>
    <row r="44" spans="1:68" s="303" customFormat="1" ht="15" customHeight="1" x14ac:dyDescent="0.3">
      <c r="A44" s="296">
        <v>40</v>
      </c>
      <c r="B44" s="24" t="s">
        <v>493</v>
      </c>
      <c r="C44" s="90" t="s">
        <v>600</v>
      </c>
      <c r="D44" s="116" t="s">
        <v>294</v>
      </c>
      <c r="E44" s="297">
        <v>25.387860184856375</v>
      </c>
      <c r="F44" s="297">
        <v>28.291776191669825</v>
      </c>
      <c r="G44" s="297" t="e">
        <v>#N/A</v>
      </c>
      <c r="H44" s="297" t="e">
        <v>#N/A</v>
      </c>
      <c r="I44" s="297" t="e">
        <v>#N/A</v>
      </c>
      <c r="J44" s="297" t="e">
        <v>#N/A</v>
      </c>
      <c r="K44" s="297" t="e">
        <v>#N/A</v>
      </c>
      <c r="L44" s="297" t="e">
        <v>#N/A</v>
      </c>
      <c r="M44" s="297" t="e">
        <v>#N/A</v>
      </c>
      <c r="N44" s="297" t="e">
        <v>#N/A</v>
      </c>
      <c r="O44" s="297" t="e">
        <v>#N/A</v>
      </c>
      <c r="P44" s="297" t="e">
        <v>#N/A</v>
      </c>
      <c r="Q44" s="297" t="e">
        <v>#N/A</v>
      </c>
      <c r="R44" s="297" t="e">
        <v>#N/A</v>
      </c>
      <c r="S44" s="297" t="e">
        <v>#N/A</v>
      </c>
      <c r="T44" s="297" t="e">
        <v>#N/A</v>
      </c>
      <c r="U44" s="297" t="e">
        <v>#N/A</v>
      </c>
      <c r="V44" s="297" t="e">
        <v>#N/A</v>
      </c>
      <c r="W44" s="297" t="e">
        <v>#N/A</v>
      </c>
      <c r="X44" s="297" t="e">
        <v>#N/A</v>
      </c>
      <c r="Y44" s="297" t="e">
        <v>#N/A</v>
      </c>
      <c r="Z44" s="297" t="e">
        <v>#N/A</v>
      </c>
      <c r="AA44" s="297" t="e">
        <v>#N/A</v>
      </c>
      <c r="AB44" s="297" t="e">
        <v>#N/A</v>
      </c>
      <c r="AC44" s="298" t="e">
        <v>#N/A</v>
      </c>
      <c r="AD44" s="298" t="e">
        <v>#N/A</v>
      </c>
      <c r="AE44" s="298" t="e">
        <v>#N/A</v>
      </c>
      <c r="AF44" s="298" t="e">
        <v>#N/A</v>
      </c>
      <c r="AG44" s="298" t="e">
        <v>#N/A</v>
      </c>
      <c r="AH44" s="298" t="e">
        <v>#N/A</v>
      </c>
      <c r="AI44" s="298" t="e">
        <v>#N/A</v>
      </c>
      <c r="AJ44" s="298" t="e">
        <v>#N/A</v>
      </c>
      <c r="AK44" s="298" t="e">
        <v>#N/A</v>
      </c>
      <c r="AL44" s="298" t="e">
        <v>#N/A</v>
      </c>
      <c r="AM44" s="298" t="e">
        <v>#N/A</v>
      </c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</row>
    <row r="45" spans="1:68" s="303" customFormat="1" ht="15" hidden="1" customHeight="1" x14ac:dyDescent="0.3">
      <c r="A45" s="296">
        <v>41</v>
      </c>
      <c r="B45" s="24" t="s">
        <v>492</v>
      </c>
      <c r="C45" s="90" t="s">
        <v>601</v>
      </c>
      <c r="D45" s="116" t="s">
        <v>294</v>
      </c>
      <c r="E45" s="297" t="e">
        <v>#N/A</v>
      </c>
      <c r="F45" s="297" t="e">
        <v>#N/A</v>
      </c>
      <c r="G45" s="297" t="e">
        <v>#N/A</v>
      </c>
      <c r="H45" s="297" t="e">
        <v>#N/A</v>
      </c>
      <c r="I45" s="297" t="e">
        <v>#N/A</v>
      </c>
      <c r="J45" s="297" t="e">
        <v>#N/A</v>
      </c>
      <c r="K45" s="297" t="e">
        <v>#N/A</v>
      </c>
      <c r="L45" s="297" t="e">
        <v>#N/A</v>
      </c>
      <c r="M45" s="297" t="e">
        <v>#N/A</v>
      </c>
      <c r="N45" s="297" t="e">
        <v>#N/A</v>
      </c>
      <c r="O45" s="297" t="e">
        <v>#N/A</v>
      </c>
      <c r="P45" s="297" t="e">
        <v>#N/A</v>
      </c>
      <c r="Q45" s="297" t="e">
        <v>#N/A</v>
      </c>
      <c r="R45" s="297" t="e">
        <v>#N/A</v>
      </c>
      <c r="S45" s="297" t="e">
        <v>#N/A</v>
      </c>
      <c r="T45" s="297" t="e">
        <v>#N/A</v>
      </c>
      <c r="U45" s="297" t="e">
        <v>#N/A</v>
      </c>
      <c r="V45" s="297" t="e">
        <v>#N/A</v>
      </c>
      <c r="W45" s="297" t="e">
        <v>#N/A</v>
      </c>
      <c r="X45" s="297" t="e">
        <v>#N/A</v>
      </c>
      <c r="Y45" s="297" t="e">
        <v>#N/A</v>
      </c>
      <c r="Z45" s="297" t="e">
        <v>#N/A</v>
      </c>
      <c r="AA45" s="297" t="e">
        <v>#N/A</v>
      </c>
      <c r="AB45" s="297" t="e">
        <v>#N/A</v>
      </c>
      <c r="AC45" s="298" t="e">
        <v>#N/A</v>
      </c>
      <c r="AD45" s="298" t="e">
        <v>#N/A</v>
      </c>
      <c r="AE45" s="298" t="e">
        <v>#N/A</v>
      </c>
      <c r="AF45" s="298" t="e">
        <v>#N/A</v>
      </c>
      <c r="AG45" s="298" t="e">
        <v>#N/A</v>
      </c>
      <c r="AH45" s="298" t="e">
        <v>#N/A</v>
      </c>
      <c r="AI45" s="298" t="e">
        <v>#N/A</v>
      </c>
      <c r="AJ45" s="298" t="e">
        <v>#N/A</v>
      </c>
      <c r="AK45" s="298" t="e">
        <v>#N/A</v>
      </c>
      <c r="AL45" s="298" t="e">
        <v>#N/A</v>
      </c>
      <c r="AM45" s="298" t="e">
        <v>#N/A</v>
      </c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</row>
    <row r="46" spans="1:68" s="303" customFormat="1" ht="15" hidden="1" customHeight="1" x14ac:dyDescent="0.3">
      <c r="A46" s="296">
        <v>42</v>
      </c>
      <c r="B46" s="24" t="s">
        <v>491</v>
      </c>
      <c r="C46" s="90" t="s">
        <v>602</v>
      </c>
      <c r="D46" s="116" t="s">
        <v>294</v>
      </c>
      <c r="E46" s="297" t="e">
        <v>#N/A</v>
      </c>
      <c r="F46" s="297" t="e">
        <v>#N/A</v>
      </c>
      <c r="G46" s="297" t="e">
        <v>#N/A</v>
      </c>
      <c r="H46" s="297" t="e">
        <v>#N/A</v>
      </c>
      <c r="I46" s="297" t="e">
        <v>#N/A</v>
      </c>
      <c r="J46" s="297" t="e">
        <v>#N/A</v>
      </c>
      <c r="K46" s="297" t="e">
        <v>#N/A</v>
      </c>
      <c r="L46" s="297" t="e">
        <v>#N/A</v>
      </c>
      <c r="M46" s="297" t="e">
        <v>#N/A</v>
      </c>
      <c r="N46" s="297" t="e">
        <v>#N/A</v>
      </c>
      <c r="O46" s="297" t="e">
        <v>#N/A</v>
      </c>
      <c r="P46" s="297" t="e">
        <v>#N/A</v>
      </c>
      <c r="Q46" s="297" t="e">
        <v>#N/A</v>
      </c>
      <c r="R46" s="297" t="e">
        <v>#N/A</v>
      </c>
      <c r="S46" s="297" t="e">
        <v>#N/A</v>
      </c>
      <c r="T46" s="297" t="e">
        <v>#N/A</v>
      </c>
      <c r="U46" s="297" t="e">
        <v>#N/A</v>
      </c>
      <c r="V46" s="297" t="e">
        <v>#N/A</v>
      </c>
      <c r="W46" s="297" t="e">
        <v>#N/A</v>
      </c>
      <c r="X46" s="297" t="e">
        <v>#N/A</v>
      </c>
      <c r="Y46" s="297" t="e">
        <v>#N/A</v>
      </c>
      <c r="Z46" s="297" t="e">
        <v>#N/A</v>
      </c>
      <c r="AA46" s="297" t="e">
        <v>#N/A</v>
      </c>
      <c r="AB46" s="297" t="e">
        <v>#N/A</v>
      </c>
      <c r="AC46" s="298" t="e">
        <v>#N/A</v>
      </c>
      <c r="AD46" s="298" t="e">
        <v>#N/A</v>
      </c>
      <c r="AE46" s="298" t="e">
        <v>#N/A</v>
      </c>
      <c r="AF46" s="298" t="e">
        <v>#N/A</v>
      </c>
      <c r="AG46" s="298" t="e">
        <v>#N/A</v>
      </c>
      <c r="AH46" s="298" t="e">
        <v>#N/A</v>
      </c>
      <c r="AI46" s="298" t="e">
        <v>#N/A</v>
      </c>
      <c r="AJ46" s="298" t="e">
        <v>#N/A</v>
      </c>
      <c r="AK46" s="298" t="e">
        <v>#N/A</v>
      </c>
      <c r="AL46" s="298" t="e">
        <v>#N/A</v>
      </c>
      <c r="AM46" s="298" t="e">
        <v>#N/A</v>
      </c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</row>
    <row r="47" spans="1:68" s="303" customFormat="1" ht="15" customHeight="1" x14ac:dyDescent="0.3">
      <c r="A47" s="296">
        <v>43</v>
      </c>
      <c r="B47" s="24" t="s">
        <v>490</v>
      </c>
      <c r="C47" s="90" t="s">
        <v>603</v>
      </c>
      <c r="D47" s="116" t="s">
        <v>182</v>
      </c>
      <c r="E47" s="297">
        <v>19.226312592671682</v>
      </c>
      <c r="F47" s="297">
        <v>23.259845035982632</v>
      </c>
      <c r="G47" s="297" t="e">
        <v>#N/A</v>
      </c>
      <c r="H47" s="297" t="e">
        <v>#N/A</v>
      </c>
      <c r="I47" s="297" t="e">
        <v>#N/A</v>
      </c>
      <c r="J47" s="297" t="e">
        <v>#N/A</v>
      </c>
      <c r="K47" s="297" t="e">
        <v>#N/A</v>
      </c>
      <c r="L47" s="297" t="e">
        <v>#N/A</v>
      </c>
      <c r="M47" s="297" t="e">
        <v>#N/A</v>
      </c>
      <c r="N47" s="297" t="e">
        <v>#N/A</v>
      </c>
      <c r="O47" s="297" t="e">
        <v>#N/A</v>
      </c>
      <c r="P47" s="297" t="e">
        <v>#N/A</v>
      </c>
      <c r="Q47" s="297" t="e">
        <v>#N/A</v>
      </c>
      <c r="R47" s="297" t="e">
        <v>#N/A</v>
      </c>
      <c r="S47" s="297" t="e">
        <v>#N/A</v>
      </c>
      <c r="T47" s="297" t="e">
        <v>#N/A</v>
      </c>
      <c r="U47" s="297" t="e">
        <v>#N/A</v>
      </c>
      <c r="V47" s="297" t="e">
        <v>#N/A</v>
      </c>
      <c r="W47" s="297" t="e">
        <v>#N/A</v>
      </c>
      <c r="X47" s="297" t="e">
        <v>#N/A</v>
      </c>
      <c r="Y47" s="297" t="e">
        <v>#N/A</v>
      </c>
      <c r="Z47" s="297">
        <v>21.337213744070404</v>
      </c>
      <c r="AA47" s="297" t="e">
        <v>#N/A</v>
      </c>
      <c r="AB47" s="297">
        <v>21.337213744070404</v>
      </c>
      <c r="AC47" s="298" t="e">
        <v>#N/A</v>
      </c>
      <c r="AD47" s="298" t="e">
        <v>#N/A</v>
      </c>
      <c r="AE47" s="298" t="e">
        <v>#N/A</v>
      </c>
      <c r="AF47" s="298" t="e">
        <v>#N/A</v>
      </c>
      <c r="AG47" s="298" t="e">
        <v>#N/A</v>
      </c>
      <c r="AH47" s="298" t="e">
        <v>#N/A</v>
      </c>
      <c r="AI47" s="298" t="e">
        <v>#N/A</v>
      </c>
      <c r="AJ47" s="298" t="e">
        <v>#N/A</v>
      </c>
      <c r="AK47" s="298" t="e">
        <v>#N/A</v>
      </c>
      <c r="AL47" s="298" t="e">
        <v>#N/A</v>
      </c>
      <c r="AM47" s="298" t="e">
        <v>#N/A</v>
      </c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</row>
    <row r="48" spans="1:68" s="303" customFormat="1" ht="15" customHeight="1" x14ac:dyDescent="0.3">
      <c r="A48" s="296">
        <v>44</v>
      </c>
      <c r="B48" s="24" t="s">
        <v>489</v>
      </c>
      <c r="C48" s="90" t="s">
        <v>604</v>
      </c>
      <c r="D48" s="116" t="s">
        <v>182</v>
      </c>
      <c r="E48" s="297">
        <v>22.135933628033037</v>
      </c>
      <c r="F48" s="297">
        <v>26.066772619427191</v>
      </c>
      <c r="G48" s="297" t="e">
        <v>#N/A</v>
      </c>
      <c r="H48" s="297" t="e">
        <v>#N/A</v>
      </c>
      <c r="I48" s="297" t="e">
        <v>#N/A</v>
      </c>
      <c r="J48" s="297" t="e">
        <v>#N/A</v>
      </c>
      <c r="K48" s="297" t="e">
        <v>#N/A</v>
      </c>
      <c r="L48" s="297" t="e">
        <v>#N/A</v>
      </c>
      <c r="M48" s="297" t="e">
        <v>#N/A</v>
      </c>
      <c r="N48" s="297">
        <v>23.391063195371302</v>
      </c>
      <c r="O48" s="297">
        <v>24.189782426432764</v>
      </c>
      <c r="P48" s="297">
        <v>26.642991493264383</v>
      </c>
      <c r="Q48" s="297" t="e">
        <v>#N/A</v>
      </c>
      <c r="R48" s="297" t="e">
        <v>#N/A</v>
      </c>
      <c r="S48" s="297">
        <v>23.562217316313046</v>
      </c>
      <c r="T48" s="297">
        <v>24.3609365473745</v>
      </c>
      <c r="U48" s="297" t="e">
        <v>#N/A</v>
      </c>
      <c r="V48" s="297" t="e">
        <v>#N/A</v>
      </c>
      <c r="W48" s="297" t="e">
        <v>#N/A</v>
      </c>
      <c r="X48" s="297" t="e">
        <v>#N/A</v>
      </c>
      <c r="Y48" s="297" t="e">
        <v>#N/A</v>
      </c>
      <c r="Z48" s="297" t="e">
        <v>#N/A</v>
      </c>
      <c r="AA48" s="297" t="e">
        <v>#N/A</v>
      </c>
      <c r="AB48" s="297">
        <v>24.532090668316243</v>
      </c>
      <c r="AC48" s="298">
        <v>24.532090668316243</v>
      </c>
      <c r="AD48" s="298" t="e">
        <v>#N/A</v>
      </c>
      <c r="AE48" s="298">
        <v>22.991703579840571</v>
      </c>
      <c r="AF48" s="298" t="e">
        <v>#N/A</v>
      </c>
      <c r="AG48" s="298" t="e">
        <v>#N/A</v>
      </c>
      <c r="AH48" s="298" t="e">
        <v>#N/A</v>
      </c>
      <c r="AI48" s="298" t="e">
        <v>#N/A</v>
      </c>
      <c r="AJ48" s="298" t="e">
        <v>#N/A</v>
      </c>
      <c r="AK48" s="298" t="e">
        <v>#N/A</v>
      </c>
      <c r="AL48" s="298" t="e">
        <v>#N/A</v>
      </c>
      <c r="AM48" s="298" t="e">
        <v>#N/A</v>
      </c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</row>
    <row r="49" spans="1:68" s="303" customFormat="1" ht="15" customHeight="1" x14ac:dyDescent="0.3">
      <c r="A49" s="296">
        <v>45</v>
      </c>
      <c r="B49" s="24" t="s">
        <v>488</v>
      </c>
      <c r="C49" s="90" t="s">
        <v>605</v>
      </c>
      <c r="D49" s="116" t="s">
        <v>182</v>
      </c>
      <c r="E49" s="297">
        <v>26.015426383144664</v>
      </c>
      <c r="F49" s="297">
        <v>31.132934599302729</v>
      </c>
      <c r="G49" s="297" t="e">
        <v>#N/A</v>
      </c>
      <c r="H49" s="297">
        <v>32.291077484341848</v>
      </c>
      <c r="I49" s="297">
        <v>30.80774176951342</v>
      </c>
      <c r="J49" s="297">
        <v>31.777615121516625</v>
      </c>
      <c r="K49" s="297" t="e">
        <v>#N/A</v>
      </c>
      <c r="L49" s="297">
        <v>25.387861273024953</v>
      </c>
      <c r="M49" s="297" t="e">
        <v>#N/A</v>
      </c>
      <c r="N49" s="297">
        <v>27.099402482442365</v>
      </c>
      <c r="O49" s="297">
        <v>28.12632720809281</v>
      </c>
      <c r="P49" s="297">
        <v>31.378255505985891</v>
      </c>
      <c r="Q49" s="297">
        <v>29.381457428332247</v>
      </c>
      <c r="R49" s="297">
        <v>32.176974737047352</v>
      </c>
      <c r="S49" s="297">
        <v>27.955173087151067</v>
      </c>
      <c r="T49" s="297">
        <v>29.153251933743256</v>
      </c>
      <c r="U49" s="297">
        <v>29.255944406308302</v>
      </c>
      <c r="V49" s="297">
        <v>25.907028773214897</v>
      </c>
      <c r="W49" s="297">
        <v>27.652800806820657</v>
      </c>
      <c r="X49" s="297">
        <v>27.726967592562083</v>
      </c>
      <c r="Y49" s="297">
        <v>28.651199845647483</v>
      </c>
      <c r="Z49" s="297" t="e">
        <v>#N/A</v>
      </c>
      <c r="AA49" s="297" t="e">
        <v>#N/A</v>
      </c>
      <c r="AB49" s="297" t="e">
        <v>#N/A</v>
      </c>
      <c r="AC49" s="298" t="e">
        <v>#N/A</v>
      </c>
      <c r="AD49" s="298" t="e">
        <v>#N/A</v>
      </c>
      <c r="AE49" s="298">
        <v>27.669916218914835</v>
      </c>
      <c r="AF49" s="298" t="e">
        <v>#N/A</v>
      </c>
      <c r="AG49" s="298" t="e">
        <v>#N/A</v>
      </c>
      <c r="AH49" s="298" t="e">
        <v>#N/A</v>
      </c>
      <c r="AI49" s="298" t="e">
        <v>#N/A</v>
      </c>
      <c r="AJ49" s="298">
        <v>31.663615889882287</v>
      </c>
      <c r="AK49" s="298" t="e">
        <v>#N/A</v>
      </c>
      <c r="AL49" s="298" t="e">
        <v>#N/A</v>
      </c>
      <c r="AM49" s="298">
        <v>23.639236670736828</v>
      </c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</row>
    <row r="50" spans="1:68" s="303" customFormat="1" ht="15" customHeight="1" x14ac:dyDescent="0.3">
      <c r="A50" s="296">
        <v>46</v>
      </c>
      <c r="B50" s="24" t="s">
        <v>487</v>
      </c>
      <c r="C50" s="90" t="s">
        <v>606</v>
      </c>
      <c r="D50" s="116" t="s">
        <v>182</v>
      </c>
      <c r="E50" s="297">
        <v>25.330810225828287</v>
      </c>
      <c r="F50" s="297">
        <v>28.622674158823859</v>
      </c>
      <c r="G50" s="297" t="e">
        <v>#N/A</v>
      </c>
      <c r="H50" s="297" t="e">
        <v>#N/A</v>
      </c>
      <c r="I50" s="297" t="e">
        <v>#N/A</v>
      </c>
      <c r="J50" s="297" t="e">
        <v>#N/A</v>
      </c>
      <c r="K50" s="297" t="e">
        <v>#N/A</v>
      </c>
      <c r="L50" s="297" t="e">
        <v>#N/A</v>
      </c>
      <c r="M50" s="297" t="e">
        <v>#N/A</v>
      </c>
      <c r="N50" s="297" t="e">
        <v>#N/A</v>
      </c>
      <c r="O50" s="297" t="e">
        <v>#N/A</v>
      </c>
      <c r="P50" s="297" t="e">
        <v>#N/A</v>
      </c>
      <c r="Q50" s="297" t="e">
        <v>#N/A</v>
      </c>
      <c r="R50" s="297" t="e">
        <v>#N/A</v>
      </c>
      <c r="S50" s="297" t="e">
        <v>#N/A</v>
      </c>
      <c r="T50" s="297" t="e">
        <v>#N/A</v>
      </c>
      <c r="U50" s="297" t="e">
        <v>#N/A</v>
      </c>
      <c r="V50" s="297" t="e">
        <v>#N/A</v>
      </c>
      <c r="W50" s="297" t="e">
        <v>#N/A</v>
      </c>
      <c r="X50" s="297" t="e">
        <v>#N/A</v>
      </c>
      <c r="Y50" s="297" t="e">
        <v>#N/A</v>
      </c>
      <c r="Z50" s="297" t="e">
        <v>#N/A</v>
      </c>
      <c r="AA50" s="297" t="e">
        <v>#N/A</v>
      </c>
      <c r="AB50" s="297" t="e">
        <v>#N/A</v>
      </c>
      <c r="AC50" s="298" t="e">
        <v>#N/A</v>
      </c>
      <c r="AD50" s="298" t="e">
        <v>#N/A</v>
      </c>
      <c r="AE50" s="298" t="e">
        <v>#N/A</v>
      </c>
      <c r="AF50" s="298" t="e">
        <v>#N/A</v>
      </c>
      <c r="AG50" s="298" t="e">
        <v>#N/A</v>
      </c>
      <c r="AH50" s="298" t="e">
        <v>#N/A</v>
      </c>
      <c r="AI50" s="298" t="e">
        <v>#N/A</v>
      </c>
      <c r="AJ50" s="298" t="e">
        <v>#N/A</v>
      </c>
      <c r="AK50" s="298" t="e">
        <v>#N/A</v>
      </c>
      <c r="AL50" s="298" t="e">
        <v>#N/A</v>
      </c>
      <c r="AM50" s="298" t="e">
        <v>#N/A</v>
      </c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</row>
    <row r="51" spans="1:68" s="303" customFormat="1" ht="15" customHeight="1" x14ac:dyDescent="0.3">
      <c r="A51" s="296">
        <v>47</v>
      </c>
      <c r="B51" s="24" t="s">
        <v>486</v>
      </c>
      <c r="C51" s="90" t="s">
        <v>607</v>
      </c>
      <c r="D51" s="116" t="s">
        <v>182</v>
      </c>
      <c r="E51" s="297">
        <v>25.159654907901089</v>
      </c>
      <c r="F51" s="297">
        <v>28.7481871808478</v>
      </c>
      <c r="G51" s="297" t="e">
        <v>#N/A</v>
      </c>
      <c r="H51" s="297" t="e">
        <v>#N/A</v>
      </c>
      <c r="I51" s="297" t="e">
        <v>#N/A</v>
      </c>
      <c r="J51" s="297" t="e">
        <v>#N/A</v>
      </c>
      <c r="K51" s="297" t="e">
        <v>#N/A</v>
      </c>
      <c r="L51" s="297" t="e">
        <v>#N/A</v>
      </c>
      <c r="M51" s="297" t="e">
        <v>#N/A</v>
      </c>
      <c r="N51" s="297" t="e">
        <v>#N/A</v>
      </c>
      <c r="O51" s="297" t="e">
        <v>#N/A</v>
      </c>
      <c r="P51" s="297" t="e">
        <v>#N/A</v>
      </c>
      <c r="Q51" s="297" t="e">
        <v>#N/A</v>
      </c>
      <c r="R51" s="297" t="e">
        <v>#N/A</v>
      </c>
      <c r="S51" s="297" t="e">
        <v>#N/A</v>
      </c>
      <c r="T51" s="297" t="e">
        <v>#N/A</v>
      </c>
      <c r="U51" s="297" t="e">
        <v>#N/A</v>
      </c>
      <c r="V51" s="297" t="e">
        <v>#N/A</v>
      </c>
      <c r="W51" s="297" t="e">
        <v>#N/A</v>
      </c>
      <c r="X51" s="297" t="e">
        <v>#N/A</v>
      </c>
      <c r="Y51" s="297" t="e">
        <v>#N/A</v>
      </c>
      <c r="Z51" s="297" t="e">
        <v>#N/A</v>
      </c>
      <c r="AA51" s="297" t="e">
        <v>#N/A</v>
      </c>
      <c r="AB51" s="297" t="e">
        <v>#N/A</v>
      </c>
      <c r="AC51" s="298" t="e">
        <v>#N/A</v>
      </c>
      <c r="AD51" s="298" t="e">
        <v>#N/A</v>
      </c>
      <c r="AE51" s="298" t="e">
        <v>#N/A</v>
      </c>
      <c r="AF51" s="298" t="e">
        <v>#N/A</v>
      </c>
      <c r="AG51" s="298" t="e">
        <v>#N/A</v>
      </c>
      <c r="AH51" s="298" t="e">
        <v>#N/A</v>
      </c>
      <c r="AI51" s="298" t="e">
        <v>#N/A</v>
      </c>
      <c r="AJ51" s="298" t="e">
        <v>#N/A</v>
      </c>
      <c r="AK51" s="298" t="e">
        <v>#N/A</v>
      </c>
      <c r="AL51" s="298" t="e">
        <v>#N/A</v>
      </c>
      <c r="AM51" s="298" t="e">
        <v>#N/A</v>
      </c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</row>
    <row r="52" spans="1:68" s="303" customFormat="1" ht="15" customHeight="1" x14ac:dyDescent="0.3">
      <c r="A52" s="296">
        <v>48</v>
      </c>
      <c r="B52" s="24" t="s">
        <v>485</v>
      </c>
      <c r="C52" s="90" t="s">
        <v>608</v>
      </c>
      <c r="D52" s="116" t="s">
        <v>484</v>
      </c>
      <c r="E52" s="297">
        <v>16.145538308580484</v>
      </c>
      <c r="F52" s="297">
        <v>16.447911022501334</v>
      </c>
      <c r="G52" s="297">
        <v>18.712850556297045</v>
      </c>
      <c r="H52" s="297">
        <v>18.826953303591537</v>
      </c>
      <c r="I52" s="297" t="e">
        <v>#N/A</v>
      </c>
      <c r="J52" s="297">
        <v>18.884004677238785</v>
      </c>
      <c r="K52" s="297">
        <v>17.74297720429384</v>
      </c>
      <c r="L52" s="297">
        <v>15.632076379345701</v>
      </c>
      <c r="M52" s="297" t="e">
        <v>#N/A</v>
      </c>
      <c r="N52" s="297">
        <v>16.659001104996147</v>
      </c>
      <c r="O52" s="297" t="e">
        <v>#N/A</v>
      </c>
      <c r="P52" s="297">
        <v>19.796826655594739</v>
      </c>
      <c r="Q52" s="297">
        <v>17.685925830646596</v>
      </c>
      <c r="R52" s="297" t="e">
        <v>#N/A</v>
      </c>
      <c r="S52" s="297">
        <v>17.685925830646596</v>
      </c>
      <c r="T52" s="297">
        <v>17.685925830646596</v>
      </c>
      <c r="U52" s="297">
        <v>18.410478275966632</v>
      </c>
      <c r="V52" s="297">
        <v>15.517973632051207</v>
      </c>
      <c r="W52" s="297">
        <v>16.031435994876428</v>
      </c>
      <c r="X52" s="297">
        <v>16.031435994876428</v>
      </c>
      <c r="Y52" s="297">
        <v>16.544898357701651</v>
      </c>
      <c r="Z52" s="297" t="e">
        <v>#N/A</v>
      </c>
      <c r="AA52" s="297">
        <v>16.385154511489361</v>
      </c>
      <c r="AB52" s="297" t="e">
        <v>#N/A</v>
      </c>
      <c r="AC52" s="298">
        <v>16.259641489465416</v>
      </c>
      <c r="AD52" s="298" t="e">
        <v>#N/A</v>
      </c>
      <c r="AE52" s="298" t="e">
        <v>#N/A</v>
      </c>
      <c r="AF52" s="298" t="e">
        <v>#N/A</v>
      </c>
      <c r="AG52" s="298" t="e">
        <v>#N/A</v>
      </c>
      <c r="AH52" s="298">
        <v>15.974384621229184</v>
      </c>
      <c r="AI52" s="298" t="e">
        <v>#N/A</v>
      </c>
      <c r="AJ52" s="298">
        <v>17.62895346265433</v>
      </c>
      <c r="AK52" s="298" t="e">
        <v>#N/A</v>
      </c>
      <c r="AL52" s="298" t="e">
        <v>#N/A</v>
      </c>
      <c r="AM52" s="298" t="e">
        <v>#N/A</v>
      </c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</row>
    <row r="53" spans="1:68" s="303" customFormat="1" ht="15" customHeight="1" x14ac:dyDescent="0.3">
      <c r="A53" s="296">
        <v>49</v>
      </c>
      <c r="B53" s="24" t="s">
        <v>483</v>
      </c>
      <c r="C53" s="90" t="s">
        <v>609</v>
      </c>
      <c r="D53" s="116" t="s">
        <v>482</v>
      </c>
      <c r="E53" s="297">
        <v>11.866686043820222</v>
      </c>
      <c r="F53" s="297">
        <v>12.30027615834647</v>
      </c>
      <c r="G53" s="297" t="e">
        <v>#N/A</v>
      </c>
      <c r="H53" s="297">
        <v>14.890408521931487</v>
      </c>
      <c r="I53" s="297">
        <v>16.487846984054404</v>
      </c>
      <c r="J53" s="297">
        <v>15.746179126640193</v>
      </c>
      <c r="K53" s="297">
        <v>13.578226928044803</v>
      </c>
      <c r="L53" s="297">
        <v>13.863483796281038</v>
      </c>
      <c r="M53" s="297">
        <v>15.460922258403958</v>
      </c>
      <c r="N53" s="297">
        <v>14.833357148284239</v>
      </c>
      <c r="O53" s="297">
        <v>14.833357148284239</v>
      </c>
      <c r="P53" s="297">
        <v>16.259641489465416</v>
      </c>
      <c r="Q53" s="297">
        <v>15.346819511109462</v>
      </c>
      <c r="R53" s="297">
        <v>14.890408521931487</v>
      </c>
      <c r="S53" s="297">
        <v>14.719254400989744</v>
      </c>
      <c r="T53" s="297">
        <v>15.175665390167723</v>
      </c>
      <c r="U53" s="297">
        <v>15.215601351720796</v>
      </c>
      <c r="V53" s="297">
        <v>12.208993960510874</v>
      </c>
      <c r="W53" s="297">
        <v>12.266045334158122</v>
      </c>
      <c r="X53" s="297">
        <v>12.266045334158122</v>
      </c>
      <c r="Y53" s="297">
        <v>12.779507696983345</v>
      </c>
      <c r="Z53" s="297">
        <v>12.551302202394357</v>
      </c>
      <c r="AA53" s="297" t="e">
        <v>#N/A</v>
      </c>
      <c r="AB53" s="297">
        <v>12.437199455099861</v>
      </c>
      <c r="AC53" s="298">
        <v>12.380148081452614</v>
      </c>
      <c r="AD53" s="298">
        <v>11.43880041627304</v>
      </c>
      <c r="AE53" s="298">
        <v>11.638480224038403</v>
      </c>
      <c r="AF53" s="298">
        <v>12.208993960510874</v>
      </c>
      <c r="AG53" s="298">
        <v>11.923737092274642</v>
      </c>
      <c r="AH53" s="298">
        <v>11.923737092274642</v>
      </c>
      <c r="AI53" s="298" t="e">
        <v>#N/A</v>
      </c>
      <c r="AJ53" s="298">
        <v>13.178943971466435</v>
      </c>
      <c r="AK53" s="298">
        <v>15.050152368143777</v>
      </c>
      <c r="AL53" s="298">
        <v>13.107553095455017</v>
      </c>
      <c r="AM53" s="298" t="e">
        <v>#N/A</v>
      </c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</row>
    <row r="54" spans="1:68" s="303" customFormat="1" ht="15" customHeight="1" x14ac:dyDescent="0.3">
      <c r="A54" s="296">
        <v>50</v>
      </c>
      <c r="B54" s="24" t="s">
        <v>481</v>
      </c>
      <c r="C54" s="90" t="s">
        <v>610</v>
      </c>
      <c r="D54" s="116" t="s">
        <v>152</v>
      </c>
      <c r="E54" s="297">
        <v>-7.8730895361158906</v>
      </c>
      <c r="F54" s="297">
        <v>-25.359335586201329</v>
      </c>
      <c r="G54" s="297" t="e">
        <v>#N/A</v>
      </c>
      <c r="H54" s="297">
        <v>-23.10580632713507</v>
      </c>
      <c r="I54" s="297">
        <v>-15.689127752992949</v>
      </c>
      <c r="J54" s="297">
        <v>-17.971182698882831</v>
      </c>
      <c r="K54" s="297" t="e">
        <v>#N/A</v>
      </c>
      <c r="L54" s="297" t="e">
        <v>#N/A</v>
      </c>
      <c r="M54" s="297">
        <v>-19.625672534652999</v>
      </c>
      <c r="N54" s="297" t="e">
        <v>#N/A</v>
      </c>
      <c r="O54" s="297" t="e">
        <v>#N/A</v>
      </c>
      <c r="P54" s="297">
        <v>-10.147094240558882</v>
      </c>
      <c r="Q54" s="297" t="e">
        <v>#N/A</v>
      </c>
      <c r="R54" s="297" t="e">
        <v>#N/A</v>
      </c>
      <c r="S54" s="297">
        <v>-8.3970942405588822</v>
      </c>
      <c r="T54" s="297" t="e">
        <v>#N/A</v>
      </c>
      <c r="U54" s="297" t="e">
        <v>#N/A</v>
      </c>
      <c r="V54" s="297">
        <v>-3.5371851661293192</v>
      </c>
      <c r="W54" s="297">
        <v>-5.5339832437829664</v>
      </c>
      <c r="X54" s="297" t="e">
        <v>#N/A</v>
      </c>
      <c r="Y54" s="297" t="e">
        <v>#N/A</v>
      </c>
      <c r="Z54" s="297" t="e">
        <v>#N/A</v>
      </c>
      <c r="AA54" s="297" t="e">
        <v>#N/A</v>
      </c>
      <c r="AB54" s="297" t="e">
        <v>#N/A</v>
      </c>
      <c r="AC54" s="298" t="e">
        <v>#N/A</v>
      </c>
      <c r="AD54" s="298" t="e">
        <v>#N/A</v>
      </c>
      <c r="AE54" s="298">
        <v>-7.3170942405588804</v>
      </c>
      <c r="AF54" s="298" t="e">
        <v>#N/A</v>
      </c>
      <c r="AG54" s="298" t="e">
        <v>#N/A</v>
      </c>
      <c r="AH54" s="298" t="e">
        <v>#N/A</v>
      </c>
      <c r="AI54" s="298" t="e">
        <v>#N/A</v>
      </c>
      <c r="AJ54" s="298">
        <v>-23.676305983391799</v>
      </c>
      <c r="AK54" s="298">
        <v>-19.682723908300243</v>
      </c>
      <c r="AL54" s="298">
        <v>-25.102604404788718</v>
      </c>
      <c r="AM54" s="298">
        <v>-24.874398910199726</v>
      </c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</row>
    <row r="55" spans="1:68" s="303" customFormat="1" ht="15" customHeight="1" x14ac:dyDescent="0.3">
      <c r="A55" s="296">
        <v>51</v>
      </c>
      <c r="B55" s="24" t="s">
        <v>480</v>
      </c>
      <c r="C55" s="90" t="s">
        <v>611</v>
      </c>
      <c r="D55" s="116" t="s">
        <v>479</v>
      </c>
      <c r="E55" s="297">
        <v>-4.3073787103671544</v>
      </c>
      <c r="F55" s="297">
        <v>-15.803230500287441</v>
      </c>
      <c r="G55" s="297">
        <v>-7.1884730795531322</v>
      </c>
      <c r="H55" s="297">
        <v>-12.779507696983345</v>
      </c>
      <c r="I55" s="297">
        <v>-8.2724491788508256</v>
      </c>
      <c r="J55" s="297">
        <v>-7.5878326950838613</v>
      </c>
      <c r="K55" s="297">
        <v>-10.269247256504475</v>
      </c>
      <c r="L55" s="297">
        <v>-4.6211612654270127</v>
      </c>
      <c r="M55" s="297">
        <v>-10.55450412474071</v>
      </c>
      <c r="N55" s="297" t="e">
        <v>#N/A</v>
      </c>
      <c r="O55" s="297">
        <v>-6.0474456066081892</v>
      </c>
      <c r="P55" s="297">
        <v>-5.1346236282522391</v>
      </c>
      <c r="Q55" s="297">
        <v>-9.0141170362650378</v>
      </c>
      <c r="R55" s="297">
        <v>-11.809634344980145</v>
      </c>
      <c r="S55" s="297">
        <v>-4.0506475289545421</v>
      </c>
      <c r="T55" s="297">
        <v>-5.3057777491939788</v>
      </c>
      <c r="U55" s="297" t="e">
        <v>#N/A</v>
      </c>
      <c r="V55" s="297">
        <v>-0.79871923106145815</v>
      </c>
      <c r="W55" s="297">
        <v>-1.9397467040063994</v>
      </c>
      <c r="X55" s="297">
        <v>-3.3660310451875795</v>
      </c>
      <c r="Y55" s="297">
        <v>-4.1076989026017898</v>
      </c>
      <c r="Z55" s="297">
        <v>-3.8224420343655545</v>
      </c>
      <c r="AA55" s="297" t="e">
        <v>#N/A</v>
      </c>
      <c r="AB55" s="297" t="e">
        <v>#N/A</v>
      </c>
      <c r="AC55" s="298">
        <v>-5.1346236282522391</v>
      </c>
      <c r="AD55" s="298">
        <v>-6.9032162113168969</v>
      </c>
      <c r="AE55" s="298">
        <v>-2.6243631877733655</v>
      </c>
      <c r="AF55" s="298">
        <v>-2.5673118141261178</v>
      </c>
      <c r="AG55" s="298">
        <v>-3.3089796715403281</v>
      </c>
      <c r="AH55" s="298">
        <v>-1.9967980776536471</v>
      </c>
      <c r="AI55" s="298">
        <v>-3.8338523090950041</v>
      </c>
      <c r="AJ55" s="298">
        <v>-14.787686115870759</v>
      </c>
      <c r="AK55" s="298">
        <v>-12.208993960510874</v>
      </c>
      <c r="AL55" s="298">
        <v>-15.784213375738359</v>
      </c>
      <c r="AM55" s="298" t="e">
        <v>#N/A</v>
      </c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</row>
    <row r="56" spans="1:68" s="303" customFormat="1" ht="15" customHeight="1" x14ac:dyDescent="0.3">
      <c r="A56" s="296">
        <v>52</v>
      </c>
      <c r="B56" s="24" t="s">
        <v>478</v>
      </c>
      <c r="C56" s="90" t="s">
        <v>612</v>
      </c>
      <c r="D56" s="116" t="s">
        <v>318</v>
      </c>
      <c r="E56" s="297">
        <v>-1.7400668962410359</v>
      </c>
      <c r="F56" s="297">
        <v>-12.465725141923485</v>
      </c>
      <c r="G56" s="297" t="e">
        <v>#N/A</v>
      </c>
      <c r="H56" s="297">
        <v>-9.1852711572067776</v>
      </c>
      <c r="I56" s="297">
        <v>-5.419880496488469</v>
      </c>
      <c r="J56" s="297">
        <v>-4.9634695073104957</v>
      </c>
      <c r="K56" s="297">
        <v>-7.3025758268476242</v>
      </c>
      <c r="L56" s="297">
        <v>-2.7955173087151053</v>
      </c>
      <c r="M56" s="297">
        <v>-6.6179593430806616</v>
      </c>
      <c r="N56" s="297" t="e">
        <v>#N/A</v>
      </c>
      <c r="O56" s="297">
        <v>-3.7653906607183067</v>
      </c>
      <c r="P56" s="297">
        <v>-1.8826953303591516</v>
      </c>
      <c r="Q56" s="297">
        <v>-5.9333428593136954</v>
      </c>
      <c r="R56" s="297">
        <v>-7.8730895633200948</v>
      </c>
      <c r="S56" s="297">
        <v>-2.4532090668316222</v>
      </c>
      <c r="T56" s="297">
        <v>-2.8525686823623531</v>
      </c>
      <c r="U56" s="297">
        <v>-2.8982097812801513</v>
      </c>
      <c r="V56" s="297">
        <v>1.2551302202394368</v>
      </c>
      <c r="W56" s="297">
        <v>0.34230824188348308</v>
      </c>
      <c r="X56" s="297">
        <v>-0.91282197835595369</v>
      </c>
      <c r="Y56" s="297">
        <v>-0.62756511011971483</v>
      </c>
      <c r="Z56" s="297">
        <v>-1.4833357148284207</v>
      </c>
      <c r="AA56" s="297" t="e">
        <v>#N/A</v>
      </c>
      <c r="AB56" s="297" t="e">
        <v>#N/A</v>
      </c>
      <c r="AC56" s="298">
        <v>-2.6814145614206097</v>
      </c>
      <c r="AD56" s="298">
        <v>-3.8053266222713766</v>
      </c>
      <c r="AE56" s="298">
        <v>-0.68461648376696616</v>
      </c>
      <c r="AF56" s="298" t="e">
        <v>#N/A</v>
      </c>
      <c r="AG56" s="298">
        <v>-0.91282197835595369</v>
      </c>
      <c r="AH56" s="298">
        <v>0.17115412094174332</v>
      </c>
      <c r="AI56" s="298">
        <v>-0.91282197835595369</v>
      </c>
      <c r="AJ56" s="298">
        <v>-11.39882085820012</v>
      </c>
      <c r="AK56" s="298">
        <v>-7.0173189586113889</v>
      </c>
      <c r="AL56" s="298">
        <v>-11.096492174389557</v>
      </c>
      <c r="AM56" s="298">
        <v>-14.399766708565162</v>
      </c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</row>
    <row r="57" spans="1:68" s="303" customFormat="1" ht="15" customHeight="1" x14ac:dyDescent="0.3">
      <c r="A57" s="296">
        <v>53</v>
      </c>
      <c r="B57" s="24" t="s">
        <v>477</v>
      </c>
      <c r="C57" s="90" t="s">
        <v>613</v>
      </c>
      <c r="D57" s="116" t="s">
        <v>318</v>
      </c>
      <c r="E57" s="297">
        <v>1.426284341181177</v>
      </c>
      <c r="F57" s="297">
        <v>-8.7231550306640795</v>
      </c>
      <c r="G57" s="297" t="e">
        <v>#N/A</v>
      </c>
      <c r="H57" s="297">
        <v>-5.5339832437829681</v>
      </c>
      <c r="I57" s="297" t="e">
        <v>#N/A</v>
      </c>
      <c r="J57" s="297">
        <v>-1.7115412094174154</v>
      </c>
      <c r="K57" s="297" t="e">
        <v>#N/A</v>
      </c>
      <c r="L57" s="297" t="e">
        <v>#N/A</v>
      </c>
      <c r="M57" s="297">
        <v>-4.1076989026017934</v>
      </c>
      <c r="N57" s="297" t="e">
        <v>#N/A</v>
      </c>
      <c r="O57" s="297">
        <v>-0.7987192310614617</v>
      </c>
      <c r="P57" s="297">
        <v>1.3692329675339288</v>
      </c>
      <c r="Q57" s="297">
        <v>-2.3391063195371338</v>
      </c>
      <c r="R57" s="297">
        <v>-4.2788530235435331</v>
      </c>
      <c r="S57" s="297" t="e">
        <v>#N/A</v>
      </c>
      <c r="T57" s="297">
        <v>0.45641098917797507</v>
      </c>
      <c r="U57" s="297" t="e">
        <v>#N/A</v>
      </c>
      <c r="V57" s="297">
        <v>4.5641098917797649</v>
      </c>
      <c r="W57" s="297">
        <v>3.6512879134238112</v>
      </c>
      <c r="X57" s="297">
        <v>2.3961576931843744</v>
      </c>
      <c r="Y57" s="297" t="e">
        <v>#N/A</v>
      </c>
      <c r="Z57" s="297">
        <v>2.3961576931843744</v>
      </c>
      <c r="AA57" s="297" t="e">
        <v>#N/A</v>
      </c>
      <c r="AB57" s="297" t="e">
        <v>#N/A</v>
      </c>
      <c r="AC57" s="298">
        <v>0.6846164837669626</v>
      </c>
      <c r="AD57" s="298">
        <v>-0.25673118141261142</v>
      </c>
      <c r="AE57" s="298">
        <v>2.624363187773362</v>
      </c>
      <c r="AF57" s="298" t="e">
        <v>#N/A</v>
      </c>
      <c r="AG57" s="298">
        <v>2.4532090668316258</v>
      </c>
      <c r="AH57" s="298">
        <v>2.9096200560096008</v>
      </c>
      <c r="AI57" s="298" t="e">
        <v>#N/A</v>
      </c>
      <c r="AJ57" s="298">
        <v>-7.6961726543525213</v>
      </c>
      <c r="AK57" s="298">
        <v>-4.7923153863687542</v>
      </c>
      <c r="AL57" s="298">
        <v>-8.5234752228987158</v>
      </c>
      <c r="AM57" s="298">
        <v>-13.053354290490134</v>
      </c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</row>
    <row r="58" spans="1:68" s="305" customFormat="1" ht="14.55" customHeight="1" x14ac:dyDescent="0.3">
      <c r="A58" s="296">
        <v>54</v>
      </c>
      <c r="B58" s="24" t="s">
        <v>476</v>
      </c>
      <c r="C58" s="90" t="s">
        <v>614</v>
      </c>
      <c r="D58" s="116" t="s">
        <v>318</v>
      </c>
      <c r="E58" s="297">
        <v>4.792315238035183</v>
      </c>
      <c r="F58" s="297">
        <v>-4.9007129962985232</v>
      </c>
      <c r="G58" s="297" t="e">
        <v>#N/A</v>
      </c>
      <c r="H58" s="297">
        <v>-1.1410274729449412</v>
      </c>
      <c r="I58" s="297" t="e">
        <v>#N/A</v>
      </c>
      <c r="J58" s="297">
        <v>2.396157693184378</v>
      </c>
      <c r="K58" s="297">
        <v>-0.17115412094173976</v>
      </c>
      <c r="L58" s="297" t="e">
        <v>#N/A</v>
      </c>
      <c r="M58" s="297">
        <v>-1.1410274729449412</v>
      </c>
      <c r="N58" s="297" t="e">
        <v>#N/A</v>
      </c>
      <c r="O58" s="297">
        <v>2.6814145614206168</v>
      </c>
      <c r="P58" s="297" t="e">
        <v>#N/A</v>
      </c>
      <c r="Q58" s="297">
        <v>0.85577060470870592</v>
      </c>
      <c r="R58" s="297">
        <v>-0.3993596155307273</v>
      </c>
      <c r="S58" s="297" t="e">
        <v>#N/A</v>
      </c>
      <c r="T58" s="297">
        <v>3.9365447816600536</v>
      </c>
      <c r="U58" s="297" t="e">
        <v>#N/A</v>
      </c>
      <c r="V58" s="297">
        <v>6.2756511011971767</v>
      </c>
      <c r="W58" s="297" t="e">
        <v>#N/A</v>
      </c>
      <c r="X58" s="297">
        <v>5.7621887383719539</v>
      </c>
      <c r="Y58" s="297">
        <v>5.7621887383719539</v>
      </c>
      <c r="Z58" s="297">
        <v>5.6480859910774655</v>
      </c>
      <c r="AA58" s="297" t="e">
        <v>#N/A</v>
      </c>
      <c r="AB58" s="297" t="e">
        <v>#N/A</v>
      </c>
      <c r="AC58" s="298">
        <v>4.1647502762490411</v>
      </c>
      <c r="AD58" s="298">
        <v>4.193275963072665</v>
      </c>
      <c r="AE58" s="298">
        <v>5.7621887383719539</v>
      </c>
      <c r="AF58" s="298">
        <v>5.7621887383719539</v>
      </c>
      <c r="AG58" s="298">
        <v>5.876291485666453</v>
      </c>
      <c r="AH58" s="298">
        <v>6.5609079694334191</v>
      </c>
      <c r="AI58" s="298" t="e">
        <v>#N/A</v>
      </c>
      <c r="AJ58" s="298">
        <v>-4.0962171316657496</v>
      </c>
      <c r="AK58" s="298">
        <v>-1.7115412094174083</v>
      </c>
      <c r="AL58" s="298">
        <v>-4.2503273367199057</v>
      </c>
      <c r="AM58" s="298">
        <v>-10.337708904881168</v>
      </c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</row>
    <row r="59" spans="1:68" s="305" customFormat="1" ht="14.55" customHeight="1" x14ac:dyDescent="0.3">
      <c r="A59" s="296">
        <v>55</v>
      </c>
      <c r="B59" s="24" t="s">
        <v>475</v>
      </c>
      <c r="C59" s="90" t="s">
        <v>615</v>
      </c>
      <c r="D59" s="116" t="s">
        <v>318</v>
      </c>
      <c r="E59" s="297">
        <v>8.6147573636829353</v>
      </c>
      <c r="F59" s="297">
        <v>-1.3920535169928314</v>
      </c>
      <c r="G59" s="297" t="e">
        <v>#N/A</v>
      </c>
      <c r="H59" s="297">
        <v>2.2820549458898824</v>
      </c>
      <c r="I59" s="297" t="e">
        <v>#N/A</v>
      </c>
      <c r="J59" s="297">
        <v>5.990394232960945</v>
      </c>
      <c r="K59" s="297" t="e">
        <v>#N/A</v>
      </c>
      <c r="L59" s="297" t="e">
        <v>#N/A</v>
      </c>
      <c r="M59" s="297">
        <v>2.2250035722426347</v>
      </c>
      <c r="N59" s="297" t="e">
        <v>#N/A</v>
      </c>
      <c r="O59" s="297" t="e">
        <v>#N/A</v>
      </c>
      <c r="P59" s="297" t="e">
        <v>#N/A</v>
      </c>
      <c r="Q59" s="297">
        <v>4.1076989026017898</v>
      </c>
      <c r="R59" s="297">
        <v>2.8525686823623531</v>
      </c>
      <c r="S59" s="297" t="e">
        <v>#N/A</v>
      </c>
      <c r="T59" s="297" t="e">
        <v>#N/A</v>
      </c>
      <c r="U59" s="297" t="e">
        <v>#N/A</v>
      </c>
      <c r="V59" s="297">
        <v>9.0141170362650342</v>
      </c>
      <c r="W59" s="297" t="e">
        <v>#N/A</v>
      </c>
      <c r="X59" s="297">
        <v>9.2423225308540253</v>
      </c>
      <c r="Y59" s="297">
        <v>9.1852711572067776</v>
      </c>
      <c r="Z59" s="297">
        <v>9.1282197835595333</v>
      </c>
      <c r="AA59" s="297">
        <v>8.842962915323298</v>
      </c>
      <c r="AB59" s="297" t="e">
        <v>#N/A</v>
      </c>
      <c r="AC59" s="298">
        <v>7.644884068731109</v>
      </c>
      <c r="AD59" s="298">
        <v>7.593537832448586</v>
      </c>
      <c r="AE59" s="298">
        <v>9.4705280254430129</v>
      </c>
      <c r="AF59" s="298" t="e">
        <v>#N/A</v>
      </c>
      <c r="AG59" s="298">
        <v>9.5275793990902571</v>
      </c>
      <c r="AH59" s="298">
        <v>9.9839903882682357</v>
      </c>
      <c r="AI59" s="298" t="e">
        <v>#N/A</v>
      </c>
      <c r="AJ59" s="298">
        <v>0.21117839673686944</v>
      </c>
      <c r="AK59" s="298">
        <v>2.51026044047887</v>
      </c>
      <c r="AL59" s="298">
        <v>-2.3486148818116739</v>
      </c>
      <c r="AM59" s="298" t="e">
        <v>#N/A</v>
      </c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</row>
    <row r="60" spans="1:68" s="305" customFormat="1" ht="14.55" customHeight="1" x14ac:dyDescent="0.3">
      <c r="A60" s="296">
        <v>56</v>
      </c>
      <c r="B60" s="24" t="s">
        <v>474</v>
      </c>
      <c r="C60" s="90" t="s">
        <v>616</v>
      </c>
      <c r="D60" s="116" t="s">
        <v>318</v>
      </c>
      <c r="E60" s="297">
        <v>11.581428770519233</v>
      </c>
      <c r="F60" s="297">
        <v>2.1679521985953869</v>
      </c>
      <c r="G60" s="297" t="e">
        <v>#N/A</v>
      </c>
      <c r="H60" s="297">
        <v>5.5910346174302141</v>
      </c>
      <c r="I60" s="297" t="e">
        <v>#N/A</v>
      </c>
      <c r="J60" s="297">
        <v>9.6416821463847562</v>
      </c>
      <c r="K60" s="297" t="e">
        <v>#N/A</v>
      </c>
      <c r="L60" s="297" t="e">
        <v>#N/A</v>
      </c>
      <c r="M60" s="297">
        <v>7.2455244532003782</v>
      </c>
      <c r="N60" s="297" t="e">
        <v>#N/A</v>
      </c>
      <c r="O60" s="297">
        <v>8.5577060470870627</v>
      </c>
      <c r="P60" s="297" t="e">
        <v>#N/A</v>
      </c>
      <c r="Q60" s="297">
        <v>6.9602675849641464</v>
      </c>
      <c r="R60" s="297">
        <v>6.7891134640224031</v>
      </c>
      <c r="S60" s="297" t="e">
        <v>#N/A</v>
      </c>
      <c r="T60" s="297">
        <v>10.668606872035202</v>
      </c>
      <c r="U60" s="297" t="e">
        <v>#N/A</v>
      </c>
      <c r="V60" s="297">
        <v>11.752582971332899</v>
      </c>
      <c r="W60" s="297" t="e">
        <v>#N/A</v>
      </c>
      <c r="X60" s="297" t="e">
        <v>#N/A</v>
      </c>
      <c r="Y60" s="297" t="e">
        <v>#N/A</v>
      </c>
      <c r="Z60" s="297" t="e">
        <v>#N/A</v>
      </c>
      <c r="AA60" s="297">
        <v>11.467326103096664</v>
      </c>
      <c r="AB60" s="297" t="e">
        <v>#N/A</v>
      </c>
      <c r="AC60" s="298">
        <v>11.12501786121318</v>
      </c>
      <c r="AD60" s="298">
        <v>10.805530168788597</v>
      </c>
      <c r="AE60" s="298" t="e">
        <v>#N/A</v>
      </c>
      <c r="AF60" s="298" t="e">
        <v>#N/A</v>
      </c>
      <c r="AG60" s="298" t="e">
        <v>#N/A</v>
      </c>
      <c r="AH60" s="298" t="e">
        <v>#N/A</v>
      </c>
      <c r="AI60" s="298" t="e">
        <v>#N/A</v>
      </c>
      <c r="AJ60" s="298">
        <v>2.555997441310538</v>
      </c>
      <c r="AK60" s="298">
        <v>7.188473079553134</v>
      </c>
      <c r="AL60" s="298">
        <v>2.6053460632242817</v>
      </c>
      <c r="AM60" s="298" t="e">
        <v>#N/A</v>
      </c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</row>
    <row r="61" spans="1:68" s="305" customFormat="1" ht="14.55" customHeight="1" x14ac:dyDescent="0.3">
      <c r="A61" s="296">
        <v>57</v>
      </c>
      <c r="B61" s="24" t="s">
        <v>473</v>
      </c>
      <c r="C61" s="90" t="s">
        <v>617</v>
      </c>
      <c r="D61" s="116" t="s">
        <v>318</v>
      </c>
      <c r="E61" s="297">
        <v>14.947459245193075</v>
      </c>
      <c r="F61" s="297">
        <v>5.8477657988428255</v>
      </c>
      <c r="G61" s="297" t="e">
        <v>#N/A</v>
      </c>
      <c r="H61" s="297">
        <v>8.95706566261779</v>
      </c>
      <c r="I61" s="297" t="e">
        <v>#N/A</v>
      </c>
      <c r="J61" s="297">
        <v>13.749381048986546</v>
      </c>
      <c r="K61" s="297" t="e">
        <v>#N/A</v>
      </c>
      <c r="L61" s="297" t="e">
        <v>#N/A</v>
      </c>
      <c r="M61" s="297">
        <v>11.010915113918681</v>
      </c>
      <c r="N61" s="297" t="e">
        <v>#N/A</v>
      </c>
      <c r="O61" s="297">
        <v>12.779507696983345</v>
      </c>
      <c r="P61" s="297" t="e">
        <v>#N/A</v>
      </c>
      <c r="Q61" s="297">
        <v>10.782709619329701</v>
      </c>
      <c r="R61" s="297">
        <v>10.611555498387958</v>
      </c>
      <c r="S61" s="297" t="e">
        <v>#N/A</v>
      </c>
      <c r="T61" s="297" t="e">
        <v>#N/A</v>
      </c>
      <c r="U61" s="297" t="e">
        <v>#N/A</v>
      </c>
      <c r="V61" s="297">
        <v>14.148740664517277</v>
      </c>
      <c r="W61" s="297" t="e">
        <v>#N/A</v>
      </c>
      <c r="X61" s="297" t="e">
        <v>#N/A</v>
      </c>
      <c r="Y61" s="297" t="e">
        <v>#N/A</v>
      </c>
      <c r="Z61" s="297" t="e">
        <v>#N/A</v>
      </c>
      <c r="AA61" s="297">
        <v>16.14553874217092</v>
      </c>
      <c r="AB61" s="297">
        <v>15.478037670498132</v>
      </c>
      <c r="AC61" s="298" t="e">
        <v>#N/A</v>
      </c>
      <c r="AD61" s="298" t="e">
        <v>#N/A</v>
      </c>
      <c r="AE61" s="298" t="e">
        <v>#N/A</v>
      </c>
      <c r="AF61" s="298" t="e">
        <v>#N/A</v>
      </c>
      <c r="AG61" s="298" t="e">
        <v>#N/A</v>
      </c>
      <c r="AH61" s="298" t="e">
        <v>#N/A</v>
      </c>
      <c r="AI61" s="298" t="e">
        <v>#N/A</v>
      </c>
      <c r="AJ61" s="298">
        <v>5.7565904802744825</v>
      </c>
      <c r="AK61" s="298">
        <v>10.611555498387958</v>
      </c>
      <c r="AL61" s="298">
        <v>6.218599727549929</v>
      </c>
      <c r="AM61" s="298" t="e">
        <v>#N/A</v>
      </c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</row>
    <row r="62" spans="1:68" s="305" customFormat="1" ht="14.55" customHeight="1" x14ac:dyDescent="0.3">
      <c r="A62" s="296">
        <v>58</v>
      </c>
      <c r="B62" s="24" t="s">
        <v>472</v>
      </c>
      <c r="C62" s="90" t="s">
        <v>618</v>
      </c>
      <c r="D62" s="116" t="s">
        <v>318</v>
      </c>
      <c r="E62" s="297">
        <v>17.51477132746065</v>
      </c>
      <c r="F62" s="297">
        <v>9.2366173934893006</v>
      </c>
      <c r="G62" s="297" t="e">
        <v>#N/A</v>
      </c>
      <c r="H62" s="297">
        <v>11.923737092274639</v>
      </c>
      <c r="I62" s="297" t="e">
        <v>#N/A</v>
      </c>
      <c r="J62" s="297" t="e">
        <v>#N/A</v>
      </c>
      <c r="K62" s="297" t="e">
        <v>#N/A</v>
      </c>
      <c r="L62" s="297" t="e">
        <v>#N/A</v>
      </c>
      <c r="M62" s="297">
        <v>16.601949731348896</v>
      </c>
      <c r="N62" s="297" t="e">
        <v>#N/A</v>
      </c>
      <c r="O62" s="297">
        <v>15.346819511109466</v>
      </c>
      <c r="P62" s="297" t="e">
        <v>#N/A</v>
      </c>
      <c r="Q62" s="297" t="e">
        <v>#N/A</v>
      </c>
      <c r="R62" s="297" t="e">
        <v>#N/A</v>
      </c>
      <c r="S62" s="297" t="e">
        <v>#N/A</v>
      </c>
      <c r="T62" s="297">
        <v>17.172463467821366</v>
      </c>
      <c r="U62" s="297" t="e">
        <v>#N/A</v>
      </c>
      <c r="V62" s="297">
        <v>16.4878469840544</v>
      </c>
      <c r="W62" s="297" t="e">
        <v>#N/A</v>
      </c>
      <c r="X62" s="297" t="e">
        <v>#N/A</v>
      </c>
      <c r="Y62" s="297" t="e">
        <v>#N/A</v>
      </c>
      <c r="Z62" s="297" t="e">
        <v>#N/A</v>
      </c>
      <c r="AA62" s="297">
        <v>18.76990192994429</v>
      </c>
      <c r="AB62" s="297" t="e">
        <v>#N/A</v>
      </c>
      <c r="AC62" s="298">
        <v>17.286566215115862</v>
      </c>
      <c r="AD62" s="298" t="e">
        <v>#N/A</v>
      </c>
      <c r="AE62" s="298" t="e">
        <v>#N/A</v>
      </c>
      <c r="AF62" s="298" t="e">
        <v>#N/A</v>
      </c>
      <c r="AG62" s="298" t="e">
        <v>#N/A</v>
      </c>
      <c r="AH62" s="298" t="e">
        <v>#N/A</v>
      </c>
      <c r="AI62" s="298" t="e">
        <v>#N/A</v>
      </c>
      <c r="AJ62" s="298" t="e">
        <v>#N/A</v>
      </c>
      <c r="AK62" s="298" t="e">
        <v>#N/A</v>
      </c>
      <c r="AL62" s="298" t="e">
        <v>#N/A</v>
      </c>
      <c r="AM62" s="298" t="e">
        <v>#N/A</v>
      </c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</row>
    <row r="63" spans="1:68" s="305" customFormat="1" ht="14.55" customHeight="1" x14ac:dyDescent="0.3">
      <c r="A63" s="296">
        <v>59</v>
      </c>
      <c r="B63" s="24" t="s">
        <v>471</v>
      </c>
      <c r="C63" s="90" t="s">
        <v>619</v>
      </c>
      <c r="D63" s="116" t="s">
        <v>318</v>
      </c>
      <c r="E63" s="297">
        <v>21.508367756614536</v>
      </c>
      <c r="F63" s="297">
        <v>12.950661817925084</v>
      </c>
      <c r="G63" s="297" t="e">
        <v>#N/A</v>
      </c>
      <c r="H63" s="297" t="e">
        <v>#N/A</v>
      </c>
      <c r="I63" s="297" t="e">
        <v>#N/A</v>
      </c>
      <c r="J63" s="297" t="e">
        <v>#N/A</v>
      </c>
      <c r="K63" s="297" t="e">
        <v>#N/A</v>
      </c>
      <c r="L63" s="297" t="e">
        <v>#N/A</v>
      </c>
      <c r="M63" s="297" t="e">
        <v>#N/A</v>
      </c>
      <c r="N63" s="297" t="e">
        <v>#N/A</v>
      </c>
      <c r="O63" s="297" t="e">
        <v>#N/A</v>
      </c>
      <c r="P63" s="297" t="e">
        <v>#N/A</v>
      </c>
      <c r="Q63" s="297" t="e">
        <v>#N/A</v>
      </c>
      <c r="R63" s="297" t="e">
        <v>#N/A</v>
      </c>
      <c r="S63" s="297" t="e">
        <v>#N/A</v>
      </c>
      <c r="T63" s="297" t="e">
        <v>#N/A</v>
      </c>
      <c r="U63" s="297" t="e">
        <v>#N/A</v>
      </c>
      <c r="V63" s="297">
        <v>19.397467040064004</v>
      </c>
      <c r="W63" s="297" t="e">
        <v>#N/A</v>
      </c>
      <c r="X63" s="297" t="e">
        <v>#N/A</v>
      </c>
      <c r="Y63" s="297" t="e">
        <v>#N/A</v>
      </c>
      <c r="Z63" s="297" t="e">
        <v>#N/A</v>
      </c>
      <c r="AA63" s="297" t="e">
        <v>#N/A</v>
      </c>
      <c r="AB63" s="297" t="e">
        <v>#N/A</v>
      </c>
      <c r="AC63" s="298" t="e">
        <v>#N/A</v>
      </c>
      <c r="AD63" s="298">
        <v>21.223110996775912</v>
      </c>
      <c r="AE63" s="298" t="e">
        <v>#N/A</v>
      </c>
      <c r="AF63" s="298" t="e">
        <v>#N/A</v>
      </c>
      <c r="AG63" s="298" t="e">
        <v>#N/A</v>
      </c>
      <c r="AH63" s="298" t="e">
        <v>#N/A</v>
      </c>
      <c r="AI63" s="298" t="e">
        <v>#N/A</v>
      </c>
      <c r="AJ63" s="298" t="e">
        <v>#N/A</v>
      </c>
      <c r="AK63" s="298" t="e">
        <v>#N/A</v>
      </c>
      <c r="AL63" s="298" t="e">
        <v>#N/A</v>
      </c>
      <c r="AM63" s="298" t="e">
        <v>#N/A</v>
      </c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</row>
    <row r="64" spans="1:68" s="305" customFormat="1" ht="14.55" customHeight="1" x14ac:dyDescent="0.3">
      <c r="A64" s="296">
        <v>60</v>
      </c>
      <c r="B64" s="24" t="s">
        <v>470</v>
      </c>
      <c r="C64" s="90" t="s">
        <v>620</v>
      </c>
      <c r="D64" s="116" t="s">
        <v>318</v>
      </c>
      <c r="E64" s="297">
        <v>23.50516529228014</v>
      </c>
      <c r="F64" s="297">
        <v>16.773103852290646</v>
      </c>
      <c r="G64" s="297" t="e">
        <v>#N/A</v>
      </c>
      <c r="H64" s="297" t="e">
        <v>#N/A</v>
      </c>
      <c r="I64" s="297" t="e">
        <v>#N/A</v>
      </c>
      <c r="J64" s="297" t="e">
        <v>#N/A</v>
      </c>
      <c r="K64" s="297" t="e">
        <v>#N/A</v>
      </c>
      <c r="L64" s="297" t="e">
        <v>#N/A</v>
      </c>
      <c r="M64" s="297" t="e">
        <v>#N/A</v>
      </c>
      <c r="N64" s="297" t="e">
        <v>#N/A</v>
      </c>
      <c r="O64" s="297" t="e">
        <v>#N/A</v>
      </c>
      <c r="P64" s="297" t="e">
        <v>#N/A</v>
      </c>
      <c r="Q64" s="297" t="e">
        <v>#N/A</v>
      </c>
      <c r="R64" s="297" t="e">
        <v>#N/A</v>
      </c>
      <c r="S64" s="297" t="e">
        <v>#N/A</v>
      </c>
      <c r="T64" s="297" t="e">
        <v>#N/A</v>
      </c>
      <c r="U64" s="297" t="e">
        <v>#N/A</v>
      </c>
      <c r="V64" s="297" t="e">
        <v>#N/A</v>
      </c>
      <c r="W64" s="297" t="e">
        <v>#N/A</v>
      </c>
      <c r="X64" s="297">
        <v>25.444912646672194</v>
      </c>
      <c r="Y64" s="297" t="e">
        <v>#N/A</v>
      </c>
      <c r="Z64" s="297" t="e">
        <v>#N/A</v>
      </c>
      <c r="AA64" s="297" t="e">
        <v>#N/A</v>
      </c>
      <c r="AB64" s="297" t="e">
        <v>#N/A</v>
      </c>
      <c r="AC64" s="298" t="e">
        <v>#N/A</v>
      </c>
      <c r="AD64" s="298">
        <v>24.87439891019973</v>
      </c>
      <c r="AE64" s="298">
        <v>25.616066767613937</v>
      </c>
      <c r="AF64" s="298" t="e">
        <v>#N/A</v>
      </c>
      <c r="AG64" s="298" t="e">
        <v>#N/A</v>
      </c>
      <c r="AH64" s="298" t="e">
        <v>#N/A</v>
      </c>
      <c r="AI64" s="298" t="e">
        <v>#N/A</v>
      </c>
      <c r="AJ64" s="298">
        <v>16.944405033263436</v>
      </c>
      <c r="AK64" s="298" t="e">
        <v>#N/A</v>
      </c>
      <c r="AL64" s="298" t="e">
        <v>#N/A</v>
      </c>
      <c r="AM64" s="298" t="e">
        <v>#N/A</v>
      </c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</row>
    <row r="65" spans="1:68" s="303" customFormat="1" ht="15" customHeight="1" x14ac:dyDescent="0.3">
      <c r="A65" s="296">
        <v>61</v>
      </c>
      <c r="B65" s="24" t="s">
        <v>469</v>
      </c>
      <c r="C65" s="90" t="s">
        <v>621</v>
      </c>
      <c r="D65" s="116" t="s">
        <v>468</v>
      </c>
      <c r="E65" s="297">
        <v>0.5705137421776082</v>
      </c>
      <c r="F65" s="297">
        <v>-0.65609079694334138</v>
      </c>
      <c r="G65" s="297" t="e">
        <v>#N/A</v>
      </c>
      <c r="H65" s="297" t="e">
        <v>#N/A</v>
      </c>
      <c r="I65" s="297" t="e">
        <v>#N/A</v>
      </c>
      <c r="J65" s="297" t="e">
        <v>#N/A</v>
      </c>
      <c r="K65" s="297" t="e">
        <v>#N/A</v>
      </c>
      <c r="L65" s="297" t="e">
        <v>#N/A</v>
      </c>
      <c r="M65" s="297" t="e">
        <v>#N/A</v>
      </c>
      <c r="N65" s="297" t="e">
        <v>#N/A</v>
      </c>
      <c r="O65" s="297" t="e">
        <v>#N/A</v>
      </c>
      <c r="P65" s="297" t="e">
        <v>#N/A</v>
      </c>
      <c r="Q65" s="297" t="e">
        <v>#N/A</v>
      </c>
      <c r="R65" s="297">
        <v>1.141027472944943</v>
      </c>
      <c r="S65" s="297" t="e">
        <v>#N/A</v>
      </c>
      <c r="T65" s="297" t="e">
        <v>#N/A</v>
      </c>
      <c r="U65" s="297" t="e">
        <v>#N/A</v>
      </c>
      <c r="V65" s="297">
        <v>1.6544898357701658</v>
      </c>
      <c r="W65" s="297" t="e">
        <v>#N/A</v>
      </c>
      <c r="X65" s="297" t="e">
        <v>#N/A</v>
      </c>
      <c r="Y65" s="297">
        <v>0.57051373647247239</v>
      </c>
      <c r="Z65" s="297">
        <v>0.28525686823623531</v>
      </c>
      <c r="AA65" s="297" t="e">
        <v>#N/A</v>
      </c>
      <c r="AB65" s="297" t="e">
        <v>#N/A</v>
      </c>
      <c r="AC65" s="298">
        <v>-0.17115412094173976</v>
      </c>
      <c r="AD65" s="298" t="e">
        <v>#N/A</v>
      </c>
      <c r="AE65" s="298">
        <v>0.91282197835595369</v>
      </c>
      <c r="AF65" s="298">
        <v>0.79871923106145992</v>
      </c>
      <c r="AG65" s="298">
        <v>0.79871923106145992</v>
      </c>
      <c r="AH65" s="298">
        <v>1.4262843411811765</v>
      </c>
      <c r="AI65" s="298">
        <v>0.32519282978930875</v>
      </c>
      <c r="AJ65" s="298">
        <v>-0.49631271494722284</v>
      </c>
      <c r="AK65" s="298" t="e">
        <v>#N/A</v>
      </c>
      <c r="AL65" s="298" t="e">
        <v>#N/A</v>
      </c>
      <c r="AM65" s="298" t="e">
        <v>#N/A</v>
      </c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</row>
    <row r="66" spans="1:68" s="303" customFormat="1" ht="15" customHeight="1" x14ac:dyDescent="0.3">
      <c r="A66" s="296">
        <v>62</v>
      </c>
      <c r="B66" s="24" t="s">
        <v>467</v>
      </c>
      <c r="C66" s="90" t="s">
        <v>622</v>
      </c>
      <c r="D66" s="116" t="s">
        <v>179</v>
      </c>
      <c r="E66" s="297">
        <v>5.0775722146690283</v>
      </c>
      <c r="F66" s="297">
        <v>4.1932759630726615</v>
      </c>
      <c r="G66" s="297">
        <v>7.7589868160256028</v>
      </c>
      <c r="H66" s="297">
        <v>7.4166785741421215</v>
      </c>
      <c r="I66" s="297">
        <v>9.0711684099122856</v>
      </c>
      <c r="J66" s="297">
        <v>10.098093135562731</v>
      </c>
      <c r="K66" s="297">
        <v>6.5609079694334156</v>
      </c>
      <c r="L66" s="297" t="e">
        <v>#N/A</v>
      </c>
      <c r="M66" s="297" t="e">
        <v>#N/A</v>
      </c>
      <c r="N66" s="297" t="e">
        <v>#N/A</v>
      </c>
      <c r="O66" s="297" t="e">
        <v>#N/A</v>
      </c>
      <c r="P66" s="297">
        <v>7.359627200494872</v>
      </c>
      <c r="Q66" s="297">
        <v>7.0743703322586384</v>
      </c>
      <c r="R66" s="297">
        <v>9.5846307727375084</v>
      </c>
      <c r="S66" s="297">
        <v>6.2756511011971785</v>
      </c>
      <c r="T66" s="297" t="e">
        <v>#N/A</v>
      </c>
      <c r="U66" s="297" t="e">
        <v>#N/A</v>
      </c>
      <c r="V66" s="297">
        <v>6.3327024748444263</v>
      </c>
      <c r="W66" s="297" t="e">
        <v>#N/A</v>
      </c>
      <c r="X66" s="297" t="e">
        <v>#N/A</v>
      </c>
      <c r="Y66" s="297">
        <v>5.6480859910774619</v>
      </c>
      <c r="Z66" s="297">
        <v>5.7621887383719557</v>
      </c>
      <c r="AA66" s="297" t="e">
        <v>#N/A</v>
      </c>
      <c r="AB66" s="297" t="e">
        <v>#N/A</v>
      </c>
      <c r="AC66" s="298">
        <v>5.1916750018994833</v>
      </c>
      <c r="AD66" s="298">
        <v>4.9634695073104957</v>
      </c>
      <c r="AE66" s="298" t="e">
        <v>#N/A</v>
      </c>
      <c r="AF66" s="298" t="e">
        <v>#N/A</v>
      </c>
      <c r="AG66" s="298" t="e">
        <v>#N/A</v>
      </c>
      <c r="AH66" s="298" t="e">
        <v>#N/A</v>
      </c>
      <c r="AI66" s="298" t="e">
        <v>#N/A</v>
      </c>
      <c r="AJ66" s="298" t="e">
        <v>#N/A</v>
      </c>
      <c r="AK66" s="298" t="e">
        <v>#N/A</v>
      </c>
      <c r="AL66" s="298">
        <v>5.3628291228412266</v>
      </c>
      <c r="AM66" s="298">
        <v>1.0440401377446236</v>
      </c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</row>
    <row r="67" spans="1:68" s="303" customFormat="1" ht="15" customHeight="1" x14ac:dyDescent="0.3">
      <c r="A67" s="296">
        <v>63</v>
      </c>
      <c r="B67" s="24" t="s">
        <v>466</v>
      </c>
      <c r="C67" s="90" t="s">
        <v>623</v>
      </c>
      <c r="D67" s="116" t="s">
        <v>179</v>
      </c>
      <c r="E67" s="297">
        <v>11.581428770519233</v>
      </c>
      <c r="F67" s="297">
        <v>11.718352147144552</v>
      </c>
      <c r="G67" s="297" t="e">
        <v>#N/A</v>
      </c>
      <c r="H67" s="297">
        <v>15.061562642873229</v>
      </c>
      <c r="I67" s="297">
        <v>15.860281873934687</v>
      </c>
      <c r="J67" s="297" t="e">
        <v>#N/A</v>
      </c>
      <c r="K67" s="297" t="e">
        <v>#N/A</v>
      </c>
      <c r="L67" s="297" t="e">
        <v>#N/A</v>
      </c>
      <c r="M67" s="297" t="e">
        <v>#N/A</v>
      </c>
      <c r="N67" s="297" t="e">
        <v>#N/A</v>
      </c>
      <c r="O67" s="297" t="e">
        <v>#N/A</v>
      </c>
      <c r="P67" s="297" t="e">
        <v>#N/A</v>
      </c>
      <c r="Q67" s="297" t="e">
        <v>#N/A</v>
      </c>
      <c r="R67" s="297" t="e">
        <v>#N/A</v>
      </c>
      <c r="S67" s="297" t="e">
        <v>#N/A</v>
      </c>
      <c r="T67" s="297">
        <v>13.121815938866829</v>
      </c>
      <c r="U67" s="297" t="e">
        <v>#N/A</v>
      </c>
      <c r="V67" s="297">
        <v>11.35322335580217</v>
      </c>
      <c r="W67" s="297" t="e">
        <v>#N/A</v>
      </c>
      <c r="X67" s="297" t="e">
        <v>#N/A</v>
      </c>
      <c r="Y67" s="297">
        <v>12.151942586863628</v>
      </c>
      <c r="Z67" s="297" t="e">
        <v>#N/A</v>
      </c>
      <c r="AA67" s="297">
        <v>12.09489121321638</v>
      </c>
      <c r="AB67" s="297" t="e">
        <v>#N/A</v>
      </c>
      <c r="AC67" s="298">
        <v>11.809634344980145</v>
      </c>
      <c r="AD67" s="298" t="e">
        <v>#N/A</v>
      </c>
      <c r="AE67" s="298">
        <v>11.695531597685653</v>
      </c>
      <c r="AF67" s="298">
        <v>12.208993960510876</v>
      </c>
      <c r="AG67" s="298">
        <v>12.323096707805368</v>
      </c>
      <c r="AH67" s="298">
        <v>12.151942586863628</v>
      </c>
      <c r="AI67" s="298" t="e">
        <v>#N/A</v>
      </c>
      <c r="AJ67" s="298" t="e">
        <v>#N/A</v>
      </c>
      <c r="AK67" s="298" t="e">
        <v>#N/A</v>
      </c>
      <c r="AL67" s="298" t="e">
        <v>#N/A</v>
      </c>
      <c r="AM67" s="298">
        <v>6.7320620903751553</v>
      </c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</row>
    <row r="68" spans="1:68" s="303" customFormat="1" ht="15" customHeight="1" x14ac:dyDescent="0.3">
      <c r="A68" s="296">
        <v>64</v>
      </c>
      <c r="B68" s="24" t="s">
        <v>465</v>
      </c>
      <c r="C68" s="90" t="s">
        <v>624</v>
      </c>
      <c r="D68" s="116" t="s">
        <v>179</v>
      </c>
      <c r="E68" s="297">
        <v>18.313491157561533</v>
      </c>
      <c r="F68" s="297">
        <v>18.906825226697681</v>
      </c>
      <c r="G68" s="297" t="e">
        <v>#N/A</v>
      </c>
      <c r="H68" s="297">
        <v>22.763498085251584</v>
      </c>
      <c r="I68" s="297" t="e">
        <v>#N/A</v>
      </c>
      <c r="J68" s="297" t="e">
        <v>#N/A</v>
      </c>
      <c r="K68" s="297">
        <v>19.454518413711252</v>
      </c>
      <c r="L68" s="297" t="e">
        <v>#N/A</v>
      </c>
      <c r="M68" s="297" t="e">
        <v>#N/A</v>
      </c>
      <c r="N68" s="297" t="e">
        <v>#N/A</v>
      </c>
      <c r="O68" s="297" t="e">
        <v>#N/A</v>
      </c>
      <c r="P68" s="297">
        <v>22.147343249861315</v>
      </c>
      <c r="Q68" s="297">
        <v>21.508367865012147</v>
      </c>
      <c r="R68" s="297" t="e">
        <v>#N/A</v>
      </c>
      <c r="S68" s="297" t="e">
        <v>#N/A</v>
      </c>
      <c r="T68" s="297" t="e">
        <v>#N/A</v>
      </c>
      <c r="U68" s="297" t="e">
        <v>#N/A</v>
      </c>
      <c r="V68" s="297">
        <v>17.286566215115865</v>
      </c>
      <c r="W68" s="297" t="e">
        <v>#N/A</v>
      </c>
      <c r="X68" s="297" t="e">
        <v>#N/A</v>
      </c>
      <c r="Y68" s="297">
        <v>18.884004677238782</v>
      </c>
      <c r="Z68" s="297" t="e">
        <v>#N/A</v>
      </c>
      <c r="AA68" s="297" t="e">
        <v>#N/A</v>
      </c>
      <c r="AB68" s="297" t="e">
        <v>#N/A</v>
      </c>
      <c r="AC68" s="298">
        <v>18.712850556297042</v>
      </c>
      <c r="AD68" s="298" t="e">
        <v>#N/A</v>
      </c>
      <c r="AE68" s="298" t="e">
        <v>#N/A</v>
      </c>
      <c r="AF68" s="298" t="e">
        <v>#N/A</v>
      </c>
      <c r="AG68" s="298" t="e">
        <v>#N/A</v>
      </c>
      <c r="AH68" s="298" t="e">
        <v>#N/A</v>
      </c>
      <c r="AI68" s="298" t="e">
        <v>#N/A</v>
      </c>
      <c r="AJ68" s="298">
        <v>21.246044553003358</v>
      </c>
      <c r="AK68" s="298" t="e">
        <v>#N/A</v>
      </c>
      <c r="AL68" s="298" t="e">
        <v>#N/A</v>
      </c>
      <c r="AM68" s="298">
        <v>13.081879977313758</v>
      </c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</row>
    <row r="69" spans="1:68" s="303" customFormat="1" ht="15" hidden="1" customHeight="1" x14ac:dyDescent="0.3">
      <c r="A69" s="296">
        <v>65</v>
      </c>
      <c r="B69" s="24" t="s">
        <v>464</v>
      </c>
      <c r="C69" s="90" t="s">
        <v>625</v>
      </c>
      <c r="D69" s="116" t="s">
        <v>179</v>
      </c>
      <c r="E69" s="297" t="e">
        <v>#N/A</v>
      </c>
      <c r="F69" s="297" t="e">
        <v>#N/A</v>
      </c>
      <c r="G69" s="297" t="e">
        <v>#N/A</v>
      </c>
      <c r="H69" s="297" t="e">
        <v>#N/A</v>
      </c>
      <c r="I69" s="297" t="e">
        <v>#N/A</v>
      </c>
      <c r="J69" s="297" t="e">
        <v>#N/A</v>
      </c>
      <c r="K69" s="297" t="e">
        <v>#N/A</v>
      </c>
      <c r="L69" s="297" t="e">
        <v>#N/A</v>
      </c>
      <c r="M69" s="297" t="e">
        <v>#N/A</v>
      </c>
      <c r="N69" s="297" t="e">
        <v>#N/A</v>
      </c>
      <c r="O69" s="297" t="e">
        <v>#N/A</v>
      </c>
      <c r="P69" s="297" t="e">
        <v>#N/A</v>
      </c>
      <c r="Q69" s="297" t="e">
        <v>#N/A</v>
      </c>
      <c r="R69" s="297" t="e">
        <v>#N/A</v>
      </c>
      <c r="S69" s="297" t="e">
        <v>#N/A</v>
      </c>
      <c r="T69" s="297" t="e">
        <v>#N/A</v>
      </c>
      <c r="U69" s="297" t="e">
        <v>#N/A</v>
      </c>
      <c r="V69" s="297" t="e">
        <v>#N/A</v>
      </c>
      <c r="W69" s="297" t="e">
        <v>#N/A</v>
      </c>
      <c r="X69" s="297" t="e">
        <v>#N/A</v>
      </c>
      <c r="Y69" s="297" t="e">
        <v>#N/A</v>
      </c>
      <c r="Z69" s="297" t="e">
        <v>#N/A</v>
      </c>
      <c r="AA69" s="297" t="e">
        <v>#N/A</v>
      </c>
      <c r="AB69" s="297" t="e">
        <v>#N/A</v>
      </c>
      <c r="AC69" s="298" t="e">
        <v>#N/A</v>
      </c>
      <c r="AD69" s="298" t="e">
        <v>#N/A</v>
      </c>
      <c r="AE69" s="298" t="e">
        <v>#N/A</v>
      </c>
      <c r="AF69" s="298" t="e">
        <v>#N/A</v>
      </c>
      <c r="AG69" s="298" t="e">
        <v>#N/A</v>
      </c>
      <c r="AH69" s="298" t="e">
        <v>#N/A</v>
      </c>
      <c r="AI69" s="298" t="e">
        <v>#N/A</v>
      </c>
      <c r="AJ69" s="298" t="e">
        <v>#N/A</v>
      </c>
      <c r="AK69" s="298" t="e">
        <v>#N/A</v>
      </c>
      <c r="AL69" s="298" t="e">
        <v>#N/A</v>
      </c>
      <c r="AM69" s="298" t="e">
        <v>#N/A</v>
      </c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</row>
    <row r="70" spans="1:68" s="303" customFormat="1" ht="15" hidden="1" customHeight="1" x14ac:dyDescent="0.3">
      <c r="A70" s="296">
        <v>66</v>
      </c>
      <c r="B70" s="24" t="s">
        <v>463</v>
      </c>
      <c r="C70" s="90" t="s">
        <v>626</v>
      </c>
      <c r="D70" s="116" t="s">
        <v>179</v>
      </c>
      <c r="E70" s="297" t="e">
        <v>#N/A</v>
      </c>
      <c r="F70" s="297" t="e">
        <v>#N/A</v>
      </c>
      <c r="G70" s="297" t="e">
        <v>#N/A</v>
      </c>
      <c r="H70" s="297" t="e">
        <v>#N/A</v>
      </c>
      <c r="I70" s="297" t="e">
        <v>#N/A</v>
      </c>
      <c r="J70" s="297" t="e">
        <v>#N/A</v>
      </c>
      <c r="K70" s="297" t="e">
        <v>#N/A</v>
      </c>
      <c r="L70" s="297" t="e">
        <v>#N/A</v>
      </c>
      <c r="M70" s="297" t="e">
        <v>#N/A</v>
      </c>
      <c r="N70" s="297" t="e">
        <v>#N/A</v>
      </c>
      <c r="O70" s="297" t="e">
        <v>#N/A</v>
      </c>
      <c r="P70" s="297" t="e">
        <v>#N/A</v>
      </c>
      <c r="Q70" s="297" t="e">
        <v>#N/A</v>
      </c>
      <c r="R70" s="297" t="e">
        <v>#N/A</v>
      </c>
      <c r="S70" s="297" t="e">
        <v>#N/A</v>
      </c>
      <c r="T70" s="297" t="e">
        <v>#N/A</v>
      </c>
      <c r="U70" s="297" t="e">
        <v>#N/A</v>
      </c>
      <c r="V70" s="297" t="e">
        <v>#N/A</v>
      </c>
      <c r="W70" s="297" t="e">
        <v>#N/A</v>
      </c>
      <c r="X70" s="297" t="e">
        <v>#N/A</v>
      </c>
      <c r="Y70" s="297" t="e">
        <v>#N/A</v>
      </c>
      <c r="Z70" s="297" t="e">
        <v>#N/A</v>
      </c>
      <c r="AA70" s="297" t="e">
        <v>#N/A</v>
      </c>
      <c r="AB70" s="297" t="e">
        <v>#N/A</v>
      </c>
      <c r="AC70" s="298" t="e">
        <v>#N/A</v>
      </c>
      <c r="AD70" s="298" t="e">
        <v>#N/A</v>
      </c>
      <c r="AE70" s="298" t="e">
        <v>#N/A</v>
      </c>
      <c r="AF70" s="298" t="e">
        <v>#N/A</v>
      </c>
      <c r="AG70" s="298" t="e">
        <v>#N/A</v>
      </c>
      <c r="AH70" s="298" t="e">
        <v>#N/A</v>
      </c>
      <c r="AI70" s="298" t="e">
        <v>#N/A</v>
      </c>
      <c r="AJ70" s="298" t="e">
        <v>#N/A</v>
      </c>
      <c r="AK70" s="298" t="e">
        <v>#N/A</v>
      </c>
      <c r="AL70" s="298" t="e">
        <v>#N/A</v>
      </c>
      <c r="AM70" s="298" t="e">
        <v>#N/A</v>
      </c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</row>
    <row r="71" spans="1:68" s="303" customFormat="1" ht="15" customHeight="1" x14ac:dyDescent="0.3">
      <c r="A71" s="296">
        <v>67</v>
      </c>
      <c r="B71" s="24" t="s">
        <v>23</v>
      </c>
      <c r="C71" s="90" t="s">
        <v>48</v>
      </c>
      <c r="D71" s="116" t="s">
        <v>462</v>
      </c>
      <c r="E71" s="297">
        <v>16.487847583093828</v>
      </c>
      <c r="F71" s="297">
        <v>16.185474703723997</v>
      </c>
      <c r="G71" s="297" t="e">
        <v>#N/A</v>
      </c>
      <c r="H71" s="297">
        <v>18.941056050886029</v>
      </c>
      <c r="I71" s="297">
        <v>20.025032150183726</v>
      </c>
      <c r="J71" s="297">
        <v>19.397467040064004</v>
      </c>
      <c r="K71" s="297" t="e">
        <v>#N/A</v>
      </c>
      <c r="L71" s="297" t="e">
        <v>#N/A</v>
      </c>
      <c r="M71" s="297" t="e">
        <v>#N/A</v>
      </c>
      <c r="N71" s="297" t="e">
        <v>#N/A</v>
      </c>
      <c r="O71" s="297" t="e">
        <v>#N/A</v>
      </c>
      <c r="P71" s="297">
        <v>20.595545886656193</v>
      </c>
      <c r="Q71" s="297" t="e">
        <v>#N/A</v>
      </c>
      <c r="R71" s="297">
        <v>19.169261545475017</v>
      </c>
      <c r="S71" s="297">
        <v>18.941056050886029</v>
      </c>
      <c r="T71" s="297" t="e">
        <v>#N/A</v>
      </c>
      <c r="U71" s="297" t="e">
        <v>#N/A</v>
      </c>
      <c r="V71" s="297">
        <v>16.259641489465416</v>
      </c>
      <c r="W71" s="297">
        <v>16.316692863112664</v>
      </c>
      <c r="X71" s="297" t="e">
        <v>#N/A</v>
      </c>
      <c r="Y71" s="297" t="e">
        <v>#N/A</v>
      </c>
      <c r="Z71" s="297">
        <v>17.115412094174122</v>
      </c>
      <c r="AA71" s="297" t="e">
        <v>#N/A</v>
      </c>
      <c r="AB71" s="297" t="e">
        <v>#N/A</v>
      </c>
      <c r="AC71" s="298" t="e">
        <v>#N/A</v>
      </c>
      <c r="AD71" s="298" t="e">
        <v>#N/A</v>
      </c>
      <c r="AE71" s="298">
        <v>15.917333247581933</v>
      </c>
      <c r="AF71" s="298">
        <v>16.601949731348899</v>
      </c>
      <c r="AG71" s="298">
        <v>16.601949731348899</v>
      </c>
      <c r="AH71" s="298">
        <v>16.373744236759912</v>
      </c>
      <c r="AI71" s="298">
        <v>16.75028330283174</v>
      </c>
      <c r="AJ71" s="298">
        <v>17.115511698663244</v>
      </c>
      <c r="AK71" s="298" t="e">
        <v>#N/A</v>
      </c>
      <c r="AL71" s="298">
        <v>16.587686887937089</v>
      </c>
      <c r="AM71" s="298" t="e">
        <v>#N/A</v>
      </c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</row>
    <row r="72" spans="1:68" s="303" customFormat="1" ht="15" customHeight="1" x14ac:dyDescent="0.3">
      <c r="A72" s="296">
        <v>68</v>
      </c>
      <c r="B72" s="24" t="s">
        <v>461</v>
      </c>
      <c r="C72" s="90" t="s">
        <v>627</v>
      </c>
      <c r="D72" s="116" t="s">
        <v>267</v>
      </c>
      <c r="E72" s="297">
        <v>19.56862154324995</v>
      </c>
      <c r="F72" s="297">
        <v>20.070673249101525</v>
      </c>
      <c r="G72" s="297" t="e">
        <v>#N/A</v>
      </c>
      <c r="H72" s="297">
        <v>22.706446711604343</v>
      </c>
      <c r="I72" s="297" t="e">
        <v>#N/A</v>
      </c>
      <c r="J72" s="297" t="e">
        <v>#N/A</v>
      </c>
      <c r="K72" s="297" t="e">
        <v>#N/A</v>
      </c>
      <c r="L72" s="297" t="e">
        <v>#N/A</v>
      </c>
      <c r="M72" s="297" t="e">
        <v>#N/A</v>
      </c>
      <c r="N72" s="297" t="e">
        <v>#N/A</v>
      </c>
      <c r="O72" s="297" t="e">
        <v>#N/A</v>
      </c>
      <c r="P72" s="297">
        <v>24.018628305491021</v>
      </c>
      <c r="Q72" s="297" t="e">
        <v>#N/A</v>
      </c>
      <c r="R72" s="297" t="e">
        <v>#N/A</v>
      </c>
      <c r="S72" s="297" t="e">
        <v>#N/A</v>
      </c>
      <c r="T72" s="297" t="e">
        <v>#N/A</v>
      </c>
      <c r="U72" s="297" t="e">
        <v>#N/A</v>
      </c>
      <c r="V72" s="297" t="e">
        <v>#N/A</v>
      </c>
      <c r="W72" s="297" t="e">
        <v>#N/A</v>
      </c>
      <c r="X72" s="297" t="e">
        <v>#N/A</v>
      </c>
      <c r="Y72" s="297" t="e">
        <v>#N/A</v>
      </c>
      <c r="Z72" s="297" t="e">
        <v>#N/A</v>
      </c>
      <c r="AA72" s="297" t="e">
        <v>#N/A</v>
      </c>
      <c r="AB72" s="297" t="e">
        <v>#N/A</v>
      </c>
      <c r="AC72" s="298">
        <v>19.169261545475017</v>
      </c>
      <c r="AD72" s="298" t="e">
        <v>#N/A</v>
      </c>
      <c r="AE72" s="298" t="e">
        <v>#N/A</v>
      </c>
      <c r="AF72" s="298" t="e">
        <v>#N/A</v>
      </c>
      <c r="AG72" s="298" t="e">
        <v>#N/A</v>
      </c>
      <c r="AH72" s="298" t="e">
        <v>#N/A</v>
      </c>
      <c r="AI72" s="298" t="e">
        <v>#N/A</v>
      </c>
      <c r="AJ72" s="298">
        <v>19.968098111667643</v>
      </c>
      <c r="AK72" s="298" t="e">
        <v>#N/A</v>
      </c>
      <c r="AL72" s="298">
        <v>19.454518413711256</v>
      </c>
      <c r="AM72" s="298" t="e">
        <v>#N/A</v>
      </c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</row>
    <row r="73" spans="1:68" s="303" customFormat="1" ht="15" customHeight="1" x14ac:dyDescent="0.3">
      <c r="A73" s="296">
        <v>69</v>
      </c>
      <c r="B73" s="24" t="s">
        <v>460</v>
      </c>
      <c r="C73" s="90" t="s">
        <v>628</v>
      </c>
      <c r="D73" s="116" t="s">
        <v>459</v>
      </c>
      <c r="E73" s="297">
        <v>8.4436034081901781</v>
      </c>
      <c r="F73" s="297">
        <v>7.2055884916473065</v>
      </c>
      <c r="G73" s="297">
        <v>11.125017861213179</v>
      </c>
      <c r="H73" s="297">
        <v>10.49745275109346</v>
      </c>
      <c r="I73" s="297" t="e">
        <v>#N/A</v>
      </c>
      <c r="J73" s="297">
        <v>12.151942586863628</v>
      </c>
      <c r="K73" s="297">
        <v>9.9269390146209897</v>
      </c>
      <c r="L73" s="297" t="e">
        <v>#N/A</v>
      </c>
      <c r="M73" s="297" t="e">
        <v>#N/A</v>
      </c>
      <c r="N73" s="297" t="e">
        <v>#N/A</v>
      </c>
      <c r="O73" s="297" t="e">
        <v>#N/A</v>
      </c>
      <c r="P73" s="297">
        <v>13.464124180750309</v>
      </c>
      <c r="Q73" s="297">
        <v>12.323096707805371</v>
      </c>
      <c r="R73" s="297" t="e">
        <v>#N/A</v>
      </c>
      <c r="S73" s="297" t="e">
        <v>#N/A</v>
      </c>
      <c r="T73" s="297">
        <v>12.551302202394355</v>
      </c>
      <c r="U73" s="297" t="e">
        <v>#N/A</v>
      </c>
      <c r="V73" s="297" t="e">
        <v>#N/A</v>
      </c>
      <c r="W73" s="297" t="e">
        <v>#N/A</v>
      </c>
      <c r="X73" s="297" t="e">
        <v>#N/A</v>
      </c>
      <c r="Y73" s="297">
        <v>9.1852711572067793</v>
      </c>
      <c r="Z73" s="297" t="e">
        <v>#N/A</v>
      </c>
      <c r="AA73" s="297" t="e">
        <v>#N/A</v>
      </c>
      <c r="AB73" s="297" t="e">
        <v>#N/A</v>
      </c>
      <c r="AC73" s="298">
        <v>8.3865519261453194</v>
      </c>
      <c r="AD73" s="298" t="e">
        <v>#N/A</v>
      </c>
      <c r="AE73" s="298" t="e">
        <v>#N/A</v>
      </c>
      <c r="AF73" s="298" t="e">
        <v>#N/A</v>
      </c>
      <c r="AG73" s="298" t="e">
        <v>#N/A</v>
      </c>
      <c r="AH73" s="298" t="e">
        <v>#N/A</v>
      </c>
      <c r="AI73" s="298" t="e">
        <v>#N/A</v>
      </c>
      <c r="AJ73" s="298">
        <v>8.2154695100059563</v>
      </c>
      <c r="AK73" s="298" t="e">
        <v>#N/A</v>
      </c>
      <c r="AL73" s="298" t="e">
        <v>#N/A</v>
      </c>
      <c r="AM73" s="298" t="e">
        <v>#N/A</v>
      </c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</row>
    <row r="74" spans="1:68" s="303" customFormat="1" ht="15" customHeight="1" x14ac:dyDescent="0.3">
      <c r="A74" s="296">
        <v>70</v>
      </c>
      <c r="B74" s="24" t="s">
        <v>458</v>
      </c>
      <c r="C74" s="90" t="s">
        <v>629</v>
      </c>
      <c r="D74" s="116" t="s">
        <v>457</v>
      </c>
      <c r="E74" s="297">
        <v>6.2185999179794296</v>
      </c>
      <c r="F74" s="297">
        <v>6.4981514584214422</v>
      </c>
      <c r="G74" s="297">
        <v>8.4550135745220167</v>
      </c>
      <c r="H74" s="297">
        <v>7.5421915961660639</v>
      </c>
      <c r="I74" s="297" t="e">
        <v>#N/A</v>
      </c>
      <c r="J74" s="297" t="e">
        <v>#N/A</v>
      </c>
      <c r="K74" s="297" t="e">
        <v>#N/A</v>
      </c>
      <c r="L74" s="297" t="e">
        <v>#N/A</v>
      </c>
      <c r="M74" s="297" t="e">
        <v>#N/A</v>
      </c>
      <c r="N74" s="297" t="e">
        <v>#N/A</v>
      </c>
      <c r="O74" s="297" t="e">
        <v>#N/A</v>
      </c>
      <c r="P74" s="297">
        <v>7.3139861015770755</v>
      </c>
      <c r="Q74" s="297" t="e">
        <v>#N/A</v>
      </c>
      <c r="R74" s="297">
        <v>6.4582154968683696</v>
      </c>
      <c r="S74" s="297">
        <v>7.0857806069880871</v>
      </c>
      <c r="T74" s="297" t="e">
        <v>#N/A</v>
      </c>
      <c r="U74" s="297" t="e">
        <v>#N/A</v>
      </c>
      <c r="V74" s="297">
        <v>6.8005237387518518</v>
      </c>
      <c r="W74" s="297">
        <v>6.686420991457358</v>
      </c>
      <c r="X74" s="297">
        <v>6.686420991457358</v>
      </c>
      <c r="Y74" s="297">
        <v>6.5723182441628634</v>
      </c>
      <c r="Z74" s="297">
        <v>6.4582154968683696</v>
      </c>
      <c r="AA74" s="297">
        <v>6.3726384363974988</v>
      </c>
      <c r="AB74" s="297">
        <v>6.3269973374797015</v>
      </c>
      <c r="AC74" s="298">
        <v>6.1729586286321343</v>
      </c>
      <c r="AD74" s="298">
        <v>6.0132147824198423</v>
      </c>
      <c r="AE74" s="298">
        <v>6.4582154968683696</v>
      </c>
      <c r="AF74" s="298" t="e">
        <v>#N/A</v>
      </c>
      <c r="AG74" s="298" t="e">
        <v>#N/A</v>
      </c>
      <c r="AH74" s="298" t="e">
        <v>#N/A</v>
      </c>
      <c r="AI74" s="298" t="e">
        <v>#N/A</v>
      </c>
      <c r="AJ74" s="298">
        <v>8.1982817412475661</v>
      </c>
      <c r="AK74" s="298" t="e">
        <v>#N/A</v>
      </c>
      <c r="AL74" s="298" t="e">
        <v>#N/A</v>
      </c>
      <c r="AM74" s="298">
        <v>8.0784745084501868</v>
      </c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</row>
    <row r="75" spans="1:68" s="303" customFormat="1" ht="15" customHeight="1" x14ac:dyDescent="0.3">
      <c r="A75" s="296">
        <v>71</v>
      </c>
      <c r="B75" s="24" t="s">
        <v>456</v>
      </c>
      <c r="C75" s="90" t="s">
        <v>630</v>
      </c>
      <c r="D75" s="116" t="s">
        <v>183</v>
      </c>
      <c r="E75" s="297">
        <v>10.326298304958891</v>
      </c>
      <c r="F75" s="297">
        <v>10.428991102716767</v>
      </c>
      <c r="G75" s="297">
        <v>12.471430279288212</v>
      </c>
      <c r="H75" s="297">
        <v>11.786813795521248</v>
      </c>
      <c r="I75" s="297" t="e">
        <v>#N/A</v>
      </c>
      <c r="J75" s="297" t="e">
        <v>#N/A</v>
      </c>
      <c r="K75" s="297" t="e">
        <v>#N/A</v>
      </c>
      <c r="L75" s="297" t="e">
        <v>#N/A</v>
      </c>
      <c r="M75" s="297" t="e">
        <v>#N/A</v>
      </c>
      <c r="N75" s="297" t="e">
        <v>#N/A</v>
      </c>
      <c r="O75" s="297" t="e">
        <v>#N/A</v>
      </c>
      <c r="P75" s="297">
        <v>11.159248685401529</v>
      </c>
      <c r="Q75" s="297" t="e">
        <v>#N/A</v>
      </c>
      <c r="R75" s="297">
        <v>10.988094564459788</v>
      </c>
      <c r="S75" s="297">
        <v>10.474632201634563</v>
      </c>
      <c r="T75" s="297" t="e">
        <v>#N/A</v>
      </c>
      <c r="U75" s="297">
        <v>9.8299516794206721</v>
      </c>
      <c r="V75" s="297">
        <v>9.7900157178675986</v>
      </c>
      <c r="W75" s="297">
        <v>10.132323959751082</v>
      </c>
      <c r="X75" s="297">
        <v>10.189375333398328</v>
      </c>
      <c r="Y75" s="297">
        <v>10.246426707045575</v>
      </c>
      <c r="Z75" s="297">
        <v>10.132323959751082</v>
      </c>
      <c r="AA75" s="297">
        <v>10.05815717400966</v>
      </c>
      <c r="AB75" s="297">
        <v>10.132323959751082</v>
      </c>
      <c r="AC75" s="298">
        <v>10.018221212456588</v>
      </c>
      <c r="AD75" s="298" t="e">
        <v>#N/A</v>
      </c>
      <c r="AE75" s="298">
        <v>10.360529454340069</v>
      </c>
      <c r="AF75" s="298">
        <v>10.189375333398328</v>
      </c>
      <c r="AG75" s="298">
        <v>10.303478080692823</v>
      </c>
      <c r="AH75" s="298">
        <v>10.474632201634563</v>
      </c>
      <c r="AI75" s="298" t="e">
        <v>#N/A</v>
      </c>
      <c r="AJ75" s="298">
        <v>11.940872242745323</v>
      </c>
      <c r="AK75" s="298" t="e">
        <v>#N/A</v>
      </c>
      <c r="AL75" s="298" t="e">
        <v>#N/A</v>
      </c>
      <c r="AM75" s="298">
        <v>9.7614900310439765</v>
      </c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</row>
    <row r="76" spans="1:68" s="306" customFormat="1" ht="14.55" customHeight="1" x14ac:dyDescent="0.3">
      <c r="A76" s="296">
        <v>72</v>
      </c>
      <c r="B76" s="24" t="s">
        <v>455</v>
      </c>
      <c r="C76" s="90" t="s">
        <v>631</v>
      </c>
      <c r="D76" s="116" t="s">
        <v>183</v>
      </c>
      <c r="E76" s="297">
        <v>13.464123884083168</v>
      </c>
      <c r="F76" s="297">
        <v>14.182971488705624</v>
      </c>
      <c r="G76" s="297" t="e">
        <v>#N/A</v>
      </c>
      <c r="H76" s="297">
        <v>15.83746132447579</v>
      </c>
      <c r="I76" s="297" t="e">
        <v>#N/A</v>
      </c>
      <c r="J76" s="297" t="e">
        <v>#N/A</v>
      </c>
      <c r="K76" s="297" t="e">
        <v>#N/A</v>
      </c>
      <c r="L76" s="297" t="e">
        <v>#N/A</v>
      </c>
      <c r="M76" s="297" t="e">
        <v>#N/A</v>
      </c>
      <c r="N76" s="297" t="e">
        <v>#N/A</v>
      </c>
      <c r="O76" s="297" t="e">
        <v>#N/A</v>
      </c>
      <c r="P76" s="297" t="e">
        <v>#N/A</v>
      </c>
      <c r="Q76" s="297" t="e">
        <v>#N/A</v>
      </c>
      <c r="R76" s="297">
        <v>14.924639346119836</v>
      </c>
      <c r="S76" s="297">
        <v>13.897714620469388</v>
      </c>
      <c r="T76" s="297" t="e">
        <v>#N/A</v>
      </c>
      <c r="U76" s="297" t="e">
        <v>#N/A</v>
      </c>
      <c r="V76" s="297">
        <v>12.984892642113435</v>
      </c>
      <c r="W76" s="297">
        <v>13.384252257644164</v>
      </c>
      <c r="X76" s="297">
        <v>13.726560499527647</v>
      </c>
      <c r="Y76" s="297">
        <v>13.840663246822142</v>
      </c>
      <c r="Z76" s="297">
        <v>13.726560499527647</v>
      </c>
      <c r="AA76" s="297" t="e">
        <v>#N/A</v>
      </c>
      <c r="AB76" s="297">
        <v>13.156046763055176</v>
      </c>
      <c r="AC76" s="298">
        <v>13.726560499527647</v>
      </c>
      <c r="AD76" s="298" t="e">
        <v>#N/A</v>
      </c>
      <c r="AE76" s="298">
        <v>13.270149510349672</v>
      </c>
      <c r="AF76" s="298" t="e">
        <v>#N/A</v>
      </c>
      <c r="AG76" s="298">
        <v>13.726560499527647</v>
      </c>
      <c r="AH76" s="298">
        <v>14.011817367763882</v>
      </c>
      <c r="AI76" s="298">
        <v>13.743675911621821</v>
      </c>
      <c r="AJ76" s="298">
        <v>15.723392995486437</v>
      </c>
      <c r="AK76" s="298" t="e">
        <v>#N/A</v>
      </c>
      <c r="AL76" s="298">
        <v>16.921437423773483</v>
      </c>
      <c r="AM76" s="298">
        <v>12.562712477123807</v>
      </c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</row>
    <row r="77" spans="1:68" s="307" customFormat="1" ht="14.55" customHeight="1" x14ac:dyDescent="0.3">
      <c r="A77" s="296">
        <v>73</v>
      </c>
      <c r="B77" s="24" t="s">
        <v>454</v>
      </c>
      <c r="C77" s="90" t="s">
        <v>632</v>
      </c>
      <c r="D77" s="116" t="s">
        <v>183</v>
      </c>
      <c r="E77" s="297">
        <v>16.487847583093828</v>
      </c>
      <c r="F77" s="297">
        <v>17.88560563841196</v>
      </c>
      <c r="G77" s="297" t="e">
        <v>#N/A</v>
      </c>
      <c r="H77" s="297">
        <v>19.853878029241983</v>
      </c>
      <c r="I77" s="297" t="e">
        <v>#N/A</v>
      </c>
      <c r="J77" s="297" t="e">
        <v>#N/A</v>
      </c>
      <c r="K77" s="297">
        <v>18.884004677238785</v>
      </c>
      <c r="L77" s="297" t="e">
        <v>#N/A</v>
      </c>
      <c r="M77" s="297" t="e">
        <v>#N/A</v>
      </c>
      <c r="N77" s="297" t="e">
        <v>#N/A</v>
      </c>
      <c r="O77" s="297" t="e">
        <v>#N/A</v>
      </c>
      <c r="P77" s="297" t="e">
        <v>#N/A</v>
      </c>
      <c r="Q77" s="297" t="e">
        <v>#N/A</v>
      </c>
      <c r="R77" s="297">
        <v>18.370542314413562</v>
      </c>
      <c r="S77" s="297">
        <v>17.571823083352101</v>
      </c>
      <c r="T77" s="297">
        <v>18.313490940766314</v>
      </c>
      <c r="U77" s="297" t="e">
        <v>#N/A</v>
      </c>
      <c r="V77" s="297">
        <v>15.917333247581936</v>
      </c>
      <c r="W77" s="297">
        <v>16.659001104996147</v>
      </c>
      <c r="X77" s="297">
        <v>16.944257973232382</v>
      </c>
      <c r="Y77" s="297">
        <v>16.487846984054407</v>
      </c>
      <c r="Z77" s="297">
        <v>17.172463467821373</v>
      </c>
      <c r="AA77" s="297" t="e">
        <v>#N/A</v>
      </c>
      <c r="AB77" s="297">
        <v>16.830155225937887</v>
      </c>
      <c r="AC77" s="298">
        <v>17.400668962410357</v>
      </c>
      <c r="AD77" s="298" t="e">
        <v>#N/A</v>
      </c>
      <c r="AE77" s="298">
        <v>17.172463467821373</v>
      </c>
      <c r="AF77" s="298" t="e">
        <v>#N/A</v>
      </c>
      <c r="AG77" s="298">
        <v>17.172463467821373</v>
      </c>
      <c r="AH77" s="298">
        <v>17.343617588763113</v>
      </c>
      <c r="AI77" s="298">
        <v>17.115412094174125</v>
      </c>
      <c r="AJ77" s="298">
        <v>19.340464425682377</v>
      </c>
      <c r="AK77" s="298" t="e">
        <v>#N/A</v>
      </c>
      <c r="AL77" s="298">
        <v>20.652597260303445</v>
      </c>
      <c r="AM77" s="298" t="e">
        <v>#N/A</v>
      </c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</row>
    <row r="78" spans="1:68" s="307" customFormat="1" ht="14.55" customHeight="1" x14ac:dyDescent="0.3">
      <c r="A78" s="296">
        <v>74</v>
      </c>
      <c r="B78" s="24" t="s">
        <v>453</v>
      </c>
      <c r="C78" s="90" t="s">
        <v>633</v>
      </c>
      <c r="D78" s="116" t="s">
        <v>177</v>
      </c>
      <c r="E78" s="297">
        <v>1.0839760935925571</v>
      </c>
      <c r="F78" s="297">
        <v>-4.1647502762490376</v>
      </c>
      <c r="G78" s="297">
        <v>-3.537185166129321</v>
      </c>
      <c r="H78" s="297">
        <v>-1.3121815938866828</v>
      </c>
      <c r="I78" s="297" t="e">
        <v>#N/A</v>
      </c>
      <c r="J78" s="297">
        <v>2.9096200560095991</v>
      </c>
      <c r="K78" s="297" t="e">
        <v>#N/A</v>
      </c>
      <c r="L78" s="297" t="e">
        <v>#N/A</v>
      </c>
      <c r="M78" s="297">
        <v>-1.7115412094174154</v>
      </c>
      <c r="N78" s="297" t="e">
        <v>#N/A</v>
      </c>
      <c r="O78" s="297" t="e">
        <v>#N/A</v>
      </c>
      <c r="P78" s="297" t="e">
        <v>#N/A</v>
      </c>
      <c r="Q78" s="297" t="e">
        <v>#N/A</v>
      </c>
      <c r="R78" s="297">
        <v>-1.7115412094174154</v>
      </c>
      <c r="S78" s="297">
        <v>-2.6814145614206151</v>
      </c>
      <c r="T78" s="297" t="e">
        <v>#N/A</v>
      </c>
      <c r="U78" s="297" t="e">
        <v>#N/A</v>
      </c>
      <c r="V78" s="297" t="e">
        <v>#N/A</v>
      </c>
      <c r="W78" s="297">
        <v>1.8256439567119056</v>
      </c>
      <c r="X78" s="297">
        <v>1.1980788465921872</v>
      </c>
      <c r="Y78" s="297">
        <v>-1.2551302202394368</v>
      </c>
      <c r="Z78" s="297" t="e">
        <v>#N/A</v>
      </c>
      <c r="AA78" s="297" t="e">
        <v>#N/A</v>
      </c>
      <c r="AB78" s="297" t="e">
        <v>#N/A</v>
      </c>
      <c r="AC78" s="298">
        <v>-2.339106319537132</v>
      </c>
      <c r="AD78" s="298" t="e">
        <v>#N/A</v>
      </c>
      <c r="AE78" s="298" t="e">
        <v>#N/A</v>
      </c>
      <c r="AF78" s="298" t="e">
        <v>#N/A</v>
      </c>
      <c r="AG78" s="298" t="e">
        <v>#N/A</v>
      </c>
      <c r="AH78" s="298" t="e">
        <v>#N/A</v>
      </c>
      <c r="AI78" s="298" t="e">
        <v>#N/A</v>
      </c>
      <c r="AJ78" s="298">
        <v>-2.4189280232071404</v>
      </c>
      <c r="AK78" s="298">
        <v>-2.0538494513008967</v>
      </c>
      <c r="AL78" s="298">
        <v>-2.396157693184378</v>
      </c>
      <c r="AM78" s="298" t="e">
        <v>#N/A</v>
      </c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</row>
    <row r="79" spans="1:68" s="307" customFormat="1" ht="14.55" customHeight="1" x14ac:dyDescent="0.3">
      <c r="A79" s="296">
        <v>75</v>
      </c>
      <c r="B79" s="24" t="s">
        <v>452</v>
      </c>
      <c r="C79" s="90" t="s">
        <v>634</v>
      </c>
      <c r="D79" s="116" t="s">
        <v>177</v>
      </c>
      <c r="E79" s="297">
        <v>8.2724493157741232</v>
      </c>
      <c r="F79" s="297">
        <v>3.8794934080128023</v>
      </c>
      <c r="G79" s="297">
        <v>5.1346236282522355</v>
      </c>
      <c r="H79" s="297">
        <v>6.7320620903751553</v>
      </c>
      <c r="I79" s="297" t="e">
        <v>#N/A</v>
      </c>
      <c r="J79" s="297">
        <v>10.611555498387954</v>
      </c>
      <c r="K79" s="297" t="e">
        <v>#N/A</v>
      </c>
      <c r="L79" s="297" t="e">
        <v>#N/A</v>
      </c>
      <c r="M79" s="297" t="e">
        <v>#N/A</v>
      </c>
      <c r="N79" s="297" t="e">
        <v>#N/A</v>
      </c>
      <c r="O79" s="297" t="e">
        <v>#N/A</v>
      </c>
      <c r="P79" s="297">
        <v>5.7621887383719539</v>
      </c>
      <c r="Q79" s="297">
        <v>4.8493667600160002</v>
      </c>
      <c r="R79" s="297">
        <v>5.6480859910774619</v>
      </c>
      <c r="S79" s="297">
        <v>3.4801337924820714</v>
      </c>
      <c r="T79" s="297">
        <v>3.9365447816600465</v>
      </c>
      <c r="U79" s="297">
        <v>3.7311598365299581</v>
      </c>
      <c r="V79" s="297">
        <v>8.4436032997925672</v>
      </c>
      <c r="W79" s="297">
        <v>6.9032162113168951</v>
      </c>
      <c r="X79" s="297">
        <v>6.5038565957861678</v>
      </c>
      <c r="Y79" s="297">
        <v>6.8461648376696509</v>
      </c>
      <c r="Z79" s="297">
        <v>7.302575826847626</v>
      </c>
      <c r="AA79" s="297" t="e">
        <v>#N/A</v>
      </c>
      <c r="AB79" s="297" t="e">
        <v>#N/A</v>
      </c>
      <c r="AC79" s="298" t="e">
        <v>#N/A</v>
      </c>
      <c r="AD79" s="298" t="e">
        <v>#N/A</v>
      </c>
      <c r="AE79" s="298">
        <v>5.4198804964884744</v>
      </c>
      <c r="AF79" s="298">
        <v>6.6750107167279076</v>
      </c>
      <c r="AG79" s="298" t="e">
        <v>#N/A</v>
      </c>
      <c r="AH79" s="298" t="e">
        <v>#N/A</v>
      </c>
      <c r="AI79" s="298" t="e">
        <v>#N/A</v>
      </c>
      <c r="AJ79" s="298">
        <v>5.3058635342120972</v>
      </c>
      <c r="AK79" s="298" t="e">
        <v>#N/A</v>
      </c>
      <c r="AL79" s="298" t="e">
        <v>#N/A</v>
      </c>
      <c r="AM79" s="298" t="e">
        <v>#N/A</v>
      </c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</row>
    <row r="80" spans="1:68" s="307" customFormat="1" ht="14.55" hidden="1" customHeight="1" x14ac:dyDescent="0.3">
      <c r="A80" s="296">
        <v>76</v>
      </c>
      <c r="B80" s="24" t="s">
        <v>451</v>
      </c>
      <c r="C80" s="90" t="s">
        <v>635</v>
      </c>
      <c r="D80" s="116" t="s">
        <v>177</v>
      </c>
      <c r="E80" s="297">
        <v>15.917333029948232</v>
      </c>
      <c r="F80" s="297" t="e">
        <v>#N/A</v>
      </c>
      <c r="G80" s="297" t="e">
        <v>#N/A</v>
      </c>
      <c r="H80" s="297" t="e">
        <v>#N/A</v>
      </c>
      <c r="I80" s="297" t="e">
        <v>#N/A</v>
      </c>
      <c r="J80" s="297" t="e">
        <v>#N/A</v>
      </c>
      <c r="K80" s="297" t="e">
        <v>#N/A</v>
      </c>
      <c r="L80" s="297" t="e">
        <v>#N/A</v>
      </c>
      <c r="M80" s="297" t="e">
        <v>#N/A</v>
      </c>
      <c r="N80" s="297" t="e">
        <v>#N/A</v>
      </c>
      <c r="O80" s="297" t="e">
        <v>#N/A</v>
      </c>
      <c r="P80" s="297" t="e">
        <v>#N/A</v>
      </c>
      <c r="Q80" s="297" t="e">
        <v>#N/A</v>
      </c>
      <c r="R80" s="297" t="e">
        <v>#N/A</v>
      </c>
      <c r="S80" s="297" t="e">
        <v>#N/A</v>
      </c>
      <c r="T80" s="297" t="e">
        <v>#N/A</v>
      </c>
      <c r="U80" s="297" t="e">
        <v>#N/A</v>
      </c>
      <c r="V80" s="297" t="e">
        <v>#N/A</v>
      </c>
      <c r="W80" s="297" t="e">
        <v>#N/A</v>
      </c>
      <c r="X80" s="297" t="e">
        <v>#N/A</v>
      </c>
      <c r="Y80" s="297" t="e">
        <v>#N/A</v>
      </c>
      <c r="Z80" s="297" t="e">
        <v>#N/A</v>
      </c>
      <c r="AA80" s="297" t="e">
        <v>#N/A</v>
      </c>
      <c r="AB80" s="297" t="e">
        <v>#N/A</v>
      </c>
      <c r="AC80" s="298" t="e">
        <v>#N/A</v>
      </c>
      <c r="AD80" s="298" t="e">
        <v>#N/A</v>
      </c>
      <c r="AE80" s="298" t="e">
        <v>#N/A</v>
      </c>
      <c r="AF80" s="298" t="e">
        <v>#N/A</v>
      </c>
      <c r="AG80" s="298" t="e">
        <v>#N/A</v>
      </c>
      <c r="AH80" s="298" t="e">
        <v>#N/A</v>
      </c>
      <c r="AI80" s="298" t="e">
        <v>#N/A</v>
      </c>
      <c r="AJ80" s="298" t="e">
        <v>#N/A</v>
      </c>
      <c r="AK80" s="298" t="e">
        <v>#N/A</v>
      </c>
      <c r="AL80" s="298" t="e">
        <v>#N/A</v>
      </c>
      <c r="AM80" s="298" t="e">
        <v>#N/A</v>
      </c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</row>
    <row r="81" spans="1:68" s="308" customFormat="1" ht="15" hidden="1" customHeight="1" x14ac:dyDescent="0.3">
      <c r="A81" s="296">
        <v>77</v>
      </c>
      <c r="B81" s="24" t="s">
        <v>450</v>
      </c>
      <c r="C81" s="90" t="s">
        <v>636</v>
      </c>
      <c r="D81" s="116" t="s">
        <v>177</v>
      </c>
      <c r="E81" s="297">
        <v>26.243631877733655</v>
      </c>
      <c r="F81" s="297" t="e">
        <v>#N/A</v>
      </c>
      <c r="G81" s="297" t="e">
        <v>#N/A</v>
      </c>
      <c r="H81" s="297" t="e">
        <v>#N/A</v>
      </c>
      <c r="I81" s="297" t="e">
        <v>#N/A</v>
      </c>
      <c r="J81" s="297" t="e">
        <v>#N/A</v>
      </c>
      <c r="K81" s="297" t="e">
        <v>#N/A</v>
      </c>
      <c r="L81" s="297" t="e">
        <v>#N/A</v>
      </c>
      <c r="M81" s="297" t="e">
        <v>#N/A</v>
      </c>
      <c r="N81" s="297" t="e">
        <v>#N/A</v>
      </c>
      <c r="O81" s="297" t="e">
        <v>#N/A</v>
      </c>
      <c r="P81" s="297" t="e">
        <v>#N/A</v>
      </c>
      <c r="Q81" s="297" t="e">
        <v>#N/A</v>
      </c>
      <c r="R81" s="297" t="e">
        <v>#N/A</v>
      </c>
      <c r="S81" s="297" t="e">
        <v>#N/A</v>
      </c>
      <c r="T81" s="297" t="e">
        <v>#N/A</v>
      </c>
      <c r="U81" s="297" t="e">
        <v>#N/A</v>
      </c>
      <c r="V81" s="297" t="e">
        <v>#N/A</v>
      </c>
      <c r="W81" s="297" t="e">
        <v>#N/A</v>
      </c>
      <c r="X81" s="297" t="e">
        <v>#N/A</v>
      </c>
      <c r="Y81" s="297" t="e">
        <v>#N/A</v>
      </c>
      <c r="Z81" s="297" t="e">
        <v>#N/A</v>
      </c>
      <c r="AA81" s="297" t="e">
        <v>#N/A</v>
      </c>
      <c r="AB81" s="297" t="e">
        <v>#N/A</v>
      </c>
      <c r="AC81" s="298" t="e">
        <v>#N/A</v>
      </c>
      <c r="AD81" s="298" t="e">
        <v>#N/A</v>
      </c>
      <c r="AE81" s="298" t="e">
        <v>#N/A</v>
      </c>
      <c r="AF81" s="298" t="e">
        <v>#N/A</v>
      </c>
      <c r="AG81" s="298" t="e">
        <v>#N/A</v>
      </c>
      <c r="AH81" s="298" t="e">
        <v>#N/A</v>
      </c>
      <c r="AI81" s="298" t="e">
        <v>#N/A</v>
      </c>
      <c r="AJ81" s="298" t="e">
        <v>#N/A</v>
      </c>
      <c r="AK81" s="298" t="e">
        <v>#N/A</v>
      </c>
      <c r="AL81" s="298" t="e">
        <v>#N/A</v>
      </c>
      <c r="AM81" s="298" t="e">
        <v>#N/A</v>
      </c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</row>
    <row r="82" spans="1:68" s="308" customFormat="1" ht="15" customHeight="1" x14ac:dyDescent="0.3">
      <c r="A82" s="296">
        <v>78</v>
      </c>
      <c r="B82" s="24" t="s">
        <v>449</v>
      </c>
      <c r="C82" s="90" t="s">
        <v>637</v>
      </c>
      <c r="D82" s="116" t="s">
        <v>364</v>
      </c>
      <c r="E82" s="297">
        <v>4.7923153863687542</v>
      </c>
      <c r="F82" s="297">
        <v>-3.7368649738946829</v>
      </c>
      <c r="G82" s="297" t="e">
        <v>#N/A</v>
      </c>
      <c r="H82" s="297" t="e">
        <v>#N/A</v>
      </c>
      <c r="I82" s="297" t="e">
        <v>#N/A</v>
      </c>
      <c r="J82" s="297">
        <v>5.3628291228412266</v>
      </c>
      <c r="K82" s="297" t="e">
        <v>#N/A</v>
      </c>
      <c r="L82" s="297" t="e">
        <v>#N/A</v>
      </c>
      <c r="M82" s="297">
        <v>-0.22820549458898753</v>
      </c>
      <c r="N82" s="297" t="e">
        <v>#N/A</v>
      </c>
      <c r="O82" s="297" t="e">
        <v>#N/A</v>
      </c>
      <c r="P82" s="297">
        <v>0.57051373647247061</v>
      </c>
      <c r="Q82" s="297" t="e">
        <v>#N/A</v>
      </c>
      <c r="R82" s="297" t="e">
        <v>#N/A</v>
      </c>
      <c r="S82" s="297" t="e">
        <v>#N/A</v>
      </c>
      <c r="T82" s="297" t="e">
        <v>#N/A</v>
      </c>
      <c r="U82" s="297" t="e">
        <v>#N/A</v>
      </c>
      <c r="V82" s="297" t="e">
        <v>#N/A</v>
      </c>
      <c r="W82" s="297" t="e">
        <v>#N/A</v>
      </c>
      <c r="X82" s="297" t="e">
        <v>#N/A</v>
      </c>
      <c r="Y82" s="297" t="e">
        <v>#N/A</v>
      </c>
      <c r="Z82" s="297" t="e">
        <v>#N/A</v>
      </c>
      <c r="AA82" s="297" t="e">
        <v>#N/A</v>
      </c>
      <c r="AB82" s="297" t="e">
        <v>#N/A</v>
      </c>
      <c r="AC82" s="298">
        <v>1.7685925830646596</v>
      </c>
      <c r="AD82" s="298" t="e">
        <v>#N/A</v>
      </c>
      <c r="AE82" s="298" t="e">
        <v>#N/A</v>
      </c>
      <c r="AF82" s="298" t="e">
        <v>#N/A</v>
      </c>
      <c r="AG82" s="298" t="e">
        <v>#N/A</v>
      </c>
      <c r="AH82" s="298" t="e">
        <v>#N/A</v>
      </c>
      <c r="AI82" s="298" t="e">
        <v>#N/A</v>
      </c>
      <c r="AJ82" s="298" t="e">
        <v>#N/A</v>
      </c>
      <c r="AK82" s="298" t="e">
        <v>#N/A</v>
      </c>
      <c r="AL82" s="298" t="e">
        <v>#N/A</v>
      </c>
      <c r="AM82" s="298" t="e">
        <v>#N/A</v>
      </c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</row>
    <row r="83" spans="1:68" s="308" customFormat="1" ht="15" customHeight="1" x14ac:dyDescent="0.3">
      <c r="A83" s="296">
        <v>79</v>
      </c>
      <c r="B83" s="24" t="s">
        <v>448</v>
      </c>
      <c r="C83" s="90" t="s">
        <v>638</v>
      </c>
      <c r="D83" s="116" t="s">
        <v>178</v>
      </c>
      <c r="E83" s="297">
        <v>3.3089795745529953</v>
      </c>
      <c r="F83" s="297">
        <v>-3.3945567320112016</v>
      </c>
      <c r="G83" s="297" t="e">
        <v>#N/A</v>
      </c>
      <c r="H83" s="297">
        <v>0.17115412094173976</v>
      </c>
      <c r="I83" s="297" t="e">
        <v>#N/A</v>
      </c>
      <c r="J83" s="297">
        <v>4.5070585181325171</v>
      </c>
      <c r="K83" s="297" t="e">
        <v>#N/A</v>
      </c>
      <c r="L83" s="297" t="e">
        <v>#N/A</v>
      </c>
      <c r="M83" s="297">
        <v>-0.22820549458898753</v>
      </c>
      <c r="N83" s="297" t="e">
        <v>#N/A</v>
      </c>
      <c r="O83" s="297" t="e">
        <v>#N/A</v>
      </c>
      <c r="P83" s="297" t="e">
        <v>#N/A</v>
      </c>
      <c r="Q83" s="297">
        <v>-0.34230824188348308</v>
      </c>
      <c r="R83" s="297" t="e">
        <v>#N/A</v>
      </c>
      <c r="S83" s="297">
        <v>-1.3692329675339305</v>
      </c>
      <c r="T83" s="297" t="e">
        <v>#N/A</v>
      </c>
      <c r="U83" s="297" t="e">
        <v>#N/A</v>
      </c>
      <c r="V83" s="297">
        <v>4.2218016498962818</v>
      </c>
      <c r="W83" s="297" t="e">
        <v>#N/A</v>
      </c>
      <c r="X83" s="297" t="e">
        <v>#N/A</v>
      </c>
      <c r="Y83" s="297" t="e">
        <v>#N/A</v>
      </c>
      <c r="Z83" s="297" t="e">
        <v>#N/A</v>
      </c>
      <c r="AA83" s="297" t="e">
        <v>#N/A</v>
      </c>
      <c r="AB83" s="297" t="e">
        <v>#N/A</v>
      </c>
      <c r="AC83" s="298" t="e">
        <v>#N/A</v>
      </c>
      <c r="AD83" s="298" t="e">
        <v>#N/A</v>
      </c>
      <c r="AE83" s="298" t="e">
        <v>#N/A</v>
      </c>
      <c r="AF83" s="298" t="e">
        <v>#N/A</v>
      </c>
      <c r="AG83" s="298" t="e">
        <v>#N/A</v>
      </c>
      <c r="AH83" s="298" t="e">
        <v>#N/A</v>
      </c>
      <c r="AI83" s="298" t="e">
        <v>#N/A</v>
      </c>
      <c r="AJ83" s="298">
        <v>-2.1108325098273326</v>
      </c>
      <c r="AK83" s="298">
        <v>-1.3692329675339305</v>
      </c>
      <c r="AL83" s="298">
        <v>-2.3391063195371302</v>
      </c>
      <c r="AM83" s="298" t="e">
        <v>#N/A</v>
      </c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</row>
    <row r="84" spans="1:68" s="308" customFormat="1" ht="15" customHeight="1" x14ac:dyDescent="0.3">
      <c r="A84" s="296">
        <v>80</v>
      </c>
      <c r="B84" s="24" t="s">
        <v>447</v>
      </c>
      <c r="C84" s="90" t="s">
        <v>639</v>
      </c>
      <c r="D84" s="116" t="s">
        <v>178</v>
      </c>
      <c r="E84" s="297">
        <v>9.5275792792823779</v>
      </c>
      <c r="F84" s="297">
        <v>3.8281471717302793</v>
      </c>
      <c r="G84" s="297" t="e">
        <v>#N/A</v>
      </c>
      <c r="H84" s="297" t="e">
        <v>#N/A</v>
      </c>
      <c r="I84" s="297" t="e">
        <v>#N/A</v>
      </c>
      <c r="J84" s="297" t="e">
        <v>#N/A</v>
      </c>
      <c r="K84" s="297" t="e">
        <v>#N/A</v>
      </c>
      <c r="L84" s="297" t="e">
        <v>#N/A</v>
      </c>
      <c r="M84" s="297">
        <v>5.9903942329609414</v>
      </c>
      <c r="N84" s="297" t="e">
        <v>#N/A</v>
      </c>
      <c r="O84" s="297" t="e">
        <v>#N/A</v>
      </c>
      <c r="P84" s="297" t="e">
        <v>#N/A</v>
      </c>
      <c r="Q84" s="297" t="e">
        <v>#N/A</v>
      </c>
      <c r="R84" s="297" t="e">
        <v>#N/A</v>
      </c>
      <c r="S84" s="297" t="e">
        <v>#N/A</v>
      </c>
      <c r="T84" s="297" t="e">
        <v>#N/A</v>
      </c>
      <c r="U84" s="297" t="e">
        <v>#N/A</v>
      </c>
      <c r="V84" s="297" t="e">
        <v>#N/A</v>
      </c>
      <c r="W84" s="297" t="e">
        <v>#N/A</v>
      </c>
      <c r="X84" s="297" t="e">
        <v>#N/A</v>
      </c>
      <c r="Y84" s="297" t="e">
        <v>#N/A</v>
      </c>
      <c r="Z84" s="297" t="e">
        <v>#N/A</v>
      </c>
      <c r="AA84" s="297" t="e">
        <v>#N/A</v>
      </c>
      <c r="AB84" s="297" t="e">
        <v>#N/A</v>
      </c>
      <c r="AC84" s="298" t="e">
        <v>#N/A</v>
      </c>
      <c r="AD84" s="298" t="e">
        <v>#N/A</v>
      </c>
      <c r="AE84" s="298" t="e">
        <v>#N/A</v>
      </c>
      <c r="AF84" s="298" t="e">
        <v>#N/A</v>
      </c>
      <c r="AG84" s="298" t="e">
        <v>#N/A</v>
      </c>
      <c r="AH84" s="298" t="e">
        <v>#N/A</v>
      </c>
      <c r="AI84" s="298" t="e">
        <v>#N/A</v>
      </c>
      <c r="AJ84" s="298" t="e">
        <v>#N/A</v>
      </c>
      <c r="AK84" s="298">
        <v>6.6179593430806598</v>
      </c>
      <c r="AL84" s="298" t="e">
        <v>#N/A</v>
      </c>
      <c r="AM84" s="298" t="e">
        <v>#N/A</v>
      </c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</row>
    <row r="85" spans="1:68" s="309" customFormat="1" ht="15" customHeight="1" x14ac:dyDescent="0.3">
      <c r="A85" s="296">
        <v>81</v>
      </c>
      <c r="B85" s="24" t="s">
        <v>446</v>
      </c>
      <c r="C85" s="90" t="s">
        <v>640</v>
      </c>
      <c r="D85" s="116" t="s">
        <v>178</v>
      </c>
      <c r="E85" s="297">
        <v>16.145538308580484</v>
      </c>
      <c r="F85" s="297">
        <v>11.233415471142953</v>
      </c>
      <c r="G85" s="297" t="e">
        <v>#N/A</v>
      </c>
      <c r="H85" s="297" t="e">
        <v>#N/A</v>
      </c>
      <c r="I85" s="297" t="e">
        <v>#N/A</v>
      </c>
      <c r="J85" s="297" t="e">
        <v>#N/A</v>
      </c>
      <c r="K85" s="297" t="e">
        <v>#N/A</v>
      </c>
      <c r="L85" s="297" t="e">
        <v>#N/A</v>
      </c>
      <c r="M85" s="297" t="e">
        <v>#N/A</v>
      </c>
      <c r="N85" s="297" t="e">
        <v>#N/A</v>
      </c>
      <c r="O85" s="297" t="e">
        <v>#N/A</v>
      </c>
      <c r="P85" s="297" t="e">
        <v>#N/A</v>
      </c>
      <c r="Q85" s="297" t="e">
        <v>#N/A</v>
      </c>
      <c r="R85" s="297" t="e">
        <v>#N/A</v>
      </c>
      <c r="S85" s="297" t="e">
        <v>#N/A</v>
      </c>
      <c r="T85" s="297" t="e">
        <v>#N/A</v>
      </c>
      <c r="U85" s="297" t="e">
        <v>#N/A</v>
      </c>
      <c r="V85" s="297" t="e">
        <v>#N/A</v>
      </c>
      <c r="W85" s="297" t="e">
        <v>#N/A</v>
      </c>
      <c r="X85" s="297" t="e">
        <v>#N/A</v>
      </c>
      <c r="Y85" s="297" t="e">
        <v>#N/A</v>
      </c>
      <c r="Z85" s="297" t="e">
        <v>#N/A</v>
      </c>
      <c r="AA85" s="297" t="e">
        <v>#N/A</v>
      </c>
      <c r="AB85" s="297" t="e">
        <v>#N/A</v>
      </c>
      <c r="AC85" s="298" t="e">
        <v>#N/A</v>
      </c>
      <c r="AD85" s="298" t="e">
        <v>#N/A</v>
      </c>
      <c r="AE85" s="298" t="e">
        <v>#N/A</v>
      </c>
      <c r="AF85" s="298" t="e">
        <v>#N/A</v>
      </c>
      <c r="AG85" s="298" t="e">
        <v>#N/A</v>
      </c>
      <c r="AH85" s="298" t="e">
        <v>#N/A</v>
      </c>
      <c r="AI85" s="298" t="e">
        <v>#N/A</v>
      </c>
      <c r="AJ85" s="298" t="e">
        <v>#N/A</v>
      </c>
      <c r="AK85" s="298" t="e">
        <v>#N/A</v>
      </c>
      <c r="AL85" s="298" t="e">
        <v>#N/A</v>
      </c>
      <c r="AM85" s="298" t="e">
        <v>#N/A</v>
      </c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</row>
    <row r="86" spans="1:68" s="310" customFormat="1" ht="15" customHeight="1" x14ac:dyDescent="0.3">
      <c r="A86" s="296">
        <v>82</v>
      </c>
      <c r="B86" s="24" t="s">
        <v>445</v>
      </c>
      <c r="C86" s="90" t="s">
        <v>641</v>
      </c>
      <c r="D86" s="116" t="s">
        <v>171</v>
      </c>
      <c r="E86" s="297">
        <v>-3.2519282774899207</v>
      </c>
      <c r="F86" s="297">
        <v>-11.638480224038403</v>
      </c>
      <c r="G86" s="297" t="e">
        <v>#N/A</v>
      </c>
      <c r="H86" s="297">
        <v>-9.2993739045012749</v>
      </c>
      <c r="I86" s="297" t="e">
        <v>#N/A</v>
      </c>
      <c r="J86" s="297">
        <v>-5.8192401120192034</v>
      </c>
      <c r="K86" s="297" t="e">
        <v>#N/A</v>
      </c>
      <c r="L86" s="297" t="e">
        <v>#N/A</v>
      </c>
      <c r="M86" s="297">
        <v>-7.9301409369673443</v>
      </c>
      <c r="N86" s="297" t="e">
        <v>#N/A</v>
      </c>
      <c r="O86" s="297" t="e">
        <v>#N/A</v>
      </c>
      <c r="P86" s="297" t="e">
        <v>#N/A</v>
      </c>
      <c r="Q86" s="297" t="e">
        <v>#N/A</v>
      </c>
      <c r="R86" s="297">
        <v>-10.041041761915485</v>
      </c>
      <c r="S86" s="297" t="e">
        <v>#N/A</v>
      </c>
      <c r="T86" s="297" t="e">
        <v>#N/A</v>
      </c>
      <c r="U86" s="297" t="e">
        <v>#N/A</v>
      </c>
      <c r="V86" s="297" t="e">
        <v>#N/A</v>
      </c>
      <c r="W86" s="297" t="e">
        <v>#N/A</v>
      </c>
      <c r="X86" s="297" t="e">
        <v>#N/A</v>
      </c>
      <c r="Y86" s="297">
        <v>-6.9602675849641429</v>
      </c>
      <c r="Z86" s="297" t="e">
        <v>#N/A</v>
      </c>
      <c r="AA86" s="297" t="e">
        <v>#N/A</v>
      </c>
      <c r="AB86" s="297" t="e">
        <v>#N/A</v>
      </c>
      <c r="AC86" s="298">
        <v>-8.2153978052035797</v>
      </c>
      <c r="AD86" s="298" t="e">
        <v>#N/A</v>
      </c>
      <c r="AE86" s="298" t="e">
        <v>#N/A</v>
      </c>
      <c r="AF86" s="298" t="e">
        <v>#N/A</v>
      </c>
      <c r="AG86" s="298" t="e">
        <v>#N/A</v>
      </c>
      <c r="AH86" s="298" t="e">
        <v>#N/A</v>
      </c>
      <c r="AI86" s="298" t="e">
        <v>#N/A</v>
      </c>
      <c r="AJ86" s="298">
        <v>-12.197552344264169</v>
      </c>
      <c r="AK86" s="298">
        <v>-7.9871923106145921</v>
      </c>
      <c r="AL86" s="298" t="e">
        <v>#N/A</v>
      </c>
      <c r="AM86" s="298" t="e">
        <v>#N/A</v>
      </c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</row>
    <row r="87" spans="1:68" s="303" customFormat="1" ht="15" customHeight="1" x14ac:dyDescent="0.3">
      <c r="A87" s="296">
        <v>83</v>
      </c>
      <c r="B87" s="24" t="s">
        <v>444</v>
      </c>
      <c r="C87" s="90" t="s">
        <v>642</v>
      </c>
      <c r="D87" s="116" t="s">
        <v>171</v>
      </c>
      <c r="E87" s="297">
        <v>-0.74166784600393731</v>
      </c>
      <c r="F87" s="297">
        <v>-9.2594379429481979</v>
      </c>
      <c r="G87" s="297" t="e">
        <v>#N/A</v>
      </c>
      <c r="H87" s="297">
        <v>-7.2455244532003782</v>
      </c>
      <c r="I87" s="297" t="e">
        <v>#N/A</v>
      </c>
      <c r="J87" s="297">
        <v>-1.9967980776536436</v>
      </c>
      <c r="K87" s="297" t="e">
        <v>#N/A</v>
      </c>
      <c r="L87" s="297" t="e">
        <v>#N/A</v>
      </c>
      <c r="M87" s="297">
        <v>-7.416678574142118</v>
      </c>
      <c r="N87" s="297" t="e">
        <v>#N/A</v>
      </c>
      <c r="O87" s="297" t="e">
        <v>#N/A</v>
      </c>
      <c r="P87" s="297" t="e">
        <v>#N/A</v>
      </c>
      <c r="Q87" s="297">
        <v>-5.4769318701357186</v>
      </c>
      <c r="R87" s="297">
        <v>-3.1378255505985866</v>
      </c>
      <c r="S87" s="297" t="e">
        <v>#N/A</v>
      </c>
      <c r="T87" s="297" t="e">
        <v>#N/A</v>
      </c>
      <c r="U87" s="297" t="e">
        <v>#N/A</v>
      </c>
      <c r="V87" s="297" t="e">
        <v>#N/A</v>
      </c>
      <c r="W87" s="297" t="e">
        <v>#N/A</v>
      </c>
      <c r="X87" s="297" t="e">
        <v>#N/A</v>
      </c>
      <c r="Y87" s="297" t="e">
        <v>#N/A</v>
      </c>
      <c r="Z87" s="297" t="e">
        <v>#N/A</v>
      </c>
      <c r="AA87" s="297" t="e">
        <v>#N/A</v>
      </c>
      <c r="AB87" s="297" t="e">
        <v>#N/A</v>
      </c>
      <c r="AC87" s="298" t="e">
        <v>#N/A</v>
      </c>
      <c r="AD87" s="298" t="e">
        <v>#N/A</v>
      </c>
      <c r="AE87" s="298" t="e">
        <v>#N/A</v>
      </c>
      <c r="AF87" s="298" t="e">
        <v>#N/A</v>
      </c>
      <c r="AG87" s="298" t="e">
        <v>#N/A</v>
      </c>
      <c r="AH87" s="298" t="e">
        <v>#N/A</v>
      </c>
      <c r="AI87" s="298" t="e">
        <v>#N/A</v>
      </c>
      <c r="AJ87" s="298">
        <v>-9.2422787257383909</v>
      </c>
      <c r="AK87" s="298">
        <v>-7.6448840687311073</v>
      </c>
      <c r="AL87" s="298">
        <v>-10.202687320582683</v>
      </c>
      <c r="AM87" s="298" t="e">
        <v>#N/A</v>
      </c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</row>
    <row r="88" spans="1:68" s="303" customFormat="1" ht="15" customHeight="1" x14ac:dyDescent="0.3">
      <c r="A88" s="296">
        <v>84</v>
      </c>
      <c r="B88" s="24" t="s">
        <v>443</v>
      </c>
      <c r="C88" s="90" t="s">
        <v>643</v>
      </c>
      <c r="D88" s="116" t="s">
        <v>171</v>
      </c>
      <c r="E88" s="297">
        <v>2.738465906542173</v>
      </c>
      <c r="F88" s="297">
        <v>-6.1558432165379617</v>
      </c>
      <c r="G88" s="297" t="e">
        <v>#N/A</v>
      </c>
      <c r="H88" s="297">
        <v>-3.3660310451875812</v>
      </c>
      <c r="I88" s="297" t="e">
        <v>#N/A</v>
      </c>
      <c r="J88" s="297">
        <v>1.4262843411811765</v>
      </c>
      <c r="K88" s="297">
        <v>-6.1615483539026865</v>
      </c>
      <c r="L88" s="297" t="e">
        <v>#N/A</v>
      </c>
      <c r="M88" s="297">
        <v>-2.9666714296568504</v>
      </c>
      <c r="N88" s="297" t="e">
        <v>#N/A</v>
      </c>
      <c r="O88" s="297" t="e">
        <v>#N/A</v>
      </c>
      <c r="P88" s="297" t="e">
        <v>#N/A</v>
      </c>
      <c r="Q88" s="297">
        <v>-1.4833357148284279</v>
      </c>
      <c r="R88" s="297">
        <v>-3.3660310451875812</v>
      </c>
      <c r="S88" s="297" t="e">
        <v>#N/A</v>
      </c>
      <c r="T88" s="297" t="e">
        <v>#N/A</v>
      </c>
      <c r="U88" s="297" t="e">
        <v>#N/A</v>
      </c>
      <c r="V88" s="297" t="e">
        <v>#N/A</v>
      </c>
      <c r="W88" s="297" t="e">
        <v>#N/A</v>
      </c>
      <c r="X88" s="297" t="e">
        <v>#N/A</v>
      </c>
      <c r="Y88" s="297" t="e">
        <v>#N/A</v>
      </c>
      <c r="Z88" s="297" t="e">
        <v>#N/A</v>
      </c>
      <c r="AA88" s="297" t="e">
        <v>#N/A</v>
      </c>
      <c r="AB88" s="297" t="e">
        <v>#N/A</v>
      </c>
      <c r="AC88" s="298" t="e">
        <v>#N/A</v>
      </c>
      <c r="AD88" s="298" t="e">
        <v>#N/A</v>
      </c>
      <c r="AE88" s="298" t="e">
        <v>#N/A</v>
      </c>
      <c r="AF88" s="298" t="e">
        <v>#N/A</v>
      </c>
      <c r="AG88" s="298" t="e">
        <v>#N/A</v>
      </c>
      <c r="AH88" s="298" t="e">
        <v>#N/A</v>
      </c>
      <c r="AI88" s="298" t="e">
        <v>#N/A</v>
      </c>
      <c r="AJ88" s="298">
        <v>-5.4768729418254054</v>
      </c>
      <c r="AK88" s="298">
        <v>-3.7083392870710643</v>
      </c>
      <c r="AL88" s="298">
        <v>-5.6024448921596637</v>
      </c>
      <c r="AM88" s="298" t="e">
        <v>#N/A</v>
      </c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</row>
    <row r="89" spans="1:68" s="303" customFormat="1" ht="15" customHeight="1" x14ac:dyDescent="0.3">
      <c r="A89" s="296">
        <v>85</v>
      </c>
      <c r="B89" s="24" t="s">
        <v>442</v>
      </c>
      <c r="C89" s="90" t="s">
        <v>644</v>
      </c>
      <c r="D89" s="116" t="s">
        <v>171</v>
      </c>
      <c r="E89" s="297">
        <v>5.5339834092319506</v>
      </c>
      <c r="F89" s="297">
        <v>-2.8069275834445548</v>
      </c>
      <c r="G89" s="297" t="e">
        <v>#N/A</v>
      </c>
      <c r="H89" s="297">
        <v>0.22820549458898753</v>
      </c>
      <c r="I89" s="297" t="e">
        <v>#N/A</v>
      </c>
      <c r="J89" s="297">
        <v>4.2788530235435331</v>
      </c>
      <c r="K89" s="297">
        <v>-2.4532090668316222</v>
      </c>
      <c r="L89" s="297" t="e">
        <v>#N/A</v>
      </c>
      <c r="M89" s="297">
        <v>0.34230824188348308</v>
      </c>
      <c r="N89" s="297" t="e">
        <v>#N/A</v>
      </c>
      <c r="O89" s="297" t="e">
        <v>#N/A</v>
      </c>
      <c r="P89" s="297" t="e">
        <v>#N/A</v>
      </c>
      <c r="Q89" s="297">
        <v>1.0269247256504492</v>
      </c>
      <c r="R89" s="297">
        <v>-0.28525686823623531</v>
      </c>
      <c r="S89" s="297" t="e">
        <v>#N/A</v>
      </c>
      <c r="T89" s="297" t="e">
        <v>#N/A</v>
      </c>
      <c r="U89" s="297" t="e">
        <v>#N/A</v>
      </c>
      <c r="V89" s="297" t="e">
        <v>#N/A</v>
      </c>
      <c r="W89" s="297" t="e">
        <v>#N/A</v>
      </c>
      <c r="X89" s="297" t="e">
        <v>#N/A</v>
      </c>
      <c r="Y89" s="297" t="e">
        <v>#N/A</v>
      </c>
      <c r="Z89" s="297" t="e">
        <v>#N/A</v>
      </c>
      <c r="AA89" s="297" t="e">
        <v>#N/A</v>
      </c>
      <c r="AB89" s="297" t="e">
        <v>#N/A</v>
      </c>
      <c r="AC89" s="298">
        <v>2.8525686823623531</v>
      </c>
      <c r="AD89" s="298" t="e">
        <v>#N/A</v>
      </c>
      <c r="AE89" s="298" t="e">
        <v>#N/A</v>
      </c>
      <c r="AF89" s="298" t="e">
        <v>#N/A</v>
      </c>
      <c r="AG89" s="298" t="e">
        <v>#N/A</v>
      </c>
      <c r="AH89" s="298" t="e">
        <v>#N/A</v>
      </c>
      <c r="AI89" s="298" t="e">
        <v>#N/A</v>
      </c>
      <c r="AJ89" s="298" t="e">
        <v>#N/A</v>
      </c>
      <c r="AK89" s="298">
        <v>0.7987192310614617</v>
      </c>
      <c r="AL89" s="298">
        <v>-2.7860087464405652</v>
      </c>
      <c r="AM89" s="298" t="e">
        <v>#N/A</v>
      </c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</row>
    <row r="90" spans="1:68" s="303" customFormat="1" ht="15" customHeight="1" x14ac:dyDescent="0.3">
      <c r="A90" s="296">
        <v>86</v>
      </c>
      <c r="B90" s="24" t="s">
        <v>441</v>
      </c>
      <c r="C90" s="90" t="s">
        <v>645</v>
      </c>
      <c r="D90" s="116" t="s">
        <v>171</v>
      </c>
      <c r="E90" s="297">
        <v>8.5006547304911884</v>
      </c>
      <c r="F90" s="297">
        <v>0.79301409369672982</v>
      </c>
      <c r="G90" s="297" t="e">
        <v>#N/A</v>
      </c>
      <c r="H90" s="297" t="e">
        <v>#N/A</v>
      </c>
      <c r="I90" s="297" t="e">
        <v>#N/A</v>
      </c>
      <c r="J90" s="297" t="e">
        <v>#N/A</v>
      </c>
      <c r="K90" s="297" t="e">
        <v>#N/A</v>
      </c>
      <c r="L90" s="297" t="e">
        <v>#N/A</v>
      </c>
      <c r="M90" s="297" t="e">
        <v>#N/A</v>
      </c>
      <c r="N90" s="297" t="e">
        <v>#N/A</v>
      </c>
      <c r="O90" s="297" t="e">
        <v>#N/A</v>
      </c>
      <c r="P90" s="297" t="e">
        <v>#N/A</v>
      </c>
      <c r="Q90" s="297" t="e">
        <v>#N/A</v>
      </c>
      <c r="R90" s="297" t="e">
        <v>#N/A</v>
      </c>
      <c r="S90" s="297" t="e">
        <v>#N/A</v>
      </c>
      <c r="T90" s="297" t="e">
        <v>#N/A</v>
      </c>
      <c r="U90" s="297" t="e">
        <v>#N/A</v>
      </c>
      <c r="V90" s="297" t="e">
        <v>#N/A</v>
      </c>
      <c r="W90" s="297" t="e">
        <v>#N/A</v>
      </c>
      <c r="X90" s="297" t="e">
        <v>#N/A</v>
      </c>
      <c r="Y90" s="297" t="e">
        <v>#N/A</v>
      </c>
      <c r="Z90" s="297" t="e">
        <v>#N/A</v>
      </c>
      <c r="AA90" s="297" t="e">
        <v>#N/A</v>
      </c>
      <c r="AB90" s="297" t="e">
        <v>#N/A</v>
      </c>
      <c r="AC90" s="298" t="e">
        <v>#N/A</v>
      </c>
      <c r="AD90" s="298" t="e">
        <v>#N/A</v>
      </c>
      <c r="AE90" s="298" t="e">
        <v>#N/A</v>
      </c>
      <c r="AF90" s="298" t="e">
        <v>#N/A</v>
      </c>
      <c r="AG90" s="298" t="e">
        <v>#N/A</v>
      </c>
      <c r="AH90" s="298" t="e">
        <v>#N/A</v>
      </c>
      <c r="AI90" s="298" t="e">
        <v>#N/A</v>
      </c>
      <c r="AJ90" s="298" t="e">
        <v>#N/A</v>
      </c>
      <c r="AK90" s="298" t="e">
        <v>#N/A</v>
      </c>
      <c r="AL90" s="298" t="e">
        <v>#N/A</v>
      </c>
      <c r="AM90" s="298" t="e">
        <v>#N/A</v>
      </c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</row>
    <row r="91" spans="1:68" s="303" customFormat="1" ht="15" customHeight="1" x14ac:dyDescent="0.3">
      <c r="A91" s="296">
        <v>87</v>
      </c>
      <c r="B91" s="24" t="s">
        <v>440</v>
      </c>
      <c r="C91" s="90" t="s">
        <v>646</v>
      </c>
      <c r="D91" s="116" t="s">
        <v>171</v>
      </c>
      <c r="E91" s="297">
        <v>11.75258264614007</v>
      </c>
      <c r="F91" s="297">
        <v>4.3073787103671535</v>
      </c>
      <c r="G91" s="297" t="e">
        <v>#N/A</v>
      </c>
      <c r="H91" s="297" t="e">
        <v>#N/A</v>
      </c>
      <c r="I91" s="297" t="e">
        <v>#N/A</v>
      </c>
      <c r="J91" s="297" t="e">
        <v>#N/A</v>
      </c>
      <c r="K91" s="297" t="e">
        <v>#N/A</v>
      </c>
      <c r="L91" s="297" t="e">
        <v>#N/A</v>
      </c>
      <c r="M91" s="297" t="e">
        <v>#N/A</v>
      </c>
      <c r="N91" s="297" t="e">
        <v>#N/A</v>
      </c>
      <c r="O91" s="297" t="e">
        <v>#N/A</v>
      </c>
      <c r="P91" s="297" t="e">
        <v>#N/A</v>
      </c>
      <c r="Q91" s="297" t="e">
        <v>#N/A</v>
      </c>
      <c r="R91" s="297" t="e">
        <v>#N/A</v>
      </c>
      <c r="S91" s="297" t="e">
        <v>#N/A</v>
      </c>
      <c r="T91" s="297" t="e">
        <v>#N/A</v>
      </c>
      <c r="U91" s="297" t="e">
        <v>#N/A</v>
      </c>
      <c r="V91" s="297" t="e">
        <v>#N/A</v>
      </c>
      <c r="W91" s="297" t="e">
        <v>#N/A</v>
      </c>
      <c r="X91" s="297" t="e">
        <v>#N/A</v>
      </c>
      <c r="Y91" s="297" t="e">
        <v>#N/A</v>
      </c>
      <c r="Z91" s="297" t="e">
        <v>#N/A</v>
      </c>
      <c r="AA91" s="297" t="e">
        <v>#N/A</v>
      </c>
      <c r="AB91" s="297" t="e">
        <v>#N/A</v>
      </c>
      <c r="AC91" s="298" t="e">
        <v>#N/A</v>
      </c>
      <c r="AD91" s="298" t="e">
        <v>#N/A</v>
      </c>
      <c r="AE91" s="298" t="e">
        <v>#N/A</v>
      </c>
      <c r="AF91" s="298" t="e">
        <v>#N/A</v>
      </c>
      <c r="AG91" s="298" t="e">
        <v>#N/A</v>
      </c>
      <c r="AH91" s="298" t="e">
        <v>#N/A</v>
      </c>
      <c r="AI91" s="298" t="e">
        <v>#N/A</v>
      </c>
      <c r="AJ91" s="298" t="e">
        <v>#N/A</v>
      </c>
      <c r="AK91" s="298" t="e">
        <v>#N/A</v>
      </c>
      <c r="AL91" s="298" t="e">
        <v>#N/A</v>
      </c>
      <c r="AM91" s="298" t="e">
        <v>#N/A</v>
      </c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</row>
    <row r="92" spans="1:68" s="303" customFormat="1" ht="15" customHeight="1" x14ac:dyDescent="0.3">
      <c r="A92" s="296">
        <v>88</v>
      </c>
      <c r="B92" s="24" t="s">
        <v>439</v>
      </c>
      <c r="C92" s="90" t="s">
        <v>647</v>
      </c>
      <c r="D92" s="116" t="s">
        <v>171</v>
      </c>
      <c r="E92" s="297">
        <v>14.662202645098295</v>
      </c>
      <c r="F92" s="297">
        <v>7.8331536017670214</v>
      </c>
      <c r="G92" s="297" t="e">
        <v>#N/A</v>
      </c>
      <c r="H92" s="297" t="e">
        <v>#N/A</v>
      </c>
      <c r="I92" s="297" t="e">
        <v>#N/A</v>
      </c>
      <c r="J92" s="297" t="e">
        <v>#N/A</v>
      </c>
      <c r="K92" s="297" t="e">
        <v>#N/A</v>
      </c>
      <c r="L92" s="297" t="e">
        <v>#N/A</v>
      </c>
      <c r="M92" s="297" t="e">
        <v>#N/A</v>
      </c>
      <c r="N92" s="297" t="e">
        <v>#N/A</v>
      </c>
      <c r="O92" s="297" t="e">
        <v>#N/A</v>
      </c>
      <c r="P92" s="297" t="e">
        <v>#N/A</v>
      </c>
      <c r="Q92" s="297" t="e">
        <v>#N/A</v>
      </c>
      <c r="R92" s="297" t="e">
        <v>#N/A</v>
      </c>
      <c r="S92" s="297" t="e">
        <v>#N/A</v>
      </c>
      <c r="T92" s="297" t="e">
        <v>#N/A</v>
      </c>
      <c r="U92" s="297" t="e">
        <v>#N/A</v>
      </c>
      <c r="V92" s="297" t="e">
        <v>#N/A</v>
      </c>
      <c r="W92" s="297" t="e">
        <v>#N/A</v>
      </c>
      <c r="X92" s="297" t="e">
        <v>#N/A</v>
      </c>
      <c r="Y92" s="297" t="e">
        <v>#N/A</v>
      </c>
      <c r="Z92" s="297" t="e">
        <v>#N/A</v>
      </c>
      <c r="AA92" s="297" t="e">
        <v>#N/A</v>
      </c>
      <c r="AB92" s="297" t="e">
        <v>#N/A</v>
      </c>
      <c r="AC92" s="298" t="e">
        <v>#N/A</v>
      </c>
      <c r="AD92" s="298" t="e">
        <v>#N/A</v>
      </c>
      <c r="AE92" s="298" t="e">
        <v>#N/A</v>
      </c>
      <c r="AF92" s="298" t="e">
        <v>#N/A</v>
      </c>
      <c r="AG92" s="298" t="e">
        <v>#N/A</v>
      </c>
      <c r="AH92" s="298" t="e">
        <v>#N/A</v>
      </c>
      <c r="AI92" s="298" t="e">
        <v>#N/A</v>
      </c>
      <c r="AJ92" s="298" t="e">
        <v>#N/A</v>
      </c>
      <c r="AK92" s="298" t="e">
        <v>#N/A</v>
      </c>
      <c r="AL92" s="298" t="e">
        <v>#N/A</v>
      </c>
      <c r="AM92" s="298" t="e">
        <v>#N/A</v>
      </c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</row>
    <row r="93" spans="1:68" s="275" customFormat="1" ht="15" customHeight="1" x14ac:dyDescent="0.3">
      <c r="A93" s="296">
        <v>89</v>
      </c>
      <c r="B93" s="24" t="s">
        <v>438</v>
      </c>
      <c r="C93" s="90" t="s">
        <v>648</v>
      </c>
      <c r="D93" s="116" t="s">
        <v>171</v>
      </c>
      <c r="E93" s="297">
        <v>17.628873966357535</v>
      </c>
      <c r="F93" s="297">
        <v>10.953863740271437</v>
      </c>
      <c r="G93" s="297" t="e">
        <v>#N/A</v>
      </c>
      <c r="H93" s="297" t="e">
        <v>#N/A</v>
      </c>
      <c r="I93" s="297" t="e">
        <v>#N/A</v>
      </c>
      <c r="J93" s="297" t="e">
        <v>#N/A</v>
      </c>
      <c r="K93" s="297" t="e">
        <v>#N/A</v>
      </c>
      <c r="L93" s="297" t="e">
        <v>#N/A</v>
      </c>
      <c r="M93" s="297" t="e">
        <v>#N/A</v>
      </c>
      <c r="N93" s="297" t="e">
        <v>#N/A</v>
      </c>
      <c r="O93" s="297" t="e">
        <v>#N/A</v>
      </c>
      <c r="P93" s="297" t="e">
        <v>#N/A</v>
      </c>
      <c r="Q93" s="297" t="e">
        <v>#N/A</v>
      </c>
      <c r="R93" s="297" t="e">
        <v>#N/A</v>
      </c>
      <c r="S93" s="297" t="e">
        <v>#N/A</v>
      </c>
      <c r="T93" s="297" t="e">
        <v>#N/A</v>
      </c>
      <c r="U93" s="297" t="e">
        <v>#N/A</v>
      </c>
      <c r="V93" s="297" t="e">
        <v>#N/A</v>
      </c>
      <c r="W93" s="297" t="e">
        <v>#N/A</v>
      </c>
      <c r="X93" s="297" t="e">
        <v>#N/A</v>
      </c>
      <c r="Y93" s="297" t="e">
        <v>#N/A</v>
      </c>
      <c r="Z93" s="297" t="e">
        <v>#N/A</v>
      </c>
      <c r="AA93" s="297" t="e">
        <v>#N/A</v>
      </c>
      <c r="AB93" s="297" t="e">
        <v>#N/A</v>
      </c>
      <c r="AC93" s="298" t="e">
        <v>#N/A</v>
      </c>
      <c r="AD93" s="298" t="e">
        <v>#N/A</v>
      </c>
      <c r="AE93" s="298" t="e">
        <v>#N/A</v>
      </c>
      <c r="AF93" s="298" t="e">
        <v>#N/A</v>
      </c>
      <c r="AG93" s="298" t="e">
        <v>#N/A</v>
      </c>
      <c r="AH93" s="298" t="e">
        <v>#N/A</v>
      </c>
      <c r="AI93" s="298" t="e">
        <v>#N/A</v>
      </c>
      <c r="AJ93" s="298" t="e">
        <v>#N/A</v>
      </c>
      <c r="AK93" s="298" t="e">
        <v>#N/A</v>
      </c>
      <c r="AL93" s="298" t="e">
        <v>#N/A</v>
      </c>
      <c r="AM93" s="298" t="e">
        <v>#N/A</v>
      </c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</row>
    <row r="94" spans="1:68" s="275" customFormat="1" ht="15" hidden="1" customHeight="1" x14ac:dyDescent="0.3">
      <c r="A94" s="296">
        <v>90</v>
      </c>
      <c r="B94" s="24" t="s">
        <v>437</v>
      </c>
      <c r="C94" s="90" t="s">
        <v>649</v>
      </c>
      <c r="D94" s="116" t="s">
        <v>171</v>
      </c>
      <c r="E94" s="297">
        <v>20.538493968924662</v>
      </c>
      <c r="F94" s="297" t="e">
        <v>#N/A</v>
      </c>
      <c r="G94" s="297" t="e">
        <v>#N/A</v>
      </c>
      <c r="H94" s="297" t="e">
        <v>#N/A</v>
      </c>
      <c r="I94" s="297" t="e">
        <v>#N/A</v>
      </c>
      <c r="J94" s="297" t="e">
        <v>#N/A</v>
      </c>
      <c r="K94" s="297" t="e">
        <v>#N/A</v>
      </c>
      <c r="L94" s="297" t="e">
        <v>#N/A</v>
      </c>
      <c r="M94" s="297" t="e">
        <v>#N/A</v>
      </c>
      <c r="N94" s="297" t="e">
        <v>#N/A</v>
      </c>
      <c r="O94" s="297" t="e">
        <v>#N/A</v>
      </c>
      <c r="P94" s="297" t="e">
        <v>#N/A</v>
      </c>
      <c r="Q94" s="297" t="e">
        <v>#N/A</v>
      </c>
      <c r="R94" s="297" t="e">
        <v>#N/A</v>
      </c>
      <c r="S94" s="297" t="e">
        <v>#N/A</v>
      </c>
      <c r="T94" s="297" t="e">
        <v>#N/A</v>
      </c>
      <c r="U94" s="297" t="e">
        <v>#N/A</v>
      </c>
      <c r="V94" s="297" t="e">
        <v>#N/A</v>
      </c>
      <c r="W94" s="297" t="e">
        <v>#N/A</v>
      </c>
      <c r="X94" s="297" t="e">
        <v>#N/A</v>
      </c>
      <c r="Y94" s="297" t="e">
        <v>#N/A</v>
      </c>
      <c r="Z94" s="297" t="e">
        <v>#N/A</v>
      </c>
      <c r="AA94" s="297" t="e">
        <v>#N/A</v>
      </c>
      <c r="AB94" s="297" t="e">
        <v>#N/A</v>
      </c>
      <c r="AC94" s="298" t="e">
        <v>#N/A</v>
      </c>
      <c r="AD94" s="298" t="e">
        <v>#N/A</v>
      </c>
      <c r="AE94" s="298" t="e">
        <v>#N/A</v>
      </c>
      <c r="AF94" s="298" t="e">
        <v>#N/A</v>
      </c>
      <c r="AG94" s="298" t="e">
        <v>#N/A</v>
      </c>
      <c r="AH94" s="298" t="e">
        <v>#N/A</v>
      </c>
      <c r="AI94" s="298" t="e">
        <v>#N/A</v>
      </c>
      <c r="AJ94" s="298" t="e">
        <v>#N/A</v>
      </c>
      <c r="AK94" s="298" t="e">
        <v>#N/A</v>
      </c>
      <c r="AL94" s="298" t="e">
        <v>#N/A</v>
      </c>
      <c r="AM94" s="298" t="e">
        <v>#N/A</v>
      </c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</row>
    <row r="95" spans="1:68" s="275" customFormat="1" ht="15" customHeight="1" x14ac:dyDescent="0.3">
      <c r="A95" s="296">
        <v>91</v>
      </c>
      <c r="B95" s="24" t="s">
        <v>436</v>
      </c>
      <c r="C95" s="90" t="s">
        <v>650</v>
      </c>
      <c r="D95" s="116" t="s">
        <v>171</v>
      </c>
      <c r="E95" s="297">
        <v>8.5006547006440201</v>
      </c>
      <c r="F95" s="297">
        <v>2.4303885173727267</v>
      </c>
      <c r="G95" s="297" t="e">
        <v>#N/A</v>
      </c>
      <c r="H95" s="297" t="e">
        <v>#N/A</v>
      </c>
      <c r="I95" s="297" t="e">
        <v>#N/A</v>
      </c>
      <c r="J95" s="297" t="e">
        <v>#N/A</v>
      </c>
      <c r="K95" s="297" t="e">
        <v>#N/A</v>
      </c>
      <c r="L95" s="297" t="e">
        <v>#N/A</v>
      </c>
      <c r="M95" s="297" t="e">
        <v>#N/A</v>
      </c>
      <c r="N95" s="297" t="e">
        <v>#N/A</v>
      </c>
      <c r="O95" s="297" t="e">
        <v>#N/A</v>
      </c>
      <c r="P95" s="297" t="e">
        <v>#N/A</v>
      </c>
      <c r="Q95" s="297" t="e">
        <v>#N/A</v>
      </c>
      <c r="R95" s="297" t="e">
        <v>#N/A</v>
      </c>
      <c r="S95" s="297" t="e">
        <v>#N/A</v>
      </c>
      <c r="T95" s="297" t="e">
        <v>#N/A</v>
      </c>
      <c r="U95" s="297" t="e">
        <v>#N/A</v>
      </c>
      <c r="V95" s="297" t="e">
        <v>#N/A</v>
      </c>
      <c r="W95" s="297" t="e">
        <v>#N/A</v>
      </c>
      <c r="X95" s="297" t="e">
        <v>#N/A</v>
      </c>
      <c r="Y95" s="297" t="e">
        <v>#N/A</v>
      </c>
      <c r="Z95" s="297" t="e">
        <v>#N/A</v>
      </c>
      <c r="AA95" s="297" t="e">
        <v>#N/A</v>
      </c>
      <c r="AB95" s="297" t="e">
        <v>#N/A</v>
      </c>
      <c r="AC95" s="298" t="e">
        <v>#N/A</v>
      </c>
      <c r="AD95" s="298" t="e">
        <v>#N/A</v>
      </c>
      <c r="AE95" s="298" t="e">
        <v>#N/A</v>
      </c>
      <c r="AF95" s="298" t="e">
        <v>#N/A</v>
      </c>
      <c r="AG95" s="298" t="e">
        <v>#N/A</v>
      </c>
      <c r="AH95" s="298" t="e">
        <v>#N/A</v>
      </c>
      <c r="AI95" s="298" t="e">
        <v>#N/A</v>
      </c>
      <c r="AJ95" s="298" t="e">
        <v>#N/A</v>
      </c>
      <c r="AK95" s="298" t="e">
        <v>#N/A</v>
      </c>
      <c r="AL95" s="298" t="e">
        <v>#N/A</v>
      </c>
      <c r="AM95" s="298" t="e">
        <v>#N/A</v>
      </c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</row>
    <row r="96" spans="1:68" s="275" customFormat="1" ht="15" hidden="1" customHeight="1" x14ac:dyDescent="0.3">
      <c r="A96" s="296">
        <v>92</v>
      </c>
      <c r="B96" s="24" t="s">
        <v>435</v>
      </c>
      <c r="C96" s="90" t="s">
        <v>651</v>
      </c>
      <c r="D96" s="116" t="s">
        <v>380</v>
      </c>
      <c r="E96" s="297" t="e">
        <v>#N/A</v>
      </c>
      <c r="F96" s="297" t="e">
        <v>#N/A</v>
      </c>
      <c r="G96" s="297" t="e">
        <v>#N/A</v>
      </c>
      <c r="H96" s="297" t="e">
        <v>#N/A</v>
      </c>
      <c r="I96" s="297" t="e">
        <v>#N/A</v>
      </c>
      <c r="J96" s="297" t="e">
        <v>#N/A</v>
      </c>
      <c r="K96" s="297" t="e">
        <v>#N/A</v>
      </c>
      <c r="L96" s="297" t="e">
        <v>#N/A</v>
      </c>
      <c r="M96" s="297" t="e">
        <v>#N/A</v>
      </c>
      <c r="N96" s="297" t="e">
        <v>#N/A</v>
      </c>
      <c r="O96" s="297" t="e">
        <v>#N/A</v>
      </c>
      <c r="P96" s="297" t="e">
        <v>#N/A</v>
      </c>
      <c r="Q96" s="297" t="e">
        <v>#N/A</v>
      </c>
      <c r="R96" s="297" t="e">
        <v>#N/A</v>
      </c>
      <c r="S96" s="297" t="e">
        <v>#N/A</v>
      </c>
      <c r="T96" s="297" t="e">
        <v>#N/A</v>
      </c>
      <c r="U96" s="297" t="e">
        <v>#N/A</v>
      </c>
      <c r="V96" s="297" t="e">
        <v>#N/A</v>
      </c>
      <c r="W96" s="297" t="e">
        <v>#N/A</v>
      </c>
      <c r="X96" s="297" t="e">
        <v>#N/A</v>
      </c>
      <c r="Y96" s="297" t="e">
        <v>#N/A</v>
      </c>
      <c r="Z96" s="297" t="e">
        <v>#N/A</v>
      </c>
      <c r="AA96" s="297" t="e">
        <v>#N/A</v>
      </c>
      <c r="AB96" s="297" t="e">
        <v>#N/A</v>
      </c>
      <c r="AC96" s="298" t="e">
        <v>#N/A</v>
      </c>
      <c r="AD96" s="298" t="e">
        <v>#N/A</v>
      </c>
      <c r="AE96" s="298" t="e">
        <v>#N/A</v>
      </c>
      <c r="AF96" s="298" t="e">
        <v>#N/A</v>
      </c>
      <c r="AG96" s="298" t="e">
        <v>#N/A</v>
      </c>
      <c r="AH96" s="298" t="e">
        <v>#N/A</v>
      </c>
      <c r="AI96" s="298" t="e">
        <v>#N/A</v>
      </c>
      <c r="AJ96" s="298" t="e">
        <v>#N/A</v>
      </c>
      <c r="AK96" s="298" t="e">
        <v>#N/A</v>
      </c>
      <c r="AL96" s="298" t="e">
        <v>#N/A</v>
      </c>
      <c r="AM96" s="298" t="e">
        <v>#N/A</v>
      </c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</row>
    <row r="97" spans="1:68" s="311" customFormat="1" ht="14.55" customHeight="1" x14ac:dyDescent="0.3">
      <c r="A97" s="296">
        <v>93</v>
      </c>
      <c r="B97" s="24" t="s">
        <v>434</v>
      </c>
      <c r="C97" s="90" t="s">
        <v>652</v>
      </c>
      <c r="D97" s="116" t="s">
        <v>270</v>
      </c>
      <c r="E97" s="297">
        <v>17.971183240870882</v>
      </c>
      <c r="F97" s="297">
        <v>18.245029292389614</v>
      </c>
      <c r="G97" s="297" t="e">
        <v>#N/A</v>
      </c>
      <c r="H97" s="297">
        <v>20.424391765714454</v>
      </c>
      <c r="I97" s="297" t="e">
        <v>#N/A</v>
      </c>
      <c r="J97" s="297">
        <v>21.10900824948142</v>
      </c>
      <c r="K97" s="297" t="e">
        <v>#N/A</v>
      </c>
      <c r="L97" s="297" t="e">
        <v>#N/A</v>
      </c>
      <c r="M97" s="297" t="e">
        <v>#N/A</v>
      </c>
      <c r="N97" s="297" t="e">
        <v>#N/A</v>
      </c>
      <c r="O97" s="297">
        <v>20.367340392067209</v>
      </c>
      <c r="P97" s="297">
        <v>21.964778854190122</v>
      </c>
      <c r="Q97" s="297" t="e">
        <v>#N/A</v>
      </c>
      <c r="R97" s="297">
        <v>21.10900824948142</v>
      </c>
      <c r="S97" s="297" t="e">
        <v>#N/A</v>
      </c>
      <c r="T97" s="297">
        <v>20.310289018419958</v>
      </c>
      <c r="U97" s="297" t="e">
        <v>#N/A</v>
      </c>
      <c r="V97" s="297">
        <v>17.115412094174122</v>
      </c>
      <c r="W97" s="297">
        <v>16.716052478643391</v>
      </c>
      <c r="X97" s="297">
        <v>17.309386764574761</v>
      </c>
      <c r="Y97" s="297">
        <v>17.503361434975403</v>
      </c>
      <c r="Z97" s="297">
        <v>17.663105281187697</v>
      </c>
      <c r="AA97" s="297">
        <v>17.800028577941088</v>
      </c>
      <c r="AB97" s="297" t="e">
        <v>#N/A</v>
      </c>
      <c r="AC97" s="298">
        <v>17.914131325235584</v>
      </c>
      <c r="AD97" s="298" t="e">
        <v>#N/A</v>
      </c>
      <c r="AE97" s="298">
        <v>16.830155225937887</v>
      </c>
      <c r="AF97" s="298" t="e">
        <v>#N/A</v>
      </c>
      <c r="AG97" s="298">
        <v>17.400668962410357</v>
      </c>
      <c r="AH97" s="298">
        <v>17.571823083352101</v>
      </c>
      <c r="AI97" s="298" t="e">
        <v>#N/A</v>
      </c>
      <c r="AJ97" s="298">
        <v>19.066671336995402</v>
      </c>
      <c r="AK97" s="298" t="e">
        <v>#N/A</v>
      </c>
      <c r="AL97" s="298">
        <v>17.914131325235584</v>
      </c>
      <c r="AM97" s="298" t="e">
        <v>#N/A</v>
      </c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</row>
    <row r="98" spans="1:68" s="307" customFormat="1" ht="14.55" hidden="1" customHeight="1" x14ac:dyDescent="0.3">
      <c r="A98" s="296">
        <v>94</v>
      </c>
      <c r="B98" s="24" t="s">
        <v>433</v>
      </c>
      <c r="C98" s="90" t="s">
        <v>653</v>
      </c>
      <c r="D98" s="116" t="s">
        <v>270</v>
      </c>
      <c r="E98" s="297">
        <v>41.932759086642314</v>
      </c>
      <c r="F98" s="297" t="e">
        <v>#N/A</v>
      </c>
      <c r="G98" s="297" t="e">
        <v>#N/A</v>
      </c>
      <c r="H98" s="297" t="e">
        <v>#N/A</v>
      </c>
      <c r="I98" s="297" t="e">
        <v>#N/A</v>
      </c>
      <c r="J98" s="297" t="e">
        <v>#N/A</v>
      </c>
      <c r="K98" s="297" t="e">
        <v>#N/A</v>
      </c>
      <c r="L98" s="297" t="e">
        <v>#N/A</v>
      </c>
      <c r="M98" s="297" t="e">
        <v>#N/A</v>
      </c>
      <c r="N98" s="297" t="e">
        <v>#N/A</v>
      </c>
      <c r="O98" s="297" t="e">
        <v>#N/A</v>
      </c>
      <c r="P98" s="297" t="e">
        <v>#N/A</v>
      </c>
      <c r="Q98" s="297" t="e">
        <v>#N/A</v>
      </c>
      <c r="R98" s="297" t="e">
        <v>#N/A</v>
      </c>
      <c r="S98" s="297" t="e">
        <v>#N/A</v>
      </c>
      <c r="T98" s="297" t="e">
        <v>#N/A</v>
      </c>
      <c r="U98" s="297" t="e">
        <v>#N/A</v>
      </c>
      <c r="V98" s="297" t="e">
        <v>#N/A</v>
      </c>
      <c r="W98" s="297" t="e">
        <v>#N/A</v>
      </c>
      <c r="X98" s="297" t="e">
        <v>#N/A</v>
      </c>
      <c r="Y98" s="297" t="e">
        <v>#N/A</v>
      </c>
      <c r="Z98" s="297" t="e">
        <v>#N/A</v>
      </c>
      <c r="AA98" s="297" t="e">
        <v>#N/A</v>
      </c>
      <c r="AB98" s="297" t="e">
        <v>#N/A</v>
      </c>
      <c r="AC98" s="298" t="e">
        <v>#N/A</v>
      </c>
      <c r="AD98" s="298" t="e">
        <v>#N/A</v>
      </c>
      <c r="AE98" s="298" t="e">
        <v>#N/A</v>
      </c>
      <c r="AF98" s="298" t="e">
        <v>#N/A</v>
      </c>
      <c r="AG98" s="298" t="e">
        <v>#N/A</v>
      </c>
      <c r="AH98" s="298" t="e">
        <v>#N/A</v>
      </c>
      <c r="AI98" s="298" t="e">
        <v>#N/A</v>
      </c>
      <c r="AJ98" s="298" t="e">
        <v>#N/A</v>
      </c>
      <c r="AK98" s="298" t="e">
        <v>#N/A</v>
      </c>
      <c r="AL98" s="298" t="e">
        <v>#N/A</v>
      </c>
      <c r="AM98" s="298" t="e">
        <v>#N/A</v>
      </c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</row>
    <row r="99" spans="1:68" s="307" customFormat="1" ht="14.55" customHeight="1" x14ac:dyDescent="0.3">
      <c r="A99" s="296">
        <v>95</v>
      </c>
      <c r="B99" s="24" t="s">
        <v>432</v>
      </c>
      <c r="C99" s="90" t="s">
        <v>654</v>
      </c>
      <c r="D99" s="116" t="s">
        <v>424</v>
      </c>
      <c r="E99" s="297">
        <v>15.575025005698452</v>
      </c>
      <c r="F99" s="297">
        <v>15.261242450638592</v>
      </c>
      <c r="G99" s="297">
        <v>17.514771709704856</v>
      </c>
      <c r="H99" s="297">
        <v>18.085285446177323</v>
      </c>
      <c r="I99" s="297">
        <v>19.226312919122265</v>
      </c>
      <c r="J99" s="297">
        <v>19.454518413711252</v>
      </c>
      <c r="K99" s="297">
        <v>16.716052478643395</v>
      </c>
      <c r="L99" s="297">
        <v>16.145538742170924</v>
      </c>
      <c r="M99" s="297">
        <v>18.541696435355302</v>
      </c>
      <c r="N99" s="297">
        <v>17.628874456999348</v>
      </c>
      <c r="O99" s="297">
        <v>17.400668962410361</v>
      </c>
      <c r="P99" s="297">
        <v>19.055158798180528</v>
      </c>
      <c r="Q99" s="297">
        <v>18.484645061708054</v>
      </c>
      <c r="R99" s="297">
        <v>18.085285446177323</v>
      </c>
      <c r="S99" s="297">
        <v>17.115412094174125</v>
      </c>
      <c r="T99" s="297">
        <v>17.628874456999348</v>
      </c>
      <c r="U99" s="297">
        <v>17.936951874694483</v>
      </c>
      <c r="V99" s="297">
        <v>14.491048906400758</v>
      </c>
      <c r="W99" s="297">
        <v>15.004511269225981</v>
      </c>
      <c r="X99" s="297">
        <v>15.175665390167724</v>
      </c>
      <c r="Y99" s="297">
        <v>15.175665390167724</v>
      </c>
      <c r="Z99" s="297">
        <v>15.061562642873229</v>
      </c>
      <c r="AA99" s="297">
        <v>15.244127038544418</v>
      </c>
      <c r="AB99" s="297" t="e">
        <v>#N/A</v>
      </c>
      <c r="AC99" s="298">
        <v>15.175665390167724</v>
      </c>
      <c r="AD99" s="298" t="e">
        <v>#N/A</v>
      </c>
      <c r="AE99" s="298">
        <v>14.60515165369525</v>
      </c>
      <c r="AF99" s="298" t="e">
        <v>#N/A</v>
      </c>
      <c r="AG99" s="298">
        <v>14.548100280048006</v>
      </c>
      <c r="AH99" s="298">
        <v>14.719254400989746</v>
      </c>
      <c r="AI99" s="298">
        <v>15.118614016520473</v>
      </c>
      <c r="AJ99" s="298">
        <v>16.145629481339025</v>
      </c>
      <c r="AK99" s="298" t="e">
        <v>#N/A</v>
      </c>
      <c r="AL99" s="298">
        <v>16.373744236759915</v>
      </c>
      <c r="AM99" s="298">
        <v>9.2137968440304032</v>
      </c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</row>
    <row r="100" spans="1:68" s="307" customFormat="1" ht="14.55" customHeight="1" x14ac:dyDescent="0.3">
      <c r="A100" s="296">
        <v>96</v>
      </c>
      <c r="B100" s="24" t="s">
        <v>431</v>
      </c>
      <c r="C100" s="90" t="s">
        <v>655</v>
      </c>
      <c r="D100" s="116" t="s">
        <v>424</v>
      </c>
      <c r="E100" s="297">
        <v>17.80002792755543</v>
      </c>
      <c r="F100" s="297">
        <v>18.707145418932317</v>
      </c>
      <c r="G100" s="297" t="e">
        <v>#N/A</v>
      </c>
      <c r="H100" s="297">
        <v>22.078881601484621</v>
      </c>
      <c r="I100" s="297" t="e">
        <v>#N/A</v>
      </c>
      <c r="J100" s="297">
        <v>22.307087096073609</v>
      </c>
      <c r="K100" s="297" t="e">
        <v>#N/A</v>
      </c>
      <c r="L100" s="297" t="e">
        <v>#N/A</v>
      </c>
      <c r="M100" s="297" t="e">
        <v>#N/A</v>
      </c>
      <c r="N100" s="297" t="e">
        <v>#N/A</v>
      </c>
      <c r="O100" s="297" t="e">
        <v>#N/A</v>
      </c>
      <c r="P100" s="297" t="e">
        <v>#N/A</v>
      </c>
      <c r="Q100" s="297">
        <v>21.850676106895634</v>
      </c>
      <c r="R100" s="297" t="e">
        <v>#N/A</v>
      </c>
      <c r="S100" s="297" t="e">
        <v>#N/A</v>
      </c>
      <c r="T100" s="297" t="e">
        <v>#N/A</v>
      </c>
      <c r="U100" s="297" t="e">
        <v>#N/A</v>
      </c>
      <c r="V100" s="297" t="e">
        <v>#N/A</v>
      </c>
      <c r="W100" s="297" t="e">
        <v>#N/A</v>
      </c>
      <c r="X100" s="297" t="e">
        <v>#N/A</v>
      </c>
      <c r="Y100" s="297" t="e">
        <v>#N/A</v>
      </c>
      <c r="Z100" s="297">
        <v>17.914131325235584</v>
      </c>
      <c r="AA100" s="297" t="e">
        <v>#N/A</v>
      </c>
      <c r="AB100" s="297" t="e">
        <v>#N/A</v>
      </c>
      <c r="AC100" s="298">
        <v>18.484645061708054</v>
      </c>
      <c r="AD100" s="298" t="e">
        <v>#N/A</v>
      </c>
      <c r="AE100" s="298" t="e">
        <v>#N/A</v>
      </c>
      <c r="AF100" s="298" t="e">
        <v>#N/A</v>
      </c>
      <c r="AG100" s="298" t="e">
        <v>#N/A</v>
      </c>
      <c r="AH100" s="298" t="e">
        <v>#N/A</v>
      </c>
      <c r="AI100" s="298" t="e">
        <v>#N/A</v>
      </c>
      <c r="AJ100" s="298" t="e">
        <v>#N/A</v>
      </c>
      <c r="AK100" s="298">
        <v>21.82215042007201</v>
      </c>
      <c r="AL100" s="298">
        <v>18.941056050886029</v>
      </c>
      <c r="AM100" s="298" t="e">
        <v>#N/A</v>
      </c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</row>
    <row r="101" spans="1:68" s="307" customFormat="1" ht="14.55" customHeight="1" x14ac:dyDescent="0.3">
      <c r="A101" s="296">
        <v>97</v>
      </c>
      <c r="B101" s="24" t="s">
        <v>430</v>
      </c>
      <c r="C101" s="90" t="s">
        <v>656</v>
      </c>
      <c r="D101" s="116" t="s">
        <v>424</v>
      </c>
      <c r="E101" s="297">
        <v>18.256439704042361</v>
      </c>
      <c r="F101" s="297">
        <v>18.421888550696082</v>
      </c>
      <c r="G101" s="297" t="e">
        <v>#N/A</v>
      </c>
      <c r="H101" s="297">
        <v>20.367340392067206</v>
      </c>
      <c r="I101" s="297" t="e">
        <v>#N/A</v>
      </c>
      <c r="J101" s="297">
        <v>20.994905502186924</v>
      </c>
      <c r="K101" s="297" t="e">
        <v>#N/A</v>
      </c>
      <c r="L101" s="297" t="e">
        <v>#N/A</v>
      </c>
      <c r="M101" s="297" t="e">
        <v>#N/A</v>
      </c>
      <c r="N101" s="297" t="e">
        <v>#N/A</v>
      </c>
      <c r="O101" s="297" t="e">
        <v>#N/A</v>
      </c>
      <c r="P101" s="297" t="e">
        <v>#N/A</v>
      </c>
      <c r="Q101" s="297">
        <v>21.508367865012147</v>
      </c>
      <c r="R101" s="297" t="e">
        <v>#N/A</v>
      </c>
      <c r="S101" s="297" t="e">
        <v>#N/A</v>
      </c>
      <c r="T101" s="297" t="e">
        <v>#N/A</v>
      </c>
      <c r="U101" s="297" t="e">
        <v>#N/A</v>
      </c>
      <c r="V101" s="297" t="e">
        <v>#N/A</v>
      </c>
      <c r="W101" s="297" t="e">
        <v>#N/A</v>
      </c>
      <c r="X101" s="297" t="e">
        <v>#N/A</v>
      </c>
      <c r="Y101" s="297" t="e">
        <v>#N/A</v>
      </c>
      <c r="Z101" s="297" t="e">
        <v>#N/A</v>
      </c>
      <c r="AA101" s="297" t="e">
        <v>#N/A</v>
      </c>
      <c r="AB101" s="297" t="e">
        <v>#N/A</v>
      </c>
      <c r="AC101" s="298">
        <v>18.142336819824571</v>
      </c>
      <c r="AD101" s="298" t="e">
        <v>#N/A</v>
      </c>
      <c r="AE101" s="298" t="e">
        <v>#N/A</v>
      </c>
      <c r="AF101" s="298" t="e">
        <v>#N/A</v>
      </c>
      <c r="AG101" s="298" t="e">
        <v>#N/A</v>
      </c>
      <c r="AH101" s="298" t="e">
        <v>#N/A</v>
      </c>
      <c r="AI101" s="298" t="e">
        <v>#N/A</v>
      </c>
      <c r="AJ101" s="298" t="e">
        <v>#N/A</v>
      </c>
      <c r="AK101" s="298" t="e">
        <v>#N/A</v>
      </c>
      <c r="AL101" s="298">
        <v>19.093193047278692</v>
      </c>
      <c r="AM101" s="298" t="e">
        <v>#N/A</v>
      </c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</row>
    <row r="102" spans="1:68" s="308" customFormat="1" ht="15" customHeight="1" x14ac:dyDescent="0.3">
      <c r="A102" s="296">
        <v>98</v>
      </c>
      <c r="B102" s="24" t="s">
        <v>429</v>
      </c>
      <c r="C102" s="90" t="s">
        <v>657</v>
      </c>
      <c r="D102" s="116" t="s">
        <v>424</v>
      </c>
      <c r="E102" s="297">
        <v>17.971182972729423</v>
      </c>
      <c r="F102" s="297">
        <v>18.535991297990577</v>
      </c>
      <c r="G102" s="297" t="e">
        <v>#N/A</v>
      </c>
      <c r="H102" s="297">
        <v>20.595545886656197</v>
      </c>
      <c r="I102" s="297" t="e">
        <v>#N/A</v>
      </c>
      <c r="J102" s="297" t="e">
        <v>#N/A</v>
      </c>
      <c r="K102" s="297" t="e">
        <v>#N/A</v>
      </c>
      <c r="L102" s="297" t="e">
        <v>#N/A</v>
      </c>
      <c r="M102" s="297" t="e">
        <v>#N/A</v>
      </c>
      <c r="N102" s="297" t="e">
        <v>#N/A</v>
      </c>
      <c r="O102" s="297" t="e">
        <v>#N/A</v>
      </c>
      <c r="P102" s="297" t="e">
        <v>#N/A</v>
      </c>
      <c r="Q102" s="297">
        <v>21.565419238659395</v>
      </c>
      <c r="R102" s="297" t="e">
        <v>#N/A</v>
      </c>
      <c r="S102" s="297" t="e">
        <v>#N/A</v>
      </c>
      <c r="T102" s="297" t="e">
        <v>#N/A</v>
      </c>
      <c r="U102" s="297" t="e">
        <v>#N/A</v>
      </c>
      <c r="V102" s="297" t="e">
        <v>#N/A</v>
      </c>
      <c r="W102" s="297">
        <v>17.91413132523558</v>
      </c>
      <c r="X102" s="297" t="e">
        <v>#N/A</v>
      </c>
      <c r="Y102" s="297" t="e">
        <v>#N/A</v>
      </c>
      <c r="Z102" s="297" t="e">
        <v>#N/A</v>
      </c>
      <c r="AA102" s="297" t="e">
        <v>#N/A</v>
      </c>
      <c r="AB102" s="297" t="e">
        <v>#N/A</v>
      </c>
      <c r="AC102" s="298">
        <v>18.256439567119067</v>
      </c>
      <c r="AD102" s="298" t="e">
        <v>#N/A</v>
      </c>
      <c r="AE102" s="298" t="e">
        <v>#N/A</v>
      </c>
      <c r="AF102" s="298" t="e">
        <v>#N/A</v>
      </c>
      <c r="AG102" s="298">
        <v>17.286566215115869</v>
      </c>
      <c r="AH102" s="298" t="e">
        <v>#N/A</v>
      </c>
      <c r="AI102" s="298" t="e">
        <v>#N/A</v>
      </c>
      <c r="AJ102" s="298" t="e">
        <v>#N/A</v>
      </c>
      <c r="AK102" s="298" t="e">
        <v>#N/A</v>
      </c>
      <c r="AL102" s="298">
        <v>18.684324869473421</v>
      </c>
      <c r="AM102" s="298" t="e">
        <v>#N/A</v>
      </c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</row>
    <row r="103" spans="1:68" s="308" customFormat="1" ht="15" customHeight="1" x14ac:dyDescent="0.3">
      <c r="A103" s="296">
        <v>99</v>
      </c>
      <c r="B103" s="24" t="s">
        <v>428</v>
      </c>
      <c r="C103" s="90" t="s">
        <v>658</v>
      </c>
      <c r="D103" s="116" t="s">
        <v>424</v>
      </c>
      <c r="E103" s="297">
        <v>19.51157022094894</v>
      </c>
      <c r="F103" s="297">
        <v>21.017726051645827</v>
      </c>
      <c r="G103" s="297" t="e">
        <v>#N/A</v>
      </c>
      <c r="H103" s="297" t="e">
        <v>#N/A</v>
      </c>
      <c r="I103" s="297" t="e">
        <v>#N/A</v>
      </c>
      <c r="J103" s="297" t="e">
        <v>#N/A</v>
      </c>
      <c r="K103" s="297" t="e">
        <v>#N/A</v>
      </c>
      <c r="L103" s="297" t="e">
        <v>#N/A</v>
      </c>
      <c r="M103" s="297" t="e">
        <v>#N/A</v>
      </c>
      <c r="N103" s="297" t="e">
        <v>#N/A</v>
      </c>
      <c r="O103" s="297" t="e">
        <v>#N/A</v>
      </c>
      <c r="P103" s="297" t="e">
        <v>#N/A</v>
      </c>
      <c r="Q103" s="297" t="e">
        <v>#N/A</v>
      </c>
      <c r="R103" s="297" t="e">
        <v>#N/A</v>
      </c>
      <c r="S103" s="297" t="e">
        <v>#N/A</v>
      </c>
      <c r="T103" s="297" t="e">
        <v>#N/A</v>
      </c>
      <c r="U103" s="297" t="e">
        <v>#N/A</v>
      </c>
      <c r="V103" s="297" t="e">
        <v>#N/A</v>
      </c>
      <c r="W103" s="297" t="e">
        <v>#N/A</v>
      </c>
      <c r="X103" s="297" t="e">
        <v>#N/A</v>
      </c>
      <c r="Y103" s="297" t="e">
        <v>#N/A</v>
      </c>
      <c r="Z103" s="297" t="e">
        <v>#N/A</v>
      </c>
      <c r="AA103" s="297" t="e">
        <v>#N/A</v>
      </c>
      <c r="AB103" s="297" t="e">
        <v>#N/A</v>
      </c>
      <c r="AC103" s="298" t="e">
        <v>#N/A</v>
      </c>
      <c r="AD103" s="298" t="e">
        <v>#N/A</v>
      </c>
      <c r="AE103" s="298" t="e">
        <v>#N/A</v>
      </c>
      <c r="AF103" s="298" t="e">
        <v>#N/A</v>
      </c>
      <c r="AG103" s="298" t="e">
        <v>#N/A</v>
      </c>
      <c r="AH103" s="298" t="e">
        <v>#N/A</v>
      </c>
      <c r="AI103" s="298" t="e">
        <v>#N/A</v>
      </c>
      <c r="AJ103" s="298" t="e">
        <v>#N/A</v>
      </c>
      <c r="AK103" s="298" t="e">
        <v>#N/A</v>
      </c>
      <c r="AL103" s="298" t="e">
        <v>#N/A</v>
      </c>
      <c r="AM103" s="298" t="e">
        <v>#N/A</v>
      </c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</row>
    <row r="104" spans="1:68" s="308" customFormat="1" ht="15" customHeight="1" x14ac:dyDescent="0.3">
      <c r="A104" s="296">
        <v>100</v>
      </c>
      <c r="B104" s="24" t="s">
        <v>427</v>
      </c>
      <c r="C104" s="90" t="s">
        <v>659</v>
      </c>
      <c r="D104" s="116" t="s">
        <v>424</v>
      </c>
      <c r="E104" s="297">
        <v>23.391062651287015</v>
      </c>
      <c r="F104" s="297">
        <v>25.66741300389646</v>
      </c>
      <c r="G104" s="297">
        <v>27.681326493644281</v>
      </c>
      <c r="H104" s="297" t="e">
        <v>#N/A</v>
      </c>
      <c r="I104" s="297" t="e">
        <v>#N/A</v>
      </c>
      <c r="J104" s="297" t="e">
        <v>#N/A</v>
      </c>
      <c r="K104" s="297">
        <v>27.053761383524566</v>
      </c>
      <c r="L104" s="297" t="e">
        <v>#N/A</v>
      </c>
      <c r="M104" s="297" t="e">
        <v>#N/A</v>
      </c>
      <c r="N104" s="297" t="e">
        <v>#N/A</v>
      </c>
      <c r="O104" s="297" t="e">
        <v>#N/A</v>
      </c>
      <c r="P104" s="297" t="e">
        <v>#N/A</v>
      </c>
      <c r="Q104" s="297" t="e">
        <v>#N/A</v>
      </c>
      <c r="R104" s="297" t="e">
        <v>#N/A</v>
      </c>
      <c r="S104" s="297" t="e">
        <v>#N/A</v>
      </c>
      <c r="T104" s="297" t="e">
        <v>#N/A</v>
      </c>
      <c r="U104" s="297" t="e">
        <v>#N/A</v>
      </c>
      <c r="V104" s="297">
        <v>22.803434046804657</v>
      </c>
      <c r="W104" s="297">
        <v>23.8988204208318</v>
      </c>
      <c r="X104" s="297">
        <v>24.338115997915605</v>
      </c>
      <c r="Y104" s="297">
        <v>25.051258168506191</v>
      </c>
      <c r="Z104" s="297">
        <v>25.051258168506191</v>
      </c>
      <c r="AA104" s="297">
        <v>25.21670715208321</v>
      </c>
      <c r="AB104" s="297">
        <v>25.32510476201298</v>
      </c>
      <c r="AC104" s="298" t="e">
        <v>#N/A</v>
      </c>
      <c r="AD104" s="298">
        <v>25.593246218155038</v>
      </c>
      <c r="AE104" s="298">
        <v>24.115615640691338</v>
      </c>
      <c r="AF104" s="298">
        <v>24.674719102434363</v>
      </c>
      <c r="AG104" s="298">
        <v>24.224013250621109</v>
      </c>
      <c r="AH104" s="298">
        <v>24.674719102434363</v>
      </c>
      <c r="AI104" s="298">
        <v>24.703244789257987</v>
      </c>
      <c r="AJ104" s="298">
        <v>27.264989895399676</v>
      </c>
      <c r="AK104" s="298" t="e">
        <v>#N/A</v>
      </c>
      <c r="AL104" s="298" t="e">
        <v>#N/A</v>
      </c>
      <c r="AM104" s="298" t="e">
        <v>#N/A</v>
      </c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</row>
    <row r="105" spans="1:68" s="308" customFormat="1" ht="15" hidden="1" customHeight="1" x14ac:dyDescent="0.3">
      <c r="A105" s="296">
        <v>101</v>
      </c>
      <c r="B105" s="24" t="s">
        <v>426</v>
      </c>
      <c r="C105" s="90" t="s">
        <v>660</v>
      </c>
      <c r="D105" s="116" t="s">
        <v>424</v>
      </c>
      <c r="E105" s="297">
        <v>28.383058824772828</v>
      </c>
      <c r="F105" s="297" t="e">
        <v>#N/A</v>
      </c>
      <c r="G105" s="297" t="e">
        <v>#N/A</v>
      </c>
      <c r="H105" s="297" t="e">
        <v>#N/A</v>
      </c>
      <c r="I105" s="297" t="e">
        <v>#N/A</v>
      </c>
      <c r="J105" s="297" t="e">
        <v>#N/A</v>
      </c>
      <c r="K105" s="297" t="e">
        <v>#N/A</v>
      </c>
      <c r="L105" s="297" t="e">
        <v>#N/A</v>
      </c>
      <c r="M105" s="297" t="e">
        <v>#N/A</v>
      </c>
      <c r="N105" s="297" t="e">
        <v>#N/A</v>
      </c>
      <c r="O105" s="297" t="e">
        <v>#N/A</v>
      </c>
      <c r="P105" s="297" t="e">
        <v>#N/A</v>
      </c>
      <c r="Q105" s="297" t="e">
        <v>#N/A</v>
      </c>
      <c r="R105" s="297" t="e">
        <v>#N/A</v>
      </c>
      <c r="S105" s="297" t="e">
        <v>#N/A</v>
      </c>
      <c r="T105" s="297" t="e">
        <v>#N/A</v>
      </c>
      <c r="U105" s="297" t="e">
        <v>#N/A</v>
      </c>
      <c r="V105" s="297" t="e">
        <v>#N/A</v>
      </c>
      <c r="W105" s="297" t="e">
        <v>#N/A</v>
      </c>
      <c r="X105" s="297" t="e">
        <v>#N/A</v>
      </c>
      <c r="Y105" s="297" t="e">
        <v>#N/A</v>
      </c>
      <c r="Z105" s="297" t="e">
        <v>#N/A</v>
      </c>
      <c r="AA105" s="297" t="e">
        <v>#N/A</v>
      </c>
      <c r="AB105" s="297" t="e">
        <v>#N/A</v>
      </c>
      <c r="AC105" s="298" t="e">
        <v>#N/A</v>
      </c>
      <c r="AD105" s="298" t="e">
        <v>#N/A</v>
      </c>
      <c r="AE105" s="298" t="e">
        <v>#N/A</v>
      </c>
      <c r="AF105" s="298" t="e">
        <v>#N/A</v>
      </c>
      <c r="AG105" s="298" t="e">
        <v>#N/A</v>
      </c>
      <c r="AH105" s="298" t="e">
        <v>#N/A</v>
      </c>
      <c r="AI105" s="298" t="e">
        <v>#N/A</v>
      </c>
      <c r="AJ105" s="298" t="e">
        <v>#N/A</v>
      </c>
      <c r="AK105" s="298" t="e">
        <v>#N/A</v>
      </c>
      <c r="AL105" s="298" t="e">
        <v>#N/A</v>
      </c>
      <c r="AM105" s="298" t="e">
        <v>#N/A</v>
      </c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</row>
    <row r="106" spans="1:68" s="303" customFormat="1" ht="15" hidden="1" customHeight="1" x14ac:dyDescent="0.3">
      <c r="A106" s="296">
        <v>102</v>
      </c>
      <c r="B106" s="24" t="s">
        <v>425</v>
      </c>
      <c r="C106" s="90" t="s">
        <v>661</v>
      </c>
      <c r="D106" s="116" t="s">
        <v>424</v>
      </c>
      <c r="E106" s="297">
        <v>26.015426219919377</v>
      </c>
      <c r="F106" s="297" t="e">
        <v>#N/A</v>
      </c>
      <c r="G106" s="297" t="e">
        <v>#N/A</v>
      </c>
      <c r="H106" s="297" t="e">
        <v>#N/A</v>
      </c>
      <c r="I106" s="297" t="e">
        <v>#N/A</v>
      </c>
      <c r="J106" s="297" t="e">
        <v>#N/A</v>
      </c>
      <c r="K106" s="297" t="e">
        <v>#N/A</v>
      </c>
      <c r="L106" s="297" t="e">
        <v>#N/A</v>
      </c>
      <c r="M106" s="297" t="e">
        <v>#N/A</v>
      </c>
      <c r="N106" s="297" t="e">
        <v>#N/A</v>
      </c>
      <c r="O106" s="297" t="e">
        <v>#N/A</v>
      </c>
      <c r="P106" s="297" t="e">
        <v>#N/A</v>
      </c>
      <c r="Q106" s="297" t="e">
        <v>#N/A</v>
      </c>
      <c r="R106" s="297" t="e">
        <v>#N/A</v>
      </c>
      <c r="S106" s="297" t="e">
        <v>#N/A</v>
      </c>
      <c r="T106" s="297" t="e">
        <v>#N/A</v>
      </c>
      <c r="U106" s="297" t="e">
        <v>#N/A</v>
      </c>
      <c r="V106" s="297" t="e">
        <v>#N/A</v>
      </c>
      <c r="W106" s="297" t="e">
        <v>#N/A</v>
      </c>
      <c r="X106" s="297" t="e">
        <v>#N/A</v>
      </c>
      <c r="Y106" s="297" t="e">
        <v>#N/A</v>
      </c>
      <c r="Z106" s="297" t="e">
        <v>#N/A</v>
      </c>
      <c r="AA106" s="297" t="e">
        <v>#N/A</v>
      </c>
      <c r="AB106" s="297" t="e">
        <v>#N/A</v>
      </c>
      <c r="AC106" s="298" t="e">
        <v>#N/A</v>
      </c>
      <c r="AD106" s="298" t="e">
        <v>#N/A</v>
      </c>
      <c r="AE106" s="298" t="e">
        <v>#N/A</v>
      </c>
      <c r="AF106" s="298" t="e">
        <v>#N/A</v>
      </c>
      <c r="AG106" s="298" t="e">
        <v>#N/A</v>
      </c>
      <c r="AH106" s="298" t="e">
        <v>#N/A</v>
      </c>
      <c r="AI106" s="298" t="e">
        <v>#N/A</v>
      </c>
      <c r="AJ106" s="298" t="e">
        <v>#N/A</v>
      </c>
      <c r="AK106" s="298" t="e">
        <v>#N/A</v>
      </c>
      <c r="AL106" s="298" t="e">
        <v>#N/A</v>
      </c>
      <c r="AM106" s="298" t="e">
        <v>#N/A</v>
      </c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</row>
    <row r="107" spans="1:68" s="303" customFormat="1" ht="15" customHeight="1" x14ac:dyDescent="0.3">
      <c r="A107" s="296">
        <v>103</v>
      </c>
      <c r="B107" s="24" t="s">
        <v>423</v>
      </c>
      <c r="C107" s="90" t="s">
        <v>662</v>
      </c>
      <c r="D107" s="116" t="s">
        <v>176</v>
      </c>
      <c r="E107" s="297">
        <v>-1.3692329504185177</v>
      </c>
      <c r="F107" s="297">
        <v>-6.4696257715978192</v>
      </c>
      <c r="G107" s="297">
        <v>-1.4833357148284261</v>
      </c>
      <c r="H107" s="297">
        <v>-2.5673118141261195</v>
      </c>
      <c r="I107" s="297">
        <v>3.1948769242458361</v>
      </c>
      <c r="J107" s="297">
        <v>2.6243631877733655</v>
      </c>
      <c r="K107" s="297">
        <v>-3.3089796715403317</v>
      </c>
      <c r="L107" s="297">
        <v>1.7685925830646596</v>
      </c>
      <c r="M107" s="297">
        <v>-0.28525686823623708</v>
      </c>
      <c r="N107" s="297" t="e">
        <v>#N/A</v>
      </c>
      <c r="O107" s="297" t="e">
        <v>#N/A</v>
      </c>
      <c r="P107" s="297">
        <v>0.11410274729449554</v>
      </c>
      <c r="Q107" s="297">
        <v>1.7115412094174118</v>
      </c>
      <c r="R107" s="297">
        <v>-0.96987335200319968</v>
      </c>
      <c r="S107" s="297">
        <v>1.198078846592189</v>
      </c>
      <c r="T107" s="297">
        <v>0.51346236282522284</v>
      </c>
      <c r="U107" s="297">
        <v>-0.23391063195371231</v>
      </c>
      <c r="V107" s="297">
        <v>0.34230824188348308</v>
      </c>
      <c r="W107" s="297">
        <v>-0.34230824188348308</v>
      </c>
      <c r="X107" s="297" t="e">
        <v>#N/A</v>
      </c>
      <c r="Y107" s="297">
        <v>-1.4833357148284261</v>
      </c>
      <c r="Z107" s="297">
        <v>-1.9397467040063994</v>
      </c>
      <c r="AA107" s="297" t="e">
        <v>#N/A</v>
      </c>
      <c r="AB107" s="297" t="e">
        <v>#N/A</v>
      </c>
      <c r="AC107" s="298">
        <v>-2.9666714296568486</v>
      </c>
      <c r="AD107" s="298" t="e">
        <v>#N/A</v>
      </c>
      <c r="AE107" s="298">
        <v>-2.1109008249481427</v>
      </c>
      <c r="AF107" s="298" t="e">
        <v>#N/A</v>
      </c>
      <c r="AG107" s="298" t="e">
        <v>#N/A</v>
      </c>
      <c r="AH107" s="298" t="e">
        <v>#N/A</v>
      </c>
      <c r="AI107" s="298" t="e">
        <v>#N/A</v>
      </c>
      <c r="AJ107" s="298">
        <v>-4.9463029110246612</v>
      </c>
      <c r="AK107" s="298">
        <v>-1.141027472944943</v>
      </c>
      <c r="AL107" s="298">
        <v>-5.408470221759023</v>
      </c>
      <c r="AM107" s="298" t="e">
        <v>#N/A</v>
      </c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</row>
    <row r="108" spans="1:68" s="303" customFormat="1" ht="15" customHeight="1" x14ac:dyDescent="0.3">
      <c r="A108" s="296">
        <v>104</v>
      </c>
      <c r="B108" s="24" t="s">
        <v>422</v>
      </c>
      <c r="C108" s="90" t="s">
        <v>663</v>
      </c>
      <c r="D108" s="116" t="s">
        <v>176</v>
      </c>
      <c r="E108" s="297">
        <v>1.6544898129496157</v>
      </c>
      <c r="F108" s="297">
        <v>-2.4703244789258001</v>
      </c>
      <c r="G108" s="297">
        <v>1.7685925830646578</v>
      </c>
      <c r="H108" s="297">
        <v>1.5403870884756703</v>
      </c>
      <c r="I108" s="297">
        <v>6.503856595786166</v>
      </c>
      <c r="J108" s="297">
        <v>6.5609079694334138</v>
      </c>
      <c r="K108" s="297">
        <v>5.7051373647244219E-2</v>
      </c>
      <c r="L108" s="297">
        <v>4.3359043971907756</v>
      </c>
      <c r="M108" s="297">
        <v>3.1378255505985866</v>
      </c>
      <c r="N108" s="297" t="e">
        <v>#N/A</v>
      </c>
      <c r="O108" s="297">
        <v>3.765390660718305</v>
      </c>
      <c r="P108" s="297">
        <v>3.4801337924820697</v>
      </c>
      <c r="Q108" s="297">
        <v>5.2487263755467293</v>
      </c>
      <c r="R108" s="297">
        <v>3.2519282978930821</v>
      </c>
      <c r="S108" s="297">
        <v>3.9935961553072925</v>
      </c>
      <c r="T108" s="297">
        <v>3.6512879134238094</v>
      </c>
      <c r="U108" s="297">
        <v>3.2747488473519812</v>
      </c>
      <c r="V108" s="297">
        <v>3.5371851661293174</v>
      </c>
      <c r="W108" s="297">
        <v>2.5102604404788718</v>
      </c>
      <c r="X108" s="297">
        <v>1.9967980776536454</v>
      </c>
      <c r="Y108" s="297">
        <v>1.7115412094174101</v>
      </c>
      <c r="Z108" s="297">
        <v>0.74166785741421215</v>
      </c>
      <c r="AA108" s="297">
        <v>0.69602675849641393</v>
      </c>
      <c r="AB108" s="297" t="e">
        <v>#N/A</v>
      </c>
      <c r="AC108" s="298">
        <v>0.28525686823623353</v>
      </c>
      <c r="AD108" s="298" t="e">
        <v>#N/A</v>
      </c>
      <c r="AE108" s="298">
        <v>1.5403870884756703</v>
      </c>
      <c r="AF108" s="298">
        <v>1.8826953303591498</v>
      </c>
      <c r="AG108" s="298">
        <v>1.5403870884756703</v>
      </c>
      <c r="AH108" s="298">
        <v>2.2250035722426329</v>
      </c>
      <c r="AI108" s="298">
        <v>1.6544898357701623</v>
      </c>
      <c r="AJ108" s="298">
        <v>-1.3121166684474392</v>
      </c>
      <c r="AK108" s="298">
        <v>2.3391063195371284</v>
      </c>
      <c r="AL108" s="298">
        <v>-1.4034637917222792</v>
      </c>
      <c r="AM108" s="298">
        <v>-5.459816458041546</v>
      </c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</row>
    <row r="109" spans="1:68" s="312" customFormat="1" ht="15" customHeight="1" x14ac:dyDescent="0.3">
      <c r="A109" s="296">
        <v>105</v>
      </c>
      <c r="B109" s="24" t="s">
        <v>421</v>
      </c>
      <c r="C109" s="90" t="s">
        <v>664</v>
      </c>
      <c r="D109" s="116" t="s">
        <v>176</v>
      </c>
      <c r="E109" s="297">
        <v>4.792315238035183</v>
      </c>
      <c r="F109" s="297">
        <v>0.99839903882682179</v>
      </c>
      <c r="G109" s="297" t="e">
        <v>#N/A</v>
      </c>
      <c r="H109" s="297">
        <v>5.362829122841223</v>
      </c>
      <c r="I109" s="297" t="e">
        <v>#N/A</v>
      </c>
      <c r="J109" s="297" t="e">
        <v>#N/A</v>
      </c>
      <c r="K109" s="297" t="e">
        <v>#N/A</v>
      </c>
      <c r="L109" s="297" t="e">
        <v>#N/A</v>
      </c>
      <c r="M109" s="297">
        <v>6.7891134640224031</v>
      </c>
      <c r="N109" s="297" t="e">
        <v>#N/A</v>
      </c>
      <c r="O109" s="297" t="e">
        <v>#N/A</v>
      </c>
      <c r="P109" s="297" t="e">
        <v>#N/A</v>
      </c>
      <c r="Q109" s="297" t="e">
        <v>#N/A</v>
      </c>
      <c r="R109" s="297">
        <v>7.3596272004948737</v>
      </c>
      <c r="S109" s="297" t="e">
        <v>#N/A</v>
      </c>
      <c r="T109" s="297" t="e">
        <v>#N/A</v>
      </c>
      <c r="U109" s="297" t="e">
        <v>#N/A</v>
      </c>
      <c r="V109" s="297">
        <v>5.7051373647247061</v>
      </c>
      <c r="W109" s="297" t="e">
        <v>#N/A</v>
      </c>
      <c r="X109" s="297" t="e">
        <v>#N/A</v>
      </c>
      <c r="Y109" s="297" t="e">
        <v>#N/A</v>
      </c>
      <c r="Z109" s="297" t="e">
        <v>#N/A</v>
      </c>
      <c r="AA109" s="297" t="e">
        <v>#N/A</v>
      </c>
      <c r="AB109" s="297" t="e">
        <v>#N/A</v>
      </c>
      <c r="AC109" s="298">
        <v>3.4801337924820714</v>
      </c>
      <c r="AD109" s="298" t="e">
        <v>#N/A</v>
      </c>
      <c r="AE109" s="298" t="e">
        <v>#N/A</v>
      </c>
      <c r="AF109" s="298" t="e">
        <v>#N/A</v>
      </c>
      <c r="AG109" s="298" t="e">
        <v>#N/A</v>
      </c>
      <c r="AH109" s="298" t="e">
        <v>#N/A</v>
      </c>
      <c r="AI109" s="298" t="e">
        <v>#N/A</v>
      </c>
      <c r="AJ109" s="298" t="e">
        <v>#N/A</v>
      </c>
      <c r="AK109" s="298">
        <v>6.2756511011971767</v>
      </c>
      <c r="AL109" s="298">
        <v>2.282054945889886</v>
      </c>
      <c r="AM109" s="298" t="e">
        <v>#N/A</v>
      </c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</row>
    <row r="110" spans="1:68" s="313" customFormat="1" ht="14.55" customHeight="1" x14ac:dyDescent="0.3">
      <c r="A110" s="296">
        <v>106</v>
      </c>
      <c r="B110" s="24" t="s">
        <v>420</v>
      </c>
      <c r="C110" s="90" t="s">
        <v>665</v>
      </c>
      <c r="D110" s="116" t="s">
        <v>176</v>
      </c>
      <c r="E110" s="297">
        <v>4.6782125991382992</v>
      </c>
      <c r="F110" s="297">
        <v>1.7742977204293844</v>
      </c>
      <c r="G110" s="297" t="e">
        <v>#N/A</v>
      </c>
      <c r="H110" s="297" t="e">
        <v>#N/A</v>
      </c>
      <c r="I110" s="297" t="e">
        <v>#N/A</v>
      </c>
      <c r="J110" s="297" t="e">
        <v>#N/A</v>
      </c>
      <c r="K110" s="297" t="e">
        <v>#N/A</v>
      </c>
      <c r="L110" s="297" t="e">
        <v>#N/A</v>
      </c>
      <c r="M110" s="297" t="e">
        <v>#N/A</v>
      </c>
      <c r="N110" s="297" t="e">
        <v>#N/A</v>
      </c>
      <c r="O110" s="297" t="e">
        <v>#N/A</v>
      </c>
      <c r="P110" s="297" t="e">
        <v>#N/A</v>
      </c>
      <c r="Q110" s="297" t="e">
        <v>#N/A</v>
      </c>
      <c r="R110" s="297" t="e">
        <v>#N/A</v>
      </c>
      <c r="S110" s="297" t="e">
        <v>#N/A</v>
      </c>
      <c r="T110" s="297" t="e">
        <v>#N/A</v>
      </c>
      <c r="U110" s="297" t="e">
        <v>#N/A</v>
      </c>
      <c r="V110" s="297" t="e">
        <v>#N/A</v>
      </c>
      <c r="W110" s="297" t="e">
        <v>#N/A</v>
      </c>
      <c r="X110" s="297" t="e">
        <v>#N/A</v>
      </c>
      <c r="Y110" s="297" t="e">
        <v>#N/A</v>
      </c>
      <c r="Z110" s="297" t="e">
        <v>#N/A</v>
      </c>
      <c r="AA110" s="297" t="e">
        <v>#N/A</v>
      </c>
      <c r="AB110" s="297" t="e">
        <v>#N/A</v>
      </c>
      <c r="AC110" s="298">
        <v>3.9935961553072978</v>
      </c>
      <c r="AD110" s="298" t="e">
        <v>#N/A</v>
      </c>
      <c r="AE110" s="298" t="e">
        <v>#N/A</v>
      </c>
      <c r="AF110" s="298" t="e">
        <v>#N/A</v>
      </c>
      <c r="AG110" s="298" t="e">
        <v>#N/A</v>
      </c>
      <c r="AH110" s="298" t="e">
        <v>#N/A</v>
      </c>
      <c r="AI110" s="298" t="e">
        <v>#N/A</v>
      </c>
      <c r="AJ110" s="298" t="e">
        <v>#N/A</v>
      </c>
      <c r="AK110" s="298" t="e">
        <v>#N/A</v>
      </c>
      <c r="AL110" s="298">
        <v>3.708339287071059</v>
      </c>
      <c r="AM110" s="298" t="e">
        <v>#N/A</v>
      </c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</row>
    <row r="111" spans="1:68" s="313" customFormat="1" ht="14.55" customHeight="1" x14ac:dyDescent="0.3">
      <c r="A111" s="296">
        <v>107</v>
      </c>
      <c r="B111" s="24" t="s">
        <v>419</v>
      </c>
      <c r="C111" s="90" t="s">
        <v>666</v>
      </c>
      <c r="D111" s="116" t="s">
        <v>176</v>
      </c>
      <c r="E111" s="297">
        <v>7.8730895347944099</v>
      </c>
      <c r="F111" s="297">
        <v>4.9977003314988444</v>
      </c>
      <c r="G111" s="297" t="e">
        <v>#N/A</v>
      </c>
      <c r="H111" s="297">
        <v>8.6718087943815583</v>
      </c>
      <c r="I111" s="297" t="e">
        <v>#N/A</v>
      </c>
      <c r="J111" s="297" t="e">
        <v>#N/A</v>
      </c>
      <c r="K111" s="297" t="e">
        <v>#N/A</v>
      </c>
      <c r="L111" s="297" t="e">
        <v>#N/A</v>
      </c>
      <c r="M111" s="297">
        <v>10.326298630151719</v>
      </c>
      <c r="N111" s="297" t="e">
        <v>#N/A</v>
      </c>
      <c r="O111" s="297" t="e">
        <v>#N/A</v>
      </c>
      <c r="P111" s="297" t="e">
        <v>#N/A</v>
      </c>
      <c r="Q111" s="297" t="e">
        <v>#N/A</v>
      </c>
      <c r="R111" s="297">
        <v>10.668606872035205</v>
      </c>
      <c r="S111" s="297" t="e">
        <v>#N/A</v>
      </c>
      <c r="T111" s="297" t="e">
        <v>#N/A</v>
      </c>
      <c r="U111" s="297" t="e">
        <v>#N/A</v>
      </c>
      <c r="V111" s="297">
        <v>8.0442436842618363</v>
      </c>
      <c r="W111" s="297" t="e">
        <v>#N/A</v>
      </c>
      <c r="X111" s="297" t="e">
        <v>#N/A</v>
      </c>
      <c r="Y111" s="297" t="e">
        <v>#N/A</v>
      </c>
      <c r="Z111" s="297" t="e">
        <v>#N/A</v>
      </c>
      <c r="AA111" s="297" t="e">
        <v>#N/A</v>
      </c>
      <c r="AB111" s="297" t="e">
        <v>#N/A</v>
      </c>
      <c r="AC111" s="298">
        <v>7.2455244532003782</v>
      </c>
      <c r="AD111" s="298" t="e">
        <v>#N/A</v>
      </c>
      <c r="AE111" s="298" t="e">
        <v>#N/A</v>
      </c>
      <c r="AF111" s="298" t="e">
        <v>#N/A</v>
      </c>
      <c r="AG111" s="298" t="e">
        <v>#N/A</v>
      </c>
      <c r="AH111" s="298" t="e">
        <v>#N/A</v>
      </c>
      <c r="AI111" s="298" t="e">
        <v>#N/A</v>
      </c>
      <c r="AJ111" s="298">
        <v>5.8193295474636244</v>
      </c>
      <c r="AK111" s="298">
        <v>9.698733520032004</v>
      </c>
      <c r="AL111" s="298">
        <v>5.8002229874701179</v>
      </c>
      <c r="AM111" s="298" t="e">
        <v>#N/A</v>
      </c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</row>
    <row r="112" spans="1:68" s="313" customFormat="1" ht="14.55" customHeight="1" x14ac:dyDescent="0.3">
      <c r="A112" s="296">
        <v>108</v>
      </c>
      <c r="B112" s="24" t="s">
        <v>418</v>
      </c>
      <c r="C112" s="90" t="s">
        <v>667</v>
      </c>
      <c r="D112" s="116" t="s">
        <v>176</v>
      </c>
      <c r="E112" s="297" t="e">
        <v>#N/A</v>
      </c>
      <c r="F112" s="297">
        <v>4.9121232710279727</v>
      </c>
      <c r="G112" s="297" t="e">
        <v>#N/A</v>
      </c>
      <c r="H112" s="297" t="e">
        <v>#N/A</v>
      </c>
      <c r="I112" s="297" t="e">
        <v>#N/A</v>
      </c>
      <c r="J112" s="297" t="e">
        <v>#N/A</v>
      </c>
      <c r="K112" s="297" t="e">
        <v>#N/A</v>
      </c>
      <c r="L112" s="297" t="e">
        <v>#N/A</v>
      </c>
      <c r="M112" s="297" t="e">
        <v>#N/A</v>
      </c>
      <c r="N112" s="297" t="e">
        <v>#N/A</v>
      </c>
      <c r="O112" s="297" t="e">
        <v>#N/A</v>
      </c>
      <c r="P112" s="297" t="e">
        <v>#N/A</v>
      </c>
      <c r="Q112" s="297" t="e">
        <v>#N/A</v>
      </c>
      <c r="R112" s="297" t="e">
        <v>#N/A</v>
      </c>
      <c r="S112" s="297" t="e">
        <v>#N/A</v>
      </c>
      <c r="T112" s="297" t="e">
        <v>#N/A</v>
      </c>
      <c r="U112" s="297" t="e">
        <v>#N/A</v>
      </c>
      <c r="V112" s="297" t="e">
        <v>#N/A</v>
      </c>
      <c r="W112" s="297" t="e">
        <v>#N/A</v>
      </c>
      <c r="X112" s="297" t="e">
        <v>#N/A</v>
      </c>
      <c r="Y112" s="297" t="e">
        <v>#N/A</v>
      </c>
      <c r="Z112" s="297" t="e">
        <v>#N/A</v>
      </c>
      <c r="AA112" s="297" t="e">
        <v>#N/A</v>
      </c>
      <c r="AB112" s="297" t="e">
        <v>#N/A</v>
      </c>
      <c r="AC112" s="298" t="e">
        <v>#N/A</v>
      </c>
      <c r="AD112" s="298" t="e">
        <v>#N/A</v>
      </c>
      <c r="AE112" s="298" t="e">
        <v>#N/A</v>
      </c>
      <c r="AF112" s="298" t="e">
        <v>#N/A</v>
      </c>
      <c r="AG112" s="298" t="e">
        <v>#N/A</v>
      </c>
      <c r="AH112" s="298" t="e">
        <v>#N/A</v>
      </c>
      <c r="AI112" s="298" t="e">
        <v>#N/A</v>
      </c>
      <c r="AJ112" s="298" t="e">
        <v>#N/A</v>
      </c>
      <c r="AK112" s="298" t="e">
        <v>#N/A</v>
      </c>
      <c r="AL112" s="298" t="e">
        <v>#N/A</v>
      </c>
      <c r="AM112" s="298" t="e">
        <v>#N/A</v>
      </c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</row>
    <row r="113" spans="1:68" s="313" customFormat="1" ht="14.55" customHeight="1" x14ac:dyDescent="0.3">
      <c r="A113" s="296">
        <v>109</v>
      </c>
      <c r="B113" s="24" t="s">
        <v>417</v>
      </c>
      <c r="C113" s="90" t="s">
        <v>668</v>
      </c>
      <c r="D113" s="116" t="s">
        <v>176</v>
      </c>
      <c r="E113" s="297">
        <v>11.638480115640792</v>
      </c>
      <c r="F113" s="297">
        <v>8.3009748656744513</v>
      </c>
      <c r="G113" s="297" t="e">
        <v>#N/A</v>
      </c>
      <c r="H113" s="297" t="e">
        <v>#N/A</v>
      </c>
      <c r="I113" s="297" t="e">
        <v>#N/A</v>
      </c>
      <c r="J113" s="297" t="e">
        <v>#N/A</v>
      </c>
      <c r="K113" s="297">
        <v>10.668606872035205</v>
      </c>
      <c r="L113" s="297" t="e">
        <v>#N/A</v>
      </c>
      <c r="M113" s="297" t="e">
        <v>#N/A</v>
      </c>
      <c r="N113" s="297" t="e">
        <v>#N/A</v>
      </c>
      <c r="O113" s="297" t="e">
        <v>#N/A</v>
      </c>
      <c r="P113" s="297" t="e">
        <v>#N/A</v>
      </c>
      <c r="Q113" s="297" t="e">
        <v>#N/A</v>
      </c>
      <c r="R113" s="297" t="e">
        <v>#N/A</v>
      </c>
      <c r="S113" s="297" t="e">
        <v>#N/A</v>
      </c>
      <c r="T113" s="297" t="e">
        <v>#N/A</v>
      </c>
      <c r="U113" s="297" t="e">
        <v>#N/A</v>
      </c>
      <c r="V113" s="297">
        <v>11.296171982154924</v>
      </c>
      <c r="W113" s="297" t="e">
        <v>#N/A</v>
      </c>
      <c r="X113" s="297" t="e">
        <v>#N/A</v>
      </c>
      <c r="Y113" s="297" t="e">
        <v>#N/A</v>
      </c>
      <c r="Z113" s="297" t="e">
        <v>#N/A</v>
      </c>
      <c r="AA113" s="297" t="e">
        <v>#N/A</v>
      </c>
      <c r="AB113" s="297" t="e">
        <v>#N/A</v>
      </c>
      <c r="AC113" s="298" t="e">
        <v>#N/A</v>
      </c>
      <c r="AD113" s="298" t="e">
        <v>#N/A</v>
      </c>
      <c r="AE113" s="298" t="e">
        <v>#N/A</v>
      </c>
      <c r="AF113" s="298" t="e">
        <v>#N/A</v>
      </c>
      <c r="AG113" s="298" t="e">
        <v>#N/A</v>
      </c>
      <c r="AH113" s="298" t="e">
        <v>#N/A</v>
      </c>
      <c r="AI113" s="298" t="e">
        <v>#N/A</v>
      </c>
      <c r="AJ113" s="298" t="e">
        <v>#N/A</v>
      </c>
      <c r="AK113" s="298" t="e">
        <v>#N/A</v>
      </c>
      <c r="AL113" s="298" t="e">
        <v>#N/A</v>
      </c>
      <c r="AM113" s="298" t="e">
        <v>#N/A</v>
      </c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</row>
    <row r="114" spans="1:68" s="313" customFormat="1" ht="14.55" customHeight="1" x14ac:dyDescent="0.3">
      <c r="A114" s="296">
        <v>110</v>
      </c>
      <c r="B114" s="24" t="s">
        <v>416</v>
      </c>
      <c r="C114" s="90" t="s">
        <v>669</v>
      </c>
      <c r="D114" s="116" t="s">
        <v>176</v>
      </c>
      <c r="E114" s="297">
        <v>7.4737296225965375</v>
      </c>
      <c r="F114" s="297">
        <v>4.8436616226512772</v>
      </c>
      <c r="G114" s="297" t="e">
        <v>#N/A</v>
      </c>
      <c r="H114" s="297" t="e">
        <v>#N/A</v>
      </c>
      <c r="I114" s="297" t="e">
        <v>#N/A</v>
      </c>
      <c r="J114" s="297" t="e">
        <v>#N/A</v>
      </c>
      <c r="K114" s="297" t="e">
        <v>#N/A</v>
      </c>
      <c r="L114" s="297" t="e">
        <v>#N/A</v>
      </c>
      <c r="M114" s="297" t="e">
        <v>#N/A</v>
      </c>
      <c r="N114" s="297" t="e">
        <v>#N/A</v>
      </c>
      <c r="O114" s="297" t="e">
        <v>#N/A</v>
      </c>
      <c r="P114" s="297" t="e">
        <v>#N/A</v>
      </c>
      <c r="Q114" s="297" t="e">
        <v>#N/A</v>
      </c>
      <c r="R114" s="297" t="e">
        <v>#N/A</v>
      </c>
      <c r="S114" s="297" t="e">
        <v>#N/A</v>
      </c>
      <c r="T114" s="297" t="e">
        <v>#N/A</v>
      </c>
      <c r="U114" s="297" t="e">
        <v>#N/A</v>
      </c>
      <c r="V114" s="297" t="e">
        <v>#N/A</v>
      </c>
      <c r="W114" s="297" t="e">
        <v>#N/A</v>
      </c>
      <c r="X114" s="297" t="e">
        <v>#N/A</v>
      </c>
      <c r="Y114" s="297" t="e">
        <v>#N/A</v>
      </c>
      <c r="Z114" s="297" t="e">
        <v>#N/A</v>
      </c>
      <c r="AA114" s="297" t="e">
        <v>#N/A</v>
      </c>
      <c r="AB114" s="297" t="e">
        <v>#N/A</v>
      </c>
      <c r="AC114" s="298" t="e">
        <v>#N/A</v>
      </c>
      <c r="AD114" s="298" t="e">
        <v>#N/A</v>
      </c>
      <c r="AE114" s="298" t="e">
        <v>#N/A</v>
      </c>
      <c r="AF114" s="298" t="e">
        <v>#N/A</v>
      </c>
      <c r="AG114" s="298" t="e">
        <v>#N/A</v>
      </c>
      <c r="AH114" s="298" t="e">
        <v>#N/A</v>
      </c>
      <c r="AI114" s="298" t="e">
        <v>#N/A</v>
      </c>
      <c r="AJ114" s="298" t="e">
        <v>#N/A</v>
      </c>
      <c r="AK114" s="298" t="e">
        <v>#N/A</v>
      </c>
      <c r="AL114" s="298" t="e">
        <v>#N/A</v>
      </c>
      <c r="AM114" s="298" t="e">
        <v>#N/A</v>
      </c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</row>
    <row r="115" spans="1:68" s="313" customFormat="1" ht="14.55" hidden="1" customHeight="1" x14ac:dyDescent="0.3">
      <c r="A115" s="296">
        <v>111</v>
      </c>
      <c r="B115" s="24" t="s">
        <v>415</v>
      </c>
      <c r="C115" s="90" t="s">
        <v>670</v>
      </c>
      <c r="D115" s="116" t="s">
        <v>176</v>
      </c>
      <c r="E115" s="297" t="e">
        <v>#N/A</v>
      </c>
      <c r="F115" s="297" t="e">
        <v>#N/A</v>
      </c>
      <c r="G115" s="297" t="e">
        <v>#N/A</v>
      </c>
      <c r="H115" s="297" t="e">
        <v>#N/A</v>
      </c>
      <c r="I115" s="297" t="e">
        <v>#N/A</v>
      </c>
      <c r="J115" s="297" t="e">
        <v>#N/A</v>
      </c>
      <c r="K115" s="297" t="e">
        <v>#N/A</v>
      </c>
      <c r="L115" s="297" t="e">
        <v>#N/A</v>
      </c>
      <c r="M115" s="297" t="e">
        <v>#N/A</v>
      </c>
      <c r="N115" s="297" t="e">
        <v>#N/A</v>
      </c>
      <c r="O115" s="297" t="e">
        <v>#N/A</v>
      </c>
      <c r="P115" s="297" t="e">
        <v>#N/A</v>
      </c>
      <c r="Q115" s="297" t="e">
        <v>#N/A</v>
      </c>
      <c r="R115" s="297" t="e">
        <v>#N/A</v>
      </c>
      <c r="S115" s="297" t="e">
        <v>#N/A</v>
      </c>
      <c r="T115" s="297" t="e">
        <v>#N/A</v>
      </c>
      <c r="U115" s="297" t="e">
        <v>#N/A</v>
      </c>
      <c r="V115" s="297" t="e">
        <v>#N/A</v>
      </c>
      <c r="W115" s="297" t="e">
        <v>#N/A</v>
      </c>
      <c r="X115" s="297" t="e">
        <v>#N/A</v>
      </c>
      <c r="Y115" s="297" t="e">
        <v>#N/A</v>
      </c>
      <c r="Z115" s="297" t="e">
        <v>#N/A</v>
      </c>
      <c r="AA115" s="297" t="e">
        <v>#N/A</v>
      </c>
      <c r="AB115" s="297" t="e">
        <v>#N/A</v>
      </c>
      <c r="AC115" s="298" t="e">
        <v>#N/A</v>
      </c>
      <c r="AD115" s="298" t="e">
        <v>#N/A</v>
      </c>
      <c r="AE115" s="298" t="e">
        <v>#N/A</v>
      </c>
      <c r="AF115" s="298" t="e">
        <v>#N/A</v>
      </c>
      <c r="AG115" s="298" t="e">
        <v>#N/A</v>
      </c>
      <c r="AH115" s="298" t="e">
        <v>#N/A</v>
      </c>
      <c r="AI115" s="298" t="e">
        <v>#N/A</v>
      </c>
      <c r="AJ115" s="298" t="e">
        <v>#N/A</v>
      </c>
      <c r="AK115" s="298" t="e">
        <v>#N/A</v>
      </c>
      <c r="AL115" s="298" t="e">
        <v>#N/A</v>
      </c>
      <c r="AM115" s="298" t="e">
        <v>#N/A</v>
      </c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</row>
    <row r="116" spans="1:68" s="313" customFormat="1" ht="14.55" customHeight="1" x14ac:dyDescent="0.3">
      <c r="A116" s="296">
        <v>112</v>
      </c>
      <c r="B116" s="24" t="s">
        <v>414</v>
      </c>
      <c r="C116" s="90" t="s">
        <v>671</v>
      </c>
      <c r="D116" s="116" t="s">
        <v>296</v>
      </c>
      <c r="E116" s="297">
        <v>2.167952170069702</v>
      </c>
      <c r="F116" s="297">
        <v>-1.3064764565219598</v>
      </c>
      <c r="G116" s="297" t="e">
        <v>#N/A</v>
      </c>
      <c r="H116" s="297">
        <v>3.4801337924820679</v>
      </c>
      <c r="I116" s="297" t="e">
        <v>#N/A</v>
      </c>
      <c r="J116" s="297" t="e">
        <v>#N/A</v>
      </c>
      <c r="K116" s="297">
        <v>0.45641098917797507</v>
      </c>
      <c r="L116" s="297" t="e">
        <v>#N/A</v>
      </c>
      <c r="M116" s="297" t="e">
        <v>#N/A</v>
      </c>
      <c r="N116" s="297" t="e">
        <v>#N/A</v>
      </c>
      <c r="O116" s="297" t="e">
        <v>#N/A</v>
      </c>
      <c r="P116" s="297" t="e">
        <v>#N/A</v>
      </c>
      <c r="Q116" s="297">
        <v>6.5038565957861643</v>
      </c>
      <c r="R116" s="297" t="e">
        <v>#N/A</v>
      </c>
      <c r="S116" s="297" t="e">
        <v>#N/A</v>
      </c>
      <c r="T116" s="297" t="e">
        <v>#N/A</v>
      </c>
      <c r="U116" s="297" t="e">
        <v>#N/A</v>
      </c>
      <c r="V116" s="297" t="e">
        <v>#N/A</v>
      </c>
      <c r="W116" s="297" t="e">
        <v>#N/A</v>
      </c>
      <c r="X116" s="297" t="e">
        <v>#N/A</v>
      </c>
      <c r="Y116" s="297" t="e">
        <v>#N/A</v>
      </c>
      <c r="Z116" s="297" t="e">
        <v>#N/A</v>
      </c>
      <c r="AA116" s="297" t="e">
        <v>#N/A</v>
      </c>
      <c r="AB116" s="297" t="e">
        <v>#N/A</v>
      </c>
      <c r="AC116" s="298">
        <v>1.2551302202394332</v>
      </c>
      <c r="AD116" s="298" t="e">
        <v>#N/A</v>
      </c>
      <c r="AE116" s="298" t="e">
        <v>#N/A</v>
      </c>
      <c r="AF116" s="298" t="e">
        <v>#N/A</v>
      </c>
      <c r="AG116" s="298" t="e">
        <v>#N/A</v>
      </c>
      <c r="AH116" s="298" t="e">
        <v>#N/A</v>
      </c>
      <c r="AI116" s="298" t="e">
        <v>#N/A</v>
      </c>
      <c r="AJ116" s="298" t="e">
        <v>#N/A</v>
      </c>
      <c r="AK116" s="298" t="e">
        <v>#N/A</v>
      </c>
      <c r="AL116" s="298" t="e">
        <v>#N/A</v>
      </c>
      <c r="AM116" s="298" t="e">
        <v>#N/A</v>
      </c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</row>
    <row r="117" spans="1:68" s="313" customFormat="1" ht="14.55" customHeight="1" x14ac:dyDescent="0.3">
      <c r="A117" s="296">
        <v>113</v>
      </c>
      <c r="B117" s="24" t="s">
        <v>413</v>
      </c>
      <c r="C117" s="90" t="s">
        <v>672</v>
      </c>
      <c r="D117" s="116" t="s">
        <v>296</v>
      </c>
      <c r="E117" s="297">
        <v>4.6211612768372881</v>
      </c>
      <c r="F117" s="297">
        <v>1.095386374027143</v>
      </c>
      <c r="G117" s="297" t="e">
        <v>#N/A</v>
      </c>
      <c r="H117" s="297">
        <v>5.5339832437829664</v>
      </c>
      <c r="I117" s="297" t="e">
        <v>#N/A</v>
      </c>
      <c r="J117" s="297" t="e">
        <v>#N/A</v>
      </c>
      <c r="K117" s="297" t="e">
        <v>#N/A</v>
      </c>
      <c r="L117" s="297" t="e">
        <v>#N/A</v>
      </c>
      <c r="M117" s="297" t="e">
        <v>#N/A</v>
      </c>
      <c r="N117" s="297" t="e">
        <v>#N/A</v>
      </c>
      <c r="O117" s="297" t="e">
        <v>#N/A</v>
      </c>
      <c r="P117" s="297" t="e">
        <v>#N/A</v>
      </c>
      <c r="Q117" s="297">
        <v>7.8160381896728488</v>
      </c>
      <c r="R117" s="297" t="e">
        <v>#N/A</v>
      </c>
      <c r="S117" s="297" t="e">
        <v>#N/A</v>
      </c>
      <c r="T117" s="297" t="e">
        <v>#N/A</v>
      </c>
      <c r="U117" s="297">
        <v>5.9960993703256662</v>
      </c>
      <c r="V117" s="297" t="e">
        <v>#N/A</v>
      </c>
      <c r="W117" s="297" t="e">
        <v>#N/A</v>
      </c>
      <c r="X117" s="297" t="e">
        <v>#N/A</v>
      </c>
      <c r="Y117" s="297" t="e">
        <v>#N/A</v>
      </c>
      <c r="Z117" s="297" t="e">
        <v>#N/A</v>
      </c>
      <c r="AA117" s="297" t="e">
        <v>#N/A</v>
      </c>
      <c r="AB117" s="297" t="e">
        <v>#N/A</v>
      </c>
      <c r="AC117" s="298" t="e">
        <v>#N/A</v>
      </c>
      <c r="AD117" s="298" t="e">
        <v>#N/A</v>
      </c>
      <c r="AE117" s="298" t="e">
        <v>#N/A</v>
      </c>
      <c r="AF117" s="298" t="e">
        <v>#N/A</v>
      </c>
      <c r="AG117" s="298" t="e">
        <v>#N/A</v>
      </c>
      <c r="AH117" s="298" t="e">
        <v>#N/A</v>
      </c>
      <c r="AI117" s="298" t="e">
        <v>#N/A</v>
      </c>
      <c r="AJ117" s="298">
        <v>0.28535204006484349</v>
      </c>
      <c r="AK117" s="298" t="e">
        <v>#N/A</v>
      </c>
      <c r="AL117" s="298" t="e">
        <v>#N/A</v>
      </c>
      <c r="AM117" s="298" t="e">
        <v>#N/A</v>
      </c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</row>
    <row r="118" spans="1:68" s="313" customFormat="1" ht="14.55" customHeight="1" x14ac:dyDescent="0.3">
      <c r="A118" s="296">
        <v>114</v>
      </c>
      <c r="B118" s="24" t="s">
        <v>412</v>
      </c>
      <c r="C118" s="90" t="s">
        <v>673</v>
      </c>
      <c r="D118" s="116" t="s">
        <v>296</v>
      </c>
      <c r="E118" s="297" t="e">
        <v>#N/A</v>
      </c>
      <c r="F118" s="297">
        <v>5.454111320676823</v>
      </c>
      <c r="G118" s="297" t="e">
        <v>#N/A</v>
      </c>
      <c r="H118" s="297" t="e">
        <v>#N/A</v>
      </c>
      <c r="I118" s="297" t="e">
        <v>#N/A</v>
      </c>
      <c r="J118" s="297" t="e">
        <v>#N/A</v>
      </c>
      <c r="K118" s="297" t="e">
        <v>#N/A</v>
      </c>
      <c r="L118" s="297" t="e">
        <v>#N/A</v>
      </c>
      <c r="M118" s="297" t="e">
        <v>#N/A</v>
      </c>
      <c r="N118" s="297" t="e">
        <v>#N/A</v>
      </c>
      <c r="O118" s="297" t="e">
        <v>#N/A</v>
      </c>
      <c r="P118" s="297" t="e">
        <v>#N/A</v>
      </c>
      <c r="Q118" s="297" t="e">
        <v>#N/A</v>
      </c>
      <c r="R118" s="297" t="e">
        <v>#N/A</v>
      </c>
      <c r="S118" s="297" t="e">
        <v>#N/A</v>
      </c>
      <c r="T118" s="297" t="e">
        <v>#N/A</v>
      </c>
      <c r="U118" s="297" t="e">
        <v>#N/A</v>
      </c>
      <c r="V118" s="297" t="e">
        <v>#N/A</v>
      </c>
      <c r="W118" s="297" t="e">
        <v>#N/A</v>
      </c>
      <c r="X118" s="297" t="e">
        <v>#N/A</v>
      </c>
      <c r="Y118" s="297" t="e">
        <v>#N/A</v>
      </c>
      <c r="Z118" s="297" t="e">
        <v>#N/A</v>
      </c>
      <c r="AA118" s="297" t="e">
        <v>#N/A</v>
      </c>
      <c r="AB118" s="297" t="e">
        <v>#N/A</v>
      </c>
      <c r="AC118" s="298" t="e">
        <v>#N/A</v>
      </c>
      <c r="AD118" s="298" t="e">
        <v>#N/A</v>
      </c>
      <c r="AE118" s="298" t="e">
        <v>#N/A</v>
      </c>
      <c r="AF118" s="298" t="e">
        <v>#N/A</v>
      </c>
      <c r="AG118" s="298" t="e">
        <v>#N/A</v>
      </c>
      <c r="AH118" s="298" t="e">
        <v>#N/A</v>
      </c>
      <c r="AI118" s="298" t="e">
        <v>#N/A</v>
      </c>
      <c r="AJ118" s="298" t="e">
        <v>#N/A</v>
      </c>
      <c r="AK118" s="298" t="e">
        <v>#N/A</v>
      </c>
      <c r="AL118" s="298" t="e">
        <v>#N/A</v>
      </c>
      <c r="AM118" s="298" t="e">
        <v>#N/A</v>
      </c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</row>
    <row r="119" spans="1:68" s="313" customFormat="1" ht="14.55" customHeight="1" x14ac:dyDescent="0.3">
      <c r="A119" s="296">
        <v>115</v>
      </c>
      <c r="B119" s="24" t="s">
        <v>411</v>
      </c>
      <c r="C119" s="90" t="s">
        <v>674</v>
      </c>
      <c r="D119" s="116" t="s">
        <v>296</v>
      </c>
      <c r="E119" s="297" t="e">
        <v>#N/A</v>
      </c>
      <c r="F119" s="297">
        <v>9.1339249209242581</v>
      </c>
      <c r="G119" s="297" t="e">
        <v>#N/A</v>
      </c>
      <c r="H119" s="297" t="e">
        <v>#N/A</v>
      </c>
      <c r="I119" s="297" t="e">
        <v>#N/A</v>
      </c>
      <c r="J119" s="297" t="e">
        <v>#N/A</v>
      </c>
      <c r="K119" s="297" t="e">
        <v>#N/A</v>
      </c>
      <c r="L119" s="297" t="e">
        <v>#N/A</v>
      </c>
      <c r="M119" s="297" t="e">
        <v>#N/A</v>
      </c>
      <c r="N119" s="297" t="e">
        <v>#N/A</v>
      </c>
      <c r="O119" s="297" t="e">
        <v>#N/A</v>
      </c>
      <c r="P119" s="297" t="e">
        <v>#N/A</v>
      </c>
      <c r="Q119" s="297" t="e">
        <v>#N/A</v>
      </c>
      <c r="R119" s="297" t="e">
        <v>#N/A</v>
      </c>
      <c r="S119" s="297" t="e">
        <v>#N/A</v>
      </c>
      <c r="T119" s="297" t="e">
        <v>#N/A</v>
      </c>
      <c r="U119" s="297" t="e">
        <v>#N/A</v>
      </c>
      <c r="V119" s="297" t="e">
        <v>#N/A</v>
      </c>
      <c r="W119" s="297" t="e">
        <v>#N/A</v>
      </c>
      <c r="X119" s="297" t="e">
        <v>#N/A</v>
      </c>
      <c r="Y119" s="297" t="e">
        <v>#N/A</v>
      </c>
      <c r="Z119" s="297" t="e">
        <v>#N/A</v>
      </c>
      <c r="AA119" s="297" t="e">
        <v>#N/A</v>
      </c>
      <c r="AB119" s="297" t="e">
        <v>#N/A</v>
      </c>
      <c r="AC119" s="298" t="e">
        <v>#N/A</v>
      </c>
      <c r="AD119" s="298" t="e">
        <v>#N/A</v>
      </c>
      <c r="AE119" s="298" t="e">
        <v>#N/A</v>
      </c>
      <c r="AF119" s="298" t="e">
        <v>#N/A</v>
      </c>
      <c r="AG119" s="298" t="e">
        <v>#N/A</v>
      </c>
      <c r="AH119" s="298" t="e">
        <v>#N/A</v>
      </c>
      <c r="AI119" s="298" t="e">
        <v>#N/A</v>
      </c>
      <c r="AJ119" s="298" t="e">
        <v>#N/A</v>
      </c>
      <c r="AK119" s="298" t="e">
        <v>#N/A</v>
      </c>
      <c r="AL119" s="298" t="e">
        <v>#N/A</v>
      </c>
      <c r="AM119" s="298" t="e">
        <v>#N/A</v>
      </c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</row>
    <row r="120" spans="1:68" s="314" customFormat="1" ht="14.55" customHeight="1" x14ac:dyDescent="0.3">
      <c r="A120" s="296">
        <v>116</v>
      </c>
      <c r="B120" s="24" t="s">
        <v>19</v>
      </c>
      <c r="C120" s="90" t="s">
        <v>675</v>
      </c>
      <c r="D120" s="116" t="s">
        <v>410</v>
      </c>
      <c r="E120" s="297">
        <v>8.5577060470870627</v>
      </c>
      <c r="F120" s="297">
        <v>-6.1843689033615803</v>
      </c>
      <c r="G120" s="297" t="e">
        <v>#N/A</v>
      </c>
      <c r="H120" s="297">
        <v>-1.7115412094174118</v>
      </c>
      <c r="I120" s="297">
        <v>3.6512879134238148</v>
      </c>
      <c r="J120" s="297">
        <v>1.8256439567119074</v>
      </c>
      <c r="K120" s="297" t="e">
        <v>#N/A</v>
      </c>
      <c r="L120" s="297" t="e">
        <v>#N/A</v>
      </c>
      <c r="M120" s="297">
        <v>2.1109008249481427</v>
      </c>
      <c r="N120" s="297" t="e">
        <v>#N/A</v>
      </c>
      <c r="O120" s="297" t="e">
        <v>#N/A</v>
      </c>
      <c r="P120" s="297" t="e">
        <v>#N/A</v>
      </c>
      <c r="Q120" s="297">
        <v>3.4801337924820714</v>
      </c>
      <c r="R120" s="297">
        <v>1.4262843411811765</v>
      </c>
      <c r="S120" s="297" t="e">
        <v>#N/A</v>
      </c>
      <c r="T120" s="297" t="e">
        <v>#N/A</v>
      </c>
      <c r="U120" s="297" t="e">
        <v>#N/A</v>
      </c>
      <c r="V120" s="297" t="e">
        <v>#N/A</v>
      </c>
      <c r="W120" s="297" t="e">
        <v>#N/A</v>
      </c>
      <c r="X120" s="297" t="e">
        <v>#N/A</v>
      </c>
      <c r="Y120" s="297" t="e">
        <v>#N/A</v>
      </c>
      <c r="Z120" s="297" t="e">
        <v>#N/A</v>
      </c>
      <c r="AA120" s="297" t="e">
        <v>#N/A</v>
      </c>
      <c r="AB120" s="297" t="e">
        <v>#N/A</v>
      </c>
      <c r="AC120" s="298">
        <v>4.7352640127215047</v>
      </c>
      <c r="AD120" s="298" t="e">
        <v>#N/A</v>
      </c>
      <c r="AE120" s="298" t="e">
        <v>#N/A</v>
      </c>
      <c r="AF120" s="298" t="e">
        <v>#N/A</v>
      </c>
      <c r="AG120" s="298" t="e">
        <v>#N/A</v>
      </c>
      <c r="AH120" s="298" t="e">
        <v>#N/A</v>
      </c>
      <c r="AI120" s="298" t="e">
        <v>#N/A</v>
      </c>
      <c r="AJ120" s="298">
        <v>-6.7205560701786737</v>
      </c>
      <c r="AK120" s="298">
        <v>1.3121815938866845</v>
      </c>
      <c r="AL120" s="298">
        <v>-4.6401783899760964</v>
      </c>
      <c r="AM120" s="298">
        <v>-14.947459895578733</v>
      </c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</row>
    <row r="121" spans="1:68" s="314" customFormat="1" ht="14.55" customHeight="1" x14ac:dyDescent="0.3">
      <c r="A121" s="296">
        <v>117</v>
      </c>
      <c r="B121" s="24" t="s">
        <v>409</v>
      </c>
      <c r="C121" s="90" t="s">
        <v>676</v>
      </c>
      <c r="D121" s="116" t="s">
        <v>174</v>
      </c>
      <c r="E121" s="297">
        <v>11.296172090552531</v>
      </c>
      <c r="F121" s="297">
        <v>-1.6544898357701676</v>
      </c>
      <c r="G121" s="297" t="e">
        <v>#N/A</v>
      </c>
      <c r="H121" s="297" t="e">
        <v>#N/A</v>
      </c>
      <c r="I121" s="297" t="e">
        <v>#N/A</v>
      </c>
      <c r="J121" s="297">
        <v>5.0775722546049913</v>
      </c>
      <c r="K121" s="297" t="e">
        <v>#N/A</v>
      </c>
      <c r="L121" s="297" t="e">
        <v>#N/A</v>
      </c>
      <c r="M121" s="297" t="e">
        <v>#N/A</v>
      </c>
      <c r="N121" s="297" t="e">
        <v>#N/A</v>
      </c>
      <c r="O121" s="297" t="e">
        <v>#N/A</v>
      </c>
      <c r="P121" s="297" t="e">
        <v>#N/A</v>
      </c>
      <c r="Q121" s="297">
        <v>2.6814145614206168</v>
      </c>
      <c r="R121" s="297" t="e">
        <v>#N/A</v>
      </c>
      <c r="S121" s="297" t="e">
        <v>#N/A</v>
      </c>
      <c r="T121" s="297" t="e">
        <v>#N/A</v>
      </c>
      <c r="U121" s="297" t="e">
        <v>#N/A</v>
      </c>
      <c r="V121" s="297" t="e">
        <v>#N/A</v>
      </c>
      <c r="W121" s="297" t="e">
        <v>#N/A</v>
      </c>
      <c r="X121" s="297" t="e">
        <v>#N/A</v>
      </c>
      <c r="Y121" s="297" t="e">
        <v>#N/A</v>
      </c>
      <c r="Z121" s="297" t="e">
        <v>#N/A</v>
      </c>
      <c r="AA121" s="297" t="e">
        <v>#N/A</v>
      </c>
      <c r="AB121" s="297" t="e">
        <v>#N/A</v>
      </c>
      <c r="AC121" s="298" t="e">
        <v>#N/A</v>
      </c>
      <c r="AD121" s="298" t="e">
        <v>#N/A</v>
      </c>
      <c r="AE121" s="298" t="e">
        <v>#N/A</v>
      </c>
      <c r="AF121" s="298" t="e">
        <v>#N/A</v>
      </c>
      <c r="AG121" s="298" t="e">
        <v>#N/A</v>
      </c>
      <c r="AH121" s="298" t="e">
        <v>#N/A</v>
      </c>
      <c r="AI121" s="298" t="e">
        <v>#N/A</v>
      </c>
      <c r="AJ121" s="298">
        <v>-1.8255323579649314</v>
      </c>
      <c r="AK121" s="298">
        <v>5.3628291228412266</v>
      </c>
      <c r="AL121" s="298">
        <v>-4.7542811372705849</v>
      </c>
      <c r="AM121" s="298" t="e">
        <v>#N/A</v>
      </c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</row>
    <row r="122" spans="1:68" s="314" customFormat="1" ht="14.55" customHeight="1" x14ac:dyDescent="0.3">
      <c r="A122" s="296">
        <v>118</v>
      </c>
      <c r="B122" s="24" t="s">
        <v>408</v>
      </c>
      <c r="C122" s="90" t="s">
        <v>677</v>
      </c>
      <c r="D122" s="116" t="s">
        <v>174</v>
      </c>
      <c r="E122" s="297">
        <v>11.239120773956659</v>
      </c>
      <c r="F122" s="297">
        <v>-1.0725658245682439</v>
      </c>
      <c r="G122" s="297" t="e">
        <v>#N/A</v>
      </c>
      <c r="H122" s="297">
        <v>1.2551302202394368</v>
      </c>
      <c r="I122" s="297">
        <v>6.5609079694334156</v>
      </c>
      <c r="J122" s="297">
        <v>6.0474456066081892</v>
      </c>
      <c r="K122" s="297" t="e">
        <v>#N/A</v>
      </c>
      <c r="L122" s="297" t="e">
        <v>#N/A</v>
      </c>
      <c r="M122" s="297">
        <v>5.0775722546049877</v>
      </c>
      <c r="N122" s="297" t="e">
        <v>#N/A</v>
      </c>
      <c r="O122" s="297" t="e">
        <v>#N/A</v>
      </c>
      <c r="P122" s="297" t="e">
        <v>#N/A</v>
      </c>
      <c r="Q122" s="297">
        <v>6.7320620903751518</v>
      </c>
      <c r="R122" s="297">
        <v>4.5641098917797649</v>
      </c>
      <c r="S122" s="297" t="e">
        <v>#N/A</v>
      </c>
      <c r="T122" s="297" t="e">
        <v>#N/A</v>
      </c>
      <c r="U122" s="297" t="e">
        <v>#N/A</v>
      </c>
      <c r="V122" s="297" t="e">
        <v>#N/A</v>
      </c>
      <c r="W122" s="297" t="e">
        <v>#N/A</v>
      </c>
      <c r="X122" s="297" t="e">
        <v>#N/A</v>
      </c>
      <c r="Y122" s="297" t="e">
        <v>#N/A</v>
      </c>
      <c r="Z122" s="297" t="e">
        <v>#N/A</v>
      </c>
      <c r="AA122" s="297" t="e">
        <v>#N/A</v>
      </c>
      <c r="AB122" s="297" t="e">
        <v>#N/A</v>
      </c>
      <c r="AC122" s="298" t="e">
        <v>#N/A</v>
      </c>
      <c r="AD122" s="298" t="e">
        <v>#N/A</v>
      </c>
      <c r="AE122" s="298" t="e">
        <v>#N/A</v>
      </c>
      <c r="AF122" s="298" t="e">
        <v>#N/A</v>
      </c>
      <c r="AG122" s="298" t="e">
        <v>#N/A</v>
      </c>
      <c r="AH122" s="298" t="e">
        <v>#N/A</v>
      </c>
      <c r="AI122" s="298" t="e">
        <v>#N/A</v>
      </c>
      <c r="AJ122" s="298">
        <v>-1.9396382341962557</v>
      </c>
      <c r="AK122" s="298" t="e">
        <v>#N/A</v>
      </c>
      <c r="AL122" s="298">
        <v>-0.79871923106145815</v>
      </c>
      <c r="AM122" s="298">
        <v>-10.440401377446214</v>
      </c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</row>
    <row r="123" spans="1:68" s="314" customFormat="1" ht="14.55" customHeight="1" x14ac:dyDescent="0.3">
      <c r="A123" s="296">
        <v>119</v>
      </c>
      <c r="B123" s="24" t="s">
        <v>407</v>
      </c>
      <c r="C123" s="90" t="s">
        <v>678</v>
      </c>
      <c r="D123" s="116" t="s">
        <v>174</v>
      </c>
      <c r="E123" s="297">
        <v>12.722456380387472</v>
      </c>
      <c r="F123" s="297">
        <v>1.1980788465921961</v>
      </c>
      <c r="G123" s="297" t="e">
        <v>#N/A</v>
      </c>
      <c r="H123" s="297" t="e">
        <v>#N/A</v>
      </c>
      <c r="I123" s="297" t="e">
        <v>#N/A</v>
      </c>
      <c r="J123" s="297" t="e">
        <v>#N/A</v>
      </c>
      <c r="K123" s="297" t="e">
        <v>#N/A</v>
      </c>
      <c r="L123" s="297" t="e">
        <v>#N/A</v>
      </c>
      <c r="M123" s="297" t="e">
        <v>#N/A</v>
      </c>
      <c r="N123" s="297" t="e">
        <v>#N/A</v>
      </c>
      <c r="O123" s="297" t="e">
        <v>#N/A</v>
      </c>
      <c r="P123" s="297" t="e">
        <v>#N/A</v>
      </c>
      <c r="Q123" s="297" t="e">
        <v>#N/A</v>
      </c>
      <c r="R123" s="297">
        <v>6.96026758496415</v>
      </c>
      <c r="S123" s="297" t="e">
        <v>#N/A</v>
      </c>
      <c r="T123" s="297" t="e">
        <v>#N/A</v>
      </c>
      <c r="U123" s="297" t="e">
        <v>#N/A</v>
      </c>
      <c r="V123" s="297" t="e">
        <v>#N/A</v>
      </c>
      <c r="W123" s="297" t="e">
        <v>#N/A</v>
      </c>
      <c r="X123" s="297" t="e">
        <v>#N/A</v>
      </c>
      <c r="Y123" s="297" t="e">
        <v>#N/A</v>
      </c>
      <c r="Z123" s="297" t="e">
        <v>#N/A</v>
      </c>
      <c r="AA123" s="297" t="e">
        <v>#N/A</v>
      </c>
      <c r="AB123" s="297" t="e">
        <v>#N/A</v>
      </c>
      <c r="AC123" s="298" t="e">
        <v>#N/A</v>
      </c>
      <c r="AD123" s="298" t="e">
        <v>#N/A</v>
      </c>
      <c r="AE123" s="298" t="e">
        <v>#N/A</v>
      </c>
      <c r="AF123" s="298" t="e">
        <v>#N/A</v>
      </c>
      <c r="AG123" s="298" t="e">
        <v>#N/A</v>
      </c>
      <c r="AH123" s="298" t="e">
        <v>#N/A</v>
      </c>
      <c r="AI123" s="298" t="e">
        <v>#N/A</v>
      </c>
      <c r="AJ123" s="298">
        <v>1.5918649747753655</v>
      </c>
      <c r="AK123" s="298" t="e">
        <v>#N/A</v>
      </c>
      <c r="AL123" s="298" t="e">
        <v>#N/A</v>
      </c>
      <c r="AM123" s="298" t="e">
        <v>#N/A</v>
      </c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</row>
    <row r="124" spans="1:68" s="314" customFormat="1" ht="14.55" customHeight="1" x14ac:dyDescent="0.3">
      <c r="A124" s="296">
        <v>120</v>
      </c>
      <c r="B124" s="24" t="s">
        <v>406</v>
      </c>
      <c r="C124" s="90" t="s">
        <v>679</v>
      </c>
      <c r="D124" s="116" t="s">
        <v>174</v>
      </c>
      <c r="E124" s="297">
        <v>13.407072265115012</v>
      </c>
      <c r="F124" s="297">
        <v>1.4605151653695252</v>
      </c>
      <c r="G124" s="297" t="e">
        <v>#N/A</v>
      </c>
      <c r="H124" s="297">
        <v>4.6782126390742604</v>
      </c>
      <c r="I124" s="297" t="e">
        <v>#N/A</v>
      </c>
      <c r="J124" s="297" t="e">
        <v>#N/A</v>
      </c>
      <c r="K124" s="297" t="e">
        <v>#N/A</v>
      </c>
      <c r="L124" s="297" t="e">
        <v>#N/A</v>
      </c>
      <c r="M124" s="297" t="e">
        <v>#N/A</v>
      </c>
      <c r="N124" s="297" t="e">
        <v>#N/A</v>
      </c>
      <c r="O124" s="297" t="e">
        <v>#N/A</v>
      </c>
      <c r="P124" s="297" t="e">
        <v>#N/A</v>
      </c>
      <c r="Q124" s="297" t="e">
        <v>#N/A</v>
      </c>
      <c r="R124" s="297">
        <v>7.188473079553134</v>
      </c>
      <c r="S124" s="297" t="e">
        <v>#N/A</v>
      </c>
      <c r="T124" s="297" t="e">
        <v>#N/A</v>
      </c>
      <c r="U124" s="297" t="e">
        <v>#N/A</v>
      </c>
      <c r="V124" s="297" t="e">
        <v>#N/A</v>
      </c>
      <c r="W124" s="297" t="e">
        <v>#N/A</v>
      </c>
      <c r="X124" s="297" t="e">
        <v>#N/A</v>
      </c>
      <c r="Y124" s="297" t="e">
        <v>#N/A</v>
      </c>
      <c r="Z124" s="297" t="e">
        <v>#N/A</v>
      </c>
      <c r="AA124" s="297" t="e">
        <v>#N/A</v>
      </c>
      <c r="AB124" s="297" t="e">
        <v>#N/A</v>
      </c>
      <c r="AC124" s="298" t="e">
        <v>#N/A</v>
      </c>
      <c r="AD124" s="298" t="e">
        <v>#N/A</v>
      </c>
      <c r="AE124" s="298" t="e">
        <v>#N/A</v>
      </c>
      <c r="AF124" s="298" t="e">
        <v>#N/A</v>
      </c>
      <c r="AG124" s="298" t="e">
        <v>#N/A</v>
      </c>
      <c r="AH124" s="298" t="e">
        <v>#N/A</v>
      </c>
      <c r="AI124" s="298" t="e">
        <v>#N/A</v>
      </c>
      <c r="AJ124" s="298">
        <v>2.0653891075683077</v>
      </c>
      <c r="AK124" s="298" t="e">
        <v>#N/A</v>
      </c>
      <c r="AL124" s="298" t="e">
        <v>#N/A</v>
      </c>
      <c r="AM124" s="298" t="e">
        <v>#N/A</v>
      </c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</row>
    <row r="125" spans="1:68" s="314" customFormat="1" ht="14.55" customHeight="1" x14ac:dyDescent="0.3">
      <c r="A125" s="296">
        <v>121</v>
      </c>
      <c r="B125" s="24" t="s">
        <v>405</v>
      </c>
      <c r="C125" s="90" t="s">
        <v>680</v>
      </c>
      <c r="D125" s="116" t="s">
        <v>401</v>
      </c>
      <c r="E125" s="297">
        <v>14.262843411811769</v>
      </c>
      <c r="F125" s="297">
        <v>-0.43929557708380429</v>
      </c>
      <c r="G125" s="297" t="e">
        <v>#N/A</v>
      </c>
      <c r="H125" s="297">
        <v>2.7955173087151088</v>
      </c>
      <c r="I125" s="297">
        <v>7.302575826847626</v>
      </c>
      <c r="J125" s="297">
        <v>5.8192401120192052</v>
      </c>
      <c r="K125" s="297" t="e">
        <v>#N/A</v>
      </c>
      <c r="L125" s="297" t="e">
        <v>#N/A</v>
      </c>
      <c r="M125" s="297" t="e">
        <v>#N/A</v>
      </c>
      <c r="N125" s="297" t="e">
        <v>#N/A</v>
      </c>
      <c r="O125" s="297" t="e">
        <v>#N/A</v>
      </c>
      <c r="P125" s="297" t="e">
        <v>#N/A</v>
      </c>
      <c r="Q125" s="297">
        <v>7.302575826847626</v>
      </c>
      <c r="R125" s="297">
        <v>5.7051373647247097</v>
      </c>
      <c r="S125" s="297" t="e">
        <v>#N/A</v>
      </c>
      <c r="T125" s="297" t="e">
        <v>#N/A</v>
      </c>
      <c r="U125" s="297" t="e">
        <v>#N/A</v>
      </c>
      <c r="V125" s="297" t="e">
        <v>#N/A</v>
      </c>
      <c r="W125" s="297" t="e">
        <v>#N/A</v>
      </c>
      <c r="X125" s="297" t="e">
        <v>#N/A</v>
      </c>
      <c r="Y125" s="297" t="e">
        <v>#N/A</v>
      </c>
      <c r="Z125" s="297" t="e">
        <v>#N/A</v>
      </c>
      <c r="AA125" s="297" t="e">
        <v>#N/A</v>
      </c>
      <c r="AB125" s="297" t="e">
        <v>#N/A</v>
      </c>
      <c r="AC125" s="298" t="e">
        <v>#N/A</v>
      </c>
      <c r="AD125" s="298" t="e">
        <v>#N/A</v>
      </c>
      <c r="AE125" s="298" t="e">
        <v>#N/A</v>
      </c>
      <c r="AF125" s="298" t="e">
        <v>#N/A</v>
      </c>
      <c r="AG125" s="298" t="e">
        <v>#N/A</v>
      </c>
      <c r="AH125" s="298" t="e">
        <v>#N/A</v>
      </c>
      <c r="AI125" s="298" t="e">
        <v>#N/A</v>
      </c>
      <c r="AJ125" s="298">
        <v>-0.40494014298615966</v>
      </c>
      <c r="AK125" s="298" t="e">
        <v>#N/A</v>
      </c>
      <c r="AL125" s="298" t="e">
        <v>#N/A</v>
      </c>
      <c r="AM125" s="298" t="e">
        <v>#N/A</v>
      </c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</row>
    <row r="126" spans="1:68" s="303" customFormat="1" ht="15" customHeight="1" x14ac:dyDescent="0.3">
      <c r="A126" s="296">
        <v>122</v>
      </c>
      <c r="B126" s="24" t="s">
        <v>404</v>
      </c>
      <c r="C126" s="90" t="s">
        <v>681</v>
      </c>
      <c r="D126" s="116" t="s">
        <v>401</v>
      </c>
      <c r="E126" s="297">
        <v>13.692330217327349</v>
      </c>
      <c r="F126" s="297">
        <v>-2.1964778854190143</v>
      </c>
      <c r="G126" s="297" t="e">
        <v>#N/A</v>
      </c>
      <c r="H126" s="297">
        <v>2.2820549458898789</v>
      </c>
      <c r="I126" s="297" t="e">
        <v>#N/A</v>
      </c>
      <c r="J126" s="297" t="e">
        <v>#N/A</v>
      </c>
      <c r="K126" s="297" t="e">
        <v>#N/A</v>
      </c>
      <c r="L126" s="297" t="e">
        <v>#N/A</v>
      </c>
      <c r="M126" s="297" t="e">
        <v>#N/A</v>
      </c>
      <c r="N126" s="297" t="e">
        <v>#N/A</v>
      </c>
      <c r="O126" s="297" t="e">
        <v>#N/A</v>
      </c>
      <c r="P126" s="297" t="e">
        <v>#N/A</v>
      </c>
      <c r="Q126" s="297">
        <v>7.5878326950838613</v>
      </c>
      <c r="R126" s="297">
        <v>5.9333428593136972</v>
      </c>
      <c r="S126" s="297" t="e">
        <v>#N/A</v>
      </c>
      <c r="T126" s="297" t="e">
        <v>#N/A</v>
      </c>
      <c r="U126" s="297" t="e">
        <v>#N/A</v>
      </c>
      <c r="V126" s="297" t="e">
        <v>#N/A</v>
      </c>
      <c r="W126" s="297" t="e">
        <v>#N/A</v>
      </c>
      <c r="X126" s="297" t="e">
        <v>#N/A</v>
      </c>
      <c r="Y126" s="297" t="e">
        <v>#N/A</v>
      </c>
      <c r="Z126" s="297" t="e">
        <v>#N/A</v>
      </c>
      <c r="AA126" s="297" t="e">
        <v>#N/A</v>
      </c>
      <c r="AB126" s="297" t="e">
        <v>#N/A</v>
      </c>
      <c r="AC126" s="298" t="e">
        <v>#N/A</v>
      </c>
      <c r="AD126" s="298" t="e">
        <v>#N/A</v>
      </c>
      <c r="AE126" s="298" t="e">
        <v>#N/A</v>
      </c>
      <c r="AF126" s="298" t="e">
        <v>#N/A</v>
      </c>
      <c r="AG126" s="298" t="e">
        <v>#N/A</v>
      </c>
      <c r="AH126" s="298" t="e">
        <v>#N/A</v>
      </c>
      <c r="AI126" s="298" t="e">
        <v>#N/A</v>
      </c>
      <c r="AJ126" s="298">
        <v>-0.52474049212251472</v>
      </c>
      <c r="AK126" s="298" t="e">
        <v>#N/A</v>
      </c>
      <c r="AL126" s="298" t="e">
        <v>#N/A</v>
      </c>
      <c r="AM126" s="298">
        <v>-11.695531597685655</v>
      </c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</row>
    <row r="127" spans="1:68" s="303" customFormat="1" ht="15" customHeight="1" x14ac:dyDescent="0.3">
      <c r="A127" s="296">
        <v>123</v>
      </c>
      <c r="B127" s="24" t="s">
        <v>403</v>
      </c>
      <c r="C127" s="90" t="s">
        <v>682</v>
      </c>
      <c r="D127" s="116" t="s">
        <v>401</v>
      </c>
      <c r="E127" s="297">
        <v>18.998106989265811</v>
      </c>
      <c r="F127" s="297">
        <v>0.34230824188348663</v>
      </c>
      <c r="G127" s="297" t="e">
        <v>#N/A</v>
      </c>
      <c r="H127" s="297" t="e">
        <v>#N/A</v>
      </c>
      <c r="I127" s="297" t="e">
        <v>#N/A</v>
      </c>
      <c r="J127" s="297" t="e">
        <v>#N/A</v>
      </c>
      <c r="K127" s="297" t="e">
        <v>#N/A</v>
      </c>
      <c r="L127" s="297" t="e">
        <v>#N/A</v>
      </c>
      <c r="M127" s="297" t="e">
        <v>#N/A</v>
      </c>
      <c r="N127" s="297" t="e">
        <v>#N/A</v>
      </c>
      <c r="O127" s="297" t="e">
        <v>#N/A</v>
      </c>
      <c r="P127" s="297" t="e">
        <v>#N/A</v>
      </c>
      <c r="Q127" s="297" t="e">
        <v>#N/A</v>
      </c>
      <c r="R127" s="297" t="e">
        <v>#N/A</v>
      </c>
      <c r="S127" s="297" t="e">
        <v>#N/A</v>
      </c>
      <c r="T127" s="297" t="e">
        <v>#N/A</v>
      </c>
      <c r="U127" s="297" t="e">
        <v>#N/A</v>
      </c>
      <c r="V127" s="297" t="e">
        <v>#N/A</v>
      </c>
      <c r="W127" s="297" t="e">
        <v>#N/A</v>
      </c>
      <c r="X127" s="297" t="e">
        <v>#N/A</v>
      </c>
      <c r="Y127" s="297" t="e">
        <v>#N/A</v>
      </c>
      <c r="Z127" s="297" t="e">
        <v>#N/A</v>
      </c>
      <c r="AA127" s="297" t="e">
        <v>#N/A</v>
      </c>
      <c r="AB127" s="297" t="e">
        <v>#N/A</v>
      </c>
      <c r="AC127" s="298" t="e">
        <v>#N/A</v>
      </c>
      <c r="AD127" s="298" t="e">
        <v>#N/A</v>
      </c>
      <c r="AE127" s="298" t="e">
        <v>#N/A</v>
      </c>
      <c r="AF127" s="298" t="e">
        <v>#N/A</v>
      </c>
      <c r="AG127" s="298" t="e">
        <v>#N/A</v>
      </c>
      <c r="AH127" s="298" t="e">
        <v>#N/A</v>
      </c>
      <c r="AI127" s="298" t="e">
        <v>#N/A</v>
      </c>
      <c r="AJ127" s="298" t="e">
        <v>#N/A</v>
      </c>
      <c r="AK127" s="298" t="e">
        <v>#N/A</v>
      </c>
      <c r="AL127" s="298" t="e">
        <v>#N/A</v>
      </c>
      <c r="AM127" s="298" t="e">
        <v>#N/A</v>
      </c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</row>
    <row r="128" spans="1:68" s="315" customFormat="1" ht="15" customHeight="1" x14ac:dyDescent="0.3">
      <c r="A128" s="296">
        <v>124</v>
      </c>
      <c r="B128" s="24" t="s">
        <v>402</v>
      </c>
      <c r="C128" s="90" t="s">
        <v>683</v>
      </c>
      <c r="D128" s="116" t="s">
        <v>401</v>
      </c>
      <c r="E128" s="297">
        <v>20.652596609917783</v>
      </c>
      <c r="F128" s="297">
        <v>2.2478241217015338</v>
      </c>
      <c r="G128" s="297" t="e">
        <v>#N/A</v>
      </c>
      <c r="H128" s="297" t="e">
        <v>#N/A</v>
      </c>
      <c r="I128" s="297" t="e">
        <v>#N/A</v>
      </c>
      <c r="J128" s="297" t="e">
        <v>#N/A</v>
      </c>
      <c r="K128" s="297" t="e">
        <v>#N/A</v>
      </c>
      <c r="L128" s="297" t="e">
        <v>#N/A</v>
      </c>
      <c r="M128" s="297" t="e">
        <v>#N/A</v>
      </c>
      <c r="N128" s="297" t="e">
        <v>#N/A</v>
      </c>
      <c r="O128" s="297" t="e">
        <v>#N/A</v>
      </c>
      <c r="P128" s="297" t="e">
        <v>#N/A</v>
      </c>
      <c r="Q128" s="297" t="e">
        <v>#N/A</v>
      </c>
      <c r="R128" s="297" t="e">
        <v>#N/A</v>
      </c>
      <c r="S128" s="297" t="e">
        <v>#N/A</v>
      </c>
      <c r="T128" s="297" t="e">
        <v>#N/A</v>
      </c>
      <c r="U128" s="297" t="e">
        <v>#N/A</v>
      </c>
      <c r="V128" s="297" t="e">
        <v>#N/A</v>
      </c>
      <c r="W128" s="297" t="e">
        <v>#N/A</v>
      </c>
      <c r="X128" s="297" t="e">
        <v>#N/A</v>
      </c>
      <c r="Y128" s="297" t="e">
        <v>#N/A</v>
      </c>
      <c r="Z128" s="297" t="e">
        <v>#N/A</v>
      </c>
      <c r="AA128" s="297" t="e">
        <v>#N/A</v>
      </c>
      <c r="AB128" s="297" t="e">
        <v>#N/A</v>
      </c>
      <c r="AC128" s="298" t="e">
        <v>#N/A</v>
      </c>
      <c r="AD128" s="298" t="e">
        <v>#N/A</v>
      </c>
      <c r="AE128" s="298" t="e">
        <v>#N/A</v>
      </c>
      <c r="AF128" s="298" t="e">
        <v>#N/A</v>
      </c>
      <c r="AG128" s="298" t="e">
        <v>#N/A</v>
      </c>
      <c r="AH128" s="298" t="e">
        <v>#N/A</v>
      </c>
      <c r="AI128" s="298" t="e">
        <v>#N/A</v>
      </c>
      <c r="AJ128" s="298" t="e">
        <v>#N/A</v>
      </c>
      <c r="AK128" s="298" t="e">
        <v>#N/A</v>
      </c>
      <c r="AL128" s="298" t="e">
        <v>#N/A</v>
      </c>
      <c r="AM128" s="298" t="e">
        <v>#N/A</v>
      </c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</row>
    <row r="129" spans="1:68" s="316" customFormat="1" ht="14.55" customHeight="1" x14ac:dyDescent="0.3">
      <c r="A129" s="296">
        <v>125</v>
      </c>
      <c r="B129" s="24" t="s">
        <v>400</v>
      </c>
      <c r="C129" s="90" t="s">
        <v>53</v>
      </c>
      <c r="D129" s="116" t="s">
        <v>380</v>
      </c>
      <c r="E129" s="297">
        <v>8.1583462832227607</v>
      </c>
      <c r="F129" s="297">
        <v>6.9488573102346933</v>
      </c>
      <c r="G129" s="297" t="e">
        <v>#N/A</v>
      </c>
      <c r="H129" s="297" t="e">
        <v>#N/A</v>
      </c>
      <c r="I129" s="297" t="e">
        <v>#N/A</v>
      </c>
      <c r="J129" s="297" t="e">
        <v>#N/A</v>
      </c>
      <c r="K129" s="297" t="e">
        <v>#N/A</v>
      </c>
      <c r="L129" s="297" t="e">
        <v>#N/A</v>
      </c>
      <c r="M129" s="297" t="e">
        <v>#N/A</v>
      </c>
      <c r="N129" s="297" t="e">
        <v>#N/A</v>
      </c>
      <c r="O129" s="297" t="e">
        <v>#N/A</v>
      </c>
      <c r="P129" s="297" t="e">
        <v>#N/A</v>
      </c>
      <c r="Q129" s="297" t="e">
        <v>#N/A</v>
      </c>
      <c r="R129" s="297">
        <v>9.7557848936792499</v>
      </c>
      <c r="S129" s="297" t="e">
        <v>#N/A</v>
      </c>
      <c r="T129" s="297" t="e">
        <v>#N/A</v>
      </c>
      <c r="U129" s="297" t="e">
        <v>#N/A</v>
      </c>
      <c r="V129" s="297">
        <v>8.3865519261453212</v>
      </c>
      <c r="W129" s="297" t="e">
        <v>#N/A</v>
      </c>
      <c r="X129" s="297">
        <v>7.9871923106145921</v>
      </c>
      <c r="Y129" s="297">
        <v>7.8160381896728506</v>
      </c>
      <c r="Z129" s="297">
        <v>7.7019354423783568</v>
      </c>
      <c r="AA129" s="297" t="e">
        <v>#N/A</v>
      </c>
      <c r="AB129" s="297" t="e">
        <v>#N/A</v>
      </c>
      <c r="AC129" s="298" t="e">
        <v>#N/A</v>
      </c>
      <c r="AD129" s="298" t="e">
        <v>#N/A</v>
      </c>
      <c r="AE129" s="298">
        <v>7.7019354423783568</v>
      </c>
      <c r="AF129" s="298">
        <v>7.4737299477893675</v>
      </c>
      <c r="AG129" s="298">
        <v>7.5307813214366153</v>
      </c>
      <c r="AH129" s="298">
        <v>7.5878326950838613</v>
      </c>
      <c r="AI129" s="298">
        <v>7.5421915961660648</v>
      </c>
      <c r="AJ129" s="298">
        <v>8.261088654216989</v>
      </c>
      <c r="AK129" s="298" t="e">
        <v>#N/A</v>
      </c>
      <c r="AL129" s="298" t="e">
        <v>#N/A</v>
      </c>
      <c r="AM129" s="298" t="e">
        <v>#N/A</v>
      </c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</row>
    <row r="130" spans="1:68" s="317" customFormat="1" ht="14.55" customHeight="1" x14ac:dyDescent="0.3">
      <c r="A130" s="296">
        <v>126</v>
      </c>
      <c r="B130" s="24" t="s">
        <v>399</v>
      </c>
      <c r="C130" s="90" t="s">
        <v>684</v>
      </c>
      <c r="D130" s="116" t="s">
        <v>380</v>
      </c>
      <c r="E130" s="297">
        <v>11.638480007243185</v>
      </c>
      <c r="F130" s="297">
        <v>11.193479509589876</v>
      </c>
      <c r="G130" s="297" t="e">
        <v>#N/A</v>
      </c>
      <c r="H130" s="297">
        <v>14.091689290870027</v>
      </c>
      <c r="I130" s="297" t="e">
        <v>#N/A</v>
      </c>
      <c r="J130" s="297">
        <v>13.749381048986544</v>
      </c>
      <c r="K130" s="297" t="e">
        <v>#N/A</v>
      </c>
      <c r="L130" s="297" t="e">
        <v>#N/A</v>
      </c>
      <c r="M130" s="297" t="e">
        <v>#N/A</v>
      </c>
      <c r="N130" s="297" t="e">
        <v>#N/A</v>
      </c>
      <c r="O130" s="297" t="e">
        <v>#N/A</v>
      </c>
      <c r="P130" s="297" t="e">
        <v>#N/A</v>
      </c>
      <c r="Q130" s="297">
        <v>14.091689290870027</v>
      </c>
      <c r="R130" s="297" t="e">
        <v>#N/A</v>
      </c>
      <c r="S130" s="297" t="e">
        <v>#N/A</v>
      </c>
      <c r="T130" s="297">
        <v>14.034637917222781</v>
      </c>
      <c r="U130" s="297">
        <v>13.971881406210809</v>
      </c>
      <c r="V130" s="297" t="e">
        <v>#N/A</v>
      </c>
      <c r="W130" s="297" t="e">
        <v>#N/A</v>
      </c>
      <c r="X130" s="297" t="e">
        <v>#N/A</v>
      </c>
      <c r="Y130" s="297">
        <v>11.866685718627391</v>
      </c>
      <c r="Z130" s="297" t="e">
        <v>#N/A</v>
      </c>
      <c r="AA130" s="297" t="e">
        <v>#N/A</v>
      </c>
      <c r="AB130" s="297" t="e">
        <v>#N/A</v>
      </c>
      <c r="AC130" s="298">
        <v>11.410274729449416</v>
      </c>
      <c r="AD130" s="298" t="e">
        <v>#N/A</v>
      </c>
      <c r="AE130" s="298" t="e">
        <v>#N/A</v>
      </c>
      <c r="AF130" s="298" t="e">
        <v>#N/A</v>
      </c>
      <c r="AG130" s="298" t="e">
        <v>#N/A</v>
      </c>
      <c r="AH130" s="298" t="e">
        <v>#N/A</v>
      </c>
      <c r="AI130" s="298" t="e">
        <v>#N/A</v>
      </c>
      <c r="AJ130" s="298">
        <v>12.72252072728587</v>
      </c>
      <c r="AK130" s="298" t="e">
        <v>#N/A</v>
      </c>
      <c r="AL130" s="298" t="e">
        <v>#N/A</v>
      </c>
      <c r="AM130" s="298" t="e">
        <v>#N/A</v>
      </c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</row>
    <row r="131" spans="1:68" s="317" customFormat="1" ht="14.55" customHeight="1" x14ac:dyDescent="0.3">
      <c r="A131" s="296">
        <v>127</v>
      </c>
      <c r="B131" s="24" t="s">
        <v>398</v>
      </c>
      <c r="C131" s="90" t="s">
        <v>685</v>
      </c>
      <c r="D131" s="116" t="s">
        <v>380</v>
      </c>
      <c r="E131" s="297">
        <v>15.061563241912651</v>
      </c>
      <c r="F131" s="297">
        <v>14.844767423013691</v>
      </c>
      <c r="G131" s="297">
        <v>17.628874456999345</v>
      </c>
      <c r="H131" s="297">
        <v>17.343617588763113</v>
      </c>
      <c r="I131" s="297" t="e">
        <v>#N/A</v>
      </c>
      <c r="J131" s="297" t="e">
        <v>#N/A</v>
      </c>
      <c r="K131" s="297">
        <v>16.487846984054404</v>
      </c>
      <c r="L131" s="297" t="e">
        <v>#N/A</v>
      </c>
      <c r="M131" s="297" t="e">
        <v>#N/A</v>
      </c>
      <c r="N131" s="297" t="e">
        <v>#N/A</v>
      </c>
      <c r="O131" s="297" t="e">
        <v>#N/A</v>
      </c>
      <c r="P131" s="297" t="e">
        <v>#N/A</v>
      </c>
      <c r="Q131" s="297">
        <v>17.857079951588336</v>
      </c>
      <c r="R131" s="297">
        <v>17.514771709704853</v>
      </c>
      <c r="S131" s="297">
        <v>17.115412094174122</v>
      </c>
      <c r="T131" s="297" t="e">
        <v>#N/A</v>
      </c>
      <c r="U131" s="297" t="e">
        <v>#N/A</v>
      </c>
      <c r="V131" s="297" t="e">
        <v>#N/A</v>
      </c>
      <c r="W131" s="297" t="e">
        <v>#N/A</v>
      </c>
      <c r="X131" s="297">
        <v>14.319894785459017</v>
      </c>
      <c r="Y131" s="297" t="e">
        <v>#N/A</v>
      </c>
      <c r="Z131" s="297" t="e">
        <v>#N/A</v>
      </c>
      <c r="AA131" s="297" t="e">
        <v>#N/A</v>
      </c>
      <c r="AB131" s="297" t="e">
        <v>#N/A</v>
      </c>
      <c r="AC131" s="298">
        <v>14.833357148284243</v>
      </c>
      <c r="AD131" s="298">
        <v>14.6622030273425</v>
      </c>
      <c r="AE131" s="298" t="e">
        <v>#N/A</v>
      </c>
      <c r="AF131" s="298">
        <v>14.890408521931487</v>
      </c>
      <c r="AG131" s="298">
        <v>14.890408521931487</v>
      </c>
      <c r="AH131" s="298">
        <v>14.776305774636993</v>
      </c>
      <c r="AI131" s="298" t="e">
        <v>#N/A</v>
      </c>
      <c r="AJ131" s="298">
        <v>16.145615661868018</v>
      </c>
      <c r="AK131" s="298" t="e">
        <v>#N/A</v>
      </c>
      <c r="AL131" s="298" t="e">
        <v>#N/A</v>
      </c>
      <c r="AM131" s="298" t="e">
        <v>#N/A</v>
      </c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</row>
    <row r="132" spans="1:68" s="317" customFormat="1" ht="14.55" customHeight="1" x14ac:dyDescent="0.3">
      <c r="A132" s="296">
        <v>128</v>
      </c>
      <c r="B132" s="24" t="s">
        <v>397</v>
      </c>
      <c r="C132" s="90" t="s">
        <v>686</v>
      </c>
      <c r="D132" s="116" t="s">
        <v>180</v>
      </c>
      <c r="E132" s="297">
        <v>11.410274729449416</v>
      </c>
      <c r="F132" s="297">
        <v>9.7900157178675968</v>
      </c>
      <c r="G132" s="297" t="e">
        <v>#N/A</v>
      </c>
      <c r="H132" s="297">
        <v>13.806432422633794</v>
      </c>
      <c r="I132" s="297" t="e">
        <v>#N/A</v>
      </c>
      <c r="J132" s="297" t="e">
        <v>#N/A</v>
      </c>
      <c r="K132" s="297" t="e">
        <v>#N/A</v>
      </c>
      <c r="L132" s="297" t="e">
        <v>#N/A</v>
      </c>
      <c r="M132" s="297" t="e">
        <v>#N/A</v>
      </c>
      <c r="N132" s="297" t="e">
        <v>#N/A</v>
      </c>
      <c r="O132" s="297" t="e">
        <v>#N/A</v>
      </c>
      <c r="P132" s="297" t="e">
        <v>#N/A</v>
      </c>
      <c r="Q132" s="297" t="e">
        <v>#N/A</v>
      </c>
      <c r="R132" s="297" t="e">
        <v>#N/A</v>
      </c>
      <c r="S132" s="297">
        <v>15.632076379345698</v>
      </c>
      <c r="T132" s="297" t="e">
        <v>#N/A</v>
      </c>
      <c r="U132" s="297" t="e">
        <v>#N/A</v>
      </c>
      <c r="V132" s="297" t="e">
        <v>#N/A</v>
      </c>
      <c r="W132" s="297" t="e">
        <v>#N/A</v>
      </c>
      <c r="X132" s="297" t="e">
        <v>#N/A</v>
      </c>
      <c r="Y132" s="297" t="e">
        <v>#N/A</v>
      </c>
      <c r="Z132" s="297" t="e">
        <v>#N/A</v>
      </c>
      <c r="AA132" s="297" t="e">
        <v>#N/A</v>
      </c>
      <c r="AB132" s="297" t="e">
        <v>#N/A</v>
      </c>
      <c r="AC132" s="298" t="e">
        <v>#N/A</v>
      </c>
      <c r="AD132" s="298" t="e">
        <v>#N/A</v>
      </c>
      <c r="AE132" s="298" t="e">
        <v>#N/A</v>
      </c>
      <c r="AF132" s="298" t="e">
        <v>#N/A</v>
      </c>
      <c r="AG132" s="298" t="e">
        <v>#N/A</v>
      </c>
      <c r="AH132" s="298" t="e">
        <v>#N/A</v>
      </c>
      <c r="AI132" s="298" t="e">
        <v>#N/A</v>
      </c>
      <c r="AJ132" s="298">
        <v>10.611640240427128</v>
      </c>
      <c r="AK132" s="298" t="e">
        <v>#N/A</v>
      </c>
      <c r="AL132" s="298" t="e">
        <v>#N/A</v>
      </c>
      <c r="AM132" s="298" t="e">
        <v>#N/A</v>
      </c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</row>
    <row r="133" spans="1:68" s="303" customFormat="1" ht="14.55" customHeight="1" x14ac:dyDescent="0.3">
      <c r="A133" s="296">
        <v>129</v>
      </c>
      <c r="B133" s="24" t="s">
        <v>396</v>
      </c>
      <c r="C133" s="90" t="s">
        <v>687</v>
      </c>
      <c r="D133" s="116" t="s">
        <v>380</v>
      </c>
      <c r="E133" s="297">
        <v>17.74297660525442</v>
      </c>
      <c r="F133" s="297">
        <v>18.102400858271498</v>
      </c>
      <c r="G133" s="297" t="e">
        <v>#N/A</v>
      </c>
      <c r="H133" s="297" t="e">
        <v>#N/A</v>
      </c>
      <c r="I133" s="297" t="e">
        <v>#N/A</v>
      </c>
      <c r="J133" s="297" t="e">
        <v>#N/A</v>
      </c>
      <c r="K133" s="297">
        <v>19.739775281947487</v>
      </c>
      <c r="L133" s="297" t="e">
        <v>#N/A</v>
      </c>
      <c r="M133" s="297" t="e">
        <v>#N/A</v>
      </c>
      <c r="N133" s="297" t="e">
        <v>#N/A</v>
      </c>
      <c r="O133" s="297" t="e">
        <v>#N/A</v>
      </c>
      <c r="P133" s="297">
        <v>23.442409431653825</v>
      </c>
      <c r="Q133" s="297" t="e">
        <v>#N/A</v>
      </c>
      <c r="R133" s="297" t="e">
        <v>#N/A</v>
      </c>
      <c r="S133" s="297">
        <v>20.025032150183726</v>
      </c>
      <c r="T133" s="297" t="e">
        <v>#N/A</v>
      </c>
      <c r="U133" s="297" t="e">
        <v>#N/A</v>
      </c>
      <c r="V133" s="297" t="e">
        <v>#N/A</v>
      </c>
      <c r="W133" s="297" t="e">
        <v>#N/A</v>
      </c>
      <c r="X133" s="297" t="e">
        <v>#N/A</v>
      </c>
      <c r="Y133" s="297" t="e">
        <v>#N/A</v>
      </c>
      <c r="Z133" s="297" t="e">
        <v>#N/A</v>
      </c>
      <c r="AA133" s="297" t="e">
        <v>#N/A</v>
      </c>
      <c r="AB133" s="297" t="e">
        <v>#N/A</v>
      </c>
      <c r="AC133" s="298" t="e">
        <v>#N/A</v>
      </c>
      <c r="AD133" s="298" t="e">
        <v>#N/A</v>
      </c>
      <c r="AE133" s="298" t="e">
        <v>#N/A</v>
      </c>
      <c r="AF133" s="298" t="e">
        <v>#N/A</v>
      </c>
      <c r="AG133" s="298" t="e">
        <v>#N/A</v>
      </c>
      <c r="AH133" s="298" t="e">
        <v>#N/A</v>
      </c>
      <c r="AI133" s="298" t="e">
        <v>#N/A</v>
      </c>
      <c r="AJ133" s="298">
        <v>19.717046149593003</v>
      </c>
      <c r="AK133" s="298" t="e">
        <v>#N/A</v>
      </c>
      <c r="AL133" s="298" t="e">
        <v>#N/A</v>
      </c>
      <c r="AM133" s="298" t="e">
        <v>#N/A</v>
      </c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</row>
    <row r="134" spans="1:68" s="303" customFormat="1" ht="14.55" customHeight="1" x14ac:dyDescent="0.3">
      <c r="A134" s="296">
        <v>130</v>
      </c>
      <c r="B134" s="24" t="s">
        <v>395</v>
      </c>
      <c r="C134" s="90" t="s">
        <v>688</v>
      </c>
      <c r="D134" s="116" t="s">
        <v>380</v>
      </c>
      <c r="E134" s="297">
        <v>23.676320337454129</v>
      </c>
      <c r="F134" s="297">
        <v>25.20529687735376</v>
      </c>
      <c r="G134" s="297" t="e">
        <v>#N/A</v>
      </c>
      <c r="H134" s="297" t="e">
        <v>#N/A</v>
      </c>
      <c r="I134" s="297" t="e">
        <v>#N/A</v>
      </c>
      <c r="J134" s="297" t="e">
        <v>#N/A</v>
      </c>
      <c r="K134" s="297" t="e">
        <v>#N/A</v>
      </c>
      <c r="L134" s="297" t="e">
        <v>#N/A</v>
      </c>
      <c r="M134" s="297" t="e">
        <v>#N/A</v>
      </c>
      <c r="N134" s="297" t="e">
        <v>#N/A</v>
      </c>
      <c r="O134" s="297" t="e">
        <v>#N/A</v>
      </c>
      <c r="P134" s="297" t="e">
        <v>#N/A</v>
      </c>
      <c r="Q134" s="297" t="e">
        <v>#N/A</v>
      </c>
      <c r="R134" s="297" t="e">
        <v>#N/A</v>
      </c>
      <c r="S134" s="297" t="e">
        <v>#N/A</v>
      </c>
      <c r="T134" s="297" t="e">
        <v>#N/A</v>
      </c>
      <c r="U134" s="297" t="e">
        <v>#N/A</v>
      </c>
      <c r="V134" s="297" t="e">
        <v>#N/A</v>
      </c>
      <c r="W134" s="297" t="e">
        <v>#N/A</v>
      </c>
      <c r="X134" s="297" t="e">
        <v>#N/A</v>
      </c>
      <c r="Y134" s="297" t="e">
        <v>#N/A</v>
      </c>
      <c r="Z134" s="297" t="e">
        <v>#N/A</v>
      </c>
      <c r="AA134" s="297" t="e">
        <v>#N/A</v>
      </c>
      <c r="AB134" s="297" t="e">
        <v>#N/A</v>
      </c>
      <c r="AC134" s="298" t="e">
        <v>#N/A</v>
      </c>
      <c r="AD134" s="298" t="e">
        <v>#N/A</v>
      </c>
      <c r="AE134" s="298" t="e">
        <v>#N/A</v>
      </c>
      <c r="AF134" s="298" t="e">
        <v>#N/A</v>
      </c>
      <c r="AG134" s="298" t="e">
        <v>#N/A</v>
      </c>
      <c r="AH134" s="298" t="e">
        <v>#N/A</v>
      </c>
      <c r="AI134" s="298" t="e">
        <v>#N/A</v>
      </c>
      <c r="AJ134" s="298" t="e">
        <v>#N/A</v>
      </c>
      <c r="AK134" s="298" t="e">
        <v>#N/A</v>
      </c>
      <c r="AL134" s="298" t="e">
        <v>#N/A</v>
      </c>
      <c r="AM134" s="298" t="e">
        <v>#N/A</v>
      </c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</row>
    <row r="135" spans="1:68" s="303" customFormat="1" ht="14.55" customHeight="1" x14ac:dyDescent="0.3">
      <c r="A135" s="296">
        <v>131</v>
      </c>
      <c r="B135" s="24" t="s">
        <v>394</v>
      </c>
      <c r="C135" s="90" t="s">
        <v>689</v>
      </c>
      <c r="D135" s="116" t="s">
        <v>263</v>
      </c>
      <c r="E135" s="297">
        <v>18.969581600786356</v>
      </c>
      <c r="F135" s="297">
        <v>19.403172177428729</v>
      </c>
      <c r="G135" s="297">
        <v>22.59234396430984</v>
      </c>
      <c r="H135" s="297">
        <v>21.850676106895634</v>
      </c>
      <c r="I135" s="297">
        <v>23.847474184549277</v>
      </c>
      <c r="J135" s="297">
        <v>22.934652206193327</v>
      </c>
      <c r="K135" s="297" t="e">
        <v>#N/A</v>
      </c>
      <c r="L135" s="297">
        <v>22.078881601484618</v>
      </c>
      <c r="M135" s="297" t="e">
        <v>#N/A</v>
      </c>
      <c r="N135" s="297" t="e">
        <v>#N/A</v>
      </c>
      <c r="O135" s="297" t="e">
        <v>#N/A</v>
      </c>
      <c r="P135" s="297">
        <v>24.303885173727252</v>
      </c>
      <c r="Q135" s="297">
        <v>23.505165942665798</v>
      </c>
      <c r="R135" s="297">
        <v>22.877600832546072</v>
      </c>
      <c r="S135" s="297">
        <v>22.763498085251584</v>
      </c>
      <c r="T135" s="297" t="e">
        <v>#N/A</v>
      </c>
      <c r="U135" s="297">
        <v>22.250035722426361</v>
      </c>
      <c r="V135" s="297">
        <v>19.283364292769512</v>
      </c>
      <c r="W135" s="297">
        <v>19.68272390830024</v>
      </c>
      <c r="X135" s="297">
        <v>19.568621161005751</v>
      </c>
      <c r="Y135" s="297">
        <v>19.625672534652999</v>
      </c>
      <c r="Z135" s="297">
        <v>18.76990192994429</v>
      </c>
      <c r="AA135" s="297">
        <v>19.739775281947487</v>
      </c>
      <c r="AB135" s="297" t="e">
        <v>#N/A</v>
      </c>
      <c r="AC135" s="298">
        <v>19.568621161005751</v>
      </c>
      <c r="AD135" s="298" t="e">
        <v>#N/A</v>
      </c>
      <c r="AE135" s="298">
        <v>18.826953303591537</v>
      </c>
      <c r="AF135" s="298">
        <v>18.712850556297042</v>
      </c>
      <c r="AG135" s="298">
        <v>19.625672534652999</v>
      </c>
      <c r="AH135" s="298">
        <v>18.598747809002546</v>
      </c>
      <c r="AI135" s="298" t="e">
        <v>#N/A</v>
      </c>
      <c r="AJ135" s="298">
        <v>20.253376100227484</v>
      </c>
      <c r="AK135" s="298" t="e">
        <v>#N/A</v>
      </c>
      <c r="AL135" s="298">
        <v>19.654198221476619</v>
      </c>
      <c r="AM135" s="298" t="e">
        <v>#N/A</v>
      </c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</row>
    <row r="136" spans="1:68" s="303" customFormat="1" ht="14.55" customHeight="1" x14ac:dyDescent="0.3">
      <c r="A136" s="296">
        <v>132</v>
      </c>
      <c r="B136" s="24" t="s">
        <v>393</v>
      </c>
      <c r="C136" s="90" t="s">
        <v>690</v>
      </c>
      <c r="D136" s="116" t="s">
        <v>263</v>
      </c>
      <c r="E136" s="297">
        <v>25.616066876430761</v>
      </c>
      <c r="F136" s="297">
        <v>27.567223746349786</v>
      </c>
      <c r="G136" s="297" t="e">
        <v>#N/A</v>
      </c>
      <c r="H136" s="297">
        <v>29.951971164804721</v>
      </c>
      <c r="I136" s="297" t="e">
        <v>#N/A</v>
      </c>
      <c r="J136" s="297">
        <v>28.867995065507028</v>
      </c>
      <c r="K136" s="297">
        <v>28.069275834445566</v>
      </c>
      <c r="L136" s="297">
        <v>28.126327208092814</v>
      </c>
      <c r="M136" s="297" t="e">
        <v>#N/A</v>
      </c>
      <c r="N136" s="297">
        <v>30.465433527629944</v>
      </c>
      <c r="O136" s="297">
        <v>30.750690395866176</v>
      </c>
      <c r="P136" s="297">
        <v>32.062871989752864</v>
      </c>
      <c r="Q136" s="297" t="e">
        <v>#N/A</v>
      </c>
      <c r="R136" s="297" t="e">
        <v>#N/A</v>
      </c>
      <c r="S136" s="297">
        <v>31.150050011396903</v>
      </c>
      <c r="T136" s="297">
        <v>31.207101385044151</v>
      </c>
      <c r="U136" s="297">
        <v>31.549409626927638</v>
      </c>
      <c r="V136" s="297">
        <v>25.330809899377709</v>
      </c>
      <c r="W136" s="297">
        <v>26.015426383144668</v>
      </c>
      <c r="X136" s="297">
        <v>25.673118141261188</v>
      </c>
      <c r="Y136" s="297">
        <v>25.382156135660228</v>
      </c>
      <c r="Z136" s="297">
        <v>25.844272262202932</v>
      </c>
      <c r="AA136" s="297" t="e">
        <v>#N/A</v>
      </c>
      <c r="AB136" s="297">
        <v>26.312093526110356</v>
      </c>
      <c r="AC136" s="298">
        <v>26.928248361500618</v>
      </c>
      <c r="AD136" s="298" t="e">
        <v>#N/A</v>
      </c>
      <c r="AE136" s="298">
        <v>24.360936547374504</v>
      </c>
      <c r="AF136" s="298">
        <v>24.360936547374504</v>
      </c>
      <c r="AG136" s="298">
        <v>24.018628305491017</v>
      </c>
      <c r="AH136" s="298">
        <v>23.961576931843776</v>
      </c>
      <c r="AI136" s="298">
        <v>24.703244789257983</v>
      </c>
      <c r="AJ136" s="298">
        <v>25.96997698375672</v>
      </c>
      <c r="AK136" s="298" t="e">
        <v>#N/A</v>
      </c>
      <c r="AL136" s="298">
        <v>26.323503800839799</v>
      </c>
      <c r="AM136" s="298" t="e">
        <v>#N/A</v>
      </c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</row>
    <row r="137" spans="1:68" s="280" customFormat="1" ht="14.55" customHeight="1" x14ac:dyDescent="0.3">
      <c r="A137" s="296">
        <v>133</v>
      </c>
      <c r="B137" s="24" t="s">
        <v>392</v>
      </c>
      <c r="C137" s="90" t="s">
        <v>691</v>
      </c>
      <c r="D137" s="116" t="s">
        <v>263</v>
      </c>
      <c r="E137" s="297">
        <v>25.387860184856375</v>
      </c>
      <c r="F137" s="297">
        <v>25.889913361120723</v>
      </c>
      <c r="G137" s="297">
        <v>28.183378581740055</v>
      </c>
      <c r="H137" s="297">
        <v>29.324406054684996</v>
      </c>
      <c r="I137" s="297">
        <v>31.89171786881111</v>
      </c>
      <c r="J137" s="297">
        <v>30.63658764857168</v>
      </c>
      <c r="K137" s="297">
        <v>27.156453856089609</v>
      </c>
      <c r="L137" s="297">
        <v>26.414785998675395</v>
      </c>
      <c r="M137" s="297">
        <v>30.522484901277192</v>
      </c>
      <c r="N137" s="297">
        <v>28.753892318212532</v>
      </c>
      <c r="O137" s="297">
        <v>29.324406054684996</v>
      </c>
      <c r="P137" s="297">
        <v>32.405180231636351</v>
      </c>
      <c r="Q137" s="297" t="e">
        <v>#N/A</v>
      </c>
      <c r="R137" s="297">
        <v>30.921844516807912</v>
      </c>
      <c r="S137" s="297">
        <v>29.609662922921235</v>
      </c>
      <c r="T137" s="297">
        <v>30.180176659393705</v>
      </c>
      <c r="U137" s="297">
        <v>31.378255505985887</v>
      </c>
      <c r="V137" s="297">
        <v>24.075679679138265</v>
      </c>
      <c r="W137" s="297">
        <v>26.186580504086411</v>
      </c>
      <c r="X137" s="297">
        <v>24.703244789257983</v>
      </c>
      <c r="Y137" s="297">
        <v>25.04555303114147</v>
      </c>
      <c r="Z137" s="297">
        <v>25.29657907518936</v>
      </c>
      <c r="AA137" s="297">
        <v>25.690233553355359</v>
      </c>
      <c r="AB137" s="297">
        <v>25.95837500949742</v>
      </c>
      <c r="AC137" s="298">
        <v>25.787220888555677</v>
      </c>
      <c r="AD137" s="298">
        <v>26.722863416370533</v>
      </c>
      <c r="AE137" s="298">
        <v>24.703244789257983</v>
      </c>
      <c r="AF137" s="298">
        <v>24.132731052785513</v>
      </c>
      <c r="AG137" s="298">
        <v>23.562217316313042</v>
      </c>
      <c r="AH137" s="298">
        <v>23.334011821724058</v>
      </c>
      <c r="AI137" s="298">
        <v>24.246833800080008</v>
      </c>
      <c r="AJ137" s="298">
        <v>25.228311733789862</v>
      </c>
      <c r="AK137" s="298">
        <v>30.066073912099217</v>
      </c>
      <c r="AL137" s="298">
        <v>25.62747704234339</v>
      </c>
      <c r="AM137" s="298" t="e">
        <v>#N/A</v>
      </c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  <c r="BA137" s="62"/>
      <c r="BB137" s="62"/>
      <c r="BC137" s="62"/>
      <c r="BD137" s="62"/>
      <c r="BE137" s="62"/>
      <c r="BF137" s="62"/>
      <c r="BG137" s="62"/>
      <c r="BH137" s="62"/>
      <c r="BI137" s="62"/>
      <c r="BJ137" s="62"/>
      <c r="BK137" s="62"/>
      <c r="BL137" s="62"/>
      <c r="BM137" s="62"/>
      <c r="BN137" s="62"/>
      <c r="BO137" s="62"/>
      <c r="BP137" s="62"/>
    </row>
    <row r="138" spans="1:68" s="280" customFormat="1" ht="14.55" customHeight="1" x14ac:dyDescent="0.3">
      <c r="A138" s="296">
        <v>134</v>
      </c>
      <c r="B138" s="24" t="s">
        <v>391</v>
      </c>
      <c r="C138" s="90" t="s">
        <v>692</v>
      </c>
      <c r="D138" s="116" t="s">
        <v>263</v>
      </c>
      <c r="E138" s="297">
        <v>28.525686823623538</v>
      </c>
      <c r="F138" s="297">
        <v>30.425497566076871</v>
      </c>
      <c r="G138" s="297">
        <v>31.834666495163873</v>
      </c>
      <c r="H138" s="297">
        <v>32.975693968108807</v>
      </c>
      <c r="I138" s="297" t="e">
        <v>#N/A</v>
      </c>
      <c r="J138" s="297">
        <v>35.029543419409706</v>
      </c>
      <c r="K138" s="297">
        <v>30.750690395866179</v>
      </c>
      <c r="L138" s="297">
        <v>29.723765670215734</v>
      </c>
      <c r="M138" s="297">
        <v>34.116721441053755</v>
      </c>
      <c r="N138" s="297">
        <v>32.462231605283584</v>
      </c>
      <c r="O138" s="297">
        <v>33.260950836345046</v>
      </c>
      <c r="P138" s="297">
        <v>36.113519518707399</v>
      </c>
      <c r="Q138" s="297">
        <v>35.143646166704201</v>
      </c>
      <c r="R138" s="297" t="e">
        <v>#N/A</v>
      </c>
      <c r="S138" s="297">
        <v>33.203899462697798</v>
      </c>
      <c r="T138" s="297">
        <v>34.230824188348244</v>
      </c>
      <c r="U138" s="297">
        <v>35.086594793056953</v>
      </c>
      <c r="V138" s="297">
        <v>26.876902125218102</v>
      </c>
      <c r="W138" s="297">
        <v>28.354532702681801</v>
      </c>
      <c r="X138" s="297">
        <v>27.955173087151067</v>
      </c>
      <c r="Y138" s="297">
        <v>28.400173801599593</v>
      </c>
      <c r="Z138" s="297">
        <v>28.970687538072063</v>
      </c>
      <c r="AA138" s="297">
        <v>29.415688252520596</v>
      </c>
      <c r="AB138" s="297">
        <v>29.198893032661054</v>
      </c>
      <c r="AC138" s="298">
        <v>29.951971164804718</v>
      </c>
      <c r="AD138" s="298" t="e">
        <v>#N/A</v>
      </c>
      <c r="AE138" s="298">
        <v>27.955173087151067</v>
      </c>
      <c r="AF138" s="298">
        <v>27.498762097973092</v>
      </c>
      <c r="AG138" s="298">
        <v>26.757094240558878</v>
      </c>
      <c r="AH138" s="298">
        <v>26.642991493264383</v>
      </c>
      <c r="AI138" s="298">
        <v>27.612864845267588</v>
      </c>
      <c r="AJ138" s="298">
        <v>28.303407082520337</v>
      </c>
      <c r="AK138" s="298">
        <v>33.888515946464764</v>
      </c>
      <c r="AL138" s="298">
        <v>28.936456713883715</v>
      </c>
      <c r="AM138" s="298" t="e">
        <v>#N/A</v>
      </c>
      <c r="AN138" s="62"/>
      <c r="AO138" s="62"/>
      <c r="AP138" s="62"/>
      <c r="AQ138" s="62"/>
      <c r="AR138" s="62"/>
      <c r="AS138" s="62"/>
      <c r="AT138" s="62"/>
      <c r="AU138" s="62"/>
      <c r="AV138" s="62"/>
      <c r="AW138" s="62"/>
      <c r="AX138" s="62"/>
      <c r="AY138" s="62"/>
      <c r="AZ138" s="62"/>
      <c r="BA138" s="62"/>
      <c r="BB138" s="62"/>
      <c r="BC138" s="62"/>
      <c r="BD138" s="62"/>
      <c r="BE138" s="62"/>
      <c r="BF138" s="62"/>
      <c r="BG138" s="62"/>
      <c r="BH138" s="62"/>
      <c r="BI138" s="62"/>
      <c r="BJ138" s="62"/>
      <c r="BK138" s="62"/>
      <c r="BL138" s="62"/>
      <c r="BM138" s="62"/>
      <c r="BN138" s="62"/>
      <c r="BO138" s="62"/>
      <c r="BP138" s="62"/>
    </row>
    <row r="139" spans="1:68" s="280" customFormat="1" ht="14.55" customHeight="1" x14ac:dyDescent="0.3">
      <c r="A139" s="296">
        <v>135</v>
      </c>
      <c r="B139" s="24" t="s">
        <v>13</v>
      </c>
      <c r="C139" s="90" t="s">
        <v>693</v>
      </c>
      <c r="D139" s="116" t="s">
        <v>390</v>
      </c>
      <c r="E139" s="297">
        <v>3.7083391501477636</v>
      </c>
      <c r="F139" s="297">
        <v>-2.3847474184549284</v>
      </c>
      <c r="G139" s="297" t="e">
        <v>#N/A</v>
      </c>
      <c r="H139" s="297">
        <v>1.8826953303591552</v>
      </c>
      <c r="I139" s="297" t="e">
        <v>#N/A</v>
      </c>
      <c r="J139" s="297">
        <v>7.3596272004948737</v>
      </c>
      <c r="K139" s="297" t="e">
        <v>#N/A</v>
      </c>
      <c r="L139" s="297" t="e">
        <v>#N/A</v>
      </c>
      <c r="M139" s="297">
        <v>2.4532090668316258</v>
      </c>
      <c r="N139" s="297" t="e">
        <v>#N/A</v>
      </c>
      <c r="O139" s="297" t="e">
        <v>#N/A</v>
      </c>
      <c r="P139" s="297" t="e">
        <v>#N/A</v>
      </c>
      <c r="Q139" s="297">
        <v>4.1076989026017898</v>
      </c>
      <c r="R139" s="297" t="e">
        <v>#N/A</v>
      </c>
      <c r="S139" s="297">
        <v>3.0237228033040964</v>
      </c>
      <c r="T139" s="297">
        <v>2.8525686823623531</v>
      </c>
      <c r="U139" s="297" t="e">
        <v>#N/A</v>
      </c>
      <c r="V139" s="297" t="e">
        <v>#N/A</v>
      </c>
      <c r="W139" s="297">
        <v>4.2218016498962818</v>
      </c>
      <c r="X139" s="297">
        <v>3.1378255505985919</v>
      </c>
      <c r="Y139" s="297">
        <v>2.9096200560096008</v>
      </c>
      <c r="Z139" s="297" t="e">
        <v>#N/A</v>
      </c>
      <c r="AA139" s="297" t="e">
        <v>#N/A</v>
      </c>
      <c r="AB139" s="297" t="e">
        <v>#N/A</v>
      </c>
      <c r="AC139" s="298" t="e">
        <v>#N/A</v>
      </c>
      <c r="AD139" s="298" t="e">
        <v>#N/A</v>
      </c>
      <c r="AE139" s="298">
        <v>2.396157693184378</v>
      </c>
      <c r="AF139" s="298">
        <v>3.9365447816600465</v>
      </c>
      <c r="AG139" s="298">
        <v>4.1076989026017898</v>
      </c>
      <c r="AH139" s="298">
        <v>2.9666714296568486</v>
      </c>
      <c r="AI139" s="298" t="e">
        <v>#N/A</v>
      </c>
      <c r="AJ139" s="298">
        <v>-2.1108207763142168</v>
      </c>
      <c r="AK139" s="298">
        <v>1.8256439567119038</v>
      </c>
      <c r="AL139" s="298">
        <v>-2.3391063195371302</v>
      </c>
      <c r="AM139" s="298" t="e">
        <v>#N/A</v>
      </c>
      <c r="AN139" s="62"/>
      <c r="AO139" s="62"/>
      <c r="AP139" s="62"/>
      <c r="AQ139" s="62"/>
      <c r="AR139" s="62"/>
      <c r="AS139" s="62"/>
      <c r="AT139" s="62"/>
      <c r="AU139" s="62"/>
      <c r="AV139" s="62"/>
      <c r="AW139" s="62"/>
      <c r="AX139" s="62"/>
      <c r="AY139" s="62"/>
      <c r="AZ139" s="62"/>
      <c r="BA139" s="62"/>
      <c r="BB139" s="62"/>
      <c r="BC139" s="62"/>
      <c r="BD139" s="62"/>
      <c r="BE139" s="62"/>
      <c r="BF139" s="62"/>
      <c r="BG139" s="62"/>
      <c r="BH139" s="62"/>
      <c r="BI139" s="62"/>
      <c r="BJ139" s="62"/>
      <c r="BK139" s="62"/>
      <c r="BL139" s="62"/>
      <c r="BM139" s="62"/>
      <c r="BN139" s="62"/>
      <c r="BO139" s="62"/>
      <c r="BP139" s="62"/>
    </row>
    <row r="140" spans="1:68" s="280" customFormat="1" ht="14.55" customHeight="1" x14ac:dyDescent="0.3">
      <c r="A140" s="296">
        <v>136</v>
      </c>
      <c r="B140" s="24" t="s">
        <v>389</v>
      </c>
      <c r="C140" s="90" t="s">
        <v>694</v>
      </c>
      <c r="D140" s="116" t="s">
        <v>175</v>
      </c>
      <c r="E140" s="297">
        <v>-1.9397467268269504</v>
      </c>
      <c r="F140" s="297">
        <v>-6.3384076122091511</v>
      </c>
      <c r="G140" s="297">
        <v>-1.0839760992976952</v>
      </c>
      <c r="H140" s="297">
        <v>-3.594236539776567</v>
      </c>
      <c r="I140" s="297">
        <v>3.4230824188348237</v>
      </c>
      <c r="J140" s="297">
        <v>2.2820549458898824</v>
      </c>
      <c r="K140" s="297">
        <v>-4.1647502762490376</v>
      </c>
      <c r="L140" s="297" t="e">
        <v>#N/A</v>
      </c>
      <c r="M140" s="297" t="e">
        <v>#N/A</v>
      </c>
      <c r="N140" s="297">
        <v>3.5371851661293192</v>
      </c>
      <c r="O140" s="297" t="e">
        <v>#N/A</v>
      </c>
      <c r="P140" s="297">
        <v>1.7115412094174083</v>
      </c>
      <c r="Q140" s="297">
        <v>2.1679521985953869</v>
      </c>
      <c r="R140" s="297">
        <v>-0.62756511011971838</v>
      </c>
      <c r="S140" s="297">
        <v>-0.22820549458899109</v>
      </c>
      <c r="T140" s="297">
        <v>2.3961576931843744</v>
      </c>
      <c r="U140" s="297">
        <v>1.7172463467821331</v>
      </c>
      <c r="V140" s="297">
        <v>0.62756511011971483</v>
      </c>
      <c r="W140" s="297">
        <v>0.28525686823623175</v>
      </c>
      <c r="X140" s="297" t="e">
        <v>#N/A</v>
      </c>
      <c r="Y140" s="297">
        <v>-1.4262843411811783</v>
      </c>
      <c r="Z140" s="297" t="e">
        <v>#N/A</v>
      </c>
      <c r="AA140" s="297" t="e">
        <v>#N/A</v>
      </c>
      <c r="AB140" s="297" t="e">
        <v>#N/A</v>
      </c>
      <c r="AC140" s="298">
        <v>-3.0807741769513441</v>
      </c>
      <c r="AD140" s="298" t="e">
        <v>#N/A</v>
      </c>
      <c r="AE140" s="298" t="e">
        <v>#N/A</v>
      </c>
      <c r="AF140" s="298" t="e">
        <v>#N/A</v>
      </c>
      <c r="AG140" s="298" t="e">
        <v>#N/A</v>
      </c>
      <c r="AH140" s="298" t="e">
        <v>#N/A</v>
      </c>
      <c r="AI140" s="298" t="e">
        <v>#N/A</v>
      </c>
      <c r="AJ140" s="298">
        <v>-6.1615022020844297</v>
      </c>
      <c r="AK140" s="298" t="e">
        <v>#N/A</v>
      </c>
      <c r="AL140" s="298">
        <v>-8.0442436842618399</v>
      </c>
      <c r="AM140" s="298" t="e">
        <v>#N/A</v>
      </c>
      <c r="AN140" s="62"/>
      <c r="AO140" s="62"/>
      <c r="AP140" s="62"/>
      <c r="AQ140" s="62"/>
      <c r="AR140" s="62"/>
      <c r="AS140" s="62"/>
      <c r="AT140" s="62"/>
      <c r="AU140" s="62"/>
      <c r="AV140" s="62"/>
      <c r="AW140" s="62"/>
      <c r="AX140" s="62"/>
      <c r="AY140" s="62"/>
      <c r="AZ140" s="62"/>
      <c r="BA140" s="62"/>
      <c r="BB140" s="62"/>
      <c r="BC140" s="62"/>
      <c r="BD140" s="62"/>
      <c r="BE140" s="62"/>
      <c r="BF140" s="62"/>
      <c r="BG140" s="62"/>
      <c r="BH140" s="62"/>
      <c r="BI140" s="62"/>
      <c r="BJ140" s="62"/>
      <c r="BK140" s="62"/>
      <c r="BL140" s="62"/>
      <c r="BM140" s="62"/>
      <c r="BN140" s="62"/>
      <c r="BO140" s="62"/>
      <c r="BP140" s="62"/>
    </row>
    <row r="141" spans="1:68" s="280" customFormat="1" ht="14.55" customHeight="1" x14ac:dyDescent="0.3">
      <c r="A141" s="296">
        <v>137</v>
      </c>
      <c r="B141" s="24" t="s">
        <v>388</v>
      </c>
      <c r="C141" s="90" t="s">
        <v>695</v>
      </c>
      <c r="D141" s="116" t="s">
        <v>175</v>
      </c>
      <c r="E141" s="297">
        <v>0.9128219555354038</v>
      </c>
      <c r="F141" s="297">
        <v>-4.2103913751668358</v>
      </c>
      <c r="G141" s="297" t="e">
        <v>#N/A</v>
      </c>
      <c r="H141" s="297">
        <v>-0.28525686823623531</v>
      </c>
      <c r="I141" s="297" t="e">
        <v>#N/A</v>
      </c>
      <c r="J141" s="297" t="e">
        <v>#N/A</v>
      </c>
      <c r="K141" s="297" t="e">
        <v>#N/A</v>
      </c>
      <c r="L141" s="297" t="e">
        <v>#N/A</v>
      </c>
      <c r="M141" s="297" t="e">
        <v>#N/A</v>
      </c>
      <c r="N141" s="297" t="e">
        <v>#N/A</v>
      </c>
      <c r="O141" s="297" t="e">
        <v>#N/A</v>
      </c>
      <c r="P141" s="297" t="e">
        <v>#N/A</v>
      </c>
      <c r="Q141" s="297">
        <v>4.7352640127215082</v>
      </c>
      <c r="R141" s="297">
        <v>2.51026044047887</v>
      </c>
      <c r="S141" s="297" t="e">
        <v>#N/A</v>
      </c>
      <c r="T141" s="297" t="e">
        <v>#N/A</v>
      </c>
      <c r="U141" s="297" t="e">
        <v>#N/A</v>
      </c>
      <c r="V141" s="297">
        <v>4.5070585181325171</v>
      </c>
      <c r="W141" s="297" t="e">
        <v>#N/A</v>
      </c>
      <c r="X141" s="297" t="e">
        <v>#N/A</v>
      </c>
      <c r="Y141" s="297">
        <v>0.68461648376696616</v>
      </c>
      <c r="Z141" s="297" t="e">
        <v>#N/A</v>
      </c>
      <c r="AA141" s="297" t="e">
        <v>#N/A</v>
      </c>
      <c r="AB141" s="297" t="e">
        <v>#N/A</v>
      </c>
      <c r="AC141" s="298">
        <v>-0.74166785741421215</v>
      </c>
      <c r="AD141" s="298" t="e">
        <v>#N/A</v>
      </c>
      <c r="AE141" s="298" t="e">
        <v>#N/A</v>
      </c>
      <c r="AF141" s="298" t="e">
        <v>#N/A</v>
      </c>
      <c r="AG141" s="298" t="e">
        <v>#N/A</v>
      </c>
      <c r="AH141" s="298" t="e">
        <v>#N/A</v>
      </c>
      <c r="AI141" s="298" t="e">
        <v>#N/A</v>
      </c>
      <c r="AJ141" s="298">
        <v>-3.3944987163074583</v>
      </c>
      <c r="AK141" s="298" t="e">
        <v>#N/A</v>
      </c>
      <c r="AL141" s="298" t="e">
        <v>#N/A</v>
      </c>
      <c r="AM141" s="298" t="e">
        <v>#N/A</v>
      </c>
      <c r="AN141" s="62"/>
      <c r="AO141" s="62"/>
      <c r="AP141" s="62"/>
      <c r="AQ141" s="62"/>
      <c r="AR141" s="62"/>
      <c r="AS141" s="62"/>
      <c r="AT141" s="62"/>
      <c r="AU141" s="62"/>
      <c r="AV141" s="62"/>
      <c r="AW141" s="62"/>
      <c r="AX141" s="62"/>
      <c r="AY141" s="62"/>
      <c r="AZ141" s="62"/>
      <c r="BA141" s="62"/>
      <c r="BB141" s="62"/>
      <c r="BC141" s="62"/>
      <c r="BD141" s="62"/>
      <c r="BE141" s="62"/>
      <c r="BF141" s="62"/>
      <c r="BG141" s="62"/>
      <c r="BH141" s="62"/>
      <c r="BI141" s="62"/>
      <c r="BJ141" s="62"/>
      <c r="BK141" s="62"/>
      <c r="BL141" s="62"/>
      <c r="BM141" s="62"/>
      <c r="BN141" s="62"/>
      <c r="BO141" s="62"/>
      <c r="BP141" s="62"/>
    </row>
    <row r="142" spans="1:68" s="280" customFormat="1" ht="14.55" customHeight="1" x14ac:dyDescent="0.3">
      <c r="A142" s="296">
        <v>138</v>
      </c>
      <c r="B142" s="24" t="s">
        <v>387</v>
      </c>
      <c r="C142" s="90" t="s">
        <v>696</v>
      </c>
      <c r="D142" s="116" t="s">
        <v>175</v>
      </c>
      <c r="E142" s="297">
        <v>3.4230825557581213</v>
      </c>
      <c r="F142" s="297">
        <v>-0.69602675849641393</v>
      </c>
      <c r="G142" s="297" t="e">
        <v>#N/A</v>
      </c>
      <c r="H142" s="297" t="e">
        <v>#N/A</v>
      </c>
      <c r="I142" s="297" t="e">
        <v>#N/A</v>
      </c>
      <c r="J142" s="297" t="e">
        <v>#N/A</v>
      </c>
      <c r="K142" s="297" t="e">
        <v>#N/A</v>
      </c>
      <c r="L142" s="297" t="e">
        <v>#N/A</v>
      </c>
      <c r="M142" s="297" t="e">
        <v>#N/A</v>
      </c>
      <c r="N142" s="297" t="e">
        <v>#N/A</v>
      </c>
      <c r="O142" s="297" t="e">
        <v>#N/A</v>
      </c>
      <c r="P142" s="297" t="e">
        <v>#N/A</v>
      </c>
      <c r="Q142" s="297" t="e">
        <v>#N/A</v>
      </c>
      <c r="R142" s="297" t="e">
        <v>#N/A</v>
      </c>
      <c r="S142" s="297" t="e">
        <v>#N/A</v>
      </c>
      <c r="T142" s="297" t="e">
        <v>#N/A</v>
      </c>
      <c r="U142" s="297" t="e">
        <v>#N/A</v>
      </c>
      <c r="V142" s="297">
        <v>6.560907969433412</v>
      </c>
      <c r="W142" s="297" t="e">
        <v>#N/A</v>
      </c>
      <c r="X142" s="297" t="e">
        <v>#N/A</v>
      </c>
      <c r="Y142" s="297">
        <v>4.1076989026017898</v>
      </c>
      <c r="Z142" s="297">
        <v>3.4801337924820714</v>
      </c>
      <c r="AA142" s="297">
        <v>2.8468635449976283</v>
      </c>
      <c r="AB142" s="297" t="e">
        <v>#N/A</v>
      </c>
      <c r="AC142" s="298">
        <v>2.5673118141261178</v>
      </c>
      <c r="AD142" s="298" t="e">
        <v>#N/A</v>
      </c>
      <c r="AE142" s="298">
        <v>3.9935961553072943</v>
      </c>
      <c r="AF142" s="298">
        <v>3.8794934080128023</v>
      </c>
      <c r="AG142" s="298">
        <v>3.8224420343655545</v>
      </c>
      <c r="AH142" s="298">
        <v>4.2788530235435296</v>
      </c>
      <c r="AI142" s="298" t="e">
        <v>#N/A</v>
      </c>
      <c r="AJ142" s="298">
        <v>0.44507236710195919</v>
      </c>
      <c r="AK142" s="298" t="e">
        <v>#N/A</v>
      </c>
      <c r="AL142" s="298" t="e">
        <v>#N/A</v>
      </c>
      <c r="AM142" s="298" t="e">
        <v>#N/A</v>
      </c>
      <c r="AN142" s="62"/>
      <c r="AO142" s="62"/>
      <c r="AP142" s="62"/>
      <c r="AQ142" s="62"/>
      <c r="AR142" s="62"/>
      <c r="AS142" s="62"/>
      <c r="AT142" s="62"/>
      <c r="AU142" s="62"/>
      <c r="AV142" s="62"/>
      <c r="AW142" s="62"/>
      <c r="AX142" s="62"/>
      <c r="AY142" s="62"/>
      <c r="AZ142" s="62"/>
      <c r="BA142" s="62"/>
      <c r="BB142" s="62"/>
      <c r="BC142" s="62"/>
      <c r="BD142" s="62"/>
      <c r="BE142" s="62"/>
      <c r="BF142" s="62"/>
      <c r="BG142" s="62"/>
      <c r="BH142" s="62"/>
      <c r="BI142" s="62"/>
      <c r="BJ142" s="62"/>
      <c r="BK142" s="62"/>
      <c r="BL142" s="62"/>
      <c r="BM142" s="62"/>
      <c r="BN142" s="62"/>
      <c r="BO142" s="62"/>
      <c r="BP142" s="62"/>
    </row>
    <row r="143" spans="1:68" s="280" customFormat="1" ht="14.55" customHeight="1" x14ac:dyDescent="0.3">
      <c r="A143" s="296">
        <v>139</v>
      </c>
      <c r="B143" s="24" t="s">
        <v>386</v>
      </c>
      <c r="C143" s="90" t="s">
        <v>697</v>
      </c>
      <c r="D143" s="116" t="s">
        <v>175</v>
      </c>
      <c r="E143" s="297">
        <v>5.3628291114309503</v>
      </c>
      <c r="F143" s="297">
        <v>3.0123125285746468</v>
      </c>
      <c r="G143" s="297" t="e">
        <v>#N/A</v>
      </c>
      <c r="H143" s="297" t="e">
        <v>#N/A</v>
      </c>
      <c r="I143" s="297" t="e">
        <v>#N/A</v>
      </c>
      <c r="J143" s="297" t="e">
        <v>#N/A</v>
      </c>
      <c r="K143" s="297" t="e">
        <v>#N/A</v>
      </c>
      <c r="L143" s="297" t="e">
        <v>#N/A</v>
      </c>
      <c r="M143" s="297" t="e">
        <v>#N/A</v>
      </c>
      <c r="N143" s="297" t="e">
        <v>#N/A</v>
      </c>
      <c r="O143" s="297" t="e">
        <v>#N/A</v>
      </c>
      <c r="P143" s="297" t="e">
        <v>#N/A</v>
      </c>
      <c r="Q143" s="297" t="e">
        <v>#N/A</v>
      </c>
      <c r="R143" s="297" t="e">
        <v>#N/A</v>
      </c>
      <c r="S143" s="297" t="e">
        <v>#N/A</v>
      </c>
      <c r="T143" s="297" t="e">
        <v>#N/A</v>
      </c>
      <c r="U143" s="297" t="e">
        <v>#N/A</v>
      </c>
      <c r="V143" s="297" t="e">
        <v>#N/A</v>
      </c>
      <c r="W143" s="297" t="e">
        <v>#N/A</v>
      </c>
      <c r="X143" s="297" t="e">
        <v>#N/A</v>
      </c>
      <c r="Y143" s="297" t="e">
        <v>#N/A</v>
      </c>
      <c r="Z143" s="297" t="e">
        <v>#N/A</v>
      </c>
      <c r="AA143" s="297" t="e">
        <v>#N/A</v>
      </c>
      <c r="AB143" s="297" t="e">
        <v>#N/A</v>
      </c>
      <c r="AC143" s="298">
        <v>5.8192401120192017</v>
      </c>
      <c r="AD143" s="298" t="e">
        <v>#N/A</v>
      </c>
      <c r="AE143" s="298" t="e">
        <v>#N/A</v>
      </c>
      <c r="AF143" s="298" t="e">
        <v>#N/A</v>
      </c>
      <c r="AG143" s="298" t="e">
        <v>#N/A</v>
      </c>
      <c r="AH143" s="298" t="e">
        <v>#N/A</v>
      </c>
      <c r="AI143" s="298" t="e">
        <v>#N/A</v>
      </c>
      <c r="AJ143" s="298">
        <v>3.8795784107967073</v>
      </c>
      <c r="AK143" s="298" t="e">
        <v>#N/A</v>
      </c>
      <c r="AL143" s="298" t="e">
        <v>#N/A</v>
      </c>
      <c r="AM143" s="298" t="e">
        <v>#N/A</v>
      </c>
      <c r="AN143" s="62"/>
      <c r="AO143" s="62"/>
      <c r="AP143" s="62"/>
      <c r="AQ143" s="62"/>
      <c r="AR143" s="62"/>
      <c r="AS143" s="62"/>
      <c r="AT143" s="62"/>
      <c r="AU143" s="62"/>
      <c r="AV143" s="62"/>
      <c r="AW143" s="62"/>
      <c r="AX143" s="62"/>
      <c r="AY143" s="62"/>
      <c r="AZ143" s="62"/>
      <c r="BA143" s="62"/>
      <c r="BB143" s="62"/>
      <c r="BC143" s="62"/>
      <c r="BD143" s="62"/>
      <c r="BE143" s="62"/>
      <c r="BF143" s="62"/>
      <c r="BG143" s="62"/>
      <c r="BH143" s="62"/>
      <c r="BI143" s="62"/>
      <c r="BJ143" s="62"/>
      <c r="BK143" s="62"/>
      <c r="BL143" s="62"/>
      <c r="BM143" s="62"/>
      <c r="BN143" s="62"/>
      <c r="BO143" s="62"/>
      <c r="BP143" s="62"/>
    </row>
    <row r="144" spans="1:68" s="280" customFormat="1" ht="14.55" hidden="1" customHeight="1" x14ac:dyDescent="0.3">
      <c r="A144" s="296">
        <v>140</v>
      </c>
      <c r="B144" s="24" t="s">
        <v>385</v>
      </c>
      <c r="C144" s="90" t="s">
        <v>698</v>
      </c>
      <c r="D144" s="116" t="s">
        <v>175</v>
      </c>
      <c r="E144" s="297">
        <v>9.4705278371734831</v>
      </c>
      <c r="F144" s="297" t="e">
        <v>#N/A</v>
      </c>
      <c r="G144" s="297" t="e">
        <v>#N/A</v>
      </c>
      <c r="H144" s="297" t="e">
        <v>#N/A</v>
      </c>
      <c r="I144" s="297" t="e">
        <v>#N/A</v>
      </c>
      <c r="J144" s="297" t="e">
        <v>#N/A</v>
      </c>
      <c r="K144" s="297" t="e">
        <v>#N/A</v>
      </c>
      <c r="L144" s="297" t="e">
        <v>#N/A</v>
      </c>
      <c r="M144" s="297" t="e">
        <v>#N/A</v>
      </c>
      <c r="N144" s="297" t="e">
        <v>#N/A</v>
      </c>
      <c r="O144" s="297" t="e">
        <v>#N/A</v>
      </c>
      <c r="P144" s="297" t="e">
        <v>#N/A</v>
      </c>
      <c r="Q144" s="297" t="e">
        <v>#N/A</v>
      </c>
      <c r="R144" s="297" t="e">
        <v>#N/A</v>
      </c>
      <c r="S144" s="297" t="e">
        <v>#N/A</v>
      </c>
      <c r="T144" s="297" t="e">
        <v>#N/A</v>
      </c>
      <c r="U144" s="297" t="e">
        <v>#N/A</v>
      </c>
      <c r="V144" s="297" t="e">
        <v>#N/A</v>
      </c>
      <c r="W144" s="297" t="e">
        <v>#N/A</v>
      </c>
      <c r="X144" s="297" t="e">
        <v>#N/A</v>
      </c>
      <c r="Y144" s="297" t="e">
        <v>#N/A</v>
      </c>
      <c r="Z144" s="297" t="e">
        <v>#N/A</v>
      </c>
      <c r="AA144" s="297" t="e">
        <v>#N/A</v>
      </c>
      <c r="AB144" s="297" t="e">
        <v>#N/A</v>
      </c>
      <c r="AC144" s="298" t="e">
        <v>#N/A</v>
      </c>
      <c r="AD144" s="298" t="e">
        <v>#N/A</v>
      </c>
      <c r="AE144" s="298" t="e">
        <v>#N/A</v>
      </c>
      <c r="AF144" s="298" t="e">
        <v>#N/A</v>
      </c>
      <c r="AG144" s="298" t="e">
        <v>#N/A</v>
      </c>
      <c r="AH144" s="298" t="e">
        <v>#N/A</v>
      </c>
      <c r="AI144" s="298" t="e">
        <v>#N/A</v>
      </c>
      <c r="AJ144" s="298" t="e">
        <v>#N/A</v>
      </c>
      <c r="AK144" s="298" t="e">
        <v>#N/A</v>
      </c>
      <c r="AL144" s="298" t="e">
        <v>#N/A</v>
      </c>
      <c r="AM144" s="298" t="e">
        <v>#N/A</v>
      </c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  <c r="BA144" s="62"/>
      <c r="BB144" s="62"/>
      <c r="BC144" s="62"/>
      <c r="BD144" s="62"/>
      <c r="BE144" s="62"/>
      <c r="BF144" s="62"/>
      <c r="BG144" s="62"/>
      <c r="BH144" s="62"/>
      <c r="BI144" s="62"/>
      <c r="BJ144" s="62"/>
      <c r="BK144" s="62"/>
      <c r="BL144" s="62"/>
      <c r="BM144" s="62"/>
      <c r="BN144" s="62"/>
      <c r="BO144" s="62"/>
      <c r="BP144" s="62"/>
    </row>
    <row r="145" spans="1:68" s="319" customFormat="1" ht="14.55" customHeight="1" x14ac:dyDescent="0.3">
      <c r="A145" s="318">
        <v>141</v>
      </c>
      <c r="B145" s="24" t="s">
        <v>384</v>
      </c>
      <c r="C145" s="90" t="s">
        <v>699</v>
      </c>
      <c r="D145" s="116" t="s">
        <v>261</v>
      </c>
      <c r="E145" s="297">
        <v>22.877602139022535</v>
      </c>
      <c r="F145" s="297">
        <v>23.185678250241217</v>
      </c>
      <c r="G145" s="297">
        <v>24.817347536552475</v>
      </c>
      <c r="H145" s="297">
        <v>27.441710724325844</v>
      </c>
      <c r="I145" s="297">
        <v>28.183378581740058</v>
      </c>
      <c r="J145" s="297">
        <v>26.64299149326439</v>
      </c>
      <c r="K145" s="297">
        <v>25.901323635850176</v>
      </c>
      <c r="L145" s="297">
        <v>26.70004286691163</v>
      </c>
      <c r="M145" s="297" t="e">
        <v>#N/A</v>
      </c>
      <c r="N145" s="297" t="e">
        <v>#N/A</v>
      </c>
      <c r="O145" s="297" t="e">
        <v>#N/A</v>
      </c>
      <c r="P145" s="297" t="e">
        <v>#N/A</v>
      </c>
      <c r="Q145" s="297">
        <v>27.955173087151067</v>
      </c>
      <c r="R145" s="297">
        <v>27.612864845267588</v>
      </c>
      <c r="S145" s="297" t="e">
        <v>#N/A</v>
      </c>
      <c r="T145" s="297" t="e">
        <v>#N/A</v>
      </c>
      <c r="U145" s="297" t="e">
        <v>#N/A</v>
      </c>
      <c r="V145" s="297">
        <v>21.850676106895634</v>
      </c>
      <c r="W145" s="297">
        <v>23.276960448076807</v>
      </c>
      <c r="X145" s="297">
        <v>23.391063195371302</v>
      </c>
      <c r="Y145" s="297" t="e">
        <v>#N/A</v>
      </c>
      <c r="Z145" s="297">
        <v>23.733371437254789</v>
      </c>
      <c r="AA145" s="297">
        <v>23.733371437254789</v>
      </c>
      <c r="AB145" s="297">
        <v>23.847474184549277</v>
      </c>
      <c r="AC145" s="298">
        <v>23.961576931843773</v>
      </c>
      <c r="AD145" s="298" t="e">
        <v>#N/A</v>
      </c>
      <c r="AE145" s="298">
        <v>22.706446711604336</v>
      </c>
      <c r="AF145" s="298">
        <v>23.10580632713507</v>
      </c>
      <c r="AG145" s="298">
        <v>22.478241217015345</v>
      </c>
      <c r="AH145" s="298">
        <v>22.59234396430984</v>
      </c>
      <c r="AI145" s="298">
        <v>22.991703579840575</v>
      </c>
      <c r="AJ145" s="298">
        <v>24.532253633776193</v>
      </c>
      <c r="AK145" s="298" t="e">
        <v>#N/A</v>
      </c>
      <c r="AL145" s="298" t="e">
        <v>#N/A</v>
      </c>
      <c r="AM145" s="298" t="e">
        <v>#N/A</v>
      </c>
      <c r="AN145" s="62"/>
      <c r="AO145" s="62"/>
      <c r="AP145" s="62"/>
      <c r="AQ145" s="62"/>
      <c r="AR145" s="62"/>
      <c r="AS145" s="62"/>
      <c r="AT145" s="62"/>
      <c r="AU145" s="62"/>
      <c r="AV145" s="62"/>
      <c r="AW145" s="62"/>
      <c r="AX145" s="62"/>
      <c r="AY145" s="62"/>
      <c r="AZ145" s="62"/>
      <c r="BA145" s="62"/>
      <c r="BB145" s="62"/>
      <c r="BC145" s="62"/>
      <c r="BD145" s="62"/>
      <c r="BE145" s="62"/>
      <c r="BF145" s="62"/>
      <c r="BG145" s="62"/>
      <c r="BH145" s="62"/>
      <c r="BI145" s="62"/>
      <c r="BJ145" s="62"/>
      <c r="BK145" s="62"/>
      <c r="BL145" s="62"/>
      <c r="BM145" s="62"/>
      <c r="BN145" s="62"/>
      <c r="BO145" s="62"/>
      <c r="BP145" s="62"/>
    </row>
    <row r="146" spans="1:68" s="62" customFormat="1" ht="14.55" customHeight="1" x14ac:dyDescent="0.3">
      <c r="A146" s="296">
        <v>142</v>
      </c>
      <c r="B146" s="24" t="s">
        <v>383</v>
      </c>
      <c r="C146" s="90" t="s">
        <v>700</v>
      </c>
      <c r="D146" s="116" t="s">
        <v>382</v>
      </c>
      <c r="E146" s="297">
        <v>-7.9871921745935053</v>
      </c>
      <c r="F146" s="297">
        <v>-16.379449374124636</v>
      </c>
      <c r="G146" s="297" t="e">
        <v>#N/A</v>
      </c>
      <c r="H146" s="297">
        <v>-13.692329675339298</v>
      </c>
      <c r="I146" s="297" t="e">
        <v>#N/A</v>
      </c>
      <c r="J146" s="297">
        <v>-8.1012950579090859</v>
      </c>
      <c r="K146" s="297" t="e">
        <v>#N/A</v>
      </c>
      <c r="L146" s="297" t="e">
        <v>#N/A</v>
      </c>
      <c r="M146" s="297" t="e">
        <v>#N/A</v>
      </c>
      <c r="N146" s="297" t="e">
        <v>#N/A</v>
      </c>
      <c r="O146" s="297" t="e">
        <v>#N/A</v>
      </c>
      <c r="P146" s="297" t="e">
        <v>#N/A</v>
      </c>
      <c r="Q146" s="297" t="e">
        <v>#N/A</v>
      </c>
      <c r="R146" s="297">
        <v>-12.494250828747111</v>
      </c>
      <c r="S146" s="297">
        <v>-9.7557848936792517</v>
      </c>
      <c r="T146" s="297">
        <v>-10.098093135562735</v>
      </c>
      <c r="U146" s="297" t="e">
        <v>#N/A</v>
      </c>
      <c r="V146" s="297">
        <v>-5.3057777491939806</v>
      </c>
      <c r="W146" s="297">
        <v>-6.7320620903751571</v>
      </c>
      <c r="X146" s="297">
        <v>-8.1583464315563337</v>
      </c>
      <c r="Y146" s="297">
        <v>-8.1583464315563337</v>
      </c>
      <c r="Z146" s="297" t="e">
        <v>#N/A</v>
      </c>
      <c r="AA146" s="297" t="e">
        <v>#N/A</v>
      </c>
      <c r="AB146" s="297" t="e">
        <v>#N/A</v>
      </c>
      <c r="AC146" s="298" t="e">
        <v>#N/A</v>
      </c>
      <c r="AD146" s="298" t="e">
        <v>#N/A</v>
      </c>
      <c r="AE146" s="298">
        <v>-8.2724491788508274</v>
      </c>
      <c r="AF146" s="298" t="e">
        <v>#N/A</v>
      </c>
      <c r="AG146" s="298">
        <v>-7.5878326950838613</v>
      </c>
      <c r="AH146" s="298" t="e">
        <v>#N/A</v>
      </c>
      <c r="AI146" s="298" t="e">
        <v>#N/A</v>
      </c>
      <c r="AJ146" s="298" t="e">
        <v>#N/A</v>
      </c>
      <c r="AK146" s="298" t="e">
        <v>#N/A</v>
      </c>
      <c r="AL146" s="298" t="e">
        <v>#N/A</v>
      </c>
      <c r="AM146" s="298" t="e">
        <v>#N/A</v>
      </c>
    </row>
    <row r="147" spans="1:68" s="62" customFormat="1" ht="14.55" customHeight="1" x14ac:dyDescent="0.3">
      <c r="A147" s="296">
        <v>143</v>
      </c>
      <c r="B147" s="24" t="s">
        <v>381</v>
      </c>
      <c r="C147" s="90" t="s">
        <v>701</v>
      </c>
      <c r="D147" s="116" t="s">
        <v>380</v>
      </c>
      <c r="E147" s="297">
        <v>14.747780007941447</v>
      </c>
      <c r="F147" s="297">
        <v>17.531887121799031</v>
      </c>
      <c r="G147" s="297">
        <v>18.712850556297042</v>
      </c>
      <c r="H147" s="297">
        <v>19.853878029241983</v>
      </c>
      <c r="I147" s="297" t="e">
        <v>#N/A</v>
      </c>
      <c r="J147" s="297" t="e">
        <v>#N/A</v>
      </c>
      <c r="K147" s="297" t="e">
        <v>#N/A</v>
      </c>
      <c r="L147" s="297" t="e">
        <v>#N/A</v>
      </c>
      <c r="M147" s="297" t="e">
        <v>#N/A</v>
      </c>
      <c r="N147" s="297" t="e">
        <v>#N/A</v>
      </c>
      <c r="O147" s="297" t="e">
        <v>#N/A</v>
      </c>
      <c r="P147" s="297">
        <v>18.826953303591537</v>
      </c>
      <c r="Q147" s="297">
        <v>19.511569787358503</v>
      </c>
      <c r="R147" s="297">
        <v>19.454518413711256</v>
      </c>
      <c r="S147" s="297" t="e">
        <v>#N/A</v>
      </c>
      <c r="T147" s="297" t="e">
        <v>#N/A</v>
      </c>
      <c r="U147" s="297">
        <v>19.774006106135836</v>
      </c>
      <c r="V147" s="297" t="e">
        <v>#N/A</v>
      </c>
      <c r="W147" s="297" t="e">
        <v>#N/A</v>
      </c>
      <c r="X147" s="297" t="e">
        <v>#N/A</v>
      </c>
      <c r="Y147" s="297">
        <v>16.944257973232382</v>
      </c>
      <c r="Z147" s="297" t="e">
        <v>#N/A</v>
      </c>
      <c r="AA147" s="297" t="e">
        <v>#N/A</v>
      </c>
      <c r="AB147" s="297" t="e">
        <v>#N/A</v>
      </c>
      <c r="AC147" s="298" t="e">
        <v>#N/A</v>
      </c>
      <c r="AD147" s="298" t="e">
        <v>#N/A</v>
      </c>
      <c r="AE147" s="298">
        <v>16.259641489465416</v>
      </c>
      <c r="AF147" s="298" t="e">
        <v>#N/A</v>
      </c>
      <c r="AG147" s="298" t="e">
        <v>#N/A</v>
      </c>
      <c r="AH147" s="298">
        <v>16.887206599585134</v>
      </c>
      <c r="AI147" s="298" t="e">
        <v>#N/A</v>
      </c>
      <c r="AJ147" s="298">
        <v>18.884070124167497</v>
      </c>
      <c r="AK147" s="298" t="e">
        <v>#N/A</v>
      </c>
      <c r="AL147" s="298" t="e">
        <v>#N/A</v>
      </c>
      <c r="AM147" s="298" t="e">
        <v>#N/A</v>
      </c>
    </row>
    <row r="148" spans="1:68" s="62" customFormat="1" ht="14.55" customHeight="1" x14ac:dyDescent="0.3">
      <c r="A148" s="296">
        <v>144</v>
      </c>
      <c r="B148" s="24" t="s">
        <v>379</v>
      </c>
      <c r="C148" s="90" t="s">
        <v>702</v>
      </c>
      <c r="D148" s="116" t="s">
        <v>172</v>
      </c>
      <c r="E148" s="297">
        <v>4.5355841650201816</v>
      </c>
      <c r="F148" s="297">
        <v>4.0335321168603677</v>
      </c>
      <c r="G148" s="297" t="e">
        <v>#N/A</v>
      </c>
      <c r="H148" s="297" t="e">
        <v>#N/A</v>
      </c>
      <c r="I148" s="297" t="e">
        <v>#N/A</v>
      </c>
      <c r="J148" s="297">
        <v>11.239120608507676</v>
      </c>
      <c r="K148" s="297" t="e">
        <v>#N/A</v>
      </c>
      <c r="L148" s="297" t="e">
        <v>#N/A</v>
      </c>
      <c r="M148" s="297" t="e">
        <v>#N/A</v>
      </c>
      <c r="N148" s="297" t="e">
        <v>#N/A</v>
      </c>
      <c r="O148" s="297" t="e">
        <v>#N/A</v>
      </c>
      <c r="P148" s="297" t="e">
        <v>#N/A</v>
      </c>
      <c r="Q148" s="297" t="e">
        <v>#N/A</v>
      </c>
      <c r="R148" s="297" t="e">
        <v>#N/A</v>
      </c>
      <c r="S148" s="297" t="e">
        <v>#N/A</v>
      </c>
      <c r="T148" s="297" t="e">
        <v>#N/A</v>
      </c>
      <c r="U148" s="297" t="e">
        <v>#N/A</v>
      </c>
      <c r="V148" s="297" t="e">
        <v>#N/A</v>
      </c>
      <c r="W148" s="297" t="e">
        <v>#N/A</v>
      </c>
      <c r="X148" s="297" t="e">
        <v>#N/A</v>
      </c>
      <c r="Y148" s="297" t="e">
        <v>#N/A</v>
      </c>
      <c r="Z148" s="297" t="e">
        <v>#N/A</v>
      </c>
      <c r="AA148" s="297" t="e">
        <v>#N/A</v>
      </c>
      <c r="AB148" s="297" t="e">
        <v>#N/A</v>
      </c>
      <c r="AC148" s="298">
        <v>5.1916750018994868</v>
      </c>
      <c r="AD148" s="298" t="e">
        <v>#N/A</v>
      </c>
      <c r="AE148" s="298" t="e">
        <v>#N/A</v>
      </c>
      <c r="AF148" s="298" t="e">
        <v>#N/A</v>
      </c>
      <c r="AG148" s="298" t="e">
        <v>#N/A</v>
      </c>
      <c r="AH148" s="298" t="e">
        <v>#N/A</v>
      </c>
      <c r="AI148" s="298" t="e">
        <v>#N/A</v>
      </c>
      <c r="AJ148" s="298" t="e">
        <v>#N/A</v>
      </c>
      <c r="AK148" s="298" t="e">
        <v>#N/A</v>
      </c>
      <c r="AL148" s="298">
        <v>5.248726375546731</v>
      </c>
      <c r="AM148" s="298" t="e">
        <v>#N/A</v>
      </c>
    </row>
    <row r="149" spans="1:68" s="62" customFormat="1" ht="14.55" customHeight="1" x14ac:dyDescent="0.3">
      <c r="A149" s="296">
        <v>145</v>
      </c>
      <c r="B149" s="24" t="s">
        <v>378</v>
      </c>
      <c r="C149" s="90" t="s">
        <v>703</v>
      </c>
      <c r="D149" s="116" t="s">
        <v>172</v>
      </c>
      <c r="E149" s="297">
        <v>2.624363210593915</v>
      </c>
      <c r="F149" s="297">
        <v>0.43359043971907951</v>
      </c>
      <c r="G149" s="297" t="e">
        <v>#N/A</v>
      </c>
      <c r="H149" s="297">
        <v>3.2519282978930839</v>
      </c>
      <c r="I149" s="297" t="e">
        <v>#N/A</v>
      </c>
      <c r="J149" s="297">
        <v>7.4166785741421215</v>
      </c>
      <c r="K149" s="297">
        <v>1.3121815938866828</v>
      </c>
      <c r="L149" s="297" t="e">
        <v>#N/A</v>
      </c>
      <c r="M149" s="297" t="e">
        <v>#N/A</v>
      </c>
      <c r="N149" s="297" t="e">
        <v>#N/A</v>
      </c>
      <c r="O149" s="297" t="e">
        <v>#N/A</v>
      </c>
      <c r="P149" s="297">
        <v>3.3089796715403317</v>
      </c>
      <c r="Q149" s="297">
        <v>4.3359043971907774</v>
      </c>
      <c r="R149" s="297">
        <v>2.3391063195371302</v>
      </c>
      <c r="S149" s="297">
        <v>2.6243631877733655</v>
      </c>
      <c r="T149" s="297" t="e">
        <v>#N/A</v>
      </c>
      <c r="U149" s="297" t="e">
        <v>#N/A</v>
      </c>
      <c r="V149" s="297">
        <v>3.9365447816600501</v>
      </c>
      <c r="W149" s="297" t="e">
        <v>#N/A</v>
      </c>
      <c r="X149" s="297">
        <v>1.9397467040063994</v>
      </c>
      <c r="Y149" s="297" t="e">
        <v>#N/A</v>
      </c>
      <c r="Z149" s="297" t="e">
        <v>#N/A</v>
      </c>
      <c r="AA149" s="297" t="e">
        <v>#N/A</v>
      </c>
      <c r="AB149" s="297" t="e">
        <v>#N/A</v>
      </c>
      <c r="AC149" s="298">
        <v>1.7115412094174118</v>
      </c>
      <c r="AD149" s="298" t="e">
        <v>#N/A</v>
      </c>
      <c r="AE149" s="298">
        <v>1.8826953303591552</v>
      </c>
      <c r="AF149" s="298" t="e">
        <v>#N/A</v>
      </c>
      <c r="AG149" s="298" t="e">
        <v>#N/A</v>
      </c>
      <c r="AH149" s="298" t="e">
        <v>#N/A</v>
      </c>
      <c r="AI149" s="298" t="e">
        <v>#N/A</v>
      </c>
      <c r="AJ149" s="298">
        <v>0.79878963214015819</v>
      </c>
      <c r="AK149" s="298" t="e">
        <v>#N/A</v>
      </c>
      <c r="AL149" s="298" t="e">
        <v>#N/A</v>
      </c>
      <c r="AM149" s="298" t="e">
        <v>#N/A</v>
      </c>
    </row>
    <row r="150" spans="1:68" s="62" customFormat="1" ht="14.55" customHeight="1" x14ac:dyDescent="0.3">
      <c r="A150" s="296">
        <v>146</v>
      </c>
      <c r="B150" s="24" t="s">
        <v>377</v>
      </c>
      <c r="C150" s="90" t="s">
        <v>704</v>
      </c>
      <c r="D150" s="116" t="s">
        <v>375</v>
      </c>
      <c r="E150" s="297">
        <v>9.1852711572067811</v>
      </c>
      <c r="F150" s="297">
        <v>7.9928974479793151</v>
      </c>
      <c r="G150" s="297" t="e">
        <v>#N/A</v>
      </c>
      <c r="H150" s="297" t="e">
        <v>#N/A</v>
      </c>
      <c r="I150" s="297" t="e">
        <v>#N/A</v>
      </c>
      <c r="J150" s="297" t="e">
        <v>#N/A</v>
      </c>
      <c r="K150" s="297" t="e">
        <v>#N/A</v>
      </c>
      <c r="L150" s="297" t="e">
        <v>#N/A</v>
      </c>
      <c r="M150" s="297" t="e">
        <v>#N/A</v>
      </c>
      <c r="N150" s="297" t="e">
        <v>#N/A</v>
      </c>
      <c r="O150" s="297" t="e">
        <v>#N/A</v>
      </c>
      <c r="P150" s="297" t="e">
        <v>#N/A</v>
      </c>
      <c r="Q150" s="297" t="e">
        <v>#N/A</v>
      </c>
      <c r="R150" s="297" t="e">
        <v>#N/A</v>
      </c>
      <c r="S150" s="297" t="e">
        <v>#N/A</v>
      </c>
      <c r="T150" s="297" t="e">
        <v>#N/A</v>
      </c>
      <c r="U150" s="297" t="e">
        <v>#N/A</v>
      </c>
      <c r="V150" s="297" t="e">
        <v>#N/A</v>
      </c>
      <c r="W150" s="297" t="e">
        <v>#N/A</v>
      </c>
      <c r="X150" s="297" t="e">
        <v>#N/A</v>
      </c>
      <c r="Y150" s="297" t="e">
        <v>#N/A</v>
      </c>
      <c r="Z150" s="297" t="e">
        <v>#N/A</v>
      </c>
      <c r="AA150" s="297" t="e">
        <v>#N/A</v>
      </c>
      <c r="AB150" s="297" t="e">
        <v>#N/A</v>
      </c>
      <c r="AC150" s="298" t="e">
        <v>#N/A</v>
      </c>
      <c r="AD150" s="298" t="e">
        <v>#N/A</v>
      </c>
      <c r="AE150" s="298" t="e">
        <v>#N/A</v>
      </c>
      <c r="AF150" s="298" t="e">
        <v>#N/A</v>
      </c>
      <c r="AG150" s="298" t="e">
        <v>#N/A</v>
      </c>
      <c r="AH150" s="298" t="e">
        <v>#N/A</v>
      </c>
      <c r="AI150" s="298" t="e">
        <v>#N/A</v>
      </c>
      <c r="AJ150" s="298" t="e">
        <v>#N/A</v>
      </c>
      <c r="AK150" s="298" t="e">
        <v>#N/A</v>
      </c>
      <c r="AL150" s="298" t="e">
        <v>#N/A</v>
      </c>
      <c r="AM150" s="298" t="e">
        <v>#N/A</v>
      </c>
    </row>
    <row r="151" spans="1:68" s="62" customFormat="1" ht="14.55" hidden="1" customHeight="1" x14ac:dyDescent="0.3">
      <c r="A151" s="296">
        <v>147</v>
      </c>
      <c r="B151" s="24" t="s">
        <v>376</v>
      </c>
      <c r="C151" s="90" t="s">
        <v>705</v>
      </c>
      <c r="D151" s="116" t="s">
        <v>375</v>
      </c>
      <c r="E151" s="297" t="e">
        <v>#N/A</v>
      </c>
      <c r="F151" s="297" t="e">
        <v>#N/A</v>
      </c>
      <c r="G151" s="297" t="e">
        <v>#N/A</v>
      </c>
      <c r="H151" s="297" t="e">
        <v>#N/A</v>
      </c>
      <c r="I151" s="297" t="e">
        <v>#N/A</v>
      </c>
      <c r="J151" s="297" t="e">
        <v>#N/A</v>
      </c>
      <c r="K151" s="297" t="e">
        <v>#N/A</v>
      </c>
      <c r="L151" s="297" t="e">
        <v>#N/A</v>
      </c>
      <c r="M151" s="297" t="e">
        <v>#N/A</v>
      </c>
      <c r="N151" s="297" t="e">
        <v>#N/A</v>
      </c>
      <c r="O151" s="297" t="e">
        <v>#N/A</v>
      </c>
      <c r="P151" s="297" t="e">
        <v>#N/A</v>
      </c>
      <c r="Q151" s="297" t="e">
        <v>#N/A</v>
      </c>
      <c r="R151" s="297" t="e">
        <v>#N/A</v>
      </c>
      <c r="S151" s="297" t="e">
        <v>#N/A</v>
      </c>
      <c r="T151" s="297" t="e">
        <v>#N/A</v>
      </c>
      <c r="U151" s="297" t="e">
        <v>#N/A</v>
      </c>
      <c r="V151" s="297" t="e">
        <v>#N/A</v>
      </c>
      <c r="W151" s="297" t="e">
        <v>#N/A</v>
      </c>
      <c r="X151" s="297" t="e">
        <v>#N/A</v>
      </c>
      <c r="Y151" s="297" t="e">
        <v>#N/A</v>
      </c>
      <c r="Z151" s="297" t="e">
        <v>#N/A</v>
      </c>
      <c r="AA151" s="297" t="e">
        <v>#N/A</v>
      </c>
      <c r="AB151" s="297" t="e">
        <v>#N/A</v>
      </c>
      <c r="AC151" s="298" t="e">
        <v>#N/A</v>
      </c>
      <c r="AD151" s="298" t="e">
        <v>#N/A</v>
      </c>
      <c r="AE151" s="298" t="e">
        <v>#N/A</v>
      </c>
      <c r="AF151" s="298" t="e">
        <v>#N/A</v>
      </c>
      <c r="AG151" s="298" t="e">
        <v>#N/A</v>
      </c>
      <c r="AH151" s="298" t="e">
        <v>#N/A</v>
      </c>
      <c r="AI151" s="298" t="e">
        <v>#N/A</v>
      </c>
      <c r="AJ151" s="298" t="e">
        <v>#N/A</v>
      </c>
      <c r="AK151" s="298" t="e">
        <v>#N/A</v>
      </c>
      <c r="AL151" s="298" t="e">
        <v>#N/A</v>
      </c>
      <c r="AM151" s="298" t="e">
        <v>#N/A</v>
      </c>
    </row>
    <row r="152" spans="1:68" s="61" customFormat="1" ht="15" customHeight="1" x14ac:dyDescent="0.3">
      <c r="A152" s="296">
        <v>148</v>
      </c>
      <c r="B152" s="24" t="s">
        <v>374</v>
      </c>
      <c r="C152" s="90" t="s">
        <v>706</v>
      </c>
      <c r="D152" s="116" t="s">
        <v>173</v>
      </c>
      <c r="E152" s="297">
        <v>14.719253967399307</v>
      </c>
      <c r="F152" s="297">
        <v>1.352117555439758</v>
      </c>
      <c r="G152" s="297" t="e">
        <v>#N/A</v>
      </c>
      <c r="H152" s="297">
        <v>4.9064181336632515</v>
      </c>
      <c r="I152" s="297">
        <v>9.4705280254430164</v>
      </c>
      <c r="J152" s="297">
        <v>8.386551926145323</v>
      </c>
      <c r="K152" s="297" t="e">
        <v>#N/A</v>
      </c>
      <c r="L152" s="297" t="e">
        <v>#N/A</v>
      </c>
      <c r="M152" s="297" t="e">
        <v>#N/A</v>
      </c>
      <c r="N152" s="297" t="e">
        <v>#N/A</v>
      </c>
      <c r="O152" s="297" t="e">
        <v>#N/A</v>
      </c>
      <c r="P152" s="297" t="e">
        <v>#N/A</v>
      </c>
      <c r="Q152" s="297">
        <v>9.5275793990902642</v>
      </c>
      <c r="R152" s="297">
        <v>7.416678574142118</v>
      </c>
      <c r="S152" s="297" t="e">
        <v>#N/A</v>
      </c>
      <c r="T152" s="297" t="e">
        <v>#N/A</v>
      </c>
      <c r="U152" s="297" t="e">
        <v>#N/A</v>
      </c>
      <c r="V152" s="297" t="e">
        <v>#N/A</v>
      </c>
      <c r="W152" s="297" t="e">
        <v>#N/A</v>
      </c>
      <c r="X152" s="297" t="e">
        <v>#N/A</v>
      </c>
      <c r="Y152" s="297" t="e">
        <v>#N/A</v>
      </c>
      <c r="Z152" s="297" t="e">
        <v>#N/A</v>
      </c>
      <c r="AA152" s="297" t="e">
        <v>#N/A</v>
      </c>
      <c r="AB152" s="297" t="e">
        <v>#N/A</v>
      </c>
      <c r="AC152" s="298" t="e">
        <v>#N/A</v>
      </c>
      <c r="AD152" s="298" t="e">
        <v>#N/A</v>
      </c>
      <c r="AE152" s="298" t="e">
        <v>#N/A</v>
      </c>
      <c r="AF152" s="298" t="e">
        <v>#N/A</v>
      </c>
      <c r="AG152" s="298" t="e">
        <v>#N/A</v>
      </c>
      <c r="AH152" s="298" t="e">
        <v>#N/A</v>
      </c>
      <c r="AI152" s="298" t="e">
        <v>#N/A</v>
      </c>
      <c r="AJ152" s="298">
        <v>1.654614732498672</v>
      </c>
      <c r="AK152" s="298" t="e">
        <v>#N/A</v>
      </c>
      <c r="AL152" s="298" t="e">
        <v>#N/A</v>
      </c>
      <c r="AM152" s="298">
        <v>-7.5878326950838577</v>
      </c>
    </row>
    <row r="153" spans="1:68" s="61" customFormat="1" ht="15" customHeight="1" x14ac:dyDescent="0.3">
      <c r="A153" s="296">
        <v>149</v>
      </c>
      <c r="B153" s="24" t="s">
        <v>373</v>
      </c>
      <c r="C153" s="90" t="s">
        <v>707</v>
      </c>
      <c r="D153" s="116" t="s">
        <v>331</v>
      </c>
      <c r="E153" s="297">
        <v>-2.6528888745969894</v>
      </c>
      <c r="F153" s="297">
        <v>-15.905922972852483</v>
      </c>
      <c r="G153" s="297" t="e">
        <v>#N/A</v>
      </c>
      <c r="H153" s="297" t="e">
        <v>#N/A</v>
      </c>
      <c r="I153" s="297" t="e">
        <v>#N/A</v>
      </c>
      <c r="J153" s="297" t="e">
        <v>#N/A</v>
      </c>
      <c r="K153" s="297" t="e">
        <v>#N/A</v>
      </c>
      <c r="L153" s="297" t="e">
        <v>#N/A</v>
      </c>
      <c r="M153" s="297" t="e">
        <v>#N/A</v>
      </c>
      <c r="N153" s="297" t="e">
        <v>#N/A</v>
      </c>
      <c r="O153" s="297" t="e">
        <v>#N/A</v>
      </c>
      <c r="P153" s="297" t="e">
        <v>#N/A</v>
      </c>
      <c r="Q153" s="297" t="e">
        <v>#N/A</v>
      </c>
      <c r="R153" s="297" t="e">
        <v>#N/A</v>
      </c>
      <c r="S153" s="297" t="e">
        <v>#N/A</v>
      </c>
      <c r="T153" s="297" t="e">
        <v>#N/A</v>
      </c>
      <c r="U153" s="297" t="e">
        <v>#N/A</v>
      </c>
      <c r="V153" s="297" t="e">
        <v>#N/A</v>
      </c>
      <c r="W153" s="297" t="e">
        <v>#N/A</v>
      </c>
      <c r="X153" s="297" t="e">
        <v>#N/A</v>
      </c>
      <c r="Y153" s="297" t="e">
        <v>#N/A</v>
      </c>
      <c r="Z153" s="297" t="e">
        <v>#N/A</v>
      </c>
      <c r="AA153" s="297" t="e">
        <v>#N/A</v>
      </c>
      <c r="AB153" s="297" t="e">
        <v>#N/A</v>
      </c>
      <c r="AC153" s="298" t="e">
        <v>#N/A</v>
      </c>
      <c r="AD153" s="298" t="e">
        <v>#N/A</v>
      </c>
      <c r="AE153" s="298" t="e">
        <v>#N/A</v>
      </c>
      <c r="AF153" s="298" t="e">
        <v>#N/A</v>
      </c>
      <c r="AG153" s="298" t="e">
        <v>#N/A</v>
      </c>
      <c r="AH153" s="298" t="e">
        <v>#N/A</v>
      </c>
      <c r="AI153" s="298" t="e">
        <v>#N/A</v>
      </c>
      <c r="AJ153" s="298" t="e">
        <v>#N/A</v>
      </c>
      <c r="AK153" s="298" t="e">
        <v>#N/A</v>
      </c>
      <c r="AL153" s="298" t="e">
        <v>#N/A</v>
      </c>
      <c r="AM153" s="298" t="e">
        <v>#N/A</v>
      </c>
    </row>
    <row r="154" spans="1:68" s="61" customFormat="1" ht="15" customHeight="1" x14ac:dyDescent="0.3">
      <c r="A154" s="296">
        <v>150</v>
      </c>
      <c r="B154" s="24" t="s">
        <v>372</v>
      </c>
      <c r="C154" s="90" t="s">
        <v>708</v>
      </c>
      <c r="D154" s="116" t="s">
        <v>331</v>
      </c>
      <c r="E154" s="297">
        <v>-1.31218161769037</v>
      </c>
      <c r="F154" s="297">
        <v>-5.3571239854764983</v>
      </c>
      <c r="G154" s="297" t="e">
        <v>#N/A</v>
      </c>
      <c r="H154" s="297" t="e">
        <v>#N/A</v>
      </c>
      <c r="I154" s="297" t="e">
        <v>#N/A</v>
      </c>
      <c r="J154" s="297" t="e">
        <v>#N/A</v>
      </c>
      <c r="K154" s="297" t="e">
        <v>#N/A</v>
      </c>
      <c r="L154" s="297" t="e">
        <v>#N/A</v>
      </c>
      <c r="M154" s="297" t="e">
        <v>#N/A</v>
      </c>
      <c r="N154" s="297" t="e">
        <v>#N/A</v>
      </c>
      <c r="O154" s="297" t="e">
        <v>#N/A</v>
      </c>
      <c r="P154" s="297" t="e">
        <v>#N/A</v>
      </c>
      <c r="Q154" s="297" t="e">
        <v>#N/A</v>
      </c>
      <c r="R154" s="297" t="e">
        <v>#N/A</v>
      </c>
      <c r="S154" s="297" t="e">
        <v>#N/A</v>
      </c>
      <c r="T154" s="297" t="e">
        <v>#N/A</v>
      </c>
      <c r="U154" s="297" t="e">
        <v>#N/A</v>
      </c>
      <c r="V154" s="297" t="e">
        <v>#N/A</v>
      </c>
      <c r="W154" s="297" t="e">
        <v>#N/A</v>
      </c>
      <c r="X154" s="297" t="e">
        <v>#N/A</v>
      </c>
      <c r="Y154" s="297" t="e">
        <v>#N/A</v>
      </c>
      <c r="Z154" s="297" t="e">
        <v>#N/A</v>
      </c>
      <c r="AA154" s="297" t="e">
        <v>#N/A</v>
      </c>
      <c r="AB154" s="297" t="e">
        <v>#N/A</v>
      </c>
      <c r="AC154" s="298" t="e">
        <v>#N/A</v>
      </c>
      <c r="AD154" s="298" t="e">
        <v>#N/A</v>
      </c>
      <c r="AE154" s="298" t="e">
        <v>#N/A</v>
      </c>
      <c r="AF154" s="298" t="e">
        <v>#N/A</v>
      </c>
      <c r="AG154" s="298" t="e">
        <v>#N/A</v>
      </c>
      <c r="AH154" s="298" t="e">
        <v>#N/A</v>
      </c>
      <c r="AI154" s="298" t="e">
        <v>#N/A</v>
      </c>
      <c r="AJ154" s="298" t="e">
        <v>#N/A</v>
      </c>
      <c r="AK154" s="298" t="e">
        <v>#N/A</v>
      </c>
      <c r="AL154" s="298" t="e">
        <v>#N/A</v>
      </c>
      <c r="AM154" s="298" t="e">
        <v>#N/A</v>
      </c>
    </row>
    <row r="155" spans="1:68" s="61" customFormat="1" ht="15" customHeight="1" x14ac:dyDescent="0.3">
      <c r="A155" s="296">
        <v>151</v>
      </c>
      <c r="B155" s="24" t="s">
        <v>371</v>
      </c>
      <c r="C155" s="90" t="s">
        <v>709</v>
      </c>
      <c r="D155" s="116" t="s">
        <v>331</v>
      </c>
      <c r="E155" s="297">
        <v>-4.3929556620211674</v>
      </c>
      <c r="F155" s="297">
        <v>-13.675214263245124</v>
      </c>
      <c r="G155" s="297" t="e">
        <v>#N/A</v>
      </c>
      <c r="H155" s="297" t="e">
        <v>#N/A</v>
      </c>
      <c r="I155" s="297" t="e">
        <v>#N/A</v>
      </c>
      <c r="J155" s="297">
        <v>-0.71884730795531482</v>
      </c>
      <c r="K155" s="297" t="e">
        <v>#N/A</v>
      </c>
      <c r="L155" s="297" t="e">
        <v>#N/A</v>
      </c>
      <c r="M155" s="297" t="e">
        <v>#N/A</v>
      </c>
      <c r="N155" s="297" t="e">
        <v>#N/A</v>
      </c>
      <c r="O155" s="297" t="e">
        <v>#N/A</v>
      </c>
      <c r="P155" s="297" t="e">
        <v>#N/A</v>
      </c>
      <c r="Q155" s="297">
        <v>-4.1419297267901385</v>
      </c>
      <c r="R155" s="297" t="e">
        <v>#N/A</v>
      </c>
      <c r="S155" s="297" t="e">
        <v>#N/A</v>
      </c>
      <c r="T155" s="297" t="e">
        <v>#N/A</v>
      </c>
      <c r="U155" s="297" t="e">
        <v>#N/A</v>
      </c>
      <c r="V155" s="297" t="e">
        <v>#N/A</v>
      </c>
      <c r="W155" s="297" t="e">
        <v>#N/A</v>
      </c>
      <c r="X155" s="297" t="e">
        <v>#N/A</v>
      </c>
      <c r="Y155" s="297" t="e">
        <v>#N/A</v>
      </c>
      <c r="Z155" s="297" t="e">
        <v>#N/A</v>
      </c>
      <c r="AA155" s="297" t="e">
        <v>#N/A</v>
      </c>
      <c r="AB155" s="297" t="e">
        <v>#N/A</v>
      </c>
      <c r="AC155" s="298" t="e">
        <v>#N/A</v>
      </c>
      <c r="AD155" s="298" t="e">
        <v>#N/A</v>
      </c>
      <c r="AE155" s="298" t="e">
        <v>#N/A</v>
      </c>
      <c r="AF155" s="298" t="e">
        <v>#N/A</v>
      </c>
      <c r="AG155" s="298" t="e">
        <v>#N/A</v>
      </c>
      <c r="AH155" s="298" t="e">
        <v>#N/A</v>
      </c>
      <c r="AI155" s="298" t="e">
        <v>#N/A</v>
      </c>
      <c r="AJ155" s="298" t="e">
        <v>#N/A</v>
      </c>
      <c r="AK155" s="298" t="e">
        <v>#N/A</v>
      </c>
      <c r="AL155" s="298" t="e">
        <v>#N/A</v>
      </c>
      <c r="AM155" s="298" t="e">
        <v>#N/A</v>
      </c>
    </row>
    <row r="156" spans="1:68" s="61" customFormat="1" ht="15" hidden="1" customHeight="1" x14ac:dyDescent="0.3">
      <c r="A156" s="296">
        <v>152</v>
      </c>
      <c r="B156" s="24" t="s">
        <v>370</v>
      </c>
      <c r="C156" s="90" t="s">
        <v>710</v>
      </c>
      <c r="D156" s="116" t="s">
        <v>331</v>
      </c>
      <c r="E156" s="297" t="e">
        <v>#N/A</v>
      </c>
      <c r="F156" s="297" t="e">
        <v>#N/A</v>
      </c>
      <c r="G156" s="297" t="e">
        <v>#N/A</v>
      </c>
      <c r="H156" s="297" t="e">
        <v>#N/A</v>
      </c>
      <c r="I156" s="297" t="e">
        <v>#N/A</v>
      </c>
      <c r="J156" s="297" t="e">
        <v>#N/A</v>
      </c>
      <c r="K156" s="297" t="e">
        <v>#N/A</v>
      </c>
      <c r="L156" s="297" t="e">
        <v>#N/A</v>
      </c>
      <c r="M156" s="297" t="e">
        <v>#N/A</v>
      </c>
      <c r="N156" s="297" t="e">
        <v>#N/A</v>
      </c>
      <c r="O156" s="297" t="e">
        <v>#N/A</v>
      </c>
      <c r="P156" s="297" t="e">
        <v>#N/A</v>
      </c>
      <c r="Q156" s="297" t="e">
        <v>#N/A</v>
      </c>
      <c r="R156" s="297" t="e">
        <v>#N/A</v>
      </c>
      <c r="S156" s="297" t="e">
        <v>#N/A</v>
      </c>
      <c r="T156" s="297" t="e">
        <v>#N/A</v>
      </c>
      <c r="U156" s="297" t="e">
        <v>#N/A</v>
      </c>
      <c r="V156" s="297" t="e">
        <v>#N/A</v>
      </c>
      <c r="W156" s="297" t="e">
        <v>#N/A</v>
      </c>
      <c r="X156" s="297" t="e">
        <v>#N/A</v>
      </c>
      <c r="Y156" s="297" t="e">
        <v>#N/A</v>
      </c>
      <c r="Z156" s="297" t="e">
        <v>#N/A</v>
      </c>
      <c r="AA156" s="297" t="e">
        <v>#N/A</v>
      </c>
      <c r="AB156" s="297" t="e">
        <v>#N/A</v>
      </c>
      <c r="AC156" s="298" t="e">
        <v>#N/A</v>
      </c>
      <c r="AD156" s="298" t="e">
        <v>#N/A</v>
      </c>
      <c r="AE156" s="298" t="e">
        <v>#N/A</v>
      </c>
      <c r="AF156" s="298" t="e">
        <v>#N/A</v>
      </c>
      <c r="AG156" s="298" t="e">
        <v>#N/A</v>
      </c>
      <c r="AH156" s="298" t="e">
        <v>#N/A</v>
      </c>
      <c r="AI156" s="298" t="e">
        <v>#N/A</v>
      </c>
      <c r="AJ156" s="298" t="e">
        <v>#N/A</v>
      </c>
      <c r="AK156" s="298" t="e">
        <v>#N/A</v>
      </c>
      <c r="AL156" s="298" t="e">
        <v>#N/A</v>
      </c>
      <c r="AM156" s="298" t="e">
        <v>#N/A</v>
      </c>
    </row>
    <row r="157" spans="1:68" s="61" customFormat="1" ht="15" customHeight="1" x14ac:dyDescent="0.3">
      <c r="A157" s="296">
        <v>153</v>
      </c>
      <c r="B157" s="24" t="s">
        <v>369</v>
      </c>
      <c r="C157" s="90" t="s">
        <v>711</v>
      </c>
      <c r="D157" s="116" t="s">
        <v>362</v>
      </c>
      <c r="E157" s="297">
        <v>7.3596272004948737</v>
      </c>
      <c r="F157" s="297">
        <v>2.7384659350678575</v>
      </c>
      <c r="G157" s="297" t="e">
        <v>#N/A</v>
      </c>
      <c r="H157" s="297" t="e">
        <v>#N/A</v>
      </c>
      <c r="I157" s="297" t="e">
        <v>#N/A</v>
      </c>
      <c r="J157" s="297">
        <v>7.758986816025601</v>
      </c>
      <c r="K157" s="297" t="e">
        <v>#N/A</v>
      </c>
      <c r="L157" s="297" t="e">
        <v>#N/A</v>
      </c>
      <c r="M157" s="297" t="e">
        <v>#N/A</v>
      </c>
      <c r="N157" s="297" t="e">
        <v>#N/A</v>
      </c>
      <c r="O157" s="297" t="e">
        <v>#N/A</v>
      </c>
      <c r="P157" s="297" t="e">
        <v>#N/A</v>
      </c>
      <c r="Q157" s="297" t="e">
        <v>#N/A</v>
      </c>
      <c r="R157" s="297" t="e">
        <v>#N/A</v>
      </c>
      <c r="S157" s="297" t="e">
        <v>#N/A</v>
      </c>
      <c r="T157" s="297" t="e">
        <v>#N/A</v>
      </c>
      <c r="U157" s="297" t="e">
        <v>#N/A</v>
      </c>
      <c r="V157" s="297" t="e">
        <v>#N/A</v>
      </c>
      <c r="W157" s="297" t="e">
        <v>#N/A</v>
      </c>
      <c r="X157" s="297" t="e">
        <v>#N/A</v>
      </c>
      <c r="Y157" s="297" t="e">
        <v>#N/A</v>
      </c>
      <c r="Z157" s="297" t="e">
        <v>#N/A</v>
      </c>
      <c r="AA157" s="297" t="e">
        <v>#N/A</v>
      </c>
      <c r="AB157" s="297" t="e">
        <v>#N/A</v>
      </c>
      <c r="AC157" s="298" t="e">
        <v>#N/A</v>
      </c>
      <c r="AD157" s="298" t="e">
        <v>#N/A</v>
      </c>
      <c r="AE157" s="298" t="e">
        <v>#N/A</v>
      </c>
      <c r="AF157" s="298" t="e">
        <v>#N/A</v>
      </c>
      <c r="AG157" s="298" t="e">
        <v>#N/A</v>
      </c>
      <c r="AH157" s="298" t="e">
        <v>#N/A</v>
      </c>
      <c r="AI157" s="298" t="e">
        <v>#N/A</v>
      </c>
      <c r="AJ157" s="298" t="e">
        <v>#N/A</v>
      </c>
      <c r="AK157" s="298" t="e">
        <v>#N/A</v>
      </c>
      <c r="AL157" s="298" t="e">
        <v>#N/A</v>
      </c>
      <c r="AM157" s="298" t="e">
        <v>#N/A</v>
      </c>
    </row>
    <row r="158" spans="1:68" s="61" customFormat="1" ht="15" customHeight="1" x14ac:dyDescent="0.3">
      <c r="A158" s="296">
        <v>154</v>
      </c>
      <c r="B158" s="24" t="s">
        <v>368</v>
      </c>
      <c r="C158" s="90" t="s">
        <v>712</v>
      </c>
      <c r="D158" s="116" t="s">
        <v>364</v>
      </c>
      <c r="E158" s="297" t="e">
        <v>#N/A</v>
      </c>
      <c r="F158" s="297">
        <v>0.45641098917797862</v>
      </c>
      <c r="G158" s="297" t="e">
        <v>#N/A</v>
      </c>
      <c r="H158" s="297" t="e">
        <v>#N/A</v>
      </c>
      <c r="I158" s="297" t="e">
        <v>#N/A</v>
      </c>
      <c r="J158" s="297" t="e">
        <v>#N/A</v>
      </c>
      <c r="K158" s="297" t="e">
        <v>#N/A</v>
      </c>
      <c r="L158" s="297" t="e">
        <v>#N/A</v>
      </c>
      <c r="M158" s="297" t="e">
        <v>#N/A</v>
      </c>
      <c r="N158" s="297" t="e">
        <v>#N/A</v>
      </c>
      <c r="O158" s="297" t="e">
        <v>#N/A</v>
      </c>
      <c r="P158" s="297" t="e">
        <v>#N/A</v>
      </c>
      <c r="Q158" s="297" t="e">
        <v>#N/A</v>
      </c>
      <c r="R158" s="297" t="e">
        <v>#N/A</v>
      </c>
      <c r="S158" s="297" t="e">
        <v>#N/A</v>
      </c>
      <c r="T158" s="297" t="e">
        <v>#N/A</v>
      </c>
      <c r="U158" s="297" t="e">
        <v>#N/A</v>
      </c>
      <c r="V158" s="297" t="e">
        <v>#N/A</v>
      </c>
      <c r="W158" s="297" t="e">
        <v>#N/A</v>
      </c>
      <c r="X158" s="297" t="e">
        <v>#N/A</v>
      </c>
      <c r="Y158" s="297" t="e">
        <v>#N/A</v>
      </c>
      <c r="Z158" s="297" t="e">
        <v>#N/A</v>
      </c>
      <c r="AA158" s="297" t="e">
        <v>#N/A</v>
      </c>
      <c r="AB158" s="297" t="e">
        <v>#N/A</v>
      </c>
      <c r="AC158" s="298" t="e">
        <v>#N/A</v>
      </c>
      <c r="AD158" s="298" t="e">
        <v>#N/A</v>
      </c>
      <c r="AE158" s="298" t="e">
        <v>#N/A</v>
      </c>
      <c r="AF158" s="298" t="e">
        <v>#N/A</v>
      </c>
      <c r="AG158" s="298" t="e">
        <v>#N/A</v>
      </c>
      <c r="AH158" s="298" t="e">
        <v>#N/A</v>
      </c>
      <c r="AI158" s="298" t="e">
        <v>#N/A</v>
      </c>
      <c r="AJ158" s="298" t="e">
        <v>#N/A</v>
      </c>
      <c r="AK158" s="298" t="e">
        <v>#N/A</v>
      </c>
      <c r="AL158" s="298" t="e">
        <v>#N/A</v>
      </c>
      <c r="AM158" s="298" t="e">
        <v>#N/A</v>
      </c>
    </row>
    <row r="159" spans="1:68" s="61" customFormat="1" ht="15" customHeight="1" x14ac:dyDescent="0.3">
      <c r="A159" s="296">
        <v>155</v>
      </c>
      <c r="B159" s="24" t="s">
        <v>367</v>
      </c>
      <c r="C159" s="90" t="s">
        <v>713</v>
      </c>
      <c r="D159" s="116" t="s">
        <v>364</v>
      </c>
      <c r="E159" s="297" t="e">
        <v>#N/A</v>
      </c>
      <c r="F159" s="297">
        <v>0.41647502762490163</v>
      </c>
      <c r="G159" s="297" t="e">
        <v>#N/A</v>
      </c>
      <c r="H159" s="297" t="e">
        <v>#N/A</v>
      </c>
      <c r="I159" s="297" t="e">
        <v>#N/A</v>
      </c>
      <c r="J159" s="297" t="e">
        <v>#N/A</v>
      </c>
      <c r="K159" s="297" t="e">
        <v>#N/A</v>
      </c>
      <c r="L159" s="297" t="e">
        <v>#N/A</v>
      </c>
      <c r="M159" s="297" t="e">
        <v>#N/A</v>
      </c>
      <c r="N159" s="297" t="e">
        <v>#N/A</v>
      </c>
      <c r="O159" s="297" t="e">
        <v>#N/A</v>
      </c>
      <c r="P159" s="297" t="e">
        <v>#N/A</v>
      </c>
      <c r="Q159" s="297" t="e">
        <v>#N/A</v>
      </c>
      <c r="R159" s="297" t="e">
        <v>#N/A</v>
      </c>
      <c r="S159" s="297" t="e">
        <v>#N/A</v>
      </c>
      <c r="T159" s="297" t="e">
        <v>#N/A</v>
      </c>
      <c r="U159" s="297" t="e">
        <v>#N/A</v>
      </c>
      <c r="V159" s="297" t="e">
        <v>#N/A</v>
      </c>
      <c r="W159" s="297" t="e">
        <v>#N/A</v>
      </c>
      <c r="X159" s="297" t="e">
        <v>#N/A</v>
      </c>
      <c r="Y159" s="297" t="e">
        <v>#N/A</v>
      </c>
      <c r="Z159" s="297" t="e">
        <v>#N/A</v>
      </c>
      <c r="AA159" s="297" t="e">
        <v>#N/A</v>
      </c>
      <c r="AB159" s="297" t="e">
        <v>#N/A</v>
      </c>
      <c r="AC159" s="298" t="e">
        <v>#N/A</v>
      </c>
      <c r="AD159" s="298" t="e">
        <v>#N/A</v>
      </c>
      <c r="AE159" s="298" t="e">
        <v>#N/A</v>
      </c>
      <c r="AF159" s="298" t="e">
        <v>#N/A</v>
      </c>
      <c r="AG159" s="298" t="e">
        <v>#N/A</v>
      </c>
      <c r="AH159" s="298" t="e">
        <v>#N/A</v>
      </c>
      <c r="AI159" s="298" t="e">
        <v>#N/A</v>
      </c>
      <c r="AJ159" s="298" t="e">
        <v>#N/A</v>
      </c>
      <c r="AK159" s="298" t="e">
        <v>#N/A</v>
      </c>
      <c r="AL159" s="298" t="e">
        <v>#N/A</v>
      </c>
      <c r="AM159" s="298" t="e">
        <v>#N/A</v>
      </c>
    </row>
    <row r="160" spans="1:68" s="61" customFormat="1" ht="15" customHeight="1" x14ac:dyDescent="0.3">
      <c r="A160" s="296">
        <v>156</v>
      </c>
      <c r="B160" s="24" t="s">
        <v>366</v>
      </c>
      <c r="C160" s="90" t="s">
        <v>714</v>
      </c>
      <c r="D160" s="116" t="s">
        <v>364</v>
      </c>
      <c r="E160" s="297" t="e">
        <v>#N/A</v>
      </c>
      <c r="F160" s="297">
        <v>0.45070585181325384</v>
      </c>
      <c r="G160" s="297" t="e">
        <v>#N/A</v>
      </c>
      <c r="H160" s="297" t="e">
        <v>#N/A</v>
      </c>
      <c r="I160" s="297" t="e">
        <v>#N/A</v>
      </c>
      <c r="J160" s="297" t="e">
        <v>#N/A</v>
      </c>
      <c r="K160" s="297" t="e">
        <v>#N/A</v>
      </c>
      <c r="L160" s="297" t="e">
        <v>#N/A</v>
      </c>
      <c r="M160" s="297" t="e">
        <v>#N/A</v>
      </c>
      <c r="N160" s="297" t="e">
        <v>#N/A</v>
      </c>
      <c r="O160" s="297" t="e">
        <v>#N/A</v>
      </c>
      <c r="P160" s="297" t="e">
        <v>#N/A</v>
      </c>
      <c r="Q160" s="297" t="e">
        <v>#N/A</v>
      </c>
      <c r="R160" s="297" t="e">
        <v>#N/A</v>
      </c>
      <c r="S160" s="297" t="e">
        <v>#N/A</v>
      </c>
      <c r="T160" s="297" t="e">
        <v>#N/A</v>
      </c>
      <c r="U160" s="297" t="e">
        <v>#N/A</v>
      </c>
      <c r="V160" s="297" t="e">
        <v>#N/A</v>
      </c>
      <c r="W160" s="297" t="e">
        <v>#N/A</v>
      </c>
      <c r="X160" s="297" t="e">
        <v>#N/A</v>
      </c>
      <c r="Y160" s="297" t="e">
        <v>#N/A</v>
      </c>
      <c r="Z160" s="297" t="e">
        <v>#N/A</v>
      </c>
      <c r="AA160" s="297" t="e">
        <v>#N/A</v>
      </c>
      <c r="AB160" s="297" t="e">
        <v>#N/A</v>
      </c>
      <c r="AC160" s="298" t="e">
        <v>#N/A</v>
      </c>
      <c r="AD160" s="298" t="e">
        <v>#N/A</v>
      </c>
      <c r="AE160" s="298" t="e">
        <v>#N/A</v>
      </c>
      <c r="AF160" s="298" t="e">
        <v>#N/A</v>
      </c>
      <c r="AG160" s="298" t="e">
        <v>#N/A</v>
      </c>
      <c r="AH160" s="298" t="e">
        <v>#N/A</v>
      </c>
      <c r="AI160" s="298" t="e">
        <v>#N/A</v>
      </c>
      <c r="AJ160" s="298" t="e">
        <v>#N/A</v>
      </c>
      <c r="AK160" s="298" t="e">
        <v>#N/A</v>
      </c>
      <c r="AL160" s="298" t="e">
        <v>#N/A</v>
      </c>
      <c r="AM160" s="298" t="e">
        <v>#N/A</v>
      </c>
    </row>
    <row r="161" spans="1:39" s="61" customFormat="1" ht="15" hidden="1" customHeight="1" x14ac:dyDescent="0.3">
      <c r="A161" s="296">
        <v>157</v>
      </c>
      <c r="B161" s="24" t="s">
        <v>365</v>
      </c>
      <c r="C161" s="90" t="s">
        <v>715</v>
      </c>
      <c r="D161" s="116" t="s">
        <v>364</v>
      </c>
      <c r="E161" s="297">
        <v>2.6528888745969894</v>
      </c>
      <c r="F161" s="297" t="e">
        <v>#N/A</v>
      </c>
      <c r="G161" s="297" t="e">
        <v>#N/A</v>
      </c>
      <c r="H161" s="297" t="e">
        <v>#N/A</v>
      </c>
      <c r="I161" s="297" t="e">
        <v>#N/A</v>
      </c>
      <c r="J161" s="297" t="e">
        <v>#N/A</v>
      </c>
      <c r="K161" s="297" t="e">
        <v>#N/A</v>
      </c>
      <c r="L161" s="297" t="e">
        <v>#N/A</v>
      </c>
      <c r="M161" s="297" t="e">
        <v>#N/A</v>
      </c>
      <c r="N161" s="297" t="e">
        <v>#N/A</v>
      </c>
      <c r="O161" s="297" t="e">
        <v>#N/A</v>
      </c>
      <c r="P161" s="297" t="e">
        <v>#N/A</v>
      </c>
      <c r="Q161" s="297" t="e">
        <v>#N/A</v>
      </c>
      <c r="R161" s="297" t="e">
        <v>#N/A</v>
      </c>
      <c r="S161" s="297" t="e">
        <v>#N/A</v>
      </c>
      <c r="T161" s="297" t="e">
        <v>#N/A</v>
      </c>
      <c r="U161" s="297" t="e">
        <v>#N/A</v>
      </c>
      <c r="V161" s="297" t="e">
        <v>#N/A</v>
      </c>
      <c r="W161" s="297" t="e">
        <v>#N/A</v>
      </c>
      <c r="X161" s="297" t="e">
        <v>#N/A</v>
      </c>
      <c r="Y161" s="297" t="e">
        <v>#N/A</v>
      </c>
      <c r="Z161" s="297" t="e">
        <v>#N/A</v>
      </c>
      <c r="AA161" s="297" t="e">
        <v>#N/A</v>
      </c>
      <c r="AB161" s="297" t="e">
        <v>#N/A</v>
      </c>
      <c r="AC161" s="298" t="e">
        <v>#N/A</v>
      </c>
      <c r="AD161" s="298" t="e">
        <v>#N/A</v>
      </c>
      <c r="AE161" s="298" t="e">
        <v>#N/A</v>
      </c>
      <c r="AF161" s="298" t="e">
        <v>#N/A</v>
      </c>
      <c r="AG161" s="298" t="e">
        <v>#N/A</v>
      </c>
      <c r="AH161" s="298" t="e">
        <v>#N/A</v>
      </c>
      <c r="AI161" s="298" t="e">
        <v>#N/A</v>
      </c>
      <c r="AJ161" s="298" t="e">
        <v>#N/A</v>
      </c>
      <c r="AK161" s="298" t="e">
        <v>#N/A</v>
      </c>
      <c r="AL161" s="298" t="e">
        <v>#N/A</v>
      </c>
      <c r="AM161" s="298" t="e">
        <v>#N/A</v>
      </c>
    </row>
    <row r="162" spans="1:39" s="61" customFormat="1" ht="15" hidden="1" customHeight="1" x14ac:dyDescent="0.3">
      <c r="A162" s="296">
        <v>158</v>
      </c>
      <c r="B162" s="24" t="s">
        <v>363</v>
      </c>
      <c r="C162" s="90" t="s">
        <v>716</v>
      </c>
      <c r="D162" s="116" t="s">
        <v>362</v>
      </c>
      <c r="E162" s="297">
        <v>5.248726375546731</v>
      </c>
      <c r="F162" s="297" t="e">
        <v>#N/A</v>
      </c>
      <c r="G162" s="297" t="e">
        <v>#N/A</v>
      </c>
      <c r="H162" s="297" t="e">
        <v>#N/A</v>
      </c>
      <c r="I162" s="297" t="e">
        <v>#N/A</v>
      </c>
      <c r="J162" s="297" t="e">
        <v>#N/A</v>
      </c>
      <c r="K162" s="297" t="e">
        <v>#N/A</v>
      </c>
      <c r="L162" s="297" t="e">
        <v>#N/A</v>
      </c>
      <c r="M162" s="297" t="e">
        <v>#N/A</v>
      </c>
      <c r="N162" s="297" t="e">
        <v>#N/A</v>
      </c>
      <c r="O162" s="297" t="e">
        <v>#N/A</v>
      </c>
      <c r="P162" s="297" t="e">
        <v>#N/A</v>
      </c>
      <c r="Q162" s="297" t="e">
        <v>#N/A</v>
      </c>
      <c r="R162" s="297" t="e">
        <v>#N/A</v>
      </c>
      <c r="S162" s="297" t="e">
        <v>#N/A</v>
      </c>
      <c r="T162" s="297" t="e">
        <v>#N/A</v>
      </c>
      <c r="U162" s="297" t="e">
        <v>#N/A</v>
      </c>
      <c r="V162" s="297" t="e">
        <v>#N/A</v>
      </c>
      <c r="W162" s="297" t="e">
        <v>#N/A</v>
      </c>
      <c r="X162" s="297" t="e">
        <v>#N/A</v>
      </c>
      <c r="Y162" s="297" t="e">
        <v>#N/A</v>
      </c>
      <c r="Z162" s="297" t="e">
        <v>#N/A</v>
      </c>
      <c r="AA162" s="297" t="e">
        <v>#N/A</v>
      </c>
      <c r="AB162" s="297" t="e">
        <v>#N/A</v>
      </c>
      <c r="AC162" s="298" t="e">
        <v>#N/A</v>
      </c>
      <c r="AD162" s="298" t="e">
        <v>#N/A</v>
      </c>
      <c r="AE162" s="298" t="e">
        <v>#N/A</v>
      </c>
      <c r="AF162" s="298" t="e">
        <v>#N/A</v>
      </c>
      <c r="AG162" s="298" t="e">
        <v>#N/A</v>
      </c>
      <c r="AH162" s="298" t="e">
        <v>#N/A</v>
      </c>
      <c r="AI162" s="298" t="e">
        <v>#N/A</v>
      </c>
      <c r="AJ162" s="298" t="e">
        <v>#N/A</v>
      </c>
      <c r="AK162" s="298" t="e">
        <v>#N/A</v>
      </c>
      <c r="AL162" s="298" t="e">
        <v>#N/A</v>
      </c>
      <c r="AM162" s="298" t="e">
        <v>#N/A</v>
      </c>
    </row>
    <row r="163" spans="1:39" s="61" customFormat="1" ht="14.55" hidden="1" customHeight="1" x14ac:dyDescent="0.3">
      <c r="A163" s="296">
        <v>159</v>
      </c>
      <c r="B163" s="24" t="s">
        <v>361</v>
      </c>
      <c r="C163" s="90" t="s">
        <v>717</v>
      </c>
      <c r="D163" s="116" t="s">
        <v>331</v>
      </c>
      <c r="E163" s="297">
        <v>-4.849366760016002</v>
      </c>
      <c r="F163" s="297" t="e">
        <v>#N/A</v>
      </c>
      <c r="G163" s="297" t="e">
        <v>#N/A</v>
      </c>
      <c r="H163" s="297" t="e">
        <v>#N/A</v>
      </c>
      <c r="I163" s="297" t="e">
        <v>#N/A</v>
      </c>
      <c r="J163" s="297" t="e">
        <v>#N/A</v>
      </c>
      <c r="K163" s="297" t="e">
        <v>#N/A</v>
      </c>
      <c r="L163" s="297" t="e">
        <v>#N/A</v>
      </c>
      <c r="M163" s="297" t="e">
        <v>#N/A</v>
      </c>
      <c r="N163" s="297" t="e">
        <v>#N/A</v>
      </c>
      <c r="O163" s="297" t="e">
        <v>#N/A</v>
      </c>
      <c r="P163" s="297" t="e">
        <v>#N/A</v>
      </c>
      <c r="Q163" s="297" t="e">
        <v>#N/A</v>
      </c>
      <c r="R163" s="297" t="e">
        <v>#N/A</v>
      </c>
      <c r="S163" s="297" t="e">
        <v>#N/A</v>
      </c>
      <c r="T163" s="297" t="e">
        <v>#N/A</v>
      </c>
      <c r="U163" s="297" t="e">
        <v>#N/A</v>
      </c>
      <c r="V163" s="297" t="e">
        <v>#N/A</v>
      </c>
      <c r="W163" s="297" t="e">
        <v>#N/A</v>
      </c>
      <c r="X163" s="297" t="e">
        <v>#N/A</v>
      </c>
      <c r="Y163" s="297" t="e">
        <v>#N/A</v>
      </c>
      <c r="Z163" s="297" t="e">
        <v>#N/A</v>
      </c>
      <c r="AA163" s="297" t="e">
        <v>#N/A</v>
      </c>
      <c r="AB163" s="297" t="e">
        <v>#N/A</v>
      </c>
      <c r="AC163" s="298" t="e">
        <v>#N/A</v>
      </c>
      <c r="AD163" s="298" t="e">
        <v>#N/A</v>
      </c>
      <c r="AE163" s="298" t="e">
        <v>#N/A</v>
      </c>
      <c r="AF163" s="298" t="e">
        <v>#N/A</v>
      </c>
      <c r="AG163" s="298" t="e">
        <v>#N/A</v>
      </c>
      <c r="AH163" s="298" t="e">
        <v>#N/A</v>
      </c>
      <c r="AI163" s="298" t="e">
        <v>#N/A</v>
      </c>
      <c r="AJ163" s="298" t="e">
        <v>#N/A</v>
      </c>
      <c r="AK163" s="298" t="e">
        <v>#N/A</v>
      </c>
      <c r="AL163" s="298" t="e">
        <v>#N/A</v>
      </c>
      <c r="AM163" s="298" t="e">
        <v>#N/A</v>
      </c>
    </row>
    <row r="164" spans="1:39" s="61" customFormat="1" ht="14.55" customHeight="1" x14ac:dyDescent="0.3">
      <c r="A164" s="296">
        <v>160</v>
      </c>
      <c r="B164" s="24" t="s">
        <v>360</v>
      </c>
      <c r="C164" s="90" t="s">
        <v>718</v>
      </c>
      <c r="D164" s="116" t="s">
        <v>331</v>
      </c>
      <c r="E164" s="297">
        <v>-4.7637896995451312</v>
      </c>
      <c r="F164" s="297">
        <v>-10.885402091894743</v>
      </c>
      <c r="G164" s="297" t="e">
        <v>#N/A</v>
      </c>
      <c r="H164" s="297" t="e">
        <v>#N/A</v>
      </c>
      <c r="I164" s="297" t="e">
        <v>#N/A</v>
      </c>
      <c r="J164" s="297" t="e">
        <v>#N/A</v>
      </c>
      <c r="K164" s="297" t="e">
        <v>#N/A</v>
      </c>
      <c r="L164" s="297" t="e">
        <v>#N/A</v>
      </c>
      <c r="M164" s="297" t="e">
        <v>#N/A</v>
      </c>
      <c r="N164" s="297" t="e">
        <v>#N/A</v>
      </c>
      <c r="O164" s="297" t="e">
        <v>#N/A</v>
      </c>
      <c r="P164" s="297" t="e">
        <v>#N/A</v>
      </c>
      <c r="Q164" s="297" t="e">
        <v>#N/A</v>
      </c>
      <c r="R164" s="297" t="e">
        <v>#N/A</v>
      </c>
      <c r="S164" s="297" t="e">
        <v>#N/A</v>
      </c>
      <c r="T164" s="297" t="e">
        <v>#N/A</v>
      </c>
      <c r="U164" s="297" t="e">
        <v>#N/A</v>
      </c>
      <c r="V164" s="297" t="e">
        <v>#N/A</v>
      </c>
      <c r="W164" s="297" t="e">
        <v>#N/A</v>
      </c>
      <c r="X164" s="297" t="e">
        <v>#N/A</v>
      </c>
      <c r="Y164" s="297" t="e">
        <v>#N/A</v>
      </c>
      <c r="Z164" s="297" t="e">
        <v>#N/A</v>
      </c>
      <c r="AA164" s="297" t="e">
        <v>#N/A</v>
      </c>
      <c r="AB164" s="297" t="e">
        <v>#N/A</v>
      </c>
      <c r="AC164" s="298" t="e">
        <v>#N/A</v>
      </c>
      <c r="AD164" s="298" t="e">
        <v>#N/A</v>
      </c>
      <c r="AE164" s="298" t="e">
        <v>#N/A</v>
      </c>
      <c r="AF164" s="298" t="e">
        <v>#N/A</v>
      </c>
      <c r="AG164" s="298" t="e">
        <v>#N/A</v>
      </c>
      <c r="AH164" s="298" t="e">
        <v>#N/A</v>
      </c>
      <c r="AI164" s="298" t="e">
        <v>#N/A</v>
      </c>
      <c r="AJ164" s="298" t="e">
        <v>#N/A</v>
      </c>
      <c r="AK164" s="298" t="e">
        <v>#N/A</v>
      </c>
      <c r="AL164" s="298" t="e">
        <v>#N/A</v>
      </c>
      <c r="AM164" s="298" t="e">
        <v>#N/A</v>
      </c>
    </row>
    <row r="165" spans="1:39" s="61" customFormat="1" ht="14.55" hidden="1" customHeight="1" x14ac:dyDescent="0.3">
      <c r="A165" s="296">
        <v>161</v>
      </c>
      <c r="B165" s="24" t="s">
        <v>359</v>
      </c>
      <c r="C165" s="90" t="s">
        <v>719</v>
      </c>
      <c r="D165" s="116" t="s">
        <v>331</v>
      </c>
      <c r="E165" s="297" t="e">
        <v>#N/A</v>
      </c>
      <c r="F165" s="297" t="e">
        <v>#N/A</v>
      </c>
      <c r="G165" s="297" t="e">
        <v>#N/A</v>
      </c>
      <c r="H165" s="297" t="e">
        <v>#N/A</v>
      </c>
      <c r="I165" s="297" t="e">
        <v>#N/A</v>
      </c>
      <c r="J165" s="297" t="e">
        <v>#N/A</v>
      </c>
      <c r="K165" s="297" t="e">
        <v>#N/A</v>
      </c>
      <c r="L165" s="297" t="e">
        <v>#N/A</v>
      </c>
      <c r="M165" s="297" t="e">
        <v>#N/A</v>
      </c>
      <c r="N165" s="297" t="e">
        <v>#N/A</v>
      </c>
      <c r="O165" s="297" t="e">
        <v>#N/A</v>
      </c>
      <c r="P165" s="297" t="e">
        <v>#N/A</v>
      </c>
      <c r="Q165" s="297" t="e">
        <v>#N/A</v>
      </c>
      <c r="R165" s="297" t="e">
        <v>#N/A</v>
      </c>
      <c r="S165" s="297" t="e">
        <v>#N/A</v>
      </c>
      <c r="T165" s="297" t="e">
        <v>#N/A</v>
      </c>
      <c r="U165" s="297" t="e">
        <v>#N/A</v>
      </c>
      <c r="V165" s="297" t="e">
        <v>#N/A</v>
      </c>
      <c r="W165" s="297" t="e">
        <v>#N/A</v>
      </c>
      <c r="X165" s="297" t="e">
        <v>#N/A</v>
      </c>
      <c r="Y165" s="297" t="e">
        <v>#N/A</v>
      </c>
      <c r="Z165" s="297" t="e">
        <v>#N/A</v>
      </c>
      <c r="AA165" s="297" t="e">
        <v>#N/A</v>
      </c>
      <c r="AB165" s="297" t="e">
        <v>#N/A</v>
      </c>
      <c r="AC165" s="298" t="e">
        <v>#N/A</v>
      </c>
      <c r="AD165" s="298" t="e">
        <v>#N/A</v>
      </c>
      <c r="AE165" s="298" t="e">
        <v>#N/A</v>
      </c>
      <c r="AF165" s="298" t="e">
        <v>#N/A</v>
      </c>
      <c r="AG165" s="298" t="e">
        <v>#N/A</v>
      </c>
      <c r="AH165" s="298" t="e">
        <v>#N/A</v>
      </c>
      <c r="AI165" s="298" t="e">
        <v>#N/A</v>
      </c>
      <c r="AJ165" s="298" t="e">
        <v>#N/A</v>
      </c>
      <c r="AK165" s="298" t="e">
        <v>#N/A</v>
      </c>
      <c r="AL165" s="298" t="e">
        <v>#N/A</v>
      </c>
      <c r="AM165" s="298" t="e">
        <v>#N/A</v>
      </c>
    </row>
    <row r="166" spans="1:39" s="61" customFormat="1" ht="14.55" customHeight="1" x14ac:dyDescent="0.3">
      <c r="A166" s="296">
        <v>162</v>
      </c>
      <c r="B166" s="24" t="s">
        <v>358</v>
      </c>
      <c r="C166" s="90" t="s">
        <v>720</v>
      </c>
      <c r="D166" s="116" t="s">
        <v>353</v>
      </c>
      <c r="E166" s="297">
        <v>10.098093026745852</v>
      </c>
      <c r="F166" s="297">
        <v>4.8893027215690736</v>
      </c>
      <c r="G166" s="297" t="e">
        <v>#N/A</v>
      </c>
      <c r="H166" s="297" t="e">
        <v>#N/A</v>
      </c>
      <c r="I166" s="297" t="e">
        <v>#N/A</v>
      </c>
      <c r="J166" s="297" t="e">
        <v>#N/A</v>
      </c>
      <c r="K166" s="297" t="e">
        <v>#N/A</v>
      </c>
      <c r="L166" s="297" t="e">
        <v>#N/A</v>
      </c>
      <c r="M166" s="297" t="e">
        <v>#N/A</v>
      </c>
      <c r="N166" s="297" t="e">
        <v>#N/A</v>
      </c>
      <c r="O166" s="297" t="e">
        <v>#N/A</v>
      </c>
      <c r="P166" s="297" t="e">
        <v>#N/A</v>
      </c>
      <c r="Q166" s="297" t="e">
        <v>#N/A</v>
      </c>
      <c r="R166" s="297" t="e">
        <v>#N/A</v>
      </c>
      <c r="S166" s="297" t="e">
        <v>#N/A</v>
      </c>
      <c r="T166" s="297" t="e">
        <v>#N/A</v>
      </c>
      <c r="U166" s="297" t="e">
        <v>#N/A</v>
      </c>
      <c r="V166" s="297" t="e">
        <v>#N/A</v>
      </c>
      <c r="W166" s="297" t="e">
        <v>#N/A</v>
      </c>
      <c r="X166" s="297" t="e">
        <v>#N/A</v>
      </c>
      <c r="Y166" s="297" t="e">
        <v>#N/A</v>
      </c>
      <c r="Z166" s="297" t="e">
        <v>#N/A</v>
      </c>
      <c r="AA166" s="297" t="e">
        <v>#N/A</v>
      </c>
      <c r="AB166" s="297" t="e">
        <v>#N/A</v>
      </c>
      <c r="AC166" s="298" t="e">
        <v>#N/A</v>
      </c>
      <c r="AD166" s="298" t="e">
        <v>#N/A</v>
      </c>
      <c r="AE166" s="298" t="e">
        <v>#N/A</v>
      </c>
      <c r="AF166" s="298" t="e">
        <v>#N/A</v>
      </c>
      <c r="AG166" s="298" t="e">
        <v>#N/A</v>
      </c>
      <c r="AH166" s="298" t="e">
        <v>#N/A</v>
      </c>
      <c r="AI166" s="298" t="e">
        <v>#N/A</v>
      </c>
      <c r="AJ166" s="298">
        <v>5.6766683898811454</v>
      </c>
      <c r="AK166" s="298" t="e">
        <v>#N/A</v>
      </c>
      <c r="AL166" s="298" t="e">
        <v>#N/A</v>
      </c>
      <c r="AM166" s="298" t="e">
        <v>#N/A</v>
      </c>
    </row>
    <row r="167" spans="1:39" s="61" customFormat="1" ht="14.55" customHeight="1" x14ac:dyDescent="0.3">
      <c r="A167" s="296">
        <v>163</v>
      </c>
      <c r="B167" s="24" t="s">
        <v>357</v>
      </c>
      <c r="C167" s="90" t="s">
        <v>721</v>
      </c>
      <c r="D167" s="116" t="s">
        <v>353</v>
      </c>
      <c r="E167" s="297">
        <v>11.125018135059774</v>
      </c>
      <c r="F167" s="297">
        <v>11.130722998577905</v>
      </c>
      <c r="G167" s="297" t="e">
        <v>#N/A</v>
      </c>
      <c r="H167" s="297" t="e">
        <v>#N/A</v>
      </c>
      <c r="I167" s="297" t="e">
        <v>#N/A</v>
      </c>
      <c r="J167" s="297">
        <v>20.652597260303445</v>
      </c>
      <c r="K167" s="297" t="e">
        <v>#N/A</v>
      </c>
      <c r="L167" s="297" t="e">
        <v>#N/A</v>
      </c>
      <c r="M167" s="297" t="e">
        <v>#N/A</v>
      </c>
      <c r="N167" s="297" t="e">
        <v>#N/A</v>
      </c>
      <c r="O167" s="297" t="e">
        <v>#N/A</v>
      </c>
      <c r="P167" s="297" t="e">
        <v>#N/A</v>
      </c>
      <c r="Q167" s="297" t="e">
        <v>#N/A</v>
      </c>
      <c r="R167" s="297" t="e">
        <v>#N/A</v>
      </c>
      <c r="S167" s="297" t="e">
        <v>#N/A</v>
      </c>
      <c r="T167" s="297" t="e">
        <v>#N/A</v>
      </c>
      <c r="U167" s="297" t="e">
        <v>#N/A</v>
      </c>
      <c r="V167" s="297" t="e">
        <v>#N/A</v>
      </c>
      <c r="W167" s="297" t="e">
        <v>#N/A</v>
      </c>
      <c r="X167" s="297" t="e">
        <v>#N/A</v>
      </c>
      <c r="Y167" s="297" t="e">
        <v>#N/A</v>
      </c>
      <c r="Z167" s="297" t="e">
        <v>#N/A</v>
      </c>
      <c r="AA167" s="297" t="e">
        <v>#N/A</v>
      </c>
      <c r="AB167" s="297" t="e">
        <v>#N/A</v>
      </c>
      <c r="AC167" s="298" t="e">
        <v>#N/A</v>
      </c>
      <c r="AD167" s="298" t="e">
        <v>#N/A</v>
      </c>
      <c r="AE167" s="298" t="e">
        <v>#N/A</v>
      </c>
      <c r="AF167" s="298" t="e">
        <v>#N/A</v>
      </c>
      <c r="AG167" s="298" t="e">
        <v>#N/A</v>
      </c>
      <c r="AH167" s="298" t="e">
        <v>#N/A</v>
      </c>
      <c r="AI167" s="298" t="e">
        <v>#N/A</v>
      </c>
      <c r="AJ167" s="298" t="e">
        <v>#N/A</v>
      </c>
      <c r="AK167" s="298" t="e">
        <v>#N/A</v>
      </c>
      <c r="AL167" s="298" t="e">
        <v>#N/A</v>
      </c>
      <c r="AM167" s="298" t="e">
        <v>#N/A</v>
      </c>
    </row>
    <row r="168" spans="1:39" s="61" customFormat="1" ht="14.55" customHeight="1" x14ac:dyDescent="0.3">
      <c r="A168" s="296">
        <v>164</v>
      </c>
      <c r="B168" s="24" t="s">
        <v>356</v>
      </c>
      <c r="C168" s="90" t="s">
        <v>722</v>
      </c>
      <c r="D168" s="116" t="s">
        <v>353</v>
      </c>
      <c r="E168" s="297">
        <v>16.887206707982745</v>
      </c>
      <c r="F168" s="297">
        <v>17.514771709704853</v>
      </c>
      <c r="G168" s="297" t="e">
        <v>#N/A</v>
      </c>
      <c r="H168" s="297" t="e">
        <v>#N/A</v>
      </c>
      <c r="I168" s="297" t="e">
        <v>#N/A</v>
      </c>
      <c r="J168" s="297" t="e">
        <v>#N/A</v>
      </c>
      <c r="K168" s="297" t="e">
        <v>#N/A</v>
      </c>
      <c r="L168" s="297" t="e">
        <v>#N/A</v>
      </c>
      <c r="M168" s="297" t="e">
        <v>#N/A</v>
      </c>
      <c r="N168" s="297" t="e">
        <v>#N/A</v>
      </c>
      <c r="O168" s="297" t="e">
        <v>#N/A</v>
      </c>
      <c r="P168" s="297" t="e">
        <v>#N/A</v>
      </c>
      <c r="Q168" s="297" t="e">
        <v>#N/A</v>
      </c>
      <c r="R168" s="297" t="e">
        <v>#N/A</v>
      </c>
      <c r="S168" s="297" t="e">
        <v>#N/A</v>
      </c>
      <c r="T168" s="297" t="e">
        <v>#N/A</v>
      </c>
      <c r="U168" s="297" t="e">
        <v>#N/A</v>
      </c>
      <c r="V168" s="297" t="e">
        <v>#N/A</v>
      </c>
      <c r="W168" s="297" t="e">
        <v>#N/A</v>
      </c>
      <c r="X168" s="297" t="e">
        <v>#N/A</v>
      </c>
      <c r="Y168" s="297" t="e">
        <v>#N/A</v>
      </c>
      <c r="Z168" s="297" t="e">
        <v>#N/A</v>
      </c>
      <c r="AA168" s="297" t="e">
        <v>#N/A</v>
      </c>
      <c r="AB168" s="297" t="e">
        <v>#N/A</v>
      </c>
      <c r="AC168" s="298" t="e">
        <v>#N/A</v>
      </c>
      <c r="AD168" s="298" t="e">
        <v>#N/A</v>
      </c>
      <c r="AE168" s="298" t="e">
        <v>#N/A</v>
      </c>
      <c r="AF168" s="298" t="e">
        <v>#N/A</v>
      </c>
      <c r="AG168" s="298" t="e">
        <v>#N/A</v>
      </c>
      <c r="AH168" s="298" t="e">
        <v>#N/A</v>
      </c>
      <c r="AI168" s="298" t="e">
        <v>#N/A</v>
      </c>
      <c r="AJ168" s="298" t="e">
        <v>#N/A</v>
      </c>
      <c r="AK168" s="298" t="e">
        <v>#N/A</v>
      </c>
      <c r="AL168" s="298" t="e">
        <v>#N/A</v>
      </c>
      <c r="AM168" s="298" t="e">
        <v>#N/A</v>
      </c>
    </row>
    <row r="169" spans="1:39" s="61" customFormat="1" ht="14.55" customHeight="1" x14ac:dyDescent="0.3">
      <c r="A169" s="296">
        <v>165</v>
      </c>
      <c r="B169" s="24" t="s">
        <v>355</v>
      </c>
      <c r="C169" s="90" t="s">
        <v>723</v>
      </c>
      <c r="D169" s="116" t="s">
        <v>353</v>
      </c>
      <c r="E169" s="297">
        <v>14.376946050708654</v>
      </c>
      <c r="F169" s="297">
        <v>15.147139703344099</v>
      </c>
      <c r="G169" s="297" t="e">
        <v>#N/A</v>
      </c>
      <c r="H169" s="297" t="e">
        <v>#N/A</v>
      </c>
      <c r="I169" s="297" t="e">
        <v>#N/A</v>
      </c>
      <c r="J169" s="297" t="e">
        <v>#N/A</v>
      </c>
      <c r="K169" s="297" t="e">
        <v>#N/A</v>
      </c>
      <c r="L169" s="297" t="e">
        <v>#N/A</v>
      </c>
      <c r="M169" s="297" t="e">
        <v>#N/A</v>
      </c>
      <c r="N169" s="297" t="e">
        <v>#N/A</v>
      </c>
      <c r="O169" s="297" t="e">
        <v>#N/A</v>
      </c>
      <c r="P169" s="297" t="e">
        <v>#N/A</v>
      </c>
      <c r="Q169" s="297" t="e">
        <v>#N/A</v>
      </c>
      <c r="R169" s="297" t="e">
        <v>#N/A</v>
      </c>
      <c r="S169" s="297" t="e">
        <v>#N/A</v>
      </c>
      <c r="T169" s="297" t="e">
        <v>#N/A</v>
      </c>
      <c r="U169" s="297" t="e">
        <v>#N/A</v>
      </c>
      <c r="V169" s="297" t="e">
        <v>#N/A</v>
      </c>
      <c r="W169" s="297" t="e">
        <v>#N/A</v>
      </c>
      <c r="X169" s="297" t="e">
        <v>#N/A</v>
      </c>
      <c r="Y169" s="297" t="e">
        <v>#N/A</v>
      </c>
      <c r="Z169" s="297" t="e">
        <v>#N/A</v>
      </c>
      <c r="AA169" s="297" t="e">
        <v>#N/A</v>
      </c>
      <c r="AB169" s="297" t="e">
        <v>#N/A</v>
      </c>
      <c r="AC169" s="298" t="e">
        <v>#N/A</v>
      </c>
      <c r="AD169" s="298" t="e">
        <v>#N/A</v>
      </c>
      <c r="AE169" s="298" t="e">
        <v>#N/A</v>
      </c>
      <c r="AF169" s="298" t="e">
        <v>#N/A</v>
      </c>
      <c r="AG169" s="298" t="e">
        <v>#N/A</v>
      </c>
      <c r="AH169" s="298" t="e">
        <v>#N/A</v>
      </c>
      <c r="AI169" s="298" t="e">
        <v>#N/A</v>
      </c>
      <c r="AJ169" s="298" t="e">
        <v>#N/A</v>
      </c>
      <c r="AK169" s="298" t="e">
        <v>#N/A</v>
      </c>
      <c r="AL169" s="298" t="e">
        <v>#N/A</v>
      </c>
      <c r="AM169" s="298" t="e">
        <v>#N/A</v>
      </c>
    </row>
    <row r="170" spans="1:39" s="61" customFormat="1" ht="14.55" customHeight="1" x14ac:dyDescent="0.3">
      <c r="A170" s="296">
        <v>166</v>
      </c>
      <c r="B170" s="24" t="s">
        <v>354</v>
      </c>
      <c r="C170" s="90" t="s">
        <v>724</v>
      </c>
      <c r="D170" s="116" t="s">
        <v>353</v>
      </c>
      <c r="E170" s="297">
        <v>8.7859115416760503</v>
      </c>
      <c r="F170" s="297">
        <v>7.2569347279298269</v>
      </c>
      <c r="G170" s="297" t="e">
        <v>#N/A</v>
      </c>
      <c r="H170" s="297" t="e">
        <v>#N/A</v>
      </c>
      <c r="I170" s="297" t="e">
        <v>#N/A</v>
      </c>
      <c r="J170" s="297" t="e">
        <v>#N/A</v>
      </c>
      <c r="K170" s="297" t="e">
        <v>#N/A</v>
      </c>
      <c r="L170" s="297" t="e">
        <v>#N/A</v>
      </c>
      <c r="M170" s="297" t="e">
        <v>#N/A</v>
      </c>
      <c r="N170" s="297" t="e">
        <v>#N/A</v>
      </c>
      <c r="O170" s="297" t="e">
        <v>#N/A</v>
      </c>
      <c r="P170" s="297" t="e">
        <v>#N/A</v>
      </c>
      <c r="Q170" s="297" t="e">
        <v>#N/A</v>
      </c>
      <c r="R170" s="297" t="e">
        <v>#N/A</v>
      </c>
      <c r="S170" s="297" t="e">
        <v>#N/A</v>
      </c>
      <c r="T170" s="297" t="e">
        <v>#N/A</v>
      </c>
      <c r="U170" s="297" t="e">
        <v>#N/A</v>
      </c>
      <c r="V170" s="297" t="e">
        <v>#N/A</v>
      </c>
      <c r="W170" s="297" t="e">
        <v>#N/A</v>
      </c>
      <c r="X170" s="297" t="e">
        <v>#N/A</v>
      </c>
      <c r="Y170" s="297" t="e">
        <v>#N/A</v>
      </c>
      <c r="Z170" s="297" t="e">
        <v>#N/A</v>
      </c>
      <c r="AA170" s="297" t="e">
        <v>#N/A</v>
      </c>
      <c r="AB170" s="297" t="e">
        <v>#N/A</v>
      </c>
      <c r="AC170" s="298" t="e">
        <v>#N/A</v>
      </c>
      <c r="AD170" s="298" t="e">
        <v>#N/A</v>
      </c>
      <c r="AE170" s="298" t="e">
        <v>#N/A</v>
      </c>
      <c r="AF170" s="298" t="e">
        <v>#N/A</v>
      </c>
      <c r="AG170" s="298" t="e">
        <v>#N/A</v>
      </c>
      <c r="AH170" s="298" t="e">
        <v>#N/A</v>
      </c>
      <c r="AI170" s="298" t="e">
        <v>#N/A</v>
      </c>
      <c r="AJ170" s="298" t="e">
        <v>#N/A</v>
      </c>
      <c r="AK170" s="298" t="e">
        <v>#N/A</v>
      </c>
      <c r="AL170" s="298" t="e">
        <v>#N/A</v>
      </c>
      <c r="AM170" s="298" t="e">
        <v>#N/A</v>
      </c>
    </row>
    <row r="171" spans="1:39" s="61" customFormat="1" ht="14.55" customHeight="1" x14ac:dyDescent="0.3">
      <c r="A171" s="296">
        <v>167</v>
      </c>
      <c r="B171" s="24" t="s">
        <v>352</v>
      </c>
      <c r="C171" s="90" t="s">
        <v>725</v>
      </c>
      <c r="D171" s="116" t="s">
        <v>351</v>
      </c>
      <c r="E171" s="297">
        <v>6.4468051936132325</v>
      </c>
      <c r="F171" s="297">
        <v>7.011613821246665</v>
      </c>
      <c r="G171" s="297" t="e">
        <v>#N/A</v>
      </c>
      <c r="H171" s="297">
        <v>8.6147574207343069</v>
      </c>
      <c r="I171" s="297" t="e">
        <v>#N/A</v>
      </c>
      <c r="J171" s="297" t="e">
        <v>#N/A</v>
      </c>
      <c r="K171" s="297" t="e">
        <v>#N/A</v>
      </c>
      <c r="L171" s="297" t="e">
        <v>#N/A</v>
      </c>
      <c r="M171" s="297" t="e">
        <v>#N/A</v>
      </c>
      <c r="N171" s="297" t="e">
        <v>#N/A</v>
      </c>
      <c r="O171" s="297" t="e">
        <v>#N/A</v>
      </c>
      <c r="P171" s="297">
        <v>8.7859115416760503</v>
      </c>
      <c r="Q171" s="297">
        <v>7.4166785741421197</v>
      </c>
      <c r="R171" s="297">
        <v>7.9301409369673435</v>
      </c>
      <c r="S171" s="297">
        <v>8.557706047087061</v>
      </c>
      <c r="T171" s="297" t="e">
        <v>#N/A</v>
      </c>
      <c r="U171" s="297">
        <v>7.6505892060958329</v>
      </c>
      <c r="V171" s="297">
        <v>7.701935442378355</v>
      </c>
      <c r="W171" s="297">
        <v>7.701935442378355</v>
      </c>
      <c r="X171" s="297">
        <v>7.5307813214366135</v>
      </c>
      <c r="Y171" s="297">
        <v>7.302575826847626</v>
      </c>
      <c r="Z171" s="297">
        <v>7.359627200494872</v>
      </c>
      <c r="AA171" s="297">
        <v>7.1770628048236818</v>
      </c>
      <c r="AB171" s="297">
        <v>7.142831980635334</v>
      </c>
      <c r="AC171" s="298">
        <v>6.9602675849641429</v>
      </c>
      <c r="AD171" s="298" t="e">
        <v>#N/A</v>
      </c>
      <c r="AE171" s="298">
        <v>7.2455244532003782</v>
      </c>
      <c r="AF171" s="298">
        <v>7.1884730795531313</v>
      </c>
      <c r="AG171" s="298">
        <v>7.302575826847626</v>
      </c>
      <c r="AH171" s="298">
        <v>7.4166785741421197</v>
      </c>
      <c r="AI171" s="298" t="e">
        <v>#N/A</v>
      </c>
      <c r="AJ171" s="298">
        <v>8.0499611027036231</v>
      </c>
      <c r="AK171" s="298" t="e">
        <v>#N/A</v>
      </c>
      <c r="AL171" s="298" t="e">
        <v>#N/A</v>
      </c>
      <c r="AM171" s="298" t="e">
        <v>#N/A</v>
      </c>
    </row>
    <row r="172" spans="1:39" s="61" customFormat="1" ht="14.55" customHeight="1" x14ac:dyDescent="0.3">
      <c r="A172" s="296">
        <v>168</v>
      </c>
      <c r="B172" s="24" t="s">
        <v>350</v>
      </c>
      <c r="C172" s="90" t="s">
        <v>726</v>
      </c>
      <c r="D172" s="116" t="s">
        <v>236</v>
      </c>
      <c r="E172" s="297">
        <v>10.098093027165124</v>
      </c>
      <c r="F172" s="297">
        <v>10.93104319081254</v>
      </c>
      <c r="G172" s="297" t="e">
        <v>#N/A</v>
      </c>
      <c r="H172" s="297">
        <v>13.235918686161323</v>
      </c>
      <c r="I172" s="297" t="e">
        <v>#N/A</v>
      </c>
      <c r="J172" s="297" t="e">
        <v>#N/A</v>
      </c>
      <c r="K172" s="297" t="e">
        <v>#N/A</v>
      </c>
      <c r="L172" s="297" t="e">
        <v>#N/A</v>
      </c>
      <c r="M172" s="297" t="e">
        <v>#N/A</v>
      </c>
      <c r="N172" s="297" t="e">
        <v>#N/A</v>
      </c>
      <c r="O172" s="297" t="e">
        <v>#N/A</v>
      </c>
      <c r="P172" s="297" t="e">
        <v>#N/A</v>
      </c>
      <c r="Q172" s="297" t="e">
        <v>#N/A</v>
      </c>
      <c r="R172" s="297" t="e">
        <v>#N/A</v>
      </c>
      <c r="S172" s="297" t="e">
        <v>#N/A</v>
      </c>
      <c r="T172" s="297">
        <v>11.980788465921886</v>
      </c>
      <c r="U172" s="297" t="e">
        <v>#N/A</v>
      </c>
      <c r="V172" s="297">
        <v>10.953863740271439</v>
      </c>
      <c r="W172" s="297" t="e">
        <v>#N/A</v>
      </c>
      <c r="X172" s="297">
        <v>11.182069234860428</v>
      </c>
      <c r="Y172" s="297">
        <v>11.410274729449416</v>
      </c>
      <c r="Z172" s="297">
        <v>11.067966487565933</v>
      </c>
      <c r="AA172" s="297" t="e">
        <v>#N/A</v>
      </c>
      <c r="AB172" s="297" t="e">
        <v>#N/A</v>
      </c>
      <c r="AC172" s="298" t="e">
        <v>#N/A</v>
      </c>
      <c r="AD172" s="298" t="e">
        <v>#N/A</v>
      </c>
      <c r="AE172" s="298">
        <v>11.067966487565933</v>
      </c>
      <c r="AF172" s="298">
        <v>11.067966487565933</v>
      </c>
      <c r="AG172" s="298">
        <v>10.953863740271439</v>
      </c>
      <c r="AH172" s="298">
        <v>11.182069234860428</v>
      </c>
      <c r="AI172" s="298">
        <v>11.028030526012859</v>
      </c>
      <c r="AJ172" s="298">
        <v>12.870823426591979</v>
      </c>
      <c r="AK172" s="298" t="e">
        <v>#N/A</v>
      </c>
      <c r="AL172" s="298" t="e">
        <v>#N/A</v>
      </c>
      <c r="AM172" s="298" t="e">
        <v>#N/A</v>
      </c>
    </row>
    <row r="173" spans="1:39" s="61" customFormat="1" ht="14.55" customHeight="1" x14ac:dyDescent="0.3">
      <c r="A173" s="296">
        <v>169</v>
      </c>
      <c r="B173" s="24" t="s">
        <v>349</v>
      </c>
      <c r="C173" s="90" t="s">
        <v>727</v>
      </c>
      <c r="D173" s="116" t="s">
        <v>340</v>
      </c>
      <c r="E173" s="297">
        <v>13.692329949185892</v>
      </c>
      <c r="F173" s="297">
        <v>14.485343769036032</v>
      </c>
      <c r="G173" s="297" t="e">
        <v>#N/A</v>
      </c>
      <c r="H173" s="297">
        <v>16.202590115818172</v>
      </c>
      <c r="I173" s="297" t="e">
        <v>#N/A</v>
      </c>
      <c r="J173" s="297" t="e">
        <v>#N/A</v>
      </c>
      <c r="K173" s="297" t="e">
        <v>#N/A</v>
      </c>
      <c r="L173" s="297" t="e">
        <v>#N/A</v>
      </c>
      <c r="M173" s="297" t="e">
        <v>#N/A</v>
      </c>
      <c r="N173" s="297" t="e">
        <v>#N/A</v>
      </c>
      <c r="O173" s="297" t="e">
        <v>#N/A</v>
      </c>
      <c r="P173" s="297" t="e">
        <v>#N/A</v>
      </c>
      <c r="Q173" s="297" t="e">
        <v>#N/A</v>
      </c>
      <c r="R173" s="297" t="e">
        <v>#N/A</v>
      </c>
      <c r="S173" s="297" t="e">
        <v>#N/A</v>
      </c>
      <c r="T173" s="297" t="e">
        <v>#N/A</v>
      </c>
      <c r="U173" s="297" t="e">
        <v>#N/A</v>
      </c>
      <c r="V173" s="297" t="e">
        <v>#N/A</v>
      </c>
      <c r="W173" s="297" t="e">
        <v>#N/A</v>
      </c>
      <c r="X173" s="297">
        <v>14.148740664517277</v>
      </c>
      <c r="Y173" s="297">
        <v>14.148740664517277</v>
      </c>
      <c r="Z173" s="297">
        <v>14.148740664517277</v>
      </c>
      <c r="AA173" s="297" t="e">
        <v>#N/A</v>
      </c>
      <c r="AB173" s="297" t="e">
        <v>#N/A</v>
      </c>
      <c r="AC173" s="298" t="e">
        <v>#N/A</v>
      </c>
      <c r="AD173" s="298" t="e">
        <v>#N/A</v>
      </c>
      <c r="AE173" s="298">
        <v>14.034637917222781</v>
      </c>
      <c r="AF173" s="298">
        <v>14.091689290870029</v>
      </c>
      <c r="AG173" s="298">
        <v>14.034637917222781</v>
      </c>
      <c r="AH173" s="298">
        <v>14.262843411811769</v>
      </c>
      <c r="AI173" s="298">
        <v>14.103099565599479</v>
      </c>
      <c r="AJ173" s="298">
        <v>16.179817178348049</v>
      </c>
      <c r="AK173" s="298" t="e">
        <v>#N/A</v>
      </c>
      <c r="AL173" s="298" t="e">
        <v>#N/A</v>
      </c>
      <c r="AM173" s="298" t="e">
        <v>#N/A</v>
      </c>
    </row>
    <row r="174" spans="1:39" s="61" customFormat="1" ht="14.55" customHeight="1" x14ac:dyDescent="0.3">
      <c r="A174" s="296">
        <v>170</v>
      </c>
      <c r="B174" s="24" t="s">
        <v>348</v>
      </c>
      <c r="C174" s="90" t="s">
        <v>728</v>
      </c>
      <c r="D174" s="116" t="s">
        <v>340</v>
      </c>
      <c r="E174" s="297">
        <v>15.974384484305885</v>
      </c>
      <c r="F174" s="297">
        <v>18.695735144202871</v>
      </c>
      <c r="G174" s="297" t="e">
        <v>#N/A</v>
      </c>
      <c r="H174" s="297" t="e">
        <v>#N/A</v>
      </c>
      <c r="I174" s="297" t="e">
        <v>#N/A</v>
      </c>
      <c r="J174" s="297" t="e">
        <v>#N/A</v>
      </c>
      <c r="K174" s="297" t="e">
        <v>#N/A</v>
      </c>
      <c r="L174" s="297" t="e">
        <v>#N/A</v>
      </c>
      <c r="M174" s="297" t="e">
        <v>#N/A</v>
      </c>
      <c r="N174" s="297" t="e">
        <v>#N/A</v>
      </c>
      <c r="O174" s="297" t="e">
        <v>#N/A</v>
      </c>
      <c r="P174" s="297" t="e">
        <v>#N/A</v>
      </c>
      <c r="Q174" s="297">
        <v>18.998107424533277</v>
      </c>
      <c r="R174" s="297">
        <v>19.625672534652995</v>
      </c>
      <c r="S174" s="297" t="e">
        <v>#N/A</v>
      </c>
      <c r="T174" s="297">
        <v>19.055158798180521</v>
      </c>
      <c r="U174" s="297">
        <v>18.587337534273097</v>
      </c>
      <c r="V174" s="297" t="e">
        <v>#N/A</v>
      </c>
      <c r="W174" s="297" t="e">
        <v>#N/A</v>
      </c>
      <c r="X174" s="297" t="e">
        <v>#N/A</v>
      </c>
      <c r="Y174" s="297">
        <v>18.085285446177323</v>
      </c>
      <c r="Z174" s="297" t="e">
        <v>#N/A</v>
      </c>
      <c r="AA174" s="297" t="e">
        <v>#N/A</v>
      </c>
      <c r="AB174" s="297" t="e">
        <v>#N/A</v>
      </c>
      <c r="AC174" s="298">
        <v>18.028234072530076</v>
      </c>
      <c r="AD174" s="298" t="e">
        <v>#N/A</v>
      </c>
      <c r="AE174" s="298" t="e">
        <v>#N/A</v>
      </c>
      <c r="AF174" s="298" t="e">
        <v>#N/A</v>
      </c>
      <c r="AG174" s="298" t="e">
        <v>#N/A</v>
      </c>
      <c r="AH174" s="298" t="e">
        <v>#N/A</v>
      </c>
      <c r="AI174" s="298" t="e">
        <v>#N/A</v>
      </c>
      <c r="AJ174" s="298" t="e">
        <v>#N/A</v>
      </c>
      <c r="AK174" s="298" t="e">
        <v>#N/A</v>
      </c>
      <c r="AL174" s="298" t="e">
        <v>#N/A</v>
      </c>
      <c r="AM174" s="298" t="e">
        <v>#N/A</v>
      </c>
    </row>
    <row r="175" spans="1:39" s="61" customFormat="1" ht="14.55" customHeight="1" x14ac:dyDescent="0.3">
      <c r="A175" s="296">
        <v>171</v>
      </c>
      <c r="B175" s="24" t="s">
        <v>347</v>
      </c>
      <c r="C175" s="90" t="s">
        <v>729</v>
      </c>
      <c r="D175" s="116" t="s">
        <v>340</v>
      </c>
      <c r="E175" s="297">
        <v>19.368941649907526</v>
      </c>
      <c r="F175" s="297">
        <v>21.291572645152609</v>
      </c>
      <c r="G175" s="297" t="e">
        <v>#N/A</v>
      </c>
      <c r="H175" s="297">
        <v>22.59234396430984</v>
      </c>
      <c r="I175" s="297" t="e">
        <v>#N/A</v>
      </c>
      <c r="J175" s="297" t="e">
        <v>#N/A</v>
      </c>
      <c r="K175" s="297" t="e">
        <v>#N/A</v>
      </c>
      <c r="L175" s="297" t="e">
        <v>#N/A</v>
      </c>
      <c r="M175" s="297" t="e">
        <v>#N/A</v>
      </c>
      <c r="N175" s="297">
        <v>20.481443139361701</v>
      </c>
      <c r="O175" s="297">
        <v>20.595545886656197</v>
      </c>
      <c r="P175" s="297" t="e">
        <v>#N/A</v>
      </c>
      <c r="Q175" s="297" t="e">
        <v>#N/A</v>
      </c>
      <c r="R175" s="297" t="e">
        <v>#N/A</v>
      </c>
      <c r="S175" s="297" t="e">
        <v>#N/A</v>
      </c>
      <c r="T175" s="297" t="e">
        <v>#N/A</v>
      </c>
      <c r="U175" s="297" t="e">
        <v>#N/A</v>
      </c>
      <c r="V175" s="297" t="e">
        <v>#N/A</v>
      </c>
      <c r="W175" s="297" t="e">
        <v>#N/A</v>
      </c>
      <c r="X175" s="297" t="e">
        <v>#N/A</v>
      </c>
      <c r="Y175" s="297">
        <v>20.082083523830971</v>
      </c>
      <c r="Z175" s="297">
        <v>20.424391765714454</v>
      </c>
      <c r="AA175" s="297" t="e">
        <v>#N/A</v>
      </c>
      <c r="AB175" s="297" t="e">
        <v>#N/A</v>
      </c>
      <c r="AC175" s="298">
        <v>20.367340392067206</v>
      </c>
      <c r="AD175" s="298" t="e">
        <v>#N/A</v>
      </c>
      <c r="AE175" s="298" t="e">
        <v>#N/A</v>
      </c>
      <c r="AF175" s="298" t="e">
        <v>#N/A</v>
      </c>
      <c r="AG175" s="298" t="e">
        <v>#N/A</v>
      </c>
      <c r="AH175" s="298" t="e">
        <v>#N/A</v>
      </c>
      <c r="AI175" s="298" t="e">
        <v>#N/A</v>
      </c>
      <c r="AJ175" s="298" t="e">
        <v>#N/A</v>
      </c>
      <c r="AK175" s="298" t="e">
        <v>#N/A</v>
      </c>
      <c r="AL175" s="298" t="e">
        <v>#N/A</v>
      </c>
      <c r="AM175" s="298" t="e">
        <v>#N/A</v>
      </c>
    </row>
    <row r="176" spans="1:39" s="61" customFormat="1" ht="14.55" customHeight="1" x14ac:dyDescent="0.3">
      <c r="A176" s="296">
        <v>172</v>
      </c>
      <c r="B176" s="24" t="s">
        <v>346</v>
      </c>
      <c r="C176" s="90" t="s">
        <v>730</v>
      </c>
      <c r="D176" s="116" t="s">
        <v>340</v>
      </c>
      <c r="E176" s="297">
        <v>22.763498113777274</v>
      </c>
      <c r="F176" s="297">
        <v>24.435103333115926</v>
      </c>
      <c r="G176" s="297" t="e">
        <v>#N/A</v>
      </c>
      <c r="H176" s="297" t="e">
        <v>#N/A</v>
      </c>
      <c r="I176" s="297" t="e">
        <v>#N/A</v>
      </c>
      <c r="J176" s="297" t="e">
        <v>#N/A</v>
      </c>
      <c r="K176" s="297" t="e">
        <v>#N/A</v>
      </c>
      <c r="L176" s="297" t="e">
        <v>#N/A</v>
      </c>
      <c r="M176" s="297" t="e">
        <v>#N/A</v>
      </c>
      <c r="N176" s="297">
        <v>22.820549458898832</v>
      </c>
      <c r="O176" s="297">
        <v>23.334011821724054</v>
      </c>
      <c r="P176" s="297" t="e">
        <v>#N/A</v>
      </c>
      <c r="Q176" s="297" t="e">
        <v>#N/A</v>
      </c>
      <c r="R176" s="297" t="e">
        <v>#N/A</v>
      </c>
      <c r="S176" s="297" t="e">
        <v>#N/A</v>
      </c>
      <c r="T176" s="297" t="e">
        <v>#N/A</v>
      </c>
      <c r="U176" s="297" t="e">
        <v>#N/A</v>
      </c>
      <c r="V176" s="297" t="e">
        <v>#N/A</v>
      </c>
      <c r="W176" s="297" t="e">
        <v>#N/A</v>
      </c>
      <c r="X176" s="297" t="e">
        <v>#N/A</v>
      </c>
      <c r="Y176" s="297" t="e">
        <v>#N/A</v>
      </c>
      <c r="Z176" s="297">
        <v>23.391063195371302</v>
      </c>
      <c r="AA176" s="297" t="e">
        <v>#N/A</v>
      </c>
      <c r="AB176" s="297" t="e">
        <v>#N/A</v>
      </c>
      <c r="AC176" s="298" t="e">
        <v>#N/A</v>
      </c>
      <c r="AD176" s="298" t="e">
        <v>#N/A</v>
      </c>
      <c r="AE176" s="298" t="e">
        <v>#N/A</v>
      </c>
      <c r="AF176" s="298" t="e">
        <v>#N/A</v>
      </c>
      <c r="AG176" s="298" t="e">
        <v>#N/A</v>
      </c>
      <c r="AH176" s="298" t="e">
        <v>#N/A</v>
      </c>
      <c r="AI176" s="298" t="e">
        <v>#N/A</v>
      </c>
      <c r="AJ176" s="298" t="e">
        <v>#N/A</v>
      </c>
      <c r="AK176" s="298" t="e">
        <v>#N/A</v>
      </c>
      <c r="AL176" s="298" t="e">
        <v>#N/A</v>
      </c>
      <c r="AM176" s="298" t="e">
        <v>#N/A</v>
      </c>
    </row>
    <row r="177" spans="1:39" s="61" customFormat="1" ht="14.55" customHeight="1" x14ac:dyDescent="0.3">
      <c r="A177" s="296">
        <v>173</v>
      </c>
      <c r="B177" s="24" t="s">
        <v>345</v>
      </c>
      <c r="C177" s="90" t="s">
        <v>731</v>
      </c>
      <c r="D177" s="116" t="s">
        <v>340</v>
      </c>
      <c r="E177" s="297">
        <v>26.072478738075542</v>
      </c>
      <c r="F177" s="297">
        <v>28.4001738015996</v>
      </c>
      <c r="G177" s="297" t="e">
        <v>#N/A</v>
      </c>
      <c r="H177" s="297" t="e">
        <v>#N/A</v>
      </c>
      <c r="I177" s="297" t="e">
        <v>#N/A</v>
      </c>
      <c r="J177" s="297" t="e">
        <v>#N/A</v>
      </c>
      <c r="K177" s="297" t="e">
        <v>#N/A</v>
      </c>
      <c r="L177" s="297" t="e">
        <v>#N/A</v>
      </c>
      <c r="M177" s="297" t="e">
        <v>#N/A</v>
      </c>
      <c r="N177" s="297">
        <v>26.985299735147869</v>
      </c>
      <c r="O177" s="297">
        <v>26.928248361500621</v>
      </c>
      <c r="P177" s="297" t="e">
        <v>#N/A</v>
      </c>
      <c r="Q177" s="297" t="e">
        <v>#N/A</v>
      </c>
      <c r="R177" s="297" t="e">
        <v>#N/A</v>
      </c>
      <c r="S177" s="297" t="e">
        <v>#N/A</v>
      </c>
      <c r="T177" s="297" t="e">
        <v>#N/A</v>
      </c>
      <c r="U177" s="297" t="e">
        <v>#N/A</v>
      </c>
      <c r="V177" s="297" t="e">
        <v>#N/A</v>
      </c>
      <c r="W177" s="297" t="e">
        <v>#N/A</v>
      </c>
      <c r="X177" s="297" t="e">
        <v>#N/A</v>
      </c>
      <c r="Y177" s="297" t="e">
        <v>#N/A</v>
      </c>
      <c r="Z177" s="297" t="e">
        <v>#N/A</v>
      </c>
      <c r="AA177" s="297" t="e">
        <v>#N/A</v>
      </c>
      <c r="AB177" s="297" t="e">
        <v>#N/A</v>
      </c>
      <c r="AC177" s="298">
        <v>27.156453856089612</v>
      </c>
      <c r="AD177" s="298" t="e">
        <v>#N/A</v>
      </c>
      <c r="AE177" s="298" t="e">
        <v>#N/A</v>
      </c>
      <c r="AF177" s="298" t="e">
        <v>#N/A</v>
      </c>
      <c r="AG177" s="298" t="e">
        <v>#N/A</v>
      </c>
      <c r="AH177" s="298" t="e">
        <v>#N/A</v>
      </c>
      <c r="AI177" s="298" t="e">
        <v>#N/A</v>
      </c>
      <c r="AJ177" s="298" t="e">
        <v>#N/A</v>
      </c>
      <c r="AK177" s="298" t="e">
        <v>#N/A</v>
      </c>
      <c r="AL177" s="298" t="e">
        <v>#N/A</v>
      </c>
      <c r="AM177" s="298" t="e">
        <v>#N/A</v>
      </c>
    </row>
    <row r="178" spans="1:39" s="61" customFormat="1" ht="14.55" customHeight="1" x14ac:dyDescent="0.3">
      <c r="A178" s="296">
        <v>174</v>
      </c>
      <c r="B178" s="24" t="s">
        <v>344</v>
      </c>
      <c r="C178" s="90" t="s">
        <v>732</v>
      </c>
      <c r="D178" s="116" t="s">
        <v>340</v>
      </c>
      <c r="E178" s="297">
        <v>29.381457970320298</v>
      </c>
      <c r="F178" s="297">
        <v>31.851781907258044</v>
      </c>
      <c r="G178" s="297" t="e">
        <v>#N/A</v>
      </c>
      <c r="H178" s="297" t="e">
        <v>#N/A</v>
      </c>
      <c r="I178" s="297" t="e">
        <v>#N/A</v>
      </c>
      <c r="J178" s="297" t="e">
        <v>#N/A</v>
      </c>
      <c r="K178" s="297" t="e">
        <v>#N/A</v>
      </c>
      <c r="L178" s="297" t="e">
        <v>#N/A</v>
      </c>
      <c r="M178" s="297" t="e">
        <v>#N/A</v>
      </c>
      <c r="N178" s="297" t="e">
        <v>#N/A</v>
      </c>
      <c r="O178" s="297" t="e">
        <v>#N/A</v>
      </c>
      <c r="P178" s="297" t="e">
        <v>#N/A</v>
      </c>
      <c r="Q178" s="297" t="e">
        <v>#N/A</v>
      </c>
      <c r="R178" s="297" t="e">
        <v>#N/A</v>
      </c>
      <c r="S178" s="297" t="e">
        <v>#N/A</v>
      </c>
      <c r="T178" s="297" t="e">
        <v>#N/A</v>
      </c>
      <c r="U178" s="297" t="e">
        <v>#N/A</v>
      </c>
      <c r="V178" s="297" t="e">
        <v>#N/A</v>
      </c>
      <c r="W178" s="297" t="e">
        <v>#N/A</v>
      </c>
      <c r="X178" s="297" t="e">
        <v>#N/A</v>
      </c>
      <c r="Y178" s="297" t="e">
        <v>#N/A</v>
      </c>
      <c r="Z178" s="297" t="e">
        <v>#N/A</v>
      </c>
      <c r="AA178" s="297" t="e">
        <v>#N/A</v>
      </c>
      <c r="AB178" s="297" t="e">
        <v>#N/A</v>
      </c>
      <c r="AC178" s="298">
        <v>30.465433527629941</v>
      </c>
      <c r="AD178" s="298" t="e">
        <v>#N/A</v>
      </c>
      <c r="AE178" s="298" t="e">
        <v>#N/A</v>
      </c>
      <c r="AF178" s="298" t="e">
        <v>#N/A</v>
      </c>
      <c r="AG178" s="298" t="e">
        <v>#N/A</v>
      </c>
      <c r="AH178" s="298" t="e">
        <v>#N/A</v>
      </c>
      <c r="AI178" s="298" t="e">
        <v>#N/A</v>
      </c>
      <c r="AJ178" s="298" t="e">
        <v>#N/A</v>
      </c>
      <c r="AK178" s="298" t="e">
        <v>#N/A</v>
      </c>
      <c r="AL178" s="298" t="e">
        <v>#N/A</v>
      </c>
      <c r="AM178" s="298" t="e">
        <v>#N/A</v>
      </c>
    </row>
    <row r="179" spans="1:39" s="61" customFormat="1" ht="14.55" customHeight="1" x14ac:dyDescent="0.3">
      <c r="A179" s="296">
        <v>175</v>
      </c>
      <c r="B179" s="24" t="s">
        <v>343</v>
      </c>
      <c r="C179" s="90" t="s">
        <v>733</v>
      </c>
      <c r="D179" s="116" t="s">
        <v>340</v>
      </c>
      <c r="E179" s="297">
        <v>32.519282978930839</v>
      </c>
      <c r="F179" s="297">
        <v>35.217812952445627</v>
      </c>
      <c r="G179" s="297" t="e">
        <v>#N/A</v>
      </c>
      <c r="H179" s="297" t="e">
        <v>#N/A</v>
      </c>
      <c r="I179" s="297" t="e">
        <v>#N/A</v>
      </c>
      <c r="J179" s="297" t="e">
        <v>#N/A</v>
      </c>
      <c r="K179" s="297" t="e">
        <v>#N/A</v>
      </c>
      <c r="L179" s="297" t="e">
        <v>#N/A</v>
      </c>
      <c r="M179" s="297" t="e">
        <v>#N/A</v>
      </c>
      <c r="N179" s="297" t="e">
        <v>#N/A</v>
      </c>
      <c r="O179" s="297" t="e">
        <v>#N/A</v>
      </c>
      <c r="P179" s="297" t="e">
        <v>#N/A</v>
      </c>
      <c r="Q179" s="297" t="e">
        <v>#N/A</v>
      </c>
      <c r="R179" s="297" t="e">
        <v>#N/A</v>
      </c>
      <c r="S179" s="297" t="e">
        <v>#N/A</v>
      </c>
      <c r="T179" s="297" t="e">
        <v>#N/A</v>
      </c>
      <c r="U179" s="297" t="e">
        <v>#N/A</v>
      </c>
      <c r="V179" s="297" t="e">
        <v>#N/A</v>
      </c>
      <c r="W179" s="297" t="e">
        <v>#N/A</v>
      </c>
      <c r="X179" s="297" t="e">
        <v>#N/A</v>
      </c>
      <c r="Y179" s="297" t="e">
        <v>#N/A</v>
      </c>
      <c r="Z179" s="297" t="e">
        <v>#N/A</v>
      </c>
      <c r="AA179" s="297" t="e">
        <v>#N/A</v>
      </c>
      <c r="AB179" s="297" t="e">
        <v>#N/A</v>
      </c>
      <c r="AC179" s="298" t="e">
        <v>#N/A</v>
      </c>
      <c r="AD179" s="298" t="e">
        <v>#N/A</v>
      </c>
      <c r="AE179" s="298" t="e">
        <v>#N/A</v>
      </c>
      <c r="AF179" s="298" t="e">
        <v>#N/A</v>
      </c>
      <c r="AG179" s="298" t="e">
        <v>#N/A</v>
      </c>
      <c r="AH179" s="298" t="e">
        <v>#N/A</v>
      </c>
      <c r="AI179" s="298" t="e">
        <v>#N/A</v>
      </c>
      <c r="AJ179" s="298" t="e">
        <v>#N/A</v>
      </c>
      <c r="AK179" s="298" t="e">
        <v>#N/A</v>
      </c>
      <c r="AL179" s="298" t="e">
        <v>#N/A</v>
      </c>
      <c r="AM179" s="298" t="e">
        <v>#N/A</v>
      </c>
    </row>
    <row r="180" spans="1:39" s="61" customFormat="1" ht="14.55" customHeight="1" x14ac:dyDescent="0.3">
      <c r="A180" s="296">
        <v>176</v>
      </c>
      <c r="B180" s="24" t="s">
        <v>342</v>
      </c>
      <c r="C180" s="90" t="s">
        <v>734</v>
      </c>
      <c r="D180" s="116" t="s">
        <v>340</v>
      </c>
      <c r="E180" s="297" t="e">
        <v>#N/A</v>
      </c>
      <c r="F180" s="297">
        <v>38.64089537128045</v>
      </c>
      <c r="G180" s="297" t="e">
        <v>#N/A</v>
      </c>
      <c r="H180" s="297" t="e">
        <v>#N/A</v>
      </c>
      <c r="I180" s="297" t="e">
        <v>#N/A</v>
      </c>
      <c r="J180" s="297" t="e">
        <v>#N/A</v>
      </c>
      <c r="K180" s="297" t="e">
        <v>#N/A</v>
      </c>
      <c r="L180" s="297" t="e">
        <v>#N/A</v>
      </c>
      <c r="M180" s="297" t="e">
        <v>#N/A</v>
      </c>
      <c r="N180" s="297" t="e">
        <v>#N/A</v>
      </c>
      <c r="O180" s="297" t="e">
        <v>#N/A</v>
      </c>
      <c r="P180" s="297" t="e">
        <v>#N/A</v>
      </c>
      <c r="Q180" s="297" t="e">
        <v>#N/A</v>
      </c>
      <c r="R180" s="297" t="e">
        <v>#N/A</v>
      </c>
      <c r="S180" s="297" t="e">
        <v>#N/A</v>
      </c>
      <c r="T180" s="297" t="e">
        <v>#N/A</v>
      </c>
      <c r="U180" s="297" t="e">
        <v>#N/A</v>
      </c>
      <c r="V180" s="297" t="e">
        <v>#N/A</v>
      </c>
      <c r="W180" s="297" t="e">
        <v>#N/A</v>
      </c>
      <c r="X180" s="297" t="e">
        <v>#N/A</v>
      </c>
      <c r="Y180" s="297" t="e">
        <v>#N/A</v>
      </c>
      <c r="Z180" s="297" t="e">
        <v>#N/A</v>
      </c>
      <c r="AA180" s="297" t="e">
        <v>#N/A</v>
      </c>
      <c r="AB180" s="297" t="e">
        <v>#N/A</v>
      </c>
      <c r="AC180" s="298" t="e">
        <v>#N/A</v>
      </c>
      <c r="AD180" s="298" t="e">
        <v>#N/A</v>
      </c>
      <c r="AE180" s="298" t="e">
        <v>#N/A</v>
      </c>
      <c r="AF180" s="298" t="e">
        <v>#N/A</v>
      </c>
      <c r="AG180" s="298" t="e">
        <v>#N/A</v>
      </c>
      <c r="AH180" s="298" t="e">
        <v>#N/A</v>
      </c>
      <c r="AI180" s="298" t="e">
        <v>#N/A</v>
      </c>
      <c r="AJ180" s="298" t="e">
        <v>#N/A</v>
      </c>
      <c r="AK180" s="298" t="e">
        <v>#N/A</v>
      </c>
      <c r="AL180" s="298" t="e">
        <v>#N/A</v>
      </c>
      <c r="AM180" s="298" t="e">
        <v>#N/A</v>
      </c>
    </row>
    <row r="181" spans="1:39" s="61" customFormat="1" ht="14.55" customHeight="1" x14ac:dyDescent="0.3">
      <c r="A181" s="296">
        <v>177</v>
      </c>
      <c r="B181" s="24" t="s">
        <v>341</v>
      </c>
      <c r="C181" s="90" t="s">
        <v>735</v>
      </c>
      <c r="D181" s="116" t="s">
        <v>340</v>
      </c>
      <c r="E181" s="297" t="e">
        <v>#N/A</v>
      </c>
      <c r="F181" s="297">
        <v>42.132439438491964</v>
      </c>
      <c r="G181" s="297" t="e">
        <v>#N/A</v>
      </c>
      <c r="H181" s="297" t="e">
        <v>#N/A</v>
      </c>
      <c r="I181" s="297" t="e">
        <v>#N/A</v>
      </c>
      <c r="J181" s="297" t="e">
        <v>#N/A</v>
      </c>
      <c r="K181" s="297" t="e">
        <v>#N/A</v>
      </c>
      <c r="L181" s="297" t="e">
        <v>#N/A</v>
      </c>
      <c r="M181" s="297" t="e">
        <v>#N/A</v>
      </c>
      <c r="N181" s="297" t="e">
        <v>#N/A</v>
      </c>
      <c r="O181" s="297" t="e">
        <v>#N/A</v>
      </c>
      <c r="P181" s="297" t="e">
        <v>#N/A</v>
      </c>
      <c r="Q181" s="297" t="e">
        <v>#N/A</v>
      </c>
      <c r="R181" s="297" t="e">
        <v>#N/A</v>
      </c>
      <c r="S181" s="297" t="e">
        <v>#N/A</v>
      </c>
      <c r="T181" s="297" t="e">
        <v>#N/A</v>
      </c>
      <c r="U181" s="297" t="e">
        <v>#N/A</v>
      </c>
      <c r="V181" s="297" t="e">
        <v>#N/A</v>
      </c>
      <c r="W181" s="297" t="e">
        <v>#N/A</v>
      </c>
      <c r="X181" s="297" t="e">
        <v>#N/A</v>
      </c>
      <c r="Y181" s="297" t="e">
        <v>#N/A</v>
      </c>
      <c r="Z181" s="297" t="e">
        <v>#N/A</v>
      </c>
      <c r="AA181" s="297" t="e">
        <v>#N/A</v>
      </c>
      <c r="AB181" s="297" t="e">
        <v>#N/A</v>
      </c>
      <c r="AC181" s="298" t="e">
        <v>#N/A</v>
      </c>
      <c r="AD181" s="298" t="e">
        <v>#N/A</v>
      </c>
      <c r="AE181" s="298" t="e">
        <v>#N/A</v>
      </c>
      <c r="AF181" s="298" t="e">
        <v>#N/A</v>
      </c>
      <c r="AG181" s="298" t="e">
        <v>#N/A</v>
      </c>
      <c r="AH181" s="298" t="e">
        <v>#N/A</v>
      </c>
      <c r="AI181" s="298" t="e">
        <v>#N/A</v>
      </c>
      <c r="AJ181" s="298" t="e">
        <v>#N/A</v>
      </c>
      <c r="AK181" s="298" t="e">
        <v>#N/A</v>
      </c>
      <c r="AL181" s="298" t="e">
        <v>#N/A</v>
      </c>
      <c r="AM181" s="298" t="e">
        <v>#N/A</v>
      </c>
    </row>
    <row r="182" spans="1:39" s="61" customFormat="1" ht="14.55" customHeight="1" x14ac:dyDescent="0.3">
      <c r="A182" s="296">
        <v>178</v>
      </c>
      <c r="B182" s="24" t="s">
        <v>339</v>
      </c>
      <c r="C182" s="90" t="s">
        <v>736</v>
      </c>
      <c r="D182" s="116" t="s">
        <v>331</v>
      </c>
      <c r="E182" s="297">
        <v>-5.5339832437829664</v>
      </c>
      <c r="F182" s="297">
        <v>-21.148944211034493</v>
      </c>
      <c r="G182" s="297" t="e">
        <v>#N/A</v>
      </c>
      <c r="H182" s="297" t="e">
        <v>#N/A</v>
      </c>
      <c r="I182" s="297" t="e">
        <v>#N/A</v>
      </c>
      <c r="J182" s="297" t="e">
        <v>#N/A</v>
      </c>
      <c r="K182" s="297" t="e">
        <v>#N/A</v>
      </c>
      <c r="L182" s="297" t="e">
        <v>#N/A</v>
      </c>
      <c r="M182" s="297" t="e">
        <v>#N/A</v>
      </c>
      <c r="N182" s="297" t="e">
        <v>#N/A</v>
      </c>
      <c r="O182" s="297" t="e">
        <v>#N/A</v>
      </c>
      <c r="P182" s="297" t="e">
        <v>#N/A</v>
      </c>
      <c r="Q182" s="297" t="e">
        <v>#N/A</v>
      </c>
      <c r="R182" s="297" t="e">
        <v>#N/A</v>
      </c>
      <c r="S182" s="297">
        <v>-6.7320620903751589</v>
      </c>
      <c r="T182" s="297" t="e">
        <v>#N/A</v>
      </c>
      <c r="U182" s="297" t="e">
        <v>#N/A</v>
      </c>
      <c r="V182" s="297" t="e">
        <v>#N/A</v>
      </c>
      <c r="W182" s="297" t="e">
        <v>#N/A</v>
      </c>
      <c r="X182" s="297" t="e">
        <v>#N/A</v>
      </c>
      <c r="Y182" s="297" t="e">
        <v>#N/A</v>
      </c>
      <c r="Z182" s="297" t="e">
        <v>#N/A</v>
      </c>
      <c r="AA182" s="297" t="e">
        <v>#N/A</v>
      </c>
      <c r="AB182" s="297" t="e">
        <v>#N/A</v>
      </c>
      <c r="AC182" s="298" t="e">
        <v>#N/A</v>
      </c>
      <c r="AD182" s="298" t="e">
        <v>#N/A</v>
      </c>
      <c r="AE182" s="298" t="e">
        <v>#N/A</v>
      </c>
      <c r="AF182" s="298" t="e">
        <v>#N/A</v>
      </c>
      <c r="AG182" s="298" t="e">
        <v>#N/A</v>
      </c>
      <c r="AH182" s="298" t="e">
        <v>#N/A</v>
      </c>
      <c r="AI182" s="298" t="e">
        <v>#N/A</v>
      </c>
      <c r="AJ182" s="298" t="e">
        <v>#N/A</v>
      </c>
      <c r="AK182" s="298" t="e">
        <v>#N/A</v>
      </c>
      <c r="AL182" s="298" t="e">
        <v>#N/A</v>
      </c>
      <c r="AM182" s="298" t="e">
        <v>#N/A</v>
      </c>
    </row>
    <row r="183" spans="1:39" s="61" customFormat="1" ht="14.55" customHeight="1" x14ac:dyDescent="0.3">
      <c r="A183" s="296">
        <v>179</v>
      </c>
      <c r="B183" s="24" t="s">
        <v>338</v>
      </c>
      <c r="C183" s="90" t="s">
        <v>737</v>
      </c>
      <c r="D183" s="116" t="s">
        <v>331</v>
      </c>
      <c r="E183" s="297">
        <v>-5.7621887111677497</v>
      </c>
      <c r="F183" s="297">
        <v>-14.588036241601078</v>
      </c>
      <c r="G183" s="297" t="e">
        <v>#N/A</v>
      </c>
      <c r="H183" s="297" t="e">
        <v>#N/A</v>
      </c>
      <c r="I183" s="297" t="e">
        <v>#N/A</v>
      </c>
      <c r="J183" s="297" t="e">
        <v>#N/A</v>
      </c>
      <c r="K183" s="297" t="e">
        <v>#N/A</v>
      </c>
      <c r="L183" s="297" t="e">
        <v>#N/A</v>
      </c>
      <c r="M183" s="297" t="e">
        <v>#N/A</v>
      </c>
      <c r="N183" s="297" t="e">
        <v>#N/A</v>
      </c>
      <c r="O183" s="297" t="e">
        <v>#N/A</v>
      </c>
      <c r="P183" s="297">
        <v>-7.644884068731109</v>
      </c>
      <c r="Q183" s="297" t="e">
        <v>#N/A</v>
      </c>
      <c r="R183" s="297" t="e">
        <v>#N/A</v>
      </c>
      <c r="S183" s="297">
        <v>-5.8192401120192017</v>
      </c>
      <c r="T183" s="297">
        <v>-5.8762914856664459</v>
      </c>
      <c r="U183" s="297" t="e">
        <v>#N/A</v>
      </c>
      <c r="V183" s="297" t="e">
        <v>#N/A</v>
      </c>
      <c r="W183" s="297" t="e">
        <v>#N/A</v>
      </c>
      <c r="X183" s="297" t="e">
        <v>#N/A</v>
      </c>
      <c r="Y183" s="297" t="e">
        <v>#N/A</v>
      </c>
      <c r="Z183" s="297" t="e">
        <v>#N/A</v>
      </c>
      <c r="AA183" s="297" t="e">
        <v>#N/A</v>
      </c>
      <c r="AB183" s="297" t="e">
        <v>#N/A</v>
      </c>
      <c r="AC183" s="298">
        <v>-7.7019354423783568</v>
      </c>
      <c r="AD183" s="298" t="e">
        <v>#N/A</v>
      </c>
      <c r="AE183" s="298" t="e">
        <v>#N/A</v>
      </c>
      <c r="AF183" s="298" t="e">
        <v>#N/A</v>
      </c>
      <c r="AG183" s="298" t="e">
        <v>#N/A</v>
      </c>
      <c r="AH183" s="298" t="e">
        <v>#N/A</v>
      </c>
      <c r="AI183" s="298" t="e">
        <v>#N/A</v>
      </c>
      <c r="AJ183" s="298" t="e">
        <v>#N/A</v>
      </c>
      <c r="AK183" s="298" t="e">
        <v>#N/A</v>
      </c>
      <c r="AL183" s="298" t="e">
        <v>#N/A</v>
      </c>
      <c r="AM183" s="298" t="e">
        <v>#N/A</v>
      </c>
    </row>
    <row r="184" spans="1:39" s="61" customFormat="1" ht="14.55" hidden="1" customHeight="1" x14ac:dyDescent="0.3">
      <c r="A184" s="296">
        <v>180</v>
      </c>
      <c r="B184" s="24" t="s">
        <v>337</v>
      </c>
      <c r="C184" s="90" t="s">
        <v>738</v>
      </c>
      <c r="D184" s="116" t="s">
        <v>331</v>
      </c>
      <c r="E184" s="297" t="e">
        <v>#N/A</v>
      </c>
      <c r="F184" s="297" t="e">
        <v>#N/A</v>
      </c>
      <c r="G184" s="297" t="e">
        <v>#N/A</v>
      </c>
      <c r="H184" s="297" t="e">
        <v>#N/A</v>
      </c>
      <c r="I184" s="297" t="e">
        <v>#N/A</v>
      </c>
      <c r="J184" s="297" t="e">
        <v>#N/A</v>
      </c>
      <c r="K184" s="297" t="e">
        <v>#N/A</v>
      </c>
      <c r="L184" s="297" t="e">
        <v>#N/A</v>
      </c>
      <c r="M184" s="297" t="e">
        <v>#N/A</v>
      </c>
      <c r="N184" s="297" t="e">
        <v>#N/A</v>
      </c>
      <c r="O184" s="297" t="e">
        <v>#N/A</v>
      </c>
      <c r="P184" s="297" t="e">
        <v>#N/A</v>
      </c>
      <c r="Q184" s="297" t="e">
        <v>#N/A</v>
      </c>
      <c r="R184" s="297" t="e">
        <v>#N/A</v>
      </c>
      <c r="S184" s="297" t="e">
        <v>#N/A</v>
      </c>
      <c r="T184" s="297" t="e">
        <v>#N/A</v>
      </c>
      <c r="U184" s="297" t="e">
        <v>#N/A</v>
      </c>
      <c r="V184" s="297" t="e">
        <v>#N/A</v>
      </c>
      <c r="W184" s="297" t="e">
        <v>#N/A</v>
      </c>
      <c r="X184" s="297" t="e">
        <v>#N/A</v>
      </c>
      <c r="Y184" s="297" t="e">
        <v>#N/A</v>
      </c>
      <c r="Z184" s="297" t="e">
        <v>#N/A</v>
      </c>
      <c r="AA184" s="297" t="e">
        <v>#N/A</v>
      </c>
      <c r="AB184" s="297" t="e">
        <v>#N/A</v>
      </c>
      <c r="AC184" s="298" t="e">
        <v>#N/A</v>
      </c>
      <c r="AD184" s="298" t="e">
        <v>#N/A</v>
      </c>
      <c r="AE184" s="298" t="e">
        <v>#N/A</v>
      </c>
      <c r="AF184" s="298" t="e">
        <v>#N/A</v>
      </c>
      <c r="AG184" s="298" t="e">
        <v>#N/A</v>
      </c>
      <c r="AH184" s="298" t="e">
        <v>#N/A</v>
      </c>
      <c r="AI184" s="298" t="e">
        <v>#N/A</v>
      </c>
      <c r="AJ184" s="298" t="e">
        <v>#N/A</v>
      </c>
      <c r="AK184" s="298" t="e">
        <v>#N/A</v>
      </c>
      <c r="AL184" s="298" t="e">
        <v>#N/A</v>
      </c>
      <c r="AM184" s="298" t="e">
        <v>#N/A</v>
      </c>
    </row>
    <row r="185" spans="1:39" s="61" customFormat="1" ht="14.55" customHeight="1" x14ac:dyDescent="0.3">
      <c r="A185" s="296">
        <v>181</v>
      </c>
      <c r="B185" s="24" t="s">
        <v>336</v>
      </c>
      <c r="C185" s="90" t="s">
        <v>739</v>
      </c>
      <c r="D185" s="116" t="s">
        <v>331</v>
      </c>
      <c r="E185" s="297" t="e">
        <v>#N/A</v>
      </c>
      <c r="F185" s="297">
        <v>7.2911655521181764</v>
      </c>
      <c r="G185" s="297" t="e">
        <v>#N/A</v>
      </c>
      <c r="H185" s="297" t="e">
        <v>#N/A</v>
      </c>
      <c r="I185" s="297" t="e">
        <v>#N/A</v>
      </c>
      <c r="J185" s="297" t="e">
        <v>#N/A</v>
      </c>
      <c r="K185" s="297" t="e">
        <v>#N/A</v>
      </c>
      <c r="L185" s="297" t="e">
        <v>#N/A</v>
      </c>
      <c r="M185" s="297" t="e">
        <v>#N/A</v>
      </c>
      <c r="N185" s="297" t="e">
        <v>#N/A</v>
      </c>
      <c r="O185" s="297" t="e">
        <v>#N/A</v>
      </c>
      <c r="P185" s="297" t="e">
        <v>#N/A</v>
      </c>
      <c r="Q185" s="297" t="e">
        <v>#N/A</v>
      </c>
      <c r="R185" s="297" t="e">
        <v>#N/A</v>
      </c>
      <c r="S185" s="297" t="e">
        <v>#N/A</v>
      </c>
      <c r="T185" s="297" t="e">
        <v>#N/A</v>
      </c>
      <c r="U185" s="297" t="e">
        <v>#N/A</v>
      </c>
      <c r="V185" s="297" t="e">
        <v>#N/A</v>
      </c>
      <c r="W185" s="297" t="e">
        <v>#N/A</v>
      </c>
      <c r="X185" s="297" t="e">
        <v>#N/A</v>
      </c>
      <c r="Y185" s="297" t="e">
        <v>#N/A</v>
      </c>
      <c r="Z185" s="297" t="e">
        <v>#N/A</v>
      </c>
      <c r="AA185" s="297" t="e">
        <v>#N/A</v>
      </c>
      <c r="AB185" s="297" t="e">
        <v>#N/A</v>
      </c>
      <c r="AC185" s="298" t="e">
        <v>#N/A</v>
      </c>
      <c r="AD185" s="298" t="e">
        <v>#N/A</v>
      </c>
      <c r="AE185" s="298" t="e">
        <v>#N/A</v>
      </c>
      <c r="AF185" s="298" t="e">
        <v>#N/A</v>
      </c>
      <c r="AG185" s="298" t="e">
        <v>#N/A</v>
      </c>
      <c r="AH185" s="298" t="e">
        <v>#N/A</v>
      </c>
      <c r="AI185" s="298" t="e">
        <v>#N/A</v>
      </c>
      <c r="AJ185" s="298" t="e">
        <v>#N/A</v>
      </c>
      <c r="AK185" s="298" t="e">
        <v>#N/A</v>
      </c>
      <c r="AL185" s="298" t="e">
        <v>#N/A</v>
      </c>
      <c r="AM185" s="298" t="e">
        <v>#N/A</v>
      </c>
    </row>
    <row r="186" spans="1:39" s="61" customFormat="1" ht="14.55" customHeight="1" x14ac:dyDescent="0.3">
      <c r="A186" s="296">
        <v>182</v>
      </c>
      <c r="B186" s="24" t="s">
        <v>335</v>
      </c>
      <c r="C186" s="90" t="s">
        <v>740</v>
      </c>
      <c r="D186" s="116" t="s">
        <v>331</v>
      </c>
      <c r="E186" s="297">
        <v>-5.9903939609187704</v>
      </c>
      <c r="F186" s="297">
        <v>-22.28426654661471</v>
      </c>
      <c r="G186" s="297" t="e">
        <v>#N/A</v>
      </c>
      <c r="H186" s="297" t="e">
        <v>#N/A</v>
      </c>
      <c r="I186" s="297" t="e">
        <v>#N/A</v>
      </c>
      <c r="J186" s="297" t="e">
        <v>#N/A</v>
      </c>
      <c r="K186" s="297" t="e">
        <v>#N/A</v>
      </c>
      <c r="L186" s="297" t="e">
        <v>#N/A</v>
      </c>
      <c r="M186" s="297" t="e">
        <v>#N/A</v>
      </c>
      <c r="N186" s="297" t="e">
        <v>#N/A</v>
      </c>
      <c r="O186" s="297" t="e">
        <v>#N/A</v>
      </c>
      <c r="P186" s="297" t="e">
        <v>#N/A</v>
      </c>
      <c r="Q186" s="297" t="e">
        <v>#N/A</v>
      </c>
      <c r="R186" s="297" t="e">
        <v>#N/A</v>
      </c>
      <c r="S186" s="297" t="e">
        <v>#N/A</v>
      </c>
      <c r="T186" s="297" t="e">
        <v>#N/A</v>
      </c>
      <c r="U186" s="297" t="e">
        <v>#N/A</v>
      </c>
      <c r="V186" s="297" t="e">
        <v>#N/A</v>
      </c>
      <c r="W186" s="297" t="e">
        <v>#N/A</v>
      </c>
      <c r="X186" s="297" t="e">
        <v>#N/A</v>
      </c>
      <c r="Y186" s="297" t="e">
        <v>#N/A</v>
      </c>
      <c r="Z186" s="297" t="e">
        <v>#N/A</v>
      </c>
      <c r="AA186" s="297" t="e">
        <v>#N/A</v>
      </c>
      <c r="AB186" s="297" t="e">
        <v>#N/A</v>
      </c>
      <c r="AC186" s="298" t="e">
        <v>#N/A</v>
      </c>
      <c r="AD186" s="298" t="e">
        <v>#N/A</v>
      </c>
      <c r="AE186" s="298" t="e">
        <v>#N/A</v>
      </c>
      <c r="AF186" s="298" t="e">
        <v>#N/A</v>
      </c>
      <c r="AG186" s="298" t="e">
        <v>#N/A</v>
      </c>
      <c r="AH186" s="298" t="e">
        <v>#N/A</v>
      </c>
      <c r="AI186" s="298" t="e">
        <v>#N/A</v>
      </c>
      <c r="AJ186" s="298" t="e">
        <v>#N/A</v>
      </c>
      <c r="AK186" s="298" t="e">
        <v>#N/A</v>
      </c>
      <c r="AL186" s="298" t="e">
        <v>#N/A</v>
      </c>
      <c r="AM186" s="298" t="e">
        <v>#N/A</v>
      </c>
    </row>
    <row r="187" spans="1:39" s="61" customFormat="1" ht="14.55" customHeight="1" x14ac:dyDescent="0.3">
      <c r="A187" s="296">
        <v>183</v>
      </c>
      <c r="B187" s="24" t="s">
        <v>334</v>
      </c>
      <c r="C187" s="90" t="s">
        <v>741</v>
      </c>
      <c r="D187" s="116" t="s">
        <v>331</v>
      </c>
      <c r="E187" s="297" t="e">
        <v>#N/A</v>
      </c>
      <c r="F187" s="297">
        <v>-16.407975060948257</v>
      </c>
      <c r="G187" s="297" t="e">
        <v>#N/A</v>
      </c>
      <c r="H187" s="297" t="e">
        <v>#N/A</v>
      </c>
      <c r="I187" s="297" t="e">
        <v>#N/A</v>
      </c>
      <c r="J187" s="297" t="e">
        <v>#N/A</v>
      </c>
      <c r="K187" s="297" t="e">
        <v>#N/A</v>
      </c>
      <c r="L187" s="297" t="e">
        <v>#N/A</v>
      </c>
      <c r="M187" s="297" t="e">
        <v>#N/A</v>
      </c>
      <c r="N187" s="297" t="e">
        <v>#N/A</v>
      </c>
      <c r="O187" s="297" t="e">
        <v>#N/A</v>
      </c>
      <c r="P187" s="297" t="e">
        <v>#N/A</v>
      </c>
      <c r="Q187" s="297" t="e">
        <v>#N/A</v>
      </c>
      <c r="R187" s="297" t="e">
        <v>#N/A</v>
      </c>
      <c r="S187" s="297" t="e">
        <v>#N/A</v>
      </c>
      <c r="T187" s="297" t="e">
        <v>#N/A</v>
      </c>
      <c r="U187" s="297" t="e">
        <v>#N/A</v>
      </c>
      <c r="V187" s="297" t="e">
        <v>#N/A</v>
      </c>
      <c r="W187" s="297" t="e">
        <v>#N/A</v>
      </c>
      <c r="X187" s="297" t="e">
        <v>#N/A</v>
      </c>
      <c r="Y187" s="297" t="e">
        <v>#N/A</v>
      </c>
      <c r="Z187" s="297" t="e">
        <v>#N/A</v>
      </c>
      <c r="AA187" s="297" t="e">
        <v>#N/A</v>
      </c>
      <c r="AB187" s="297" t="e">
        <v>#N/A</v>
      </c>
      <c r="AC187" s="298" t="e">
        <v>#N/A</v>
      </c>
      <c r="AD187" s="298" t="e">
        <v>#N/A</v>
      </c>
      <c r="AE187" s="298" t="e">
        <v>#N/A</v>
      </c>
      <c r="AF187" s="298" t="e">
        <v>#N/A</v>
      </c>
      <c r="AG187" s="298" t="e">
        <v>#N/A</v>
      </c>
      <c r="AH187" s="298" t="e">
        <v>#N/A</v>
      </c>
      <c r="AI187" s="298" t="e">
        <v>#N/A</v>
      </c>
      <c r="AJ187" s="298" t="e">
        <v>#N/A</v>
      </c>
      <c r="AK187" s="298" t="e">
        <v>#N/A</v>
      </c>
      <c r="AL187" s="298" t="e">
        <v>#N/A</v>
      </c>
      <c r="AM187" s="298" t="e">
        <v>#N/A</v>
      </c>
    </row>
    <row r="188" spans="1:39" s="61" customFormat="1" ht="14.55" customHeight="1" x14ac:dyDescent="0.3">
      <c r="A188" s="296">
        <v>184</v>
      </c>
      <c r="B188" s="24" t="s">
        <v>333</v>
      </c>
      <c r="C188" s="90" t="s">
        <v>742</v>
      </c>
      <c r="D188" s="116" t="s">
        <v>331</v>
      </c>
      <c r="E188" s="297">
        <v>2.909620001601172</v>
      </c>
      <c r="F188" s="297">
        <v>-11.341813081072722</v>
      </c>
      <c r="G188" s="297" t="e">
        <v>#N/A</v>
      </c>
      <c r="H188" s="297" t="e">
        <v>#N/A</v>
      </c>
      <c r="I188" s="297" t="e">
        <v>#N/A</v>
      </c>
      <c r="J188" s="297" t="e">
        <v>#N/A</v>
      </c>
      <c r="K188" s="297" t="e">
        <v>#N/A</v>
      </c>
      <c r="L188" s="297" t="e">
        <v>#N/A</v>
      </c>
      <c r="M188" s="297" t="e">
        <v>#N/A</v>
      </c>
      <c r="N188" s="297" t="e">
        <v>#N/A</v>
      </c>
      <c r="O188" s="297" t="e">
        <v>#N/A</v>
      </c>
      <c r="P188" s="297" t="e">
        <v>#N/A</v>
      </c>
      <c r="Q188" s="297" t="e">
        <v>#N/A</v>
      </c>
      <c r="R188" s="297" t="e">
        <v>#N/A</v>
      </c>
      <c r="S188" s="297" t="e">
        <v>#N/A</v>
      </c>
      <c r="T188" s="297" t="e">
        <v>#N/A</v>
      </c>
      <c r="U188" s="297" t="e">
        <v>#N/A</v>
      </c>
      <c r="V188" s="297" t="e">
        <v>#N/A</v>
      </c>
      <c r="W188" s="297" t="e">
        <v>#N/A</v>
      </c>
      <c r="X188" s="297" t="e">
        <v>#N/A</v>
      </c>
      <c r="Y188" s="297" t="e">
        <v>#N/A</v>
      </c>
      <c r="Z188" s="297" t="e">
        <v>#N/A</v>
      </c>
      <c r="AA188" s="297" t="e">
        <v>#N/A</v>
      </c>
      <c r="AB188" s="297" t="e">
        <v>#N/A</v>
      </c>
      <c r="AC188" s="298" t="e">
        <v>#N/A</v>
      </c>
      <c r="AD188" s="298" t="e">
        <v>#N/A</v>
      </c>
      <c r="AE188" s="298" t="e">
        <v>#N/A</v>
      </c>
      <c r="AF188" s="298" t="e">
        <v>#N/A</v>
      </c>
      <c r="AG188" s="298" t="e">
        <v>#N/A</v>
      </c>
      <c r="AH188" s="298" t="e">
        <v>#N/A</v>
      </c>
      <c r="AI188" s="298" t="e">
        <v>#N/A</v>
      </c>
      <c r="AJ188" s="298" t="e">
        <v>#N/A</v>
      </c>
      <c r="AK188" s="298" t="e">
        <v>#N/A</v>
      </c>
      <c r="AL188" s="298" t="e">
        <v>#N/A</v>
      </c>
      <c r="AM188" s="298" t="e">
        <v>#N/A</v>
      </c>
    </row>
    <row r="189" spans="1:39" s="61" customFormat="1" ht="14.55" hidden="1" customHeight="1" x14ac:dyDescent="0.3">
      <c r="A189" s="296">
        <v>185</v>
      </c>
      <c r="B189" s="24" t="s">
        <v>332</v>
      </c>
      <c r="C189" s="90" t="s">
        <v>743</v>
      </c>
      <c r="D189" s="116" t="s">
        <v>331</v>
      </c>
      <c r="E189" s="297">
        <v>1.9397467142079849</v>
      </c>
      <c r="F189" s="297" t="e">
        <v>#N/A</v>
      </c>
      <c r="G189" s="297" t="e">
        <v>#N/A</v>
      </c>
      <c r="H189" s="297" t="e">
        <v>#N/A</v>
      </c>
      <c r="I189" s="297" t="e">
        <v>#N/A</v>
      </c>
      <c r="J189" s="297" t="e">
        <v>#N/A</v>
      </c>
      <c r="K189" s="297" t="e">
        <v>#N/A</v>
      </c>
      <c r="L189" s="297" t="e">
        <v>#N/A</v>
      </c>
      <c r="M189" s="297" t="e">
        <v>#N/A</v>
      </c>
      <c r="N189" s="297" t="e">
        <v>#N/A</v>
      </c>
      <c r="O189" s="297" t="e">
        <v>#N/A</v>
      </c>
      <c r="P189" s="297" t="e">
        <v>#N/A</v>
      </c>
      <c r="Q189" s="297" t="e">
        <v>#N/A</v>
      </c>
      <c r="R189" s="297" t="e">
        <v>#N/A</v>
      </c>
      <c r="S189" s="297" t="e">
        <v>#N/A</v>
      </c>
      <c r="T189" s="297" t="e">
        <v>#N/A</v>
      </c>
      <c r="U189" s="297" t="e">
        <v>#N/A</v>
      </c>
      <c r="V189" s="297" t="e">
        <v>#N/A</v>
      </c>
      <c r="W189" s="297" t="e">
        <v>#N/A</v>
      </c>
      <c r="X189" s="297" t="e">
        <v>#N/A</v>
      </c>
      <c r="Y189" s="297" t="e">
        <v>#N/A</v>
      </c>
      <c r="Z189" s="297" t="e">
        <v>#N/A</v>
      </c>
      <c r="AA189" s="297" t="e">
        <v>#N/A</v>
      </c>
      <c r="AB189" s="297" t="e">
        <v>#N/A</v>
      </c>
      <c r="AC189" s="298" t="e">
        <v>#N/A</v>
      </c>
      <c r="AD189" s="298" t="e">
        <v>#N/A</v>
      </c>
      <c r="AE189" s="298" t="e">
        <v>#N/A</v>
      </c>
      <c r="AF189" s="298" t="e">
        <v>#N/A</v>
      </c>
      <c r="AG189" s="298" t="e">
        <v>#N/A</v>
      </c>
      <c r="AH189" s="298" t="e">
        <v>#N/A</v>
      </c>
      <c r="AI189" s="298" t="e">
        <v>#N/A</v>
      </c>
      <c r="AJ189" s="298" t="e">
        <v>#N/A</v>
      </c>
      <c r="AK189" s="298" t="e">
        <v>#N/A</v>
      </c>
      <c r="AL189" s="298" t="e">
        <v>#N/A</v>
      </c>
      <c r="AM189" s="298" t="e">
        <v>#N/A</v>
      </c>
    </row>
    <row r="190" spans="1:39" s="61" customFormat="1" ht="14.55" customHeight="1" x14ac:dyDescent="0.3">
      <c r="A190" s="296">
        <v>186</v>
      </c>
      <c r="B190" s="24" t="s">
        <v>330</v>
      </c>
      <c r="C190" s="90" t="s">
        <v>744</v>
      </c>
      <c r="D190" s="116" t="s">
        <v>179</v>
      </c>
      <c r="E190" s="297" t="e">
        <v>#N/A</v>
      </c>
      <c r="F190" s="297">
        <v>0.29666714296568486</v>
      </c>
      <c r="G190" s="297" t="e">
        <v>#N/A</v>
      </c>
      <c r="H190" s="297" t="e">
        <v>#N/A</v>
      </c>
      <c r="I190" s="297" t="e">
        <v>#N/A</v>
      </c>
      <c r="J190" s="297" t="e">
        <v>#N/A</v>
      </c>
      <c r="K190" s="297" t="e">
        <v>#N/A</v>
      </c>
      <c r="L190" s="297" t="e">
        <v>#N/A</v>
      </c>
      <c r="M190" s="297" t="e">
        <v>#N/A</v>
      </c>
      <c r="N190" s="297" t="e">
        <v>#N/A</v>
      </c>
      <c r="O190" s="297" t="e">
        <v>#N/A</v>
      </c>
      <c r="P190" s="297" t="e">
        <v>#N/A</v>
      </c>
      <c r="Q190" s="297" t="e">
        <v>#N/A</v>
      </c>
      <c r="R190" s="297" t="e">
        <v>#N/A</v>
      </c>
      <c r="S190" s="297" t="e">
        <v>#N/A</v>
      </c>
      <c r="T190" s="297" t="e">
        <v>#N/A</v>
      </c>
      <c r="U190" s="297" t="e">
        <v>#N/A</v>
      </c>
      <c r="V190" s="297" t="e">
        <v>#N/A</v>
      </c>
      <c r="W190" s="297" t="e">
        <v>#N/A</v>
      </c>
      <c r="X190" s="297" t="e">
        <v>#N/A</v>
      </c>
      <c r="Y190" s="297" t="e">
        <v>#N/A</v>
      </c>
      <c r="Z190" s="297" t="e">
        <v>#N/A</v>
      </c>
      <c r="AA190" s="297" t="e">
        <v>#N/A</v>
      </c>
      <c r="AB190" s="297" t="e">
        <v>#N/A</v>
      </c>
      <c r="AC190" s="298" t="e">
        <v>#N/A</v>
      </c>
      <c r="AD190" s="298" t="e">
        <v>#N/A</v>
      </c>
      <c r="AE190" s="298" t="e">
        <v>#N/A</v>
      </c>
      <c r="AF190" s="298" t="e">
        <v>#N/A</v>
      </c>
      <c r="AG190" s="298" t="e">
        <v>#N/A</v>
      </c>
      <c r="AH190" s="298" t="e">
        <v>#N/A</v>
      </c>
      <c r="AI190" s="298" t="e">
        <v>#N/A</v>
      </c>
      <c r="AJ190" s="298" t="e">
        <v>#N/A</v>
      </c>
      <c r="AK190" s="298" t="e">
        <v>#N/A</v>
      </c>
      <c r="AL190" s="298" t="e">
        <v>#N/A</v>
      </c>
      <c r="AM190" s="298" t="e">
        <v>#N/A</v>
      </c>
    </row>
    <row r="191" spans="1:39" s="61" customFormat="1" ht="14.55" customHeight="1" x14ac:dyDescent="0.3">
      <c r="A191" s="296">
        <v>187</v>
      </c>
      <c r="B191" s="24" t="s">
        <v>329</v>
      </c>
      <c r="C191" s="90" t="s">
        <v>745</v>
      </c>
      <c r="D191" s="116" t="s">
        <v>179</v>
      </c>
      <c r="E191" s="297" t="e">
        <v>#N/A</v>
      </c>
      <c r="F191" s="297">
        <v>8.1640515689210567</v>
      </c>
      <c r="G191" s="297" t="e">
        <v>#N/A</v>
      </c>
      <c r="H191" s="297" t="e">
        <v>#N/A</v>
      </c>
      <c r="I191" s="297" t="e">
        <v>#N/A</v>
      </c>
      <c r="J191" s="297" t="e">
        <v>#N/A</v>
      </c>
      <c r="K191" s="297" t="e">
        <v>#N/A</v>
      </c>
      <c r="L191" s="297" t="e">
        <v>#N/A</v>
      </c>
      <c r="M191" s="297" t="e">
        <v>#N/A</v>
      </c>
      <c r="N191" s="297" t="e">
        <v>#N/A</v>
      </c>
      <c r="O191" s="297" t="e">
        <v>#N/A</v>
      </c>
      <c r="P191" s="297" t="e">
        <v>#N/A</v>
      </c>
      <c r="Q191" s="297" t="e">
        <v>#N/A</v>
      </c>
      <c r="R191" s="297" t="e">
        <v>#N/A</v>
      </c>
      <c r="S191" s="297" t="e">
        <v>#N/A</v>
      </c>
      <c r="T191" s="297" t="e">
        <v>#N/A</v>
      </c>
      <c r="U191" s="297" t="e">
        <v>#N/A</v>
      </c>
      <c r="V191" s="297" t="e">
        <v>#N/A</v>
      </c>
      <c r="W191" s="297" t="e">
        <v>#N/A</v>
      </c>
      <c r="X191" s="297" t="e">
        <v>#N/A</v>
      </c>
      <c r="Y191" s="297" t="e">
        <v>#N/A</v>
      </c>
      <c r="Z191" s="297" t="e">
        <v>#N/A</v>
      </c>
      <c r="AA191" s="297" t="e">
        <v>#N/A</v>
      </c>
      <c r="AB191" s="297" t="e">
        <v>#N/A</v>
      </c>
      <c r="AC191" s="298" t="e">
        <v>#N/A</v>
      </c>
      <c r="AD191" s="298" t="e">
        <v>#N/A</v>
      </c>
      <c r="AE191" s="298" t="e">
        <v>#N/A</v>
      </c>
      <c r="AF191" s="298" t="e">
        <v>#N/A</v>
      </c>
      <c r="AG191" s="298" t="e">
        <v>#N/A</v>
      </c>
      <c r="AH191" s="298" t="e">
        <v>#N/A</v>
      </c>
      <c r="AI191" s="298" t="e">
        <v>#N/A</v>
      </c>
      <c r="AJ191" s="298" t="e">
        <v>#N/A</v>
      </c>
      <c r="AK191" s="298" t="e">
        <v>#N/A</v>
      </c>
      <c r="AL191" s="298" t="e">
        <v>#N/A</v>
      </c>
      <c r="AM191" s="298" t="e">
        <v>#N/A</v>
      </c>
    </row>
    <row r="192" spans="1:39" s="61" customFormat="1" ht="14.55" customHeight="1" x14ac:dyDescent="0.3">
      <c r="A192" s="296">
        <v>188</v>
      </c>
      <c r="B192" s="24" t="s">
        <v>328</v>
      </c>
      <c r="C192" s="90" t="s">
        <v>746</v>
      </c>
      <c r="D192" s="116" t="s">
        <v>318</v>
      </c>
      <c r="E192" s="297">
        <v>26.928247164515167</v>
      </c>
      <c r="F192" s="297">
        <v>20.698238359221239</v>
      </c>
      <c r="G192" s="297" t="e">
        <v>#N/A</v>
      </c>
      <c r="H192" s="297" t="e">
        <v>#N/A</v>
      </c>
      <c r="I192" s="297" t="e">
        <v>#N/A</v>
      </c>
      <c r="J192" s="297" t="e">
        <v>#N/A</v>
      </c>
      <c r="K192" s="297" t="e">
        <v>#N/A</v>
      </c>
      <c r="L192" s="297" t="e">
        <v>#N/A</v>
      </c>
      <c r="M192" s="297" t="e">
        <v>#N/A</v>
      </c>
      <c r="N192" s="297" t="e">
        <v>#N/A</v>
      </c>
      <c r="O192" s="297" t="e">
        <v>#N/A</v>
      </c>
      <c r="P192" s="297" t="e">
        <v>#N/A</v>
      </c>
      <c r="Q192" s="297" t="e">
        <v>#N/A</v>
      </c>
      <c r="R192" s="297" t="e">
        <v>#N/A</v>
      </c>
      <c r="S192" s="297" t="e">
        <v>#N/A</v>
      </c>
      <c r="T192" s="297" t="e">
        <v>#N/A</v>
      </c>
      <c r="U192" s="297" t="e">
        <v>#N/A</v>
      </c>
      <c r="V192" s="297" t="e">
        <v>#N/A</v>
      </c>
      <c r="W192" s="297" t="e">
        <v>#N/A</v>
      </c>
      <c r="X192" s="297" t="e">
        <v>#N/A</v>
      </c>
      <c r="Y192" s="297" t="e">
        <v>#N/A</v>
      </c>
      <c r="Z192" s="297" t="e">
        <v>#N/A</v>
      </c>
      <c r="AA192" s="297" t="e">
        <v>#N/A</v>
      </c>
      <c r="AB192" s="297" t="e">
        <v>#N/A</v>
      </c>
      <c r="AC192" s="298" t="e">
        <v>#N/A</v>
      </c>
      <c r="AD192" s="298">
        <v>28.696840944565285</v>
      </c>
      <c r="AE192" s="298" t="e">
        <v>#N/A</v>
      </c>
      <c r="AF192" s="298" t="e">
        <v>#N/A</v>
      </c>
      <c r="AG192" s="298" t="e">
        <v>#N/A</v>
      </c>
      <c r="AH192" s="298" t="e">
        <v>#N/A</v>
      </c>
      <c r="AI192" s="298" t="e">
        <v>#N/A</v>
      </c>
      <c r="AJ192" s="298" t="e">
        <v>#N/A</v>
      </c>
      <c r="AK192" s="298" t="e">
        <v>#N/A</v>
      </c>
      <c r="AL192" s="298" t="e">
        <v>#N/A</v>
      </c>
      <c r="AM192" s="298" t="e">
        <v>#N/A</v>
      </c>
    </row>
    <row r="193" spans="1:39" s="61" customFormat="1" ht="14.55" customHeight="1" x14ac:dyDescent="0.3">
      <c r="A193" s="296">
        <v>189</v>
      </c>
      <c r="B193" s="24" t="s">
        <v>327</v>
      </c>
      <c r="C193" s="90" t="s">
        <v>747</v>
      </c>
      <c r="D193" s="116" t="s">
        <v>318</v>
      </c>
      <c r="E193" s="297">
        <v>29.267355007488337</v>
      </c>
      <c r="F193" s="297">
        <v>23.847474184549284</v>
      </c>
      <c r="G193" s="297" t="e">
        <v>#N/A</v>
      </c>
      <c r="H193" s="297" t="e">
        <v>#N/A</v>
      </c>
      <c r="I193" s="297" t="e">
        <v>#N/A</v>
      </c>
      <c r="J193" s="297" t="e">
        <v>#N/A</v>
      </c>
      <c r="K193" s="297" t="e">
        <v>#N/A</v>
      </c>
      <c r="L193" s="297" t="e">
        <v>#N/A</v>
      </c>
      <c r="M193" s="297" t="e">
        <v>#N/A</v>
      </c>
      <c r="N193" s="297" t="e">
        <v>#N/A</v>
      </c>
      <c r="O193" s="297" t="e">
        <v>#N/A</v>
      </c>
      <c r="P193" s="297" t="e">
        <v>#N/A</v>
      </c>
      <c r="Q193" s="297" t="e">
        <v>#N/A</v>
      </c>
      <c r="R193" s="297" t="e">
        <v>#N/A</v>
      </c>
      <c r="S193" s="297" t="e">
        <v>#N/A</v>
      </c>
      <c r="T193" s="297" t="e">
        <v>#N/A</v>
      </c>
      <c r="U193" s="297" t="e">
        <v>#N/A</v>
      </c>
      <c r="V193" s="297" t="e">
        <v>#N/A</v>
      </c>
      <c r="W193" s="297" t="e">
        <v>#N/A</v>
      </c>
      <c r="X193" s="297" t="e">
        <v>#N/A</v>
      </c>
      <c r="Y193" s="297" t="e">
        <v>#N/A</v>
      </c>
      <c r="Z193" s="297" t="e">
        <v>#N/A</v>
      </c>
      <c r="AA193" s="297" t="e">
        <v>#N/A</v>
      </c>
      <c r="AB193" s="297" t="e">
        <v>#N/A</v>
      </c>
      <c r="AC193" s="298" t="e">
        <v>#N/A</v>
      </c>
      <c r="AD193" s="298" t="e">
        <v>#N/A</v>
      </c>
      <c r="AE193" s="298" t="e">
        <v>#N/A</v>
      </c>
      <c r="AF193" s="298" t="e">
        <v>#N/A</v>
      </c>
      <c r="AG193" s="298" t="e">
        <v>#N/A</v>
      </c>
      <c r="AH193" s="298" t="e">
        <v>#N/A</v>
      </c>
      <c r="AI193" s="298" t="e">
        <v>#N/A</v>
      </c>
      <c r="AJ193" s="298">
        <v>24.817524582228167</v>
      </c>
      <c r="AK193" s="298" t="e">
        <v>#N/A</v>
      </c>
      <c r="AL193" s="298" t="e">
        <v>#N/A</v>
      </c>
      <c r="AM193" s="298" t="e">
        <v>#N/A</v>
      </c>
    </row>
    <row r="194" spans="1:39" s="61" customFormat="1" ht="14.55" customHeight="1" x14ac:dyDescent="0.3">
      <c r="A194" s="296">
        <v>190</v>
      </c>
      <c r="B194" s="24" t="s">
        <v>326</v>
      </c>
      <c r="C194" s="90" t="s">
        <v>748</v>
      </c>
      <c r="D194" s="116" t="s">
        <v>318</v>
      </c>
      <c r="E194" s="297">
        <v>33.203899952373682</v>
      </c>
      <c r="F194" s="297">
        <v>27.139338443995435</v>
      </c>
      <c r="G194" s="297" t="e">
        <v>#N/A</v>
      </c>
      <c r="H194" s="297" t="e">
        <v>#N/A</v>
      </c>
      <c r="I194" s="297" t="e">
        <v>#N/A</v>
      </c>
      <c r="J194" s="297" t="e">
        <v>#N/A</v>
      </c>
      <c r="K194" s="297" t="e">
        <v>#N/A</v>
      </c>
      <c r="L194" s="297" t="e">
        <v>#N/A</v>
      </c>
      <c r="M194" s="297" t="e">
        <v>#N/A</v>
      </c>
      <c r="N194" s="297" t="e">
        <v>#N/A</v>
      </c>
      <c r="O194" s="297" t="e">
        <v>#N/A</v>
      </c>
      <c r="P194" s="297" t="e">
        <v>#N/A</v>
      </c>
      <c r="Q194" s="297" t="e">
        <v>#N/A</v>
      </c>
      <c r="R194" s="297" t="e">
        <v>#N/A</v>
      </c>
      <c r="S194" s="297" t="e">
        <v>#N/A</v>
      </c>
      <c r="T194" s="297" t="e">
        <v>#N/A</v>
      </c>
      <c r="U194" s="297" t="e">
        <v>#N/A</v>
      </c>
      <c r="V194" s="297" t="e">
        <v>#N/A</v>
      </c>
      <c r="W194" s="297" t="e">
        <v>#N/A</v>
      </c>
      <c r="X194" s="297" t="e">
        <v>#N/A</v>
      </c>
      <c r="Y194" s="297" t="e">
        <v>#N/A</v>
      </c>
      <c r="Z194" s="297" t="e">
        <v>#N/A</v>
      </c>
      <c r="AA194" s="297" t="e">
        <v>#N/A</v>
      </c>
      <c r="AB194" s="297" t="e">
        <v>#N/A</v>
      </c>
      <c r="AC194" s="298" t="e">
        <v>#N/A</v>
      </c>
      <c r="AD194" s="298" t="e">
        <v>#N/A</v>
      </c>
      <c r="AE194" s="298" t="e">
        <v>#N/A</v>
      </c>
      <c r="AF194" s="298" t="e">
        <v>#N/A</v>
      </c>
      <c r="AG194" s="298" t="e">
        <v>#N/A</v>
      </c>
      <c r="AH194" s="298" t="e">
        <v>#N/A</v>
      </c>
      <c r="AI194" s="298" t="e">
        <v>#N/A</v>
      </c>
      <c r="AJ194" s="298" t="e">
        <v>#N/A</v>
      </c>
      <c r="AK194" s="298" t="e">
        <v>#N/A</v>
      </c>
      <c r="AL194" s="298" t="e">
        <v>#N/A</v>
      </c>
      <c r="AM194" s="298" t="e">
        <v>#N/A</v>
      </c>
    </row>
    <row r="195" spans="1:39" s="61" customFormat="1" ht="14.55" customHeight="1" x14ac:dyDescent="0.3">
      <c r="A195" s="296">
        <v>191</v>
      </c>
      <c r="B195" s="24" t="s">
        <v>325</v>
      </c>
      <c r="C195" s="90" t="s">
        <v>749</v>
      </c>
      <c r="D195" s="116" t="s">
        <v>318</v>
      </c>
      <c r="E195" s="297">
        <v>36.284674020508142</v>
      </c>
      <c r="F195" s="297">
        <v>30.670818472760033</v>
      </c>
      <c r="G195" s="297" t="e">
        <v>#N/A</v>
      </c>
      <c r="H195" s="297" t="e">
        <v>#N/A</v>
      </c>
      <c r="I195" s="297" t="e">
        <v>#N/A</v>
      </c>
      <c r="J195" s="297" t="e">
        <v>#N/A</v>
      </c>
      <c r="K195" s="297" t="e">
        <v>#N/A</v>
      </c>
      <c r="L195" s="297" t="e">
        <v>#N/A</v>
      </c>
      <c r="M195" s="297" t="e">
        <v>#N/A</v>
      </c>
      <c r="N195" s="297" t="e">
        <v>#N/A</v>
      </c>
      <c r="O195" s="297" t="e">
        <v>#N/A</v>
      </c>
      <c r="P195" s="297" t="e">
        <v>#N/A</v>
      </c>
      <c r="Q195" s="297" t="e">
        <v>#N/A</v>
      </c>
      <c r="R195" s="297" t="e">
        <v>#N/A</v>
      </c>
      <c r="S195" s="297" t="e">
        <v>#N/A</v>
      </c>
      <c r="T195" s="297" t="e">
        <v>#N/A</v>
      </c>
      <c r="U195" s="297" t="e">
        <v>#N/A</v>
      </c>
      <c r="V195" s="297" t="e">
        <v>#N/A</v>
      </c>
      <c r="W195" s="297" t="e">
        <v>#N/A</v>
      </c>
      <c r="X195" s="297" t="e">
        <v>#N/A</v>
      </c>
      <c r="Y195" s="297" t="e">
        <v>#N/A</v>
      </c>
      <c r="Z195" s="297" t="e">
        <v>#N/A</v>
      </c>
      <c r="AA195" s="297">
        <v>38.110317596361043</v>
      </c>
      <c r="AB195" s="297" t="e">
        <v>#N/A</v>
      </c>
      <c r="AC195" s="298" t="e">
        <v>#N/A</v>
      </c>
      <c r="AD195" s="298">
        <v>37.76800935447757</v>
      </c>
      <c r="AE195" s="298">
        <v>38.737882706480768</v>
      </c>
      <c r="AF195" s="298" t="e">
        <v>#N/A</v>
      </c>
      <c r="AG195" s="298" t="e">
        <v>#N/A</v>
      </c>
      <c r="AH195" s="298" t="e">
        <v>#N/A</v>
      </c>
      <c r="AI195" s="298" t="e">
        <v>#N/A</v>
      </c>
      <c r="AJ195" s="298" t="e">
        <v>#N/A</v>
      </c>
      <c r="AK195" s="298" t="e">
        <v>#N/A</v>
      </c>
      <c r="AL195" s="298" t="e">
        <v>#N/A</v>
      </c>
      <c r="AM195" s="298" t="e">
        <v>#N/A</v>
      </c>
    </row>
    <row r="196" spans="1:39" s="61" customFormat="1" ht="14.55" customHeight="1" x14ac:dyDescent="0.3">
      <c r="A196" s="296">
        <v>192</v>
      </c>
      <c r="B196" s="24" t="s">
        <v>324</v>
      </c>
      <c r="C196" s="90" t="s">
        <v>750</v>
      </c>
      <c r="D196" s="116" t="s">
        <v>318</v>
      </c>
      <c r="E196" s="297">
        <v>38.737882488847063</v>
      </c>
      <c r="F196" s="297">
        <v>34.2650550125366</v>
      </c>
      <c r="G196" s="297" t="e">
        <v>#N/A</v>
      </c>
      <c r="H196" s="297" t="e">
        <v>#N/A</v>
      </c>
      <c r="I196" s="297" t="e">
        <v>#N/A</v>
      </c>
      <c r="J196" s="297" t="e">
        <v>#N/A</v>
      </c>
      <c r="K196" s="297">
        <v>39.53660193754223</v>
      </c>
      <c r="L196" s="297" t="e">
        <v>#N/A</v>
      </c>
      <c r="M196" s="297" t="e">
        <v>#N/A</v>
      </c>
      <c r="N196" s="297" t="e">
        <v>#N/A</v>
      </c>
      <c r="O196" s="297" t="e">
        <v>#N/A</v>
      </c>
      <c r="P196" s="297" t="e">
        <v>#N/A</v>
      </c>
      <c r="Q196" s="297" t="e">
        <v>#N/A</v>
      </c>
      <c r="R196" s="297" t="e">
        <v>#N/A</v>
      </c>
      <c r="S196" s="297" t="e">
        <v>#N/A</v>
      </c>
      <c r="T196" s="297" t="e">
        <v>#N/A</v>
      </c>
      <c r="U196" s="297" t="e">
        <v>#N/A</v>
      </c>
      <c r="V196" s="297" t="e">
        <v>#N/A</v>
      </c>
      <c r="W196" s="297" t="e">
        <v>#N/A</v>
      </c>
      <c r="X196" s="297" t="e">
        <v>#N/A</v>
      </c>
      <c r="Y196" s="297" t="e">
        <v>#N/A</v>
      </c>
      <c r="Z196" s="297" t="e">
        <v>#N/A</v>
      </c>
      <c r="AA196" s="297" t="e">
        <v>#N/A</v>
      </c>
      <c r="AB196" s="297" t="e">
        <v>#N/A</v>
      </c>
      <c r="AC196" s="298" t="e">
        <v>#N/A</v>
      </c>
      <c r="AD196" s="298" t="e">
        <v>#N/A</v>
      </c>
      <c r="AE196" s="298" t="e">
        <v>#N/A</v>
      </c>
      <c r="AF196" s="298" t="e">
        <v>#N/A</v>
      </c>
      <c r="AG196" s="298" t="e">
        <v>#N/A</v>
      </c>
      <c r="AH196" s="298" t="e">
        <v>#N/A</v>
      </c>
      <c r="AI196" s="298" t="e">
        <v>#N/A</v>
      </c>
      <c r="AJ196" s="298" t="e">
        <v>#N/A</v>
      </c>
      <c r="AK196" s="298" t="e">
        <v>#N/A</v>
      </c>
      <c r="AL196" s="298" t="e">
        <v>#N/A</v>
      </c>
      <c r="AM196" s="298" t="e">
        <v>#N/A</v>
      </c>
    </row>
    <row r="197" spans="1:39" s="61" customFormat="1" ht="14.55" customHeight="1" x14ac:dyDescent="0.3">
      <c r="A197" s="296">
        <v>193</v>
      </c>
      <c r="B197" s="24" t="s">
        <v>323</v>
      </c>
      <c r="C197" s="90" t="s">
        <v>751</v>
      </c>
      <c r="D197" s="116" t="s">
        <v>318</v>
      </c>
      <c r="E197" s="297">
        <v>41.761606489136611</v>
      </c>
      <c r="F197" s="297">
        <v>37.847881277583717</v>
      </c>
      <c r="G197" s="297">
        <v>45.013533807677945</v>
      </c>
      <c r="H197" s="297" t="e">
        <v>#N/A</v>
      </c>
      <c r="I197" s="297" t="e">
        <v>#N/A</v>
      </c>
      <c r="J197" s="297" t="e">
        <v>#N/A</v>
      </c>
      <c r="K197" s="297">
        <v>43.416095345555036</v>
      </c>
      <c r="L197" s="297" t="e">
        <v>#N/A</v>
      </c>
      <c r="M197" s="297" t="e">
        <v>#N/A</v>
      </c>
      <c r="N197" s="297" t="e">
        <v>#N/A</v>
      </c>
      <c r="O197" s="297" t="e">
        <v>#N/A</v>
      </c>
      <c r="P197" s="297" t="e">
        <v>#N/A</v>
      </c>
      <c r="Q197" s="297" t="e">
        <v>#N/A</v>
      </c>
      <c r="R197" s="297" t="e">
        <v>#N/A</v>
      </c>
      <c r="S197" s="297" t="e">
        <v>#N/A</v>
      </c>
      <c r="T197" s="297" t="e">
        <v>#N/A</v>
      </c>
      <c r="U197" s="297" t="e">
        <v>#N/A</v>
      </c>
      <c r="V197" s="297" t="e">
        <v>#N/A</v>
      </c>
      <c r="W197" s="297" t="e">
        <v>#N/A</v>
      </c>
      <c r="X197" s="297" t="e">
        <v>#N/A</v>
      </c>
      <c r="Y197" s="297" t="e">
        <v>#N/A</v>
      </c>
      <c r="Z197" s="297" t="e">
        <v>#N/A</v>
      </c>
      <c r="AA197" s="297">
        <v>45.184687928619688</v>
      </c>
      <c r="AB197" s="297" t="e">
        <v>#N/A</v>
      </c>
      <c r="AC197" s="298">
        <v>44.956482434030704</v>
      </c>
      <c r="AD197" s="298">
        <v>44.728276939441706</v>
      </c>
      <c r="AE197" s="298">
        <v>45.812253038739414</v>
      </c>
      <c r="AF197" s="298" t="e">
        <v>#N/A</v>
      </c>
      <c r="AG197" s="298" t="e">
        <v>#N/A</v>
      </c>
      <c r="AH197" s="298" t="e">
        <v>#N/A</v>
      </c>
      <c r="AI197" s="298" t="e">
        <v>#N/A</v>
      </c>
      <c r="AJ197" s="298" t="e">
        <v>#N/A</v>
      </c>
      <c r="AK197" s="298" t="e">
        <v>#N/A</v>
      </c>
      <c r="AL197" s="298" t="e">
        <v>#N/A</v>
      </c>
      <c r="AM197" s="298" t="e">
        <v>#N/A</v>
      </c>
    </row>
    <row r="198" spans="1:39" s="61" customFormat="1" ht="14.55" customHeight="1" x14ac:dyDescent="0.3">
      <c r="A198" s="296">
        <v>194</v>
      </c>
      <c r="B198" s="24" t="s">
        <v>322</v>
      </c>
      <c r="C198" s="90" t="s">
        <v>752</v>
      </c>
      <c r="D198" s="116" t="s">
        <v>318</v>
      </c>
      <c r="E198" s="297" t="e">
        <v>#N/A</v>
      </c>
      <c r="F198" s="297">
        <v>41.44211781736027</v>
      </c>
      <c r="G198" s="297" t="e">
        <v>#N/A</v>
      </c>
      <c r="H198" s="297" t="e">
        <v>#N/A</v>
      </c>
      <c r="I198" s="297" t="e">
        <v>#N/A</v>
      </c>
      <c r="J198" s="297" t="e">
        <v>#N/A</v>
      </c>
      <c r="K198" s="297" t="e">
        <v>#N/A</v>
      </c>
      <c r="L198" s="297" t="e">
        <v>#N/A</v>
      </c>
      <c r="M198" s="297" t="e">
        <v>#N/A</v>
      </c>
      <c r="N198" s="297" t="e">
        <v>#N/A</v>
      </c>
      <c r="O198" s="297" t="e">
        <v>#N/A</v>
      </c>
      <c r="P198" s="297" t="e">
        <v>#N/A</v>
      </c>
      <c r="Q198" s="297" t="e">
        <v>#N/A</v>
      </c>
      <c r="R198" s="297" t="e">
        <v>#N/A</v>
      </c>
      <c r="S198" s="297" t="e">
        <v>#N/A</v>
      </c>
      <c r="T198" s="297" t="e">
        <v>#N/A</v>
      </c>
      <c r="U198" s="297" t="e">
        <v>#N/A</v>
      </c>
      <c r="V198" s="297" t="e">
        <v>#N/A</v>
      </c>
      <c r="W198" s="297" t="e">
        <v>#N/A</v>
      </c>
      <c r="X198" s="297" t="e">
        <v>#N/A</v>
      </c>
      <c r="Y198" s="297" t="e">
        <v>#N/A</v>
      </c>
      <c r="Z198" s="297" t="e">
        <v>#N/A</v>
      </c>
      <c r="AA198" s="297" t="e">
        <v>#N/A</v>
      </c>
      <c r="AB198" s="297" t="e">
        <v>#N/A</v>
      </c>
      <c r="AC198" s="298" t="e">
        <v>#N/A</v>
      </c>
      <c r="AD198" s="298" t="e">
        <v>#N/A</v>
      </c>
      <c r="AE198" s="298" t="e">
        <v>#N/A</v>
      </c>
      <c r="AF198" s="298" t="e">
        <v>#N/A</v>
      </c>
      <c r="AG198" s="298" t="e">
        <v>#N/A</v>
      </c>
      <c r="AH198" s="298" t="e">
        <v>#N/A</v>
      </c>
      <c r="AI198" s="298" t="e">
        <v>#N/A</v>
      </c>
      <c r="AJ198" s="298" t="e">
        <v>#N/A</v>
      </c>
      <c r="AK198" s="298" t="e">
        <v>#N/A</v>
      </c>
      <c r="AL198" s="298" t="e">
        <v>#N/A</v>
      </c>
      <c r="AM198" s="298" t="e">
        <v>#N/A</v>
      </c>
    </row>
    <row r="199" spans="1:39" s="61" customFormat="1" ht="14.55" customHeight="1" x14ac:dyDescent="0.3">
      <c r="A199" s="296">
        <v>195</v>
      </c>
      <c r="B199" s="24" t="s">
        <v>321</v>
      </c>
      <c r="C199" s="90" t="s">
        <v>753</v>
      </c>
      <c r="D199" s="116" t="s">
        <v>318</v>
      </c>
      <c r="E199" s="297" t="e">
        <v>#N/A</v>
      </c>
      <c r="F199" s="297">
        <v>44.967892708760147</v>
      </c>
      <c r="G199" s="297">
        <v>52.48726375546731</v>
      </c>
      <c r="H199" s="297" t="e">
        <v>#N/A</v>
      </c>
      <c r="I199" s="297" t="e">
        <v>#N/A</v>
      </c>
      <c r="J199" s="297" t="e">
        <v>#N/A</v>
      </c>
      <c r="K199" s="297">
        <v>50.490465677813667</v>
      </c>
      <c r="L199" s="297" t="e">
        <v>#N/A</v>
      </c>
      <c r="M199" s="297" t="e">
        <v>#N/A</v>
      </c>
      <c r="N199" s="297" t="e">
        <v>#N/A</v>
      </c>
      <c r="O199" s="297" t="e">
        <v>#N/A</v>
      </c>
      <c r="P199" s="297" t="e">
        <v>#N/A</v>
      </c>
      <c r="Q199" s="297" t="e">
        <v>#N/A</v>
      </c>
      <c r="R199" s="297" t="e">
        <v>#N/A</v>
      </c>
      <c r="S199" s="297" t="e">
        <v>#N/A</v>
      </c>
      <c r="T199" s="297" t="e">
        <v>#N/A</v>
      </c>
      <c r="U199" s="297" t="e">
        <v>#N/A</v>
      </c>
      <c r="V199" s="297" t="e">
        <v>#N/A</v>
      </c>
      <c r="W199" s="297" t="e">
        <v>#N/A</v>
      </c>
      <c r="X199" s="297" t="e">
        <v>#N/A</v>
      </c>
      <c r="Y199" s="297" t="e">
        <v>#N/A</v>
      </c>
      <c r="Z199" s="297" t="e">
        <v>#N/A</v>
      </c>
      <c r="AA199" s="297">
        <v>52.259058260878319</v>
      </c>
      <c r="AB199" s="297" t="e">
        <v>#N/A</v>
      </c>
      <c r="AC199" s="298">
        <v>52.202006887231072</v>
      </c>
      <c r="AD199" s="298">
        <v>52.030852766289335</v>
      </c>
      <c r="AE199" s="298">
        <v>52.030852766289335</v>
      </c>
      <c r="AF199" s="298" t="e">
        <v>#N/A</v>
      </c>
      <c r="AG199" s="298" t="e">
        <v>#N/A</v>
      </c>
      <c r="AH199" s="298" t="e">
        <v>#N/A</v>
      </c>
      <c r="AI199" s="298" t="e">
        <v>#N/A</v>
      </c>
      <c r="AJ199" s="298" t="e">
        <v>#N/A</v>
      </c>
      <c r="AK199" s="298" t="e">
        <v>#N/A</v>
      </c>
      <c r="AL199" s="298" t="e">
        <v>#N/A</v>
      </c>
      <c r="AM199" s="298" t="e">
        <v>#N/A</v>
      </c>
    </row>
    <row r="200" spans="1:39" s="61" customFormat="1" ht="14.55" customHeight="1" x14ac:dyDescent="0.3">
      <c r="A200" s="296">
        <v>196</v>
      </c>
      <c r="B200" s="24" t="s">
        <v>320</v>
      </c>
      <c r="C200" s="90" t="s">
        <v>754</v>
      </c>
      <c r="D200" s="116" t="s">
        <v>318</v>
      </c>
      <c r="E200" s="297" t="e">
        <v>#N/A</v>
      </c>
      <c r="F200" s="297">
        <v>48.510783012254194</v>
      </c>
      <c r="G200" s="297" t="e">
        <v>#N/A</v>
      </c>
      <c r="H200" s="297" t="e">
        <v>#N/A</v>
      </c>
      <c r="I200" s="297" t="e">
        <v>#N/A</v>
      </c>
      <c r="J200" s="297" t="e">
        <v>#N/A</v>
      </c>
      <c r="K200" s="297" t="e">
        <v>#N/A</v>
      </c>
      <c r="L200" s="297" t="e">
        <v>#N/A</v>
      </c>
      <c r="M200" s="297" t="e">
        <v>#N/A</v>
      </c>
      <c r="N200" s="297" t="e">
        <v>#N/A</v>
      </c>
      <c r="O200" s="297" t="e">
        <v>#N/A</v>
      </c>
      <c r="P200" s="297" t="e">
        <v>#N/A</v>
      </c>
      <c r="Q200" s="297" t="e">
        <v>#N/A</v>
      </c>
      <c r="R200" s="297" t="e">
        <v>#N/A</v>
      </c>
      <c r="S200" s="297" t="e">
        <v>#N/A</v>
      </c>
      <c r="T200" s="297" t="e">
        <v>#N/A</v>
      </c>
      <c r="U200" s="297" t="e">
        <v>#N/A</v>
      </c>
      <c r="V200" s="297" t="e">
        <v>#N/A</v>
      </c>
      <c r="W200" s="297" t="e">
        <v>#N/A</v>
      </c>
      <c r="X200" s="297" t="e">
        <v>#N/A</v>
      </c>
      <c r="Y200" s="297" t="e">
        <v>#N/A</v>
      </c>
      <c r="Z200" s="297" t="e">
        <v>#N/A</v>
      </c>
      <c r="AA200" s="297" t="e">
        <v>#N/A</v>
      </c>
      <c r="AB200" s="297" t="e">
        <v>#N/A</v>
      </c>
      <c r="AC200" s="298" t="e">
        <v>#N/A</v>
      </c>
      <c r="AD200" s="298" t="e">
        <v>#N/A</v>
      </c>
      <c r="AE200" s="298" t="e">
        <v>#N/A</v>
      </c>
      <c r="AF200" s="298" t="e">
        <v>#N/A</v>
      </c>
      <c r="AG200" s="298" t="e">
        <v>#N/A</v>
      </c>
      <c r="AH200" s="298" t="e">
        <v>#N/A</v>
      </c>
      <c r="AI200" s="298" t="e">
        <v>#N/A</v>
      </c>
      <c r="AJ200" s="298" t="e">
        <v>#N/A</v>
      </c>
      <c r="AK200" s="298" t="e">
        <v>#N/A</v>
      </c>
      <c r="AL200" s="298" t="e">
        <v>#N/A</v>
      </c>
      <c r="AM200" s="298" t="e">
        <v>#N/A</v>
      </c>
    </row>
    <row r="201" spans="1:39" s="61" customFormat="1" ht="14.55" customHeight="1" x14ac:dyDescent="0.3">
      <c r="A201" s="296">
        <v>197</v>
      </c>
      <c r="B201" s="24" t="s">
        <v>319</v>
      </c>
      <c r="C201" s="90" t="s">
        <v>755</v>
      </c>
      <c r="D201" s="116" t="s">
        <v>318</v>
      </c>
      <c r="E201" s="297" t="e">
        <v>#N/A</v>
      </c>
      <c r="F201" s="297">
        <v>52.070788727842405</v>
      </c>
      <c r="G201" s="297" t="e">
        <v>#N/A</v>
      </c>
      <c r="H201" s="297" t="e">
        <v>#N/A</v>
      </c>
      <c r="I201" s="297" t="e">
        <v>#N/A</v>
      </c>
      <c r="J201" s="297" t="e">
        <v>#N/A</v>
      </c>
      <c r="K201" s="297" t="e">
        <v>#N/A</v>
      </c>
      <c r="L201" s="297" t="e">
        <v>#N/A</v>
      </c>
      <c r="M201" s="297" t="e">
        <v>#N/A</v>
      </c>
      <c r="N201" s="297" t="e">
        <v>#N/A</v>
      </c>
      <c r="O201" s="297" t="e">
        <v>#N/A</v>
      </c>
      <c r="P201" s="297" t="e">
        <v>#N/A</v>
      </c>
      <c r="Q201" s="297" t="e">
        <v>#N/A</v>
      </c>
      <c r="R201" s="297" t="e">
        <v>#N/A</v>
      </c>
      <c r="S201" s="297" t="e">
        <v>#N/A</v>
      </c>
      <c r="T201" s="297" t="e">
        <v>#N/A</v>
      </c>
      <c r="U201" s="297" t="e">
        <v>#N/A</v>
      </c>
      <c r="V201" s="297" t="e">
        <v>#N/A</v>
      </c>
      <c r="W201" s="297" t="e">
        <v>#N/A</v>
      </c>
      <c r="X201" s="297" t="e">
        <v>#N/A</v>
      </c>
      <c r="Y201" s="297" t="e">
        <v>#N/A</v>
      </c>
      <c r="Z201" s="297" t="e">
        <v>#N/A</v>
      </c>
      <c r="AA201" s="297">
        <v>60.13214782419842</v>
      </c>
      <c r="AB201" s="297" t="e">
        <v>#N/A</v>
      </c>
      <c r="AC201" s="298">
        <v>60.018045076903924</v>
      </c>
      <c r="AD201" s="298">
        <v>59.732788208667692</v>
      </c>
      <c r="AE201" s="298">
        <v>59.048171724900733</v>
      </c>
      <c r="AF201" s="298" t="e">
        <v>#N/A</v>
      </c>
      <c r="AG201" s="298" t="e">
        <v>#N/A</v>
      </c>
      <c r="AH201" s="298" t="e">
        <v>#N/A</v>
      </c>
      <c r="AI201" s="298" t="e">
        <v>#N/A</v>
      </c>
      <c r="AJ201" s="298" t="e">
        <v>#N/A</v>
      </c>
      <c r="AK201" s="298" t="e">
        <v>#N/A</v>
      </c>
      <c r="AL201" s="298" t="e">
        <v>#N/A</v>
      </c>
      <c r="AM201" s="298" t="e">
        <v>#N/A</v>
      </c>
    </row>
    <row r="202" spans="1:39" s="61" customFormat="1" ht="14.55" customHeight="1" x14ac:dyDescent="0.3">
      <c r="A202" s="296">
        <v>198</v>
      </c>
      <c r="B202" s="24" t="s">
        <v>317</v>
      </c>
      <c r="C202" s="90" t="s">
        <v>756</v>
      </c>
      <c r="D202" s="116" t="s">
        <v>305</v>
      </c>
      <c r="E202" s="297">
        <v>12.208993960510876</v>
      </c>
      <c r="F202" s="297">
        <v>2.7612864845267566</v>
      </c>
      <c r="G202" s="297" t="e">
        <v>#N/A</v>
      </c>
      <c r="H202" s="297" t="e">
        <v>#N/A</v>
      </c>
      <c r="I202" s="297" t="e">
        <v>#N/A</v>
      </c>
      <c r="J202" s="297" t="e">
        <v>#N/A</v>
      </c>
      <c r="K202" s="297" t="e">
        <v>#N/A</v>
      </c>
      <c r="L202" s="297" t="e">
        <v>#N/A</v>
      </c>
      <c r="M202" s="297" t="e">
        <v>#N/A</v>
      </c>
      <c r="N202" s="297" t="e">
        <v>#N/A</v>
      </c>
      <c r="O202" s="297" t="e">
        <v>#N/A</v>
      </c>
      <c r="P202" s="297" t="e">
        <v>#N/A</v>
      </c>
      <c r="Q202" s="297" t="e">
        <v>#N/A</v>
      </c>
      <c r="R202" s="297" t="e">
        <v>#N/A</v>
      </c>
      <c r="S202" s="297" t="e">
        <v>#N/A</v>
      </c>
      <c r="T202" s="297" t="e">
        <v>#N/A</v>
      </c>
      <c r="U202" s="297" t="e">
        <v>#N/A</v>
      </c>
      <c r="V202" s="297" t="e">
        <v>#N/A</v>
      </c>
      <c r="W202" s="297" t="e">
        <v>#N/A</v>
      </c>
      <c r="X202" s="297" t="e">
        <v>#N/A</v>
      </c>
      <c r="Y202" s="297" t="e">
        <v>#N/A</v>
      </c>
      <c r="Z202" s="297" t="e">
        <v>#N/A</v>
      </c>
      <c r="AA202" s="297" t="e">
        <v>#N/A</v>
      </c>
      <c r="AB202" s="297" t="e">
        <v>#N/A</v>
      </c>
      <c r="AC202" s="298" t="e">
        <v>#N/A</v>
      </c>
      <c r="AD202" s="298" t="e">
        <v>#N/A</v>
      </c>
      <c r="AE202" s="298" t="e">
        <v>#N/A</v>
      </c>
      <c r="AF202" s="298" t="e">
        <v>#N/A</v>
      </c>
      <c r="AG202" s="298" t="e">
        <v>#N/A</v>
      </c>
      <c r="AH202" s="298" t="e">
        <v>#N/A</v>
      </c>
      <c r="AI202" s="298" t="e">
        <v>#N/A</v>
      </c>
      <c r="AJ202" s="298" t="e">
        <v>#N/A</v>
      </c>
      <c r="AK202" s="298" t="e">
        <v>#N/A</v>
      </c>
      <c r="AL202" s="298" t="e">
        <v>#N/A</v>
      </c>
      <c r="AM202" s="298" t="e">
        <v>#N/A</v>
      </c>
    </row>
    <row r="203" spans="1:39" s="61" customFormat="1" ht="14.55" customHeight="1" x14ac:dyDescent="0.3">
      <c r="A203" s="296">
        <v>199</v>
      </c>
      <c r="B203" s="24" t="s">
        <v>316</v>
      </c>
      <c r="C203" s="90" t="s">
        <v>757</v>
      </c>
      <c r="D203" s="116" t="s">
        <v>300</v>
      </c>
      <c r="E203" s="297">
        <v>0.28525686823623542</v>
      </c>
      <c r="F203" s="297">
        <v>-9.7900157178675986</v>
      </c>
      <c r="G203" s="297" t="e">
        <v>#N/A</v>
      </c>
      <c r="H203" s="297">
        <v>-7.758986816025601</v>
      </c>
      <c r="I203" s="297" t="e">
        <v>#N/A</v>
      </c>
      <c r="J203" s="297">
        <v>-1.9967980776536471</v>
      </c>
      <c r="K203" s="297" t="e">
        <v>#N/A</v>
      </c>
      <c r="L203" s="297" t="e">
        <v>#N/A</v>
      </c>
      <c r="M203" s="297">
        <v>-5.3057777491939788</v>
      </c>
      <c r="N203" s="297" t="e">
        <v>#N/A</v>
      </c>
      <c r="O203" s="297">
        <v>-1.3692329675339288</v>
      </c>
      <c r="P203" s="297">
        <v>-0.22820549458898753</v>
      </c>
      <c r="Q203" s="297" t="e">
        <v>#N/A</v>
      </c>
      <c r="R203" s="297" t="e">
        <v>#N/A</v>
      </c>
      <c r="S203" s="297" t="e">
        <v>#N/A</v>
      </c>
      <c r="T203" s="297">
        <v>-0.85577060470870592</v>
      </c>
      <c r="U203" s="297" t="e">
        <v>#N/A</v>
      </c>
      <c r="V203" s="297" t="e">
        <v>#N/A</v>
      </c>
      <c r="W203" s="297">
        <v>2.1679521985953905</v>
      </c>
      <c r="X203" s="297">
        <v>1.0839760992976935</v>
      </c>
      <c r="Y203" s="297">
        <v>1.1410274729449412</v>
      </c>
      <c r="Z203" s="297">
        <v>1.0269247256504492</v>
      </c>
      <c r="AA203" s="297" t="e">
        <v>#N/A</v>
      </c>
      <c r="AB203" s="297" t="e">
        <v>#N/A</v>
      </c>
      <c r="AC203" s="298">
        <v>-0.57051373647247061</v>
      </c>
      <c r="AD203" s="298">
        <v>-1.0839760992976935</v>
      </c>
      <c r="AE203" s="298">
        <v>0.96987335200320146</v>
      </c>
      <c r="AF203" s="298" t="e">
        <v>#N/A</v>
      </c>
      <c r="AG203" s="298" t="e">
        <v>#N/A</v>
      </c>
      <c r="AH203" s="298">
        <v>1.1410274729449412</v>
      </c>
      <c r="AI203" s="298" t="e">
        <v>#N/A</v>
      </c>
      <c r="AJ203" s="298">
        <v>-8.3294478820614177</v>
      </c>
      <c r="AK203" s="298" t="e">
        <v>#N/A</v>
      </c>
      <c r="AL203" s="298">
        <v>-9.9269390146209915</v>
      </c>
      <c r="AM203" s="298" t="e">
        <v>#N/A</v>
      </c>
    </row>
    <row r="204" spans="1:39" s="61" customFormat="1" ht="14.55" customHeight="1" x14ac:dyDescent="0.3">
      <c r="A204" s="296">
        <v>200</v>
      </c>
      <c r="B204" s="24" t="s">
        <v>315</v>
      </c>
      <c r="C204" s="90" t="s">
        <v>758</v>
      </c>
      <c r="D204" s="116" t="s">
        <v>300</v>
      </c>
      <c r="E204" s="297">
        <v>3.7083391501477636</v>
      </c>
      <c r="F204" s="297">
        <v>-6.0018045076903928</v>
      </c>
      <c r="G204" s="297" t="e">
        <v>#N/A</v>
      </c>
      <c r="H204" s="297">
        <v>-3.0807741769513406</v>
      </c>
      <c r="I204" s="297" t="e">
        <v>#N/A</v>
      </c>
      <c r="J204" s="297">
        <v>1.7115412094174118</v>
      </c>
      <c r="K204" s="297" t="e">
        <v>#N/A</v>
      </c>
      <c r="L204" s="297" t="e">
        <v>#N/A</v>
      </c>
      <c r="M204" s="297" t="e">
        <v>#N/A</v>
      </c>
      <c r="N204" s="297" t="e">
        <v>#N/A</v>
      </c>
      <c r="O204" s="297" t="e">
        <v>#N/A</v>
      </c>
      <c r="P204" s="297" t="e">
        <v>#N/A</v>
      </c>
      <c r="Q204" s="297" t="e">
        <v>#N/A</v>
      </c>
      <c r="R204" s="297">
        <v>-1.5403870884756721</v>
      </c>
      <c r="S204" s="297" t="e">
        <v>#N/A</v>
      </c>
      <c r="T204" s="297">
        <v>2.3391063195371302</v>
      </c>
      <c r="U204" s="297" t="e">
        <v>#N/A</v>
      </c>
      <c r="V204" s="297" t="e">
        <v>#N/A</v>
      </c>
      <c r="W204" s="297" t="e">
        <v>#N/A</v>
      </c>
      <c r="X204" s="297" t="e">
        <v>#N/A</v>
      </c>
      <c r="Y204" s="297">
        <v>3.6512879134238148</v>
      </c>
      <c r="Z204" s="297" t="e">
        <v>#N/A</v>
      </c>
      <c r="AA204" s="297" t="e">
        <v>#N/A</v>
      </c>
      <c r="AB204" s="297" t="e">
        <v>#N/A</v>
      </c>
      <c r="AC204" s="298">
        <v>2.3391063195371302</v>
      </c>
      <c r="AD204" s="298">
        <v>2.8867995065507017</v>
      </c>
      <c r="AE204" s="298" t="e">
        <v>#N/A</v>
      </c>
      <c r="AF204" s="298">
        <v>3.9935961553072943</v>
      </c>
      <c r="AG204" s="298" t="e">
        <v>#N/A</v>
      </c>
      <c r="AH204" s="298">
        <v>4.3929557708380251</v>
      </c>
      <c r="AI204" s="298" t="e">
        <v>#N/A</v>
      </c>
      <c r="AJ204" s="298">
        <v>-4.467054580426792</v>
      </c>
      <c r="AK204" s="298" t="e">
        <v>#N/A</v>
      </c>
      <c r="AL204" s="298" t="e">
        <v>#N/A</v>
      </c>
      <c r="AM204" s="298" t="e">
        <v>#N/A</v>
      </c>
    </row>
    <row r="205" spans="1:39" s="61" customFormat="1" ht="14.55" customHeight="1" x14ac:dyDescent="0.3">
      <c r="A205" s="296">
        <v>201</v>
      </c>
      <c r="B205" s="24" t="s">
        <v>314</v>
      </c>
      <c r="C205" s="90" t="s">
        <v>759</v>
      </c>
      <c r="D205" s="116" t="s">
        <v>300</v>
      </c>
      <c r="E205" s="297">
        <v>7.1314217059058844</v>
      </c>
      <c r="F205" s="297">
        <v>-2.167952198595394</v>
      </c>
      <c r="G205" s="297" t="e">
        <v>#N/A</v>
      </c>
      <c r="H205" s="297">
        <v>1.312181593886681</v>
      </c>
      <c r="I205" s="297" t="e">
        <v>#N/A</v>
      </c>
      <c r="J205" s="297" t="e">
        <v>#N/A</v>
      </c>
      <c r="K205" s="297" t="e">
        <v>#N/A</v>
      </c>
      <c r="L205" s="297" t="e">
        <v>#N/A</v>
      </c>
      <c r="M205" s="297" t="e">
        <v>#N/A</v>
      </c>
      <c r="N205" s="297" t="e">
        <v>#N/A</v>
      </c>
      <c r="O205" s="297" t="e">
        <v>#N/A</v>
      </c>
      <c r="P205" s="297" t="e">
        <v>#N/A</v>
      </c>
      <c r="Q205" s="297">
        <v>4.4500071444852694</v>
      </c>
      <c r="R205" s="297" t="e">
        <v>#N/A</v>
      </c>
      <c r="S205" s="297" t="e">
        <v>#N/A</v>
      </c>
      <c r="T205" s="297" t="e">
        <v>#N/A</v>
      </c>
      <c r="U205" s="297" t="e">
        <v>#N/A</v>
      </c>
      <c r="V205" s="297" t="e">
        <v>#N/A</v>
      </c>
      <c r="W205" s="297" t="e">
        <v>#N/A</v>
      </c>
      <c r="X205" s="297" t="e">
        <v>#N/A</v>
      </c>
      <c r="Y205" s="297" t="e">
        <v>#N/A</v>
      </c>
      <c r="Z205" s="297" t="e">
        <v>#N/A</v>
      </c>
      <c r="AA205" s="297" t="e">
        <v>#N/A</v>
      </c>
      <c r="AB205" s="297" t="e">
        <v>#N/A</v>
      </c>
      <c r="AC205" s="298" t="e">
        <v>#N/A</v>
      </c>
      <c r="AD205" s="298" t="e">
        <v>#N/A</v>
      </c>
      <c r="AE205" s="298" t="e">
        <v>#N/A</v>
      </c>
      <c r="AF205" s="298" t="e">
        <v>#N/A</v>
      </c>
      <c r="AG205" s="298" t="e">
        <v>#N/A</v>
      </c>
      <c r="AH205" s="298" t="e">
        <v>#N/A</v>
      </c>
      <c r="AI205" s="298" t="e">
        <v>#N/A</v>
      </c>
      <c r="AJ205" s="298" t="e">
        <v>#N/A</v>
      </c>
      <c r="AK205" s="298" t="e">
        <v>#N/A</v>
      </c>
      <c r="AL205" s="298" t="e">
        <v>#N/A</v>
      </c>
      <c r="AM205" s="298" t="e">
        <v>#N/A</v>
      </c>
    </row>
    <row r="206" spans="1:39" s="61" customFormat="1" ht="14.55" hidden="1" customHeight="1" x14ac:dyDescent="0.3">
      <c r="A206" s="296">
        <v>202</v>
      </c>
      <c r="B206" s="24" t="s">
        <v>313</v>
      </c>
      <c r="C206" s="90" t="s">
        <v>760</v>
      </c>
      <c r="D206" s="116" t="s">
        <v>300</v>
      </c>
      <c r="E206" s="297">
        <v>10.041041707507073</v>
      </c>
      <c r="F206" s="297" t="e">
        <v>#N/A</v>
      </c>
      <c r="G206" s="297" t="e">
        <v>#N/A</v>
      </c>
      <c r="H206" s="297" t="e">
        <v>#N/A</v>
      </c>
      <c r="I206" s="297" t="e">
        <v>#N/A</v>
      </c>
      <c r="J206" s="297" t="e">
        <v>#N/A</v>
      </c>
      <c r="K206" s="297" t="e">
        <v>#N/A</v>
      </c>
      <c r="L206" s="297" t="e">
        <v>#N/A</v>
      </c>
      <c r="M206" s="297" t="e">
        <v>#N/A</v>
      </c>
      <c r="N206" s="297" t="e">
        <v>#N/A</v>
      </c>
      <c r="O206" s="297" t="e">
        <v>#N/A</v>
      </c>
      <c r="P206" s="297" t="e">
        <v>#N/A</v>
      </c>
      <c r="Q206" s="297" t="e">
        <v>#N/A</v>
      </c>
      <c r="R206" s="297" t="e">
        <v>#N/A</v>
      </c>
      <c r="S206" s="297" t="e">
        <v>#N/A</v>
      </c>
      <c r="T206" s="297" t="e">
        <v>#N/A</v>
      </c>
      <c r="U206" s="297" t="e">
        <v>#N/A</v>
      </c>
      <c r="V206" s="297" t="e">
        <v>#N/A</v>
      </c>
      <c r="W206" s="297" t="e">
        <v>#N/A</v>
      </c>
      <c r="X206" s="297" t="e">
        <v>#N/A</v>
      </c>
      <c r="Y206" s="297" t="e">
        <v>#N/A</v>
      </c>
      <c r="Z206" s="297" t="e">
        <v>#N/A</v>
      </c>
      <c r="AA206" s="297" t="e">
        <v>#N/A</v>
      </c>
      <c r="AB206" s="297" t="e">
        <v>#N/A</v>
      </c>
      <c r="AC206" s="298" t="e">
        <v>#N/A</v>
      </c>
      <c r="AD206" s="298" t="e">
        <v>#N/A</v>
      </c>
      <c r="AE206" s="298" t="e">
        <v>#N/A</v>
      </c>
      <c r="AF206" s="298" t="e">
        <v>#N/A</v>
      </c>
      <c r="AG206" s="298" t="e">
        <v>#N/A</v>
      </c>
      <c r="AH206" s="298" t="e">
        <v>#N/A</v>
      </c>
      <c r="AI206" s="298" t="e">
        <v>#N/A</v>
      </c>
      <c r="AJ206" s="298" t="e">
        <v>#N/A</v>
      </c>
      <c r="AK206" s="298" t="e">
        <v>#N/A</v>
      </c>
      <c r="AL206" s="298" t="e">
        <v>#N/A</v>
      </c>
      <c r="AM206" s="298" t="e">
        <v>#N/A</v>
      </c>
    </row>
    <row r="207" spans="1:39" s="61" customFormat="1" ht="14.55" hidden="1" customHeight="1" x14ac:dyDescent="0.3">
      <c r="A207" s="296">
        <v>203</v>
      </c>
      <c r="B207" s="24" t="s">
        <v>312</v>
      </c>
      <c r="C207" s="90" t="s">
        <v>761</v>
      </c>
      <c r="D207" s="116" t="s">
        <v>300</v>
      </c>
      <c r="E207" s="297">
        <v>13.178866986063491</v>
      </c>
      <c r="F207" s="297" t="e">
        <v>#N/A</v>
      </c>
      <c r="G207" s="297" t="e">
        <v>#N/A</v>
      </c>
      <c r="H207" s="297" t="e">
        <v>#N/A</v>
      </c>
      <c r="I207" s="297" t="e">
        <v>#N/A</v>
      </c>
      <c r="J207" s="297" t="e">
        <v>#N/A</v>
      </c>
      <c r="K207" s="297" t="e">
        <v>#N/A</v>
      </c>
      <c r="L207" s="297" t="e">
        <v>#N/A</v>
      </c>
      <c r="M207" s="297" t="e">
        <v>#N/A</v>
      </c>
      <c r="N207" s="297" t="e">
        <v>#N/A</v>
      </c>
      <c r="O207" s="297" t="e">
        <v>#N/A</v>
      </c>
      <c r="P207" s="297" t="e">
        <v>#N/A</v>
      </c>
      <c r="Q207" s="297" t="e">
        <v>#N/A</v>
      </c>
      <c r="R207" s="297" t="e">
        <v>#N/A</v>
      </c>
      <c r="S207" s="297" t="e">
        <v>#N/A</v>
      </c>
      <c r="T207" s="297" t="e">
        <v>#N/A</v>
      </c>
      <c r="U207" s="297" t="e">
        <v>#N/A</v>
      </c>
      <c r="V207" s="297" t="e">
        <v>#N/A</v>
      </c>
      <c r="W207" s="297" t="e">
        <v>#N/A</v>
      </c>
      <c r="X207" s="297" t="e">
        <v>#N/A</v>
      </c>
      <c r="Y207" s="297" t="e">
        <v>#N/A</v>
      </c>
      <c r="Z207" s="297" t="e">
        <v>#N/A</v>
      </c>
      <c r="AA207" s="297" t="e">
        <v>#N/A</v>
      </c>
      <c r="AB207" s="297" t="e">
        <v>#N/A</v>
      </c>
      <c r="AC207" s="298" t="e">
        <v>#N/A</v>
      </c>
      <c r="AD207" s="298" t="e">
        <v>#N/A</v>
      </c>
      <c r="AE207" s="298" t="e">
        <v>#N/A</v>
      </c>
      <c r="AF207" s="298" t="e">
        <v>#N/A</v>
      </c>
      <c r="AG207" s="298" t="e">
        <v>#N/A</v>
      </c>
      <c r="AH207" s="298" t="e">
        <v>#N/A</v>
      </c>
      <c r="AI207" s="298" t="e">
        <v>#N/A</v>
      </c>
      <c r="AJ207" s="298" t="e">
        <v>#N/A</v>
      </c>
      <c r="AK207" s="298" t="e">
        <v>#N/A</v>
      </c>
      <c r="AL207" s="298" t="e">
        <v>#N/A</v>
      </c>
      <c r="AM207" s="298" t="e">
        <v>#N/A</v>
      </c>
    </row>
    <row r="208" spans="1:39" s="61" customFormat="1" ht="14.55" hidden="1" customHeight="1" x14ac:dyDescent="0.3">
      <c r="A208" s="296">
        <v>204</v>
      </c>
      <c r="B208" s="24" t="s">
        <v>311</v>
      </c>
      <c r="C208" s="90" t="s">
        <v>762</v>
      </c>
      <c r="D208" s="116" t="s">
        <v>300</v>
      </c>
      <c r="E208" s="297">
        <v>16.544898629743827</v>
      </c>
      <c r="F208" s="297" t="e">
        <v>#N/A</v>
      </c>
      <c r="G208" s="297" t="e">
        <v>#N/A</v>
      </c>
      <c r="H208" s="297" t="e">
        <v>#N/A</v>
      </c>
      <c r="I208" s="297" t="e">
        <v>#N/A</v>
      </c>
      <c r="J208" s="297" t="e">
        <v>#N/A</v>
      </c>
      <c r="K208" s="297" t="e">
        <v>#N/A</v>
      </c>
      <c r="L208" s="297" t="e">
        <v>#N/A</v>
      </c>
      <c r="M208" s="297" t="e">
        <v>#N/A</v>
      </c>
      <c r="N208" s="297" t="e">
        <v>#N/A</v>
      </c>
      <c r="O208" s="297" t="e">
        <v>#N/A</v>
      </c>
      <c r="P208" s="297" t="e">
        <v>#N/A</v>
      </c>
      <c r="Q208" s="297" t="e">
        <v>#N/A</v>
      </c>
      <c r="R208" s="297" t="e">
        <v>#N/A</v>
      </c>
      <c r="S208" s="297" t="e">
        <v>#N/A</v>
      </c>
      <c r="T208" s="297" t="e">
        <v>#N/A</v>
      </c>
      <c r="U208" s="297" t="e">
        <v>#N/A</v>
      </c>
      <c r="V208" s="297" t="e">
        <v>#N/A</v>
      </c>
      <c r="W208" s="297" t="e">
        <v>#N/A</v>
      </c>
      <c r="X208" s="297" t="e">
        <v>#N/A</v>
      </c>
      <c r="Y208" s="297" t="e">
        <v>#N/A</v>
      </c>
      <c r="Z208" s="297" t="e">
        <v>#N/A</v>
      </c>
      <c r="AA208" s="297" t="e">
        <v>#N/A</v>
      </c>
      <c r="AB208" s="297" t="e">
        <v>#N/A</v>
      </c>
      <c r="AC208" s="298" t="e">
        <v>#N/A</v>
      </c>
      <c r="AD208" s="298" t="e">
        <v>#N/A</v>
      </c>
      <c r="AE208" s="298" t="e">
        <v>#N/A</v>
      </c>
      <c r="AF208" s="298" t="e">
        <v>#N/A</v>
      </c>
      <c r="AG208" s="298" t="e">
        <v>#N/A</v>
      </c>
      <c r="AH208" s="298" t="e">
        <v>#N/A</v>
      </c>
      <c r="AI208" s="298" t="e">
        <v>#N/A</v>
      </c>
      <c r="AJ208" s="298" t="e">
        <v>#N/A</v>
      </c>
      <c r="AK208" s="298" t="e">
        <v>#N/A</v>
      </c>
      <c r="AL208" s="298" t="e">
        <v>#N/A</v>
      </c>
      <c r="AM208" s="298" t="e">
        <v>#N/A</v>
      </c>
    </row>
    <row r="209" spans="1:39" s="61" customFormat="1" ht="14.55" customHeight="1" x14ac:dyDescent="0.3">
      <c r="A209" s="296">
        <v>205</v>
      </c>
      <c r="B209" s="24" t="s">
        <v>310</v>
      </c>
      <c r="C209" s="90" t="s">
        <v>763</v>
      </c>
      <c r="D209" s="116" t="s">
        <v>305</v>
      </c>
      <c r="E209" s="297">
        <v>5.0775721747330671</v>
      </c>
      <c r="F209" s="297">
        <v>-3.4116721441053741</v>
      </c>
      <c r="G209" s="297" t="e">
        <v>#N/A</v>
      </c>
      <c r="H209" s="297">
        <v>-0.6846164837669626</v>
      </c>
      <c r="I209" s="297" t="e">
        <v>#N/A</v>
      </c>
      <c r="J209" s="297">
        <v>2.396157693184378</v>
      </c>
      <c r="K209" s="297" t="e">
        <v>#N/A</v>
      </c>
      <c r="L209" s="297" t="e">
        <v>#N/A</v>
      </c>
      <c r="M209" s="297" t="e">
        <v>#N/A</v>
      </c>
      <c r="N209" s="297" t="e">
        <v>#N/A</v>
      </c>
      <c r="O209" s="297" t="e">
        <v>#N/A</v>
      </c>
      <c r="P209" s="297" t="e">
        <v>#N/A</v>
      </c>
      <c r="Q209" s="297" t="e">
        <v>#N/A</v>
      </c>
      <c r="R209" s="297" t="e">
        <v>#N/A</v>
      </c>
      <c r="S209" s="297" t="e">
        <v>#N/A</v>
      </c>
      <c r="T209" s="297" t="e">
        <v>#N/A</v>
      </c>
      <c r="U209" s="297" t="e">
        <v>#N/A</v>
      </c>
      <c r="V209" s="297" t="e">
        <v>#N/A</v>
      </c>
      <c r="W209" s="297" t="e">
        <v>#N/A</v>
      </c>
      <c r="X209" s="297" t="e">
        <v>#N/A</v>
      </c>
      <c r="Y209" s="297" t="e">
        <v>#N/A</v>
      </c>
      <c r="Z209" s="297" t="e">
        <v>#N/A</v>
      </c>
      <c r="AA209" s="297" t="e">
        <v>#N/A</v>
      </c>
      <c r="AB209" s="297" t="e">
        <v>#N/A</v>
      </c>
      <c r="AC209" s="298" t="e">
        <v>#N/A</v>
      </c>
      <c r="AD209" s="298" t="e">
        <v>#N/A</v>
      </c>
      <c r="AE209" s="298" t="e">
        <v>#N/A</v>
      </c>
      <c r="AF209" s="298" t="e">
        <v>#N/A</v>
      </c>
      <c r="AG209" s="298" t="e">
        <v>#N/A</v>
      </c>
      <c r="AH209" s="298" t="e">
        <v>#N/A</v>
      </c>
      <c r="AI209" s="298" t="e">
        <v>#N/A</v>
      </c>
      <c r="AJ209" s="298" t="e">
        <v>#N/A</v>
      </c>
      <c r="AK209" s="298" t="e">
        <v>#N/A</v>
      </c>
      <c r="AL209" s="298" t="e">
        <v>#N/A</v>
      </c>
      <c r="AM209" s="298" t="e">
        <v>#N/A</v>
      </c>
    </row>
    <row r="210" spans="1:39" s="61" customFormat="1" ht="14.55" customHeight="1" x14ac:dyDescent="0.3">
      <c r="A210" s="296">
        <v>206</v>
      </c>
      <c r="B210" s="24" t="s">
        <v>309</v>
      </c>
      <c r="C210" s="90" t="s">
        <v>764</v>
      </c>
      <c r="D210" s="116" t="s">
        <v>305</v>
      </c>
      <c r="E210" s="297">
        <v>1.9967980605382356</v>
      </c>
      <c r="F210" s="297">
        <v>-7.5136659093424392</v>
      </c>
      <c r="G210" s="297" t="e">
        <v>#N/A</v>
      </c>
      <c r="H210" s="297">
        <v>-3.9935961553072943</v>
      </c>
      <c r="I210" s="297" t="e">
        <v>#N/A</v>
      </c>
      <c r="J210" s="297">
        <v>5.7051373647247772E-2</v>
      </c>
      <c r="K210" s="297" t="e">
        <v>#N/A</v>
      </c>
      <c r="L210" s="297" t="e">
        <v>#N/A</v>
      </c>
      <c r="M210" s="297">
        <v>-3.2519282978930839</v>
      </c>
      <c r="N210" s="297" t="e">
        <v>#N/A</v>
      </c>
      <c r="O210" s="297">
        <v>0.51346236282522284</v>
      </c>
      <c r="P210" s="297" t="e">
        <v>#N/A</v>
      </c>
      <c r="Q210" s="297" t="e">
        <v>#N/A</v>
      </c>
      <c r="R210" s="297" t="e">
        <v>#N/A</v>
      </c>
      <c r="S210" s="297" t="e">
        <v>#N/A</v>
      </c>
      <c r="T210" s="297">
        <v>0.96987335200320146</v>
      </c>
      <c r="U210" s="297" t="e">
        <v>#N/A</v>
      </c>
      <c r="V210" s="297" t="e">
        <v>#N/A</v>
      </c>
      <c r="W210" s="297" t="e">
        <v>#N/A</v>
      </c>
      <c r="X210" s="297" t="e">
        <v>#N/A</v>
      </c>
      <c r="Y210" s="297">
        <v>2.7384659350678575</v>
      </c>
      <c r="Z210" s="297" t="e">
        <v>#N/A</v>
      </c>
      <c r="AA210" s="297" t="e">
        <v>#N/A</v>
      </c>
      <c r="AB210" s="297" t="e">
        <v>#N/A</v>
      </c>
      <c r="AC210" s="298">
        <v>1.2551302202394368</v>
      </c>
      <c r="AD210" s="298" t="e">
        <v>#N/A</v>
      </c>
      <c r="AE210" s="298" t="e">
        <v>#N/A</v>
      </c>
      <c r="AF210" s="298" t="e">
        <v>#N/A</v>
      </c>
      <c r="AG210" s="298">
        <v>2.7955173087151088</v>
      </c>
      <c r="AH210" s="298">
        <v>2.2820549458898824</v>
      </c>
      <c r="AI210" s="298" t="e">
        <v>#N/A</v>
      </c>
      <c r="AJ210" s="298" t="e">
        <v>#N/A</v>
      </c>
      <c r="AK210" s="298" t="e">
        <v>#N/A</v>
      </c>
      <c r="AL210" s="298">
        <v>-6.44680522213892</v>
      </c>
      <c r="AM210" s="298" t="e">
        <v>#N/A</v>
      </c>
    </row>
    <row r="211" spans="1:39" s="61" customFormat="1" ht="14.55" customHeight="1" x14ac:dyDescent="0.3">
      <c r="A211" s="296">
        <v>207</v>
      </c>
      <c r="B211" s="24" t="s">
        <v>308</v>
      </c>
      <c r="C211" s="90" t="s">
        <v>765</v>
      </c>
      <c r="D211" s="116" t="s">
        <v>305</v>
      </c>
      <c r="E211" s="297">
        <v>9.5275792336412781</v>
      </c>
      <c r="F211" s="297">
        <v>-5.7051373647247772E-2</v>
      </c>
      <c r="G211" s="297" t="e">
        <v>#N/A</v>
      </c>
      <c r="H211" s="297" t="e">
        <v>#N/A</v>
      </c>
      <c r="I211" s="297" t="e">
        <v>#N/A</v>
      </c>
      <c r="J211" s="297" t="e">
        <v>#N/A</v>
      </c>
      <c r="K211" s="297" t="e">
        <v>#N/A</v>
      </c>
      <c r="L211" s="297" t="e">
        <v>#N/A</v>
      </c>
      <c r="M211" s="297" t="e">
        <v>#N/A</v>
      </c>
      <c r="N211" s="297" t="e">
        <v>#N/A</v>
      </c>
      <c r="O211" s="297" t="e">
        <v>#N/A</v>
      </c>
      <c r="P211" s="297" t="e">
        <v>#N/A</v>
      </c>
      <c r="Q211" s="297" t="e">
        <v>#N/A</v>
      </c>
      <c r="R211" s="297" t="e">
        <v>#N/A</v>
      </c>
      <c r="S211" s="297" t="e">
        <v>#N/A</v>
      </c>
      <c r="T211" s="297" t="e">
        <v>#N/A</v>
      </c>
      <c r="U211" s="297" t="e">
        <v>#N/A</v>
      </c>
      <c r="V211" s="297" t="e">
        <v>#N/A</v>
      </c>
      <c r="W211" s="297" t="e">
        <v>#N/A</v>
      </c>
      <c r="X211" s="297" t="e">
        <v>#N/A</v>
      </c>
      <c r="Y211" s="297" t="e">
        <v>#N/A</v>
      </c>
      <c r="Z211" s="297" t="e">
        <v>#N/A</v>
      </c>
      <c r="AA211" s="297" t="e">
        <v>#N/A</v>
      </c>
      <c r="AB211" s="297" t="e">
        <v>#N/A</v>
      </c>
      <c r="AC211" s="298" t="e">
        <v>#N/A</v>
      </c>
      <c r="AD211" s="298" t="e">
        <v>#N/A</v>
      </c>
      <c r="AE211" s="298" t="e">
        <v>#N/A</v>
      </c>
      <c r="AF211" s="298" t="e">
        <v>#N/A</v>
      </c>
      <c r="AG211" s="298" t="e">
        <v>#N/A</v>
      </c>
      <c r="AH211" s="298" t="e">
        <v>#N/A</v>
      </c>
      <c r="AI211" s="298" t="e">
        <v>#N/A</v>
      </c>
      <c r="AJ211" s="298" t="e">
        <v>#N/A</v>
      </c>
      <c r="AK211" s="298" t="e">
        <v>#N/A</v>
      </c>
      <c r="AL211" s="298" t="e">
        <v>#N/A</v>
      </c>
      <c r="AM211" s="298" t="e">
        <v>#N/A</v>
      </c>
    </row>
    <row r="212" spans="1:39" s="61" customFormat="1" ht="14.55" customHeight="1" x14ac:dyDescent="0.3">
      <c r="A212" s="296">
        <v>208</v>
      </c>
      <c r="B212" s="24" t="s">
        <v>307</v>
      </c>
      <c r="C212" s="90" t="s">
        <v>766</v>
      </c>
      <c r="D212" s="116" t="s">
        <v>305</v>
      </c>
      <c r="E212" s="297" t="e">
        <v>#N/A</v>
      </c>
      <c r="F212" s="297">
        <v>3.5714159903176679</v>
      </c>
      <c r="G212" s="297" t="e">
        <v>#N/A</v>
      </c>
      <c r="H212" s="297" t="e">
        <v>#N/A</v>
      </c>
      <c r="I212" s="297" t="e">
        <v>#N/A</v>
      </c>
      <c r="J212" s="297" t="e">
        <v>#N/A</v>
      </c>
      <c r="K212" s="297" t="e">
        <v>#N/A</v>
      </c>
      <c r="L212" s="297" t="e">
        <v>#N/A</v>
      </c>
      <c r="M212" s="297" t="e">
        <v>#N/A</v>
      </c>
      <c r="N212" s="297" t="e">
        <v>#N/A</v>
      </c>
      <c r="O212" s="297" t="e">
        <v>#N/A</v>
      </c>
      <c r="P212" s="297" t="e">
        <v>#N/A</v>
      </c>
      <c r="Q212" s="297" t="e">
        <v>#N/A</v>
      </c>
      <c r="R212" s="297" t="e">
        <v>#N/A</v>
      </c>
      <c r="S212" s="297" t="e">
        <v>#N/A</v>
      </c>
      <c r="T212" s="297" t="e">
        <v>#N/A</v>
      </c>
      <c r="U212" s="297" t="e">
        <v>#N/A</v>
      </c>
      <c r="V212" s="297" t="e">
        <v>#N/A</v>
      </c>
      <c r="W212" s="297" t="e">
        <v>#N/A</v>
      </c>
      <c r="X212" s="297" t="e">
        <v>#N/A</v>
      </c>
      <c r="Y212" s="297" t="e">
        <v>#N/A</v>
      </c>
      <c r="Z212" s="297" t="e">
        <v>#N/A</v>
      </c>
      <c r="AA212" s="297" t="e">
        <v>#N/A</v>
      </c>
      <c r="AB212" s="297" t="e">
        <v>#N/A</v>
      </c>
      <c r="AC212" s="298" t="e">
        <v>#N/A</v>
      </c>
      <c r="AD212" s="298" t="e">
        <v>#N/A</v>
      </c>
      <c r="AE212" s="298" t="e">
        <v>#N/A</v>
      </c>
      <c r="AF212" s="298" t="e">
        <v>#N/A</v>
      </c>
      <c r="AG212" s="298" t="e">
        <v>#N/A</v>
      </c>
      <c r="AH212" s="298" t="e">
        <v>#N/A</v>
      </c>
      <c r="AI212" s="298" t="e">
        <v>#N/A</v>
      </c>
      <c r="AJ212" s="298" t="e">
        <v>#N/A</v>
      </c>
      <c r="AK212" s="298" t="e">
        <v>#N/A</v>
      </c>
      <c r="AL212" s="298" t="e">
        <v>#N/A</v>
      </c>
      <c r="AM212" s="298" t="e">
        <v>#N/A</v>
      </c>
    </row>
    <row r="213" spans="1:39" s="61" customFormat="1" ht="14.55" hidden="1" customHeight="1" x14ac:dyDescent="0.3">
      <c r="A213" s="296">
        <v>209</v>
      </c>
      <c r="B213" s="24" t="s">
        <v>306</v>
      </c>
      <c r="C213" s="90" t="s">
        <v>767</v>
      </c>
      <c r="D213" s="116" t="s">
        <v>305</v>
      </c>
      <c r="E213" s="297">
        <v>15.746179072231781</v>
      </c>
      <c r="F213" s="297" t="e">
        <v>#N/A</v>
      </c>
      <c r="G213" s="297" t="e">
        <v>#N/A</v>
      </c>
      <c r="H213" s="297" t="e">
        <v>#N/A</v>
      </c>
      <c r="I213" s="297" t="e">
        <v>#N/A</v>
      </c>
      <c r="J213" s="297" t="e">
        <v>#N/A</v>
      </c>
      <c r="K213" s="297" t="e">
        <v>#N/A</v>
      </c>
      <c r="L213" s="297" t="e">
        <v>#N/A</v>
      </c>
      <c r="M213" s="297" t="e">
        <v>#N/A</v>
      </c>
      <c r="N213" s="297" t="e">
        <v>#N/A</v>
      </c>
      <c r="O213" s="297" t="e">
        <v>#N/A</v>
      </c>
      <c r="P213" s="297" t="e">
        <v>#N/A</v>
      </c>
      <c r="Q213" s="297" t="e">
        <v>#N/A</v>
      </c>
      <c r="R213" s="297" t="e">
        <v>#N/A</v>
      </c>
      <c r="S213" s="297" t="e">
        <v>#N/A</v>
      </c>
      <c r="T213" s="297" t="e">
        <v>#N/A</v>
      </c>
      <c r="U213" s="297" t="e">
        <v>#N/A</v>
      </c>
      <c r="V213" s="297" t="e">
        <v>#N/A</v>
      </c>
      <c r="W213" s="297" t="e">
        <v>#N/A</v>
      </c>
      <c r="X213" s="297" t="e">
        <v>#N/A</v>
      </c>
      <c r="Y213" s="297" t="e">
        <v>#N/A</v>
      </c>
      <c r="Z213" s="297" t="e">
        <v>#N/A</v>
      </c>
      <c r="AA213" s="297" t="e">
        <v>#N/A</v>
      </c>
      <c r="AB213" s="297" t="e">
        <v>#N/A</v>
      </c>
      <c r="AC213" s="298" t="e">
        <v>#N/A</v>
      </c>
      <c r="AD213" s="298" t="e">
        <v>#N/A</v>
      </c>
      <c r="AE213" s="298" t="e">
        <v>#N/A</v>
      </c>
      <c r="AF213" s="298" t="e">
        <v>#N/A</v>
      </c>
      <c r="AG213" s="298" t="e">
        <v>#N/A</v>
      </c>
      <c r="AH213" s="298" t="e">
        <v>#N/A</v>
      </c>
      <c r="AI213" s="298" t="e">
        <v>#N/A</v>
      </c>
      <c r="AJ213" s="298" t="e">
        <v>#N/A</v>
      </c>
      <c r="AK213" s="298" t="e">
        <v>#N/A</v>
      </c>
      <c r="AL213" s="298" t="e">
        <v>#N/A</v>
      </c>
      <c r="AM213" s="298" t="e">
        <v>#N/A</v>
      </c>
    </row>
    <row r="214" spans="1:39" s="61" customFormat="1" ht="14.55" customHeight="1" x14ac:dyDescent="0.3">
      <c r="A214" s="296">
        <v>210</v>
      </c>
      <c r="B214" s="24" t="s">
        <v>304</v>
      </c>
      <c r="C214" s="90" t="s">
        <v>768</v>
      </c>
      <c r="D214" s="116" t="s">
        <v>300</v>
      </c>
      <c r="E214" s="297">
        <v>4.0506474091466576</v>
      </c>
      <c r="F214" s="297">
        <v>-4.5013533807677959</v>
      </c>
      <c r="G214" s="297" t="e">
        <v>#N/A</v>
      </c>
      <c r="H214" s="297" t="e">
        <v>#N/A</v>
      </c>
      <c r="I214" s="297" t="e">
        <v>#N/A</v>
      </c>
      <c r="J214" s="297" t="e">
        <v>#N/A</v>
      </c>
      <c r="K214" s="297" t="e">
        <v>#N/A</v>
      </c>
      <c r="L214" s="297" t="e">
        <v>#N/A</v>
      </c>
      <c r="M214" s="297" t="e">
        <v>#N/A</v>
      </c>
      <c r="N214" s="297" t="e">
        <v>#N/A</v>
      </c>
      <c r="O214" s="297" t="e">
        <v>#N/A</v>
      </c>
      <c r="P214" s="297" t="e">
        <v>#N/A</v>
      </c>
      <c r="Q214" s="297" t="e">
        <v>#N/A</v>
      </c>
      <c r="R214" s="297" t="e">
        <v>#N/A</v>
      </c>
      <c r="S214" s="297">
        <v>3.2519282978930804</v>
      </c>
      <c r="T214" s="297" t="e">
        <v>#N/A</v>
      </c>
      <c r="U214" s="297" t="e">
        <v>#N/A</v>
      </c>
      <c r="V214" s="297" t="e">
        <v>#N/A</v>
      </c>
      <c r="W214" s="297" t="e">
        <v>#N/A</v>
      </c>
      <c r="X214" s="297" t="e">
        <v>#N/A</v>
      </c>
      <c r="Y214" s="297" t="e">
        <v>#N/A</v>
      </c>
      <c r="Z214" s="297" t="e">
        <v>#N/A</v>
      </c>
      <c r="AA214" s="297" t="e">
        <v>#N/A</v>
      </c>
      <c r="AB214" s="297" t="e">
        <v>#N/A</v>
      </c>
      <c r="AC214" s="298" t="e">
        <v>#N/A</v>
      </c>
      <c r="AD214" s="298" t="e">
        <v>#N/A</v>
      </c>
      <c r="AE214" s="298" t="e">
        <v>#N/A</v>
      </c>
      <c r="AF214" s="298" t="e">
        <v>#N/A</v>
      </c>
      <c r="AG214" s="298" t="e">
        <v>#N/A</v>
      </c>
      <c r="AH214" s="298" t="e">
        <v>#N/A</v>
      </c>
      <c r="AI214" s="298" t="e">
        <v>#N/A</v>
      </c>
      <c r="AJ214" s="298" t="e">
        <v>#N/A</v>
      </c>
      <c r="AK214" s="298" t="e">
        <v>#N/A</v>
      </c>
      <c r="AL214" s="298" t="e">
        <v>#N/A</v>
      </c>
      <c r="AM214" s="298" t="e">
        <v>#N/A</v>
      </c>
    </row>
    <row r="215" spans="1:39" s="61" customFormat="1" ht="14.55" customHeight="1" x14ac:dyDescent="0.3">
      <c r="A215" s="296">
        <v>211</v>
      </c>
      <c r="B215" s="24" t="s">
        <v>303</v>
      </c>
      <c r="C215" s="90" t="s">
        <v>769</v>
      </c>
      <c r="D215" s="116" t="s">
        <v>300</v>
      </c>
      <c r="E215" s="297">
        <v>7.0173190670090007</v>
      </c>
      <c r="F215" s="297">
        <v>-1.4376946159106225</v>
      </c>
      <c r="G215" s="297" t="e">
        <v>#N/A</v>
      </c>
      <c r="H215" s="297" t="e">
        <v>#N/A</v>
      </c>
      <c r="I215" s="297" t="e">
        <v>#N/A</v>
      </c>
      <c r="J215" s="297">
        <v>6.3897538484916758</v>
      </c>
      <c r="K215" s="297" t="e">
        <v>#N/A</v>
      </c>
      <c r="L215" s="297" t="e">
        <v>#N/A</v>
      </c>
      <c r="M215" s="297" t="e">
        <v>#N/A</v>
      </c>
      <c r="N215" s="297" t="e">
        <v>#N/A</v>
      </c>
      <c r="O215" s="297" t="e">
        <v>#N/A</v>
      </c>
      <c r="P215" s="297" t="e">
        <v>#N/A</v>
      </c>
      <c r="Q215" s="297" t="e">
        <v>#N/A</v>
      </c>
      <c r="R215" s="297" t="e">
        <v>#N/A</v>
      </c>
      <c r="S215" s="297">
        <v>6.1615483539026883</v>
      </c>
      <c r="T215" s="297" t="e">
        <v>#N/A</v>
      </c>
      <c r="U215" s="297" t="e">
        <v>#N/A</v>
      </c>
      <c r="V215" s="297" t="e">
        <v>#N/A</v>
      </c>
      <c r="W215" s="297" t="e">
        <v>#N/A</v>
      </c>
      <c r="X215" s="297" t="e">
        <v>#N/A</v>
      </c>
      <c r="Y215" s="297" t="e">
        <v>#N/A</v>
      </c>
      <c r="Z215" s="297" t="e">
        <v>#N/A</v>
      </c>
      <c r="AA215" s="297" t="e">
        <v>#N/A</v>
      </c>
      <c r="AB215" s="297" t="e">
        <v>#N/A</v>
      </c>
      <c r="AC215" s="298">
        <v>6.6750107167279111</v>
      </c>
      <c r="AD215" s="298">
        <v>8.4264878876983964</v>
      </c>
      <c r="AE215" s="298" t="e">
        <v>#N/A</v>
      </c>
      <c r="AF215" s="298" t="e">
        <v>#N/A</v>
      </c>
      <c r="AG215" s="298" t="e">
        <v>#N/A</v>
      </c>
      <c r="AH215" s="298" t="e">
        <v>#N/A</v>
      </c>
      <c r="AI215" s="298" t="e">
        <v>#N/A</v>
      </c>
      <c r="AJ215" s="298" t="e">
        <v>#N/A</v>
      </c>
      <c r="AK215" s="298" t="e">
        <v>#N/A</v>
      </c>
      <c r="AL215" s="298" t="e">
        <v>#N/A</v>
      </c>
      <c r="AM215" s="298" t="e">
        <v>#N/A</v>
      </c>
    </row>
    <row r="216" spans="1:39" s="61" customFormat="1" ht="14.55" customHeight="1" x14ac:dyDescent="0.3">
      <c r="A216" s="296">
        <v>212</v>
      </c>
      <c r="B216" s="24" t="s">
        <v>302</v>
      </c>
      <c r="C216" s="90" t="s">
        <v>770</v>
      </c>
      <c r="D216" s="116" t="s">
        <v>300</v>
      </c>
      <c r="E216" s="297">
        <v>10.269246984462301</v>
      </c>
      <c r="F216" s="297">
        <v>2.2078881601484639</v>
      </c>
      <c r="G216" s="297" t="e">
        <v>#N/A</v>
      </c>
      <c r="H216" s="297" t="e">
        <v>#N/A</v>
      </c>
      <c r="I216" s="297" t="e">
        <v>#N/A</v>
      </c>
      <c r="J216" s="297" t="e">
        <v>#N/A</v>
      </c>
      <c r="K216" s="297" t="e">
        <v>#N/A</v>
      </c>
      <c r="L216" s="297" t="e">
        <v>#N/A</v>
      </c>
      <c r="M216" s="297" t="e">
        <v>#N/A</v>
      </c>
      <c r="N216" s="297" t="e">
        <v>#N/A</v>
      </c>
      <c r="O216" s="297" t="e">
        <v>#N/A</v>
      </c>
      <c r="P216" s="297" t="e">
        <v>#N/A</v>
      </c>
      <c r="Q216" s="297" t="e">
        <v>#N/A</v>
      </c>
      <c r="R216" s="297" t="e">
        <v>#N/A</v>
      </c>
      <c r="S216" s="297" t="e">
        <v>#N/A</v>
      </c>
      <c r="T216" s="297" t="e">
        <v>#N/A</v>
      </c>
      <c r="U216" s="297" t="e">
        <v>#N/A</v>
      </c>
      <c r="V216" s="297" t="e">
        <v>#N/A</v>
      </c>
      <c r="W216" s="297" t="e">
        <v>#N/A</v>
      </c>
      <c r="X216" s="297" t="e">
        <v>#N/A</v>
      </c>
      <c r="Y216" s="297" t="e">
        <v>#N/A</v>
      </c>
      <c r="Z216" s="297" t="e">
        <v>#N/A</v>
      </c>
      <c r="AA216" s="297" t="e">
        <v>#N/A</v>
      </c>
      <c r="AB216" s="297" t="e">
        <v>#N/A</v>
      </c>
      <c r="AC216" s="298" t="e">
        <v>#N/A</v>
      </c>
      <c r="AD216" s="298" t="e">
        <v>#N/A</v>
      </c>
      <c r="AE216" s="298" t="e">
        <v>#N/A</v>
      </c>
      <c r="AF216" s="298" t="e">
        <v>#N/A</v>
      </c>
      <c r="AG216" s="298" t="e">
        <v>#N/A</v>
      </c>
      <c r="AH216" s="298" t="e">
        <v>#N/A</v>
      </c>
      <c r="AI216" s="298" t="e">
        <v>#N/A</v>
      </c>
      <c r="AJ216" s="298" t="e">
        <v>#N/A</v>
      </c>
      <c r="AK216" s="298" t="e">
        <v>#N/A</v>
      </c>
      <c r="AL216" s="298" t="e">
        <v>#N/A</v>
      </c>
      <c r="AM216" s="298" t="e">
        <v>#N/A</v>
      </c>
    </row>
    <row r="217" spans="1:39" s="61" customFormat="1" ht="14.55" customHeight="1" x14ac:dyDescent="0.3">
      <c r="A217" s="296">
        <v>213</v>
      </c>
      <c r="B217" s="24" t="s">
        <v>301</v>
      </c>
      <c r="C217" s="90" t="s">
        <v>771</v>
      </c>
      <c r="D217" s="116" t="s">
        <v>300</v>
      </c>
      <c r="E217" s="297">
        <v>13.464123582257612</v>
      </c>
      <c r="F217" s="297">
        <v>7.0971908817175375</v>
      </c>
      <c r="G217" s="297" t="e">
        <v>#N/A</v>
      </c>
      <c r="H217" s="297" t="e">
        <v>#N/A</v>
      </c>
      <c r="I217" s="297" t="e">
        <v>#N/A</v>
      </c>
      <c r="J217" s="297" t="e">
        <v>#N/A</v>
      </c>
      <c r="K217" s="297" t="e">
        <v>#N/A</v>
      </c>
      <c r="L217" s="297" t="e">
        <v>#N/A</v>
      </c>
      <c r="M217" s="297" t="e">
        <v>#N/A</v>
      </c>
      <c r="N217" s="297" t="e">
        <v>#N/A</v>
      </c>
      <c r="O217" s="297" t="e">
        <v>#N/A</v>
      </c>
      <c r="P217" s="297" t="e">
        <v>#N/A</v>
      </c>
      <c r="Q217" s="297" t="e">
        <v>#N/A</v>
      </c>
      <c r="R217" s="297" t="e">
        <v>#N/A</v>
      </c>
      <c r="S217" s="297" t="e">
        <v>#N/A</v>
      </c>
      <c r="T217" s="297" t="e">
        <v>#N/A</v>
      </c>
      <c r="U217" s="297" t="e">
        <v>#N/A</v>
      </c>
      <c r="V217" s="297" t="e">
        <v>#N/A</v>
      </c>
      <c r="W217" s="297" t="e">
        <v>#N/A</v>
      </c>
      <c r="X217" s="297" t="e">
        <v>#N/A</v>
      </c>
      <c r="Y217" s="297" t="e">
        <v>#N/A</v>
      </c>
      <c r="Z217" s="297" t="e">
        <v>#N/A</v>
      </c>
      <c r="AA217" s="297" t="e">
        <v>#N/A</v>
      </c>
      <c r="AB217" s="297" t="e">
        <v>#N/A</v>
      </c>
      <c r="AC217" s="298" t="e">
        <v>#N/A</v>
      </c>
      <c r="AD217" s="298" t="e">
        <v>#N/A</v>
      </c>
      <c r="AE217" s="298" t="e">
        <v>#N/A</v>
      </c>
      <c r="AF217" s="298" t="e">
        <v>#N/A</v>
      </c>
      <c r="AG217" s="298" t="e">
        <v>#N/A</v>
      </c>
      <c r="AH217" s="298" t="e">
        <v>#N/A</v>
      </c>
      <c r="AI217" s="298" t="e">
        <v>#N/A</v>
      </c>
      <c r="AJ217" s="298" t="e">
        <v>#N/A</v>
      </c>
      <c r="AK217" s="298" t="e">
        <v>#N/A</v>
      </c>
      <c r="AL217" s="298" t="e">
        <v>#N/A</v>
      </c>
      <c r="AM217" s="298" t="e">
        <v>#N/A</v>
      </c>
    </row>
    <row r="218" spans="1:39" s="61" customFormat="1" ht="14.55" customHeight="1" x14ac:dyDescent="0.3">
      <c r="A218" s="296">
        <v>214</v>
      </c>
      <c r="B218" s="24" t="s">
        <v>299</v>
      </c>
      <c r="C218" s="90" t="s">
        <v>772</v>
      </c>
      <c r="D218" s="116" t="s">
        <v>294</v>
      </c>
      <c r="E218" s="297">
        <v>24.189782426432764</v>
      </c>
      <c r="F218" s="297">
        <v>27.464531273784743</v>
      </c>
      <c r="G218" s="297" t="e">
        <v>#N/A</v>
      </c>
      <c r="H218" s="297" t="e">
        <v>#N/A</v>
      </c>
      <c r="I218" s="297" t="e">
        <v>#N/A</v>
      </c>
      <c r="J218" s="297" t="e">
        <v>#N/A</v>
      </c>
      <c r="K218" s="297" t="e">
        <v>#N/A</v>
      </c>
      <c r="L218" s="297" t="e">
        <v>#N/A</v>
      </c>
      <c r="M218" s="297" t="e">
        <v>#N/A</v>
      </c>
      <c r="N218" s="297" t="e">
        <v>#N/A</v>
      </c>
      <c r="O218" s="297" t="e">
        <v>#N/A</v>
      </c>
      <c r="P218" s="297" t="e">
        <v>#N/A</v>
      </c>
      <c r="Q218" s="297" t="e">
        <v>#N/A</v>
      </c>
      <c r="R218" s="297" t="e">
        <v>#N/A</v>
      </c>
      <c r="S218" s="297" t="e">
        <v>#N/A</v>
      </c>
      <c r="T218" s="297" t="e">
        <v>#N/A</v>
      </c>
      <c r="U218" s="297" t="e">
        <v>#N/A</v>
      </c>
      <c r="V218" s="297" t="e">
        <v>#N/A</v>
      </c>
      <c r="W218" s="297" t="e">
        <v>#N/A</v>
      </c>
      <c r="X218" s="297" t="e">
        <v>#N/A</v>
      </c>
      <c r="Y218" s="297" t="e">
        <v>#N/A</v>
      </c>
      <c r="Z218" s="297" t="e">
        <v>#N/A</v>
      </c>
      <c r="AA218" s="297" t="e">
        <v>#N/A</v>
      </c>
      <c r="AB218" s="297" t="e">
        <v>#N/A</v>
      </c>
      <c r="AC218" s="298" t="e">
        <v>#N/A</v>
      </c>
      <c r="AD218" s="298" t="e">
        <v>#N/A</v>
      </c>
      <c r="AE218" s="298" t="e">
        <v>#N/A</v>
      </c>
      <c r="AF218" s="298" t="e">
        <v>#N/A</v>
      </c>
      <c r="AG218" s="298" t="e">
        <v>#N/A</v>
      </c>
      <c r="AH218" s="298" t="e">
        <v>#N/A</v>
      </c>
      <c r="AI218" s="298" t="e">
        <v>#N/A</v>
      </c>
      <c r="AJ218" s="298" t="e">
        <v>#N/A</v>
      </c>
      <c r="AK218" s="298" t="e">
        <v>#N/A</v>
      </c>
      <c r="AL218" s="298" t="e">
        <v>#N/A</v>
      </c>
      <c r="AM218" s="298" t="e">
        <v>#N/A</v>
      </c>
    </row>
    <row r="219" spans="1:39" s="61" customFormat="1" ht="14.55" customHeight="1" x14ac:dyDescent="0.3">
      <c r="A219" s="296">
        <v>215</v>
      </c>
      <c r="B219" s="24" t="s">
        <v>298</v>
      </c>
      <c r="C219" s="90" t="s">
        <v>773</v>
      </c>
      <c r="D219" s="116" t="s">
        <v>176</v>
      </c>
      <c r="E219" s="297" t="e">
        <v>#N/A</v>
      </c>
      <c r="F219" s="297">
        <v>7.644884068731109</v>
      </c>
      <c r="G219" s="297" t="e">
        <v>#N/A</v>
      </c>
      <c r="H219" s="297" t="e">
        <v>#N/A</v>
      </c>
      <c r="I219" s="297" t="e">
        <v>#N/A</v>
      </c>
      <c r="J219" s="297" t="e">
        <v>#N/A</v>
      </c>
      <c r="K219" s="297" t="e">
        <v>#N/A</v>
      </c>
      <c r="L219" s="297" t="e">
        <v>#N/A</v>
      </c>
      <c r="M219" s="297" t="e">
        <v>#N/A</v>
      </c>
      <c r="N219" s="297" t="e">
        <v>#N/A</v>
      </c>
      <c r="O219" s="297" t="e">
        <v>#N/A</v>
      </c>
      <c r="P219" s="297" t="e">
        <v>#N/A</v>
      </c>
      <c r="Q219" s="297" t="e">
        <v>#N/A</v>
      </c>
      <c r="R219" s="297" t="e">
        <v>#N/A</v>
      </c>
      <c r="S219" s="297" t="e">
        <v>#N/A</v>
      </c>
      <c r="T219" s="297" t="e">
        <v>#N/A</v>
      </c>
      <c r="U219" s="297" t="e">
        <v>#N/A</v>
      </c>
      <c r="V219" s="297" t="e">
        <v>#N/A</v>
      </c>
      <c r="W219" s="297" t="e">
        <v>#N/A</v>
      </c>
      <c r="X219" s="297" t="e">
        <v>#N/A</v>
      </c>
      <c r="Y219" s="297" t="e">
        <v>#N/A</v>
      </c>
      <c r="Z219" s="297" t="e">
        <v>#N/A</v>
      </c>
      <c r="AA219" s="297" t="e">
        <v>#N/A</v>
      </c>
      <c r="AB219" s="297" t="e">
        <v>#N/A</v>
      </c>
      <c r="AC219" s="298" t="e">
        <v>#N/A</v>
      </c>
      <c r="AD219" s="298" t="e">
        <v>#N/A</v>
      </c>
      <c r="AE219" s="298" t="e">
        <v>#N/A</v>
      </c>
      <c r="AF219" s="298" t="e">
        <v>#N/A</v>
      </c>
      <c r="AG219" s="298" t="e">
        <v>#N/A</v>
      </c>
      <c r="AH219" s="298" t="e">
        <v>#N/A</v>
      </c>
      <c r="AI219" s="298" t="e">
        <v>#N/A</v>
      </c>
      <c r="AJ219" s="298" t="e">
        <v>#N/A</v>
      </c>
      <c r="AK219" s="298" t="e">
        <v>#N/A</v>
      </c>
      <c r="AL219" s="298" t="e">
        <v>#N/A</v>
      </c>
      <c r="AM219" s="298" t="e">
        <v>#N/A</v>
      </c>
    </row>
    <row r="220" spans="1:39" s="61" customFormat="1" ht="14.55" customHeight="1" x14ac:dyDescent="0.3">
      <c r="A220" s="296">
        <v>216</v>
      </c>
      <c r="B220" s="24" t="s">
        <v>297</v>
      </c>
      <c r="C220" s="90" t="s">
        <v>774</v>
      </c>
      <c r="D220" s="116" t="s">
        <v>296</v>
      </c>
      <c r="E220" s="297">
        <v>7.4737296213387827</v>
      </c>
      <c r="F220" s="297">
        <v>5.6195603042538345</v>
      </c>
      <c r="G220" s="297" t="e">
        <v>#N/A</v>
      </c>
      <c r="H220" s="297" t="e">
        <v>#N/A</v>
      </c>
      <c r="I220" s="297" t="e">
        <v>#N/A</v>
      </c>
      <c r="J220" s="297" t="e">
        <v>#N/A</v>
      </c>
      <c r="K220" s="297" t="e">
        <v>#N/A</v>
      </c>
      <c r="L220" s="297" t="e">
        <v>#N/A</v>
      </c>
      <c r="M220" s="297" t="e">
        <v>#N/A</v>
      </c>
      <c r="N220" s="297" t="e">
        <v>#N/A</v>
      </c>
      <c r="O220" s="297" t="e">
        <v>#N/A</v>
      </c>
      <c r="P220" s="297" t="e">
        <v>#N/A</v>
      </c>
      <c r="Q220" s="297" t="e">
        <v>#N/A</v>
      </c>
      <c r="R220" s="297" t="e">
        <v>#N/A</v>
      </c>
      <c r="S220" s="297" t="e">
        <v>#N/A</v>
      </c>
      <c r="T220" s="297" t="e">
        <v>#N/A</v>
      </c>
      <c r="U220" s="297" t="e">
        <v>#N/A</v>
      </c>
      <c r="V220" s="297" t="e">
        <v>#N/A</v>
      </c>
      <c r="W220" s="297" t="e">
        <v>#N/A</v>
      </c>
      <c r="X220" s="297" t="e">
        <v>#N/A</v>
      </c>
      <c r="Y220" s="297" t="e">
        <v>#N/A</v>
      </c>
      <c r="Z220" s="297" t="e">
        <v>#N/A</v>
      </c>
      <c r="AA220" s="297" t="e">
        <v>#N/A</v>
      </c>
      <c r="AB220" s="297" t="e">
        <v>#N/A</v>
      </c>
      <c r="AC220" s="298" t="e">
        <v>#N/A</v>
      </c>
      <c r="AD220" s="298" t="e">
        <v>#N/A</v>
      </c>
      <c r="AE220" s="298" t="e">
        <v>#N/A</v>
      </c>
      <c r="AF220" s="298" t="e">
        <v>#N/A</v>
      </c>
      <c r="AG220" s="298" t="e">
        <v>#N/A</v>
      </c>
      <c r="AH220" s="298" t="e">
        <v>#N/A</v>
      </c>
      <c r="AI220" s="298" t="e">
        <v>#N/A</v>
      </c>
      <c r="AJ220" s="298" t="e">
        <v>#N/A</v>
      </c>
      <c r="AK220" s="298" t="e">
        <v>#N/A</v>
      </c>
      <c r="AL220" s="298" t="e">
        <v>#N/A</v>
      </c>
      <c r="AM220" s="298" t="e">
        <v>#N/A</v>
      </c>
    </row>
    <row r="221" spans="1:39" s="61" customFormat="1" ht="14.55" customHeight="1" x14ac:dyDescent="0.3">
      <c r="A221" s="296">
        <v>217</v>
      </c>
      <c r="B221" s="24" t="s">
        <v>295</v>
      </c>
      <c r="C221" s="90" t="s">
        <v>775</v>
      </c>
      <c r="D221" s="116" t="s">
        <v>294</v>
      </c>
      <c r="E221" s="297">
        <v>9.8128364327754802</v>
      </c>
      <c r="F221" s="297">
        <v>10.634376047846857</v>
      </c>
      <c r="G221" s="297" t="e">
        <v>#N/A</v>
      </c>
      <c r="H221" s="297" t="e">
        <v>#N/A</v>
      </c>
      <c r="I221" s="297" t="e">
        <v>#N/A</v>
      </c>
      <c r="J221" s="297" t="e">
        <v>#N/A</v>
      </c>
      <c r="K221" s="297" t="e">
        <v>#N/A</v>
      </c>
      <c r="L221" s="297" t="e">
        <v>#N/A</v>
      </c>
      <c r="M221" s="297" t="e">
        <v>#N/A</v>
      </c>
      <c r="N221" s="297" t="e">
        <v>#N/A</v>
      </c>
      <c r="O221" s="297" t="e">
        <v>#N/A</v>
      </c>
      <c r="P221" s="297" t="e">
        <v>#N/A</v>
      </c>
      <c r="Q221" s="297" t="e">
        <v>#N/A</v>
      </c>
      <c r="R221" s="297" t="e">
        <v>#N/A</v>
      </c>
      <c r="S221" s="297" t="e">
        <v>#N/A</v>
      </c>
      <c r="T221" s="297" t="e">
        <v>#N/A</v>
      </c>
      <c r="U221" s="297" t="e">
        <v>#N/A</v>
      </c>
      <c r="V221" s="297" t="e">
        <v>#N/A</v>
      </c>
      <c r="W221" s="297" t="e">
        <v>#N/A</v>
      </c>
      <c r="X221" s="297">
        <v>9.698733520032004</v>
      </c>
      <c r="Y221" s="297">
        <v>10.326298630151722</v>
      </c>
      <c r="Z221" s="297" t="e">
        <v>#N/A</v>
      </c>
      <c r="AA221" s="297" t="e">
        <v>#N/A</v>
      </c>
      <c r="AB221" s="297" t="e">
        <v>#N/A</v>
      </c>
      <c r="AC221" s="298" t="e">
        <v>#N/A</v>
      </c>
      <c r="AD221" s="298" t="e">
        <v>#N/A</v>
      </c>
      <c r="AE221" s="298">
        <v>9.7557848936792499</v>
      </c>
      <c r="AF221" s="298" t="e">
        <v>#N/A</v>
      </c>
      <c r="AG221" s="298" t="e">
        <v>#N/A</v>
      </c>
      <c r="AH221" s="298" t="e">
        <v>#N/A</v>
      </c>
      <c r="AI221" s="298" t="e">
        <v>#N/A</v>
      </c>
      <c r="AJ221" s="298">
        <v>11.410312537436125</v>
      </c>
      <c r="AK221" s="298" t="e">
        <v>#N/A</v>
      </c>
      <c r="AL221" s="298" t="e">
        <v>#N/A</v>
      </c>
      <c r="AM221" s="298">
        <v>8.2039875304741301</v>
      </c>
    </row>
    <row r="222" spans="1:39" s="61" customFormat="1" ht="14.55" customHeight="1" x14ac:dyDescent="0.3">
      <c r="A222" s="296">
        <v>218</v>
      </c>
      <c r="B222" s="24" t="s">
        <v>293</v>
      </c>
      <c r="C222" s="90" t="s">
        <v>776</v>
      </c>
      <c r="D222" s="116" t="s">
        <v>182</v>
      </c>
      <c r="E222" s="297">
        <v>25.159654907901089</v>
      </c>
      <c r="F222" s="297">
        <v>30.596651687018607</v>
      </c>
      <c r="G222" s="297" t="e">
        <v>#N/A</v>
      </c>
      <c r="H222" s="297" t="e">
        <v>#N/A</v>
      </c>
      <c r="I222" s="297" t="e">
        <v>#N/A</v>
      </c>
      <c r="J222" s="297" t="e">
        <v>#N/A</v>
      </c>
      <c r="K222" s="297" t="e">
        <v>#N/A</v>
      </c>
      <c r="L222" s="297" t="e">
        <v>#N/A</v>
      </c>
      <c r="M222" s="297" t="e">
        <v>#N/A</v>
      </c>
      <c r="N222" s="297" t="e">
        <v>#N/A</v>
      </c>
      <c r="O222" s="297" t="e">
        <v>#N/A</v>
      </c>
      <c r="P222" s="297" t="e">
        <v>#N/A</v>
      </c>
      <c r="Q222" s="297" t="e">
        <v>#N/A</v>
      </c>
      <c r="R222" s="297" t="e">
        <v>#N/A</v>
      </c>
      <c r="S222" s="297" t="e">
        <v>#N/A</v>
      </c>
      <c r="T222" s="297" t="e">
        <v>#N/A</v>
      </c>
      <c r="U222" s="297" t="e">
        <v>#N/A</v>
      </c>
      <c r="V222" s="297" t="e">
        <v>#N/A</v>
      </c>
      <c r="W222" s="297" t="e">
        <v>#N/A</v>
      </c>
      <c r="X222" s="297" t="e">
        <v>#N/A</v>
      </c>
      <c r="Y222" s="297" t="e">
        <v>#N/A</v>
      </c>
      <c r="Z222" s="297" t="e">
        <v>#N/A</v>
      </c>
      <c r="AA222" s="297" t="e">
        <v>#N/A</v>
      </c>
      <c r="AB222" s="297" t="e">
        <v>#N/A</v>
      </c>
      <c r="AC222" s="298" t="e">
        <v>#N/A</v>
      </c>
      <c r="AD222" s="298" t="e">
        <v>#N/A</v>
      </c>
      <c r="AE222" s="298" t="e">
        <v>#N/A</v>
      </c>
      <c r="AF222" s="298" t="e">
        <v>#N/A</v>
      </c>
      <c r="AG222" s="298" t="e">
        <v>#N/A</v>
      </c>
      <c r="AH222" s="298" t="e">
        <v>#N/A</v>
      </c>
      <c r="AI222" s="298" t="e">
        <v>#N/A</v>
      </c>
      <c r="AJ222" s="298" t="e">
        <v>#N/A</v>
      </c>
      <c r="AK222" s="298" t="e">
        <v>#N/A</v>
      </c>
      <c r="AL222" s="298" t="e">
        <v>#N/A</v>
      </c>
      <c r="AM222" s="298" t="e">
        <v>#N/A</v>
      </c>
    </row>
    <row r="223" spans="1:39" s="61" customFormat="1" ht="14.55" customHeight="1" x14ac:dyDescent="0.3">
      <c r="A223" s="296">
        <v>219</v>
      </c>
      <c r="B223" s="24" t="s">
        <v>292</v>
      </c>
      <c r="C223" s="90" t="s">
        <v>777</v>
      </c>
      <c r="D223" s="116" t="s">
        <v>182</v>
      </c>
      <c r="E223" s="297">
        <v>31.26415286750828</v>
      </c>
      <c r="F223" s="297">
        <v>36.912238749768861</v>
      </c>
      <c r="G223" s="297" t="e">
        <v>#N/A</v>
      </c>
      <c r="H223" s="297" t="e">
        <v>#N/A</v>
      </c>
      <c r="I223" s="297" t="e">
        <v>#N/A</v>
      </c>
      <c r="J223" s="297" t="e">
        <v>#N/A</v>
      </c>
      <c r="K223" s="297" t="e">
        <v>#N/A</v>
      </c>
      <c r="L223" s="297" t="e">
        <v>#N/A</v>
      </c>
      <c r="M223" s="297" t="e">
        <v>#N/A</v>
      </c>
      <c r="N223" s="297" t="e">
        <v>#N/A</v>
      </c>
      <c r="O223" s="297" t="e">
        <v>#N/A</v>
      </c>
      <c r="P223" s="297" t="e">
        <v>#N/A</v>
      </c>
      <c r="Q223" s="297" t="e">
        <v>#N/A</v>
      </c>
      <c r="R223" s="297" t="e">
        <v>#N/A</v>
      </c>
      <c r="S223" s="297" t="e">
        <v>#N/A</v>
      </c>
      <c r="T223" s="297" t="e">
        <v>#N/A</v>
      </c>
      <c r="U223" s="297" t="e">
        <v>#N/A</v>
      </c>
      <c r="V223" s="297" t="e">
        <v>#N/A</v>
      </c>
      <c r="W223" s="297" t="e">
        <v>#N/A</v>
      </c>
      <c r="X223" s="297" t="e">
        <v>#N/A</v>
      </c>
      <c r="Y223" s="297" t="e">
        <v>#N/A</v>
      </c>
      <c r="Z223" s="297" t="e">
        <v>#N/A</v>
      </c>
      <c r="AA223" s="297" t="e">
        <v>#N/A</v>
      </c>
      <c r="AB223" s="297" t="e">
        <v>#N/A</v>
      </c>
      <c r="AC223" s="298" t="e">
        <v>#N/A</v>
      </c>
      <c r="AD223" s="298" t="e">
        <v>#N/A</v>
      </c>
      <c r="AE223" s="298" t="e">
        <v>#N/A</v>
      </c>
      <c r="AF223" s="298" t="e">
        <v>#N/A</v>
      </c>
      <c r="AG223" s="298" t="e">
        <v>#N/A</v>
      </c>
      <c r="AH223" s="298" t="e">
        <v>#N/A</v>
      </c>
      <c r="AI223" s="298" t="e">
        <v>#N/A</v>
      </c>
      <c r="AJ223" s="298" t="e">
        <v>#N/A</v>
      </c>
      <c r="AK223" s="298" t="e">
        <v>#N/A</v>
      </c>
      <c r="AL223" s="298" t="e">
        <v>#N/A</v>
      </c>
      <c r="AM223" s="298" t="e">
        <v>#N/A</v>
      </c>
    </row>
    <row r="224" spans="1:39" s="61" customFormat="1" ht="14.55" customHeight="1" x14ac:dyDescent="0.3">
      <c r="A224" s="296">
        <v>220</v>
      </c>
      <c r="B224" s="24" t="s">
        <v>291</v>
      </c>
      <c r="C224" s="90" t="s">
        <v>778</v>
      </c>
      <c r="D224" s="116" t="s">
        <v>182</v>
      </c>
      <c r="E224" s="297" t="e">
        <v>#N/A</v>
      </c>
      <c r="F224" s="297">
        <v>32.137038775494275</v>
      </c>
      <c r="G224" s="297" t="e">
        <v>#N/A</v>
      </c>
      <c r="H224" s="297" t="e">
        <v>#N/A</v>
      </c>
      <c r="I224" s="297" t="e">
        <v>#N/A</v>
      </c>
      <c r="J224" s="297" t="e">
        <v>#N/A</v>
      </c>
      <c r="K224" s="297" t="e">
        <v>#N/A</v>
      </c>
      <c r="L224" s="297" t="e">
        <v>#N/A</v>
      </c>
      <c r="M224" s="297" t="e">
        <v>#N/A</v>
      </c>
      <c r="N224" s="297" t="e">
        <v>#N/A</v>
      </c>
      <c r="O224" s="297" t="e">
        <v>#N/A</v>
      </c>
      <c r="P224" s="297" t="e">
        <v>#N/A</v>
      </c>
      <c r="Q224" s="297" t="e">
        <v>#N/A</v>
      </c>
      <c r="R224" s="297" t="e">
        <v>#N/A</v>
      </c>
      <c r="S224" s="297" t="e">
        <v>#N/A</v>
      </c>
      <c r="T224" s="297" t="e">
        <v>#N/A</v>
      </c>
      <c r="U224" s="297" t="e">
        <v>#N/A</v>
      </c>
      <c r="V224" s="297" t="e">
        <v>#N/A</v>
      </c>
      <c r="W224" s="297" t="e">
        <v>#N/A</v>
      </c>
      <c r="X224" s="297" t="e">
        <v>#N/A</v>
      </c>
      <c r="Y224" s="297" t="e">
        <v>#N/A</v>
      </c>
      <c r="Z224" s="297" t="e">
        <v>#N/A</v>
      </c>
      <c r="AA224" s="297" t="e">
        <v>#N/A</v>
      </c>
      <c r="AB224" s="297" t="e">
        <v>#N/A</v>
      </c>
      <c r="AC224" s="298" t="e">
        <v>#N/A</v>
      </c>
      <c r="AD224" s="298" t="e">
        <v>#N/A</v>
      </c>
      <c r="AE224" s="298" t="e">
        <v>#N/A</v>
      </c>
      <c r="AF224" s="298" t="e">
        <v>#N/A</v>
      </c>
      <c r="AG224" s="298" t="e">
        <v>#N/A</v>
      </c>
      <c r="AH224" s="298" t="e">
        <v>#N/A</v>
      </c>
      <c r="AI224" s="298" t="e">
        <v>#N/A</v>
      </c>
      <c r="AJ224" s="298" t="e">
        <v>#N/A</v>
      </c>
      <c r="AK224" s="298" t="e">
        <v>#N/A</v>
      </c>
      <c r="AL224" s="298" t="e">
        <v>#N/A</v>
      </c>
      <c r="AM224" s="298" t="e">
        <v>#N/A</v>
      </c>
    </row>
    <row r="225" spans="1:39" s="61" customFormat="1" ht="14.55" customHeight="1" x14ac:dyDescent="0.3">
      <c r="A225" s="296">
        <v>221</v>
      </c>
      <c r="B225" s="24" t="s">
        <v>290</v>
      </c>
      <c r="C225" s="90" t="s">
        <v>779</v>
      </c>
      <c r="D225" s="116" t="s">
        <v>182</v>
      </c>
      <c r="E225" s="297" t="e">
        <v>#N/A</v>
      </c>
      <c r="F225" s="297">
        <v>35.634287980070525</v>
      </c>
      <c r="G225" s="297" t="e">
        <v>#N/A</v>
      </c>
      <c r="H225" s="297" t="e">
        <v>#N/A</v>
      </c>
      <c r="I225" s="297" t="e">
        <v>#N/A</v>
      </c>
      <c r="J225" s="297" t="e">
        <v>#N/A</v>
      </c>
      <c r="K225" s="297" t="e">
        <v>#N/A</v>
      </c>
      <c r="L225" s="297" t="e">
        <v>#N/A</v>
      </c>
      <c r="M225" s="297" t="e">
        <v>#N/A</v>
      </c>
      <c r="N225" s="297" t="e">
        <v>#N/A</v>
      </c>
      <c r="O225" s="297" t="e">
        <v>#N/A</v>
      </c>
      <c r="P225" s="297" t="e">
        <v>#N/A</v>
      </c>
      <c r="Q225" s="297" t="e">
        <v>#N/A</v>
      </c>
      <c r="R225" s="297" t="e">
        <v>#N/A</v>
      </c>
      <c r="S225" s="297" t="e">
        <v>#N/A</v>
      </c>
      <c r="T225" s="297" t="e">
        <v>#N/A</v>
      </c>
      <c r="U225" s="297" t="e">
        <v>#N/A</v>
      </c>
      <c r="V225" s="297" t="e">
        <v>#N/A</v>
      </c>
      <c r="W225" s="297" t="e">
        <v>#N/A</v>
      </c>
      <c r="X225" s="297" t="e">
        <v>#N/A</v>
      </c>
      <c r="Y225" s="297" t="e">
        <v>#N/A</v>
      </c>
      <c r="Z225" s="297" t="e">
        <v>#N/A</v>
      </c>
      <c r="AA225" s="297" t="e">
        <v>#N/A</v>
      </c>
      <c r="AB225" s="297" t="e">
        <v>#N/A</v>
      </c>
      <c r="AC225" s="298" t="e">
        <v>#N/A</v>
      </c>
      <c r="AD225" s="298" t="e">
        <v>#N/A</v>
      </c>
      <c r="AE225" s="298" t="e">
        <v>#N/A</v>
      </c>
      <c r="AF225" s="298" t="e">
        <v>#N/A</v>
      </c>
      <c r="AG225" s="298" t="e">
        <v>#N/A</v>
      </c>
      <c r="AH225" s="298" t="e">
        <v>#N/A</v>
      </c>
      <c r="AI225" s="298" t="e">
        <v>#N/A</v>
      </c>
      <c r="AJ225" s="298" t="e">
        <v>#N/A</v>
      </c>
      <c r="AK225" s="298" t="e">
        <v>#N/A</v>
      </c>
      <c r="AL225" s="298" t="e">
        <v>#N/A</v>
      </c>
      <c r="AM225" s="298" t="e">
        <v>#N/A</v>
      </c>
    </row>
    <row r="226" spans="1:39" s="61" customFormat="1" ht="14.55" customHeight="1" x14ac:dyDescent="0.3">
      <c r="A226" s="296">
        <v>222</v>
      </c>
      <c r="B226" s="24" t="s">
        <v>289</v>
      </c>
      <c r="C226" s="90" t="s">
        <v>780</v>
      </c>
      <c r="D226" s="116" t="s">
        <v>182</v>
      </c>
      <c r="E226" s="297">
        <v>28.753892318212529</v>
      </c>
      <c r="F226" s="297">
        <v>33.563323116675456</v>
      </c>
      <c r="G226" s="297" t="e">
        <v>#N/A</v>
      </c>
      <c r="H226" s="297" t="e">
        <v>#N/A</v>
      </c>
      <c r="I226" s="297" t="e">
        <v>#N/A</v>
      </c>
      <c r="J226" s="297" t="e">
        <v>#N/A</v>
      </c>
      <c r="K226" s="297" t="e">
        <v>#N/A</v>
      </c>
      <c r="L226" s="297" t="e">
        <v>#N/A</v>
      </c>
      <c r="M226" s="297" t="e">
        <v>#N/A</v>
      </c>
      <c r="N226" s="297" t="e">
        <v>#N/A</v>
      </c>
      <c r="O226" s="297" t="e">
        <v>#N/A</v>
      </c>
      <c r="P226" s="297" t="e">
        <v>#N/A</v>
      </c>
      <c r="Q226" s="297" t="e">
        <v>#N/A</v>
      </c>
      <c r="R226" s="297" t="e">
        <v>#N/A</v>
      </c>
      <c r="S226" s="297" t="e">
        <v>#N/A</v>
      </c>
      <c r="T226" s="297" t="e">
        <v>#N/A</v>
      </c>
      <c r="U226" s="297" t="e">
        <v>#N/A</v>
      </c>
      <c r="V226" s="297" t="e">
        <v>#N/A</v>
      </c>
      <c r="W226" s="297" t="e">
        <v>#N/A</v>
      </c>
      <c r="X226" s="297" t="e">
        <v>#N/A</v>
      </c>
      <c r="Y226" s="297" t="e">
        <v>#N/A</v>
      </c>
      <c r="Z226" s="297" t="e">
        <v>#N/A</v>
      </c>
      <c r="AA226" s="297" t="e">
        <v>#N/A</v>
      </c>
      <c r="AB226" s="297" t="e">
        <v>#N/A</v>
      </c>
      <c r="AC226" s="298" t="e">
        <v>#N/A</v>
      </c>
      <c r="AD226" s="298" t="e">
        <v>#N/A</v>
      </c>
      <c r="AE226" s="298" t="e">
        <v>#N/A</v>
      </c>
      <c r="AF226" s="298" t="e">
        <v>#N/A</v>
      </c>
      <c r="AG226" s="298" t="e">
        <v>#N/A</v>
      </c>
      <c r="AH226" s="298" t="e">
        <v>#N/A</v>
      </c>
      <c r="AI226" s="298" t="e">
        <v>#N/A</v>
      </c>
      <c r="AJ226" s="298" t="e">
        <v>#N/A</v>
      </c>
      <c r="AK226" s="298" t="e">
        <v>#N/A</v>
      </c>
      <c r="AL226" s="298" t="e">
        <v>#N/A</v>
      </c>
      <c r="AM226" s="298" t="e">
        <v>#N/A</v>
      </c>
    </row>
    <row r="227" spans="1:39" s="61" customFormat="1" ht="14.55" customHeight="1" x14ac:dyDescent="0.3">
      <c r="A227" s="296">
        <v>223</v>
      </c>
      <c r="B227" s="24" t="s">
        <v>288</v>
      </c>
      <c r="C227" s="90" t="s">
        <v>781</v>
      </c>
      <c r="D227" s="116" t="s">
        <v>279</v>
      </c>
      <c r="E227" s="297">
        <v>6.3897538370813978</v>
      </c>
      <c r="F227" s="297">
        <v>0.1255130220239451</v>
      </c>
      <c r="G227" s="297" t="e">
        <v>#N/A</v>
      </c>
      <c r="H227" s="297" t="e">
        <v>#N/A</v>
      </c>
      <c r="I227" s="297" t="e">
        <v>#N/A</v>
      </c>
      <c r="J227" s="297">
        <v>9.8128362673264959</v>
      </c>
      <c r="K227" s="297" t="e">
        <v>#N/A</v>
      </c>
      <c r="L227" s="297" t="e">
        <v>#N/A</v>
      </c>
      <c r="M227" s="297">
        <v>5.1346236282522355</v>
      </c>
      <c r="N227" s="297" t="e">
        <v>#N/A</v>
      </c>
      <c r="O227" s="297" t="e">
        <v>#N/A</v>
      </c>
      <c r="P227" s="297" t="e">
        <v>#N/A</v>
      </c>
      <c r="Q227" s="297" t="e">
        <v>#N/A</v>
      </c>
      <c r="R227" s="297" t="e">
        <v>#N/A</v>
      </c>
      <c r="S227" s="297" t="e">
        <v>#N/A</v>
      </c>
      <c r="T227" s="297" t="e">
        <v>#N/A</v>
      </c>
      <c r="U227" s="297" t="e">
        <v>#N/A</v>
      </c>
      <c r="V227" s="297" t="e">
        <v>#N/A</v>
      </c>
      <c r="W227" s="297" t="e">
        <v>#N/A</v>
      </c>
      <c r="X227" s="297" t="e">
        <v>#N/A</v>
      </c>
      <c r="Y227" s="297" t="e">
        <v>#N/A</v>
      </c>
      <c r="Z227" s="297" t="e">
        <v>#N/A</v>
      </c>
      <c r="AA227" s="297" t="e">
        <v>#N/A</v>
      </c>
      <c r="AB227" s="297" t="e">
        <v>#N/A</v>
      </c>
      <c r="AC227" s="298" t="e">
        <v>#N/A</v>
      </c>
      <c r="AD227" s="298" t="e">
        <v>#N/A</v>
      </c>
      <c r="AE227" s="298">
        <v>5.1916750018994797</v>
      </c>
      <c r="AF227" s="298">
        <v>5.7051373647247097</v>
      </c>
      <c r="AG227" s="298">
        <v>6.5038565957861678</v>
      </c>
      <c r="AH227" s="298">
        <v>5.3057777491939788</v>
      </c>
      <c r="AI227" s="298" t="e">
        <v>#N/A</v>
      </c>
      <c r="AJ227" s="298" t="e">
        <v>#N/A</v>
      </c>
      <c r="AK227" s="298" t="e">
        <v>#N/A</v>
      </c>
      <c r="AL227" s="298">
        <v>1.7115412094174118</v>
      </c>
      <c r="AM227" s="298" t="e">
        <v>#N/A</v>
      </c>
    </row>
    <row r="228" spans="1:39" s="61" customFormat="1" ht="14.55" customHeight="1" x14ac:dyDescent="0.3">
      <c r="A228" s="296">
        <v>224</v>
      </c>
      <c r="B228" s="24" t="s">
        <v>287</v>
      </c>
      <c r="C228" s="90" t="s">
        <v>782</v>
      </c>
      <c r="D228" s="116" t="s">
        <v>279</v>
      </c>
      <c r="E228" s="297">
        <v>6.8461651115162425</v>
      </c>
      <c r="F228" s="297">
        <v>0.74737299477893515</v>
      </c>
      <c r="G228" s="297" t="e">
        <v>#N/A</v>
      </c>
      <c r="H228" s="297" t="e">
        <v>#N/A</v>
      </c>
      <c r="I228" s="297" t="e">
        <v>#N/A</v>
      </c>
      <c r="J228" s="297">
        <v>10.782709619329694</v>
      </c>
      <c r="K228" s="297" t="e">
        <v>#N/A</v>
      </c>
      <c r="L228" s="297" t="e">
        <v>#N/A</v>
      </c>
      <c r="M228" s="297" t="e">
        <v>#N/A</v>
      </c>
      <c r="N228" s="297" t="e">
        <v>#N/A</v>
      </c>
      <c r="O228" s="297" t="e">
        <v>#N/A</v>
      </c>
      <c r="P228" s="297" t="e">
        <v>#N/A</v>
      </c>
      <c r="Q228" s="297" t="e">
        <v>#N/A</v>
      </c>
      <c r="R228" s="297" t="e">
        <v>#N/A</v>
      </c>
      <c r="S228" s="297" t="e">
        <v>#N/A</v>
      </c>
      <c r="T228" s="297" t="e">
        <v>#N/A</v>
      </c>
      <c r="U228" s="297" t="e">
        <v>#N/A</v>
      </c>
      <c r="V228" s="297" t="e">
        <v>#N/A</v>
      </c>
      <c r="W228" s="297" t="e">
        <v>#N/A</v>
      </c>
      <c r="X228" s="297">
        <v>6.5609079694334156</v>
      </c>
      <c r="Y228" s="297">
        <v>6.8461648376696509</v>
      </c>
      <c r="Z228" s="297" t="e">
        <v>#N/A</v>
      </c>
      <c r="AA228" s="297" t="e">
        <v>#N/A</v>
      </c>
      <c r="AB228" s="297" t="e">
        <v>#N/A</v>
      </c>
      <c r="AC228" s="298" t="e">
        <v>#N/A</v>
      </c>
      <c r="AD228" s="298" t="e">
        <v>#N/A</v>
      </c>
      <c r="AE228" s="298" t="e">
        <v>#N/A</v>
      </c>
      <c r="AF228" s="298" t="e">
        <v>#N/A</v>
      </c>
      <c r="AG228" s="298" t="e">
        <v>#N/A</v>
      </c>
      <c r="AH228" s="298">
        <v>4.3929557708380216</v>
      </c>
      <c r="AI228" s="298" t="e">
        <v>#N/A</v>
      </c>
      <c r="AJ228" s="298" t="e">
        <v>#N/A</v>
      </c>
      <c r="AK228" s="298" t="e">
        <v>#N/A</v>
      </c>
      <c r="AL228" s="298">
        <v>1.5403870884756721</v>
      </c>
      <c r="AM228" s="298" t="e">
        <v>#N/A</v>
      </c>
    </row>
    <row r="229" spans="1:39" s="61" customFormat="1" ht="14.55" customHeight="1" x14ac:dyDescent="0.3">
      <c r="A229" s="296">
        <v>225</v>
      </c>
      <c r="B229" s="24" t="s">
        <v>286</v>
      </c>
      <c r="C229" s="90" t="s">
        <v>783</v>
      </c>
      <c r="D229" s="116" t="s">
        <v>279</v>
      </c>
      <c r="E229" s="297">
        <v>6.9602677504131272</v>
      </c>
      <c r="F229" s="297">
        <v>0.11410274729449199</v>
      </c>
      <c r="G229" s="297" t="e">
        <v>#N/A</v>
      </c>
      <c r="H229" s="297">
        <v>4.7923153863687524</v>
      </c>
      <c r="I229" s="297" t="e">
        <v>#N/A</v>
      </c>
      <c r="J229" s="297" t="e">
        <v>#N/A</v>
      </c>
      <c r="K229" s="297" t="e">
        <v>#N/A</v>
      </c>
      <c r="L229" s="297" t="e">
        <v>#N/A</v>
      </c>
      <c r="M229" s="297" t="e">
        <v>#N/A</v>
      </c>
      <c r="N229" s="297" t="e">
        <v>#N/A</v>
      </c>
      <c r="O229" s="297" t="e">
        <v>#N/A</v>
      </c>
      <c r="P229" s="297" t="e">
        <v>#N/A</v>
      </c>
      <c r="Q229" s="297" t="e">
        <v>#N/A</v>
      </c>
      <c r="R229" s="297" t="e">
        <v>#N/A</v>
      </c>
      <c r="S229" s="297" t="e">
        <v>#N/A</v>
      </c>
      <c r="T229" s="297" t="e">
        <v>#N/A</v>
      </c>
      <c r="U229" s="297" t="e">
        <v>#N/A</v>
      </c>
      <c r="V229" s="297" t="e">
        <v>#N/A</v>
      </c>
      <c r="W229" s="297" t="e">
        <v>#N/A</v>
      </c>
      <c r="X229" s="297" t="e">
        <v>#N/A</v>
      </c>
      <c r="Y229" s="297" t="e">
        <v>#N/A</v>
      </c>
      <c r="Z229" s="297" t="e">
        <v>#N/A</v>
      </c>
      <c r="AA229" s="297" t="e">
        <v>#N/A</v>
      </c>
      <c r="AB229" s="297" t="e">
        <v>#N/A</v>
      </c>
      <c r="AC229" s="298" t="e">
        <v>#N/A</v>
      </c>
      <c r="AD229" s="298" t="e">
        <v>#N/A</v>
      </c>
      <c r="AE229" s="298" t="e">
        <v>#N/A</v>
      </c>
      <c r="AF229" s="298" t="e">
        <v>#N/A</v>
      </c>
      <c r="AG229" s="298" t="e">
        <v>#N/A</v>
      </c>
      <c r="AH229" s="298" t="e">
        <v>#N/A</v>
      </c>
      <c r="AI229" s="298" t="e">
        <v>#N/A</v>
      </c>
      <c r="AJ229" s="298" t="e">
        <v>#N/A</v>
      </c>
      <c r="AK229" s="298" t="e">
        <v>#N/A</v>
      </c>
      <c r="AL229" s="298" t="e">
        <v>#N/A</v>
      </c>
      <c r="AM229" s="298" t="e">
        <v>#N/A</v>
      </c>
    </row>
    <row r="230" spans="1:39" s="61" customFormat="1" ht="14.55" customHeight="1" x14ac:dyDescent="0.3">
      <c r="A230" s="296">
        <v>226</v>
      </c>
      <c r="B230" s="24" t="s">
        <v>285</v>
      </c>
      <c r="C230" s="90" t="s">
        <v>784</v>
      </c>
      <c r="D230" s="116" t="s">
        <v>279</v>
      </c>
      <c r="E230" s="297">
        <v>9.4705278350135167</v>
      </c>
      <c r="F230" s="297">
        <v>2.8810943691859769</v>
      </c>
      <c r="G230" s="297" t="e">
        <v>#N/A</v>
      </c>
      <c r="H230" s="297" t="e">
        <v>#N/A</v>
      </c>
      <c r="I230" s="297" t="e">
        <v>#N/A</v>
      </c>
      <c r="J230" s="297" t="e">
        <v>#N/A</v>
      </c>
      <c r="K230" s="297" t="e">
        <v>#N/A</v>
      </c>
      <c r="L230" s="297" t="e">
        <v>#N/A</v>
      </c>
      <c r="M230" s="297" t="e">
        <v>#N/A</v>
      </c>
      <c r="N230" s="297" t="e">
        <v>#N/A</v>
      </c>
      <c r="O230" s="297" t="e">
        <v>#N/A</v>
      </c>
      <c r="P230" s="297" t="e">
        <v>#N/A</v>
      </c>
      <c r="Q230" s="297" t="e">
        <v>#N/A</v>
      </c>
      <c r="R230" s="297" t="e">
        <v>#N/A</v>
      </c>
      <c r="S230" s="297" t="e">
        <v>#N/A</v>
      </c>
      <c r="T230" s="297" t="e">
        <v>#N/A</v>
      </c>
      <c r="U230" s="297" t="e">
        <v>#N/A</v>
      </c>
      <c r="V230" s="297" t="e">
        <v>#N/A</v>
      </c>
      <c r="W230" s="297" t="e">
        <v>#N/A</v>
      </c>
      <c r="X230" s="297" t="e">
        <v>#N/A</v>
      </c>
      <c r="Y230" s="297" t="e">
        <v>#N/A</v>
      </c>
      <c r="Z230" s="297" t="e">
        <v>#N/A</v>
      </c>
      <c r="AA230" s="297" t="e">
        <v>#N/A</v>
      </c>
      <c r="AB230" s="297" t="e">
        <v>#N/A</v>
      </c>
      <c r="AC230" s="298" t="e">
        <v>#N/A</v>
      </c>
      <c r="AD230" s="298" t="e">
        <v>#N/A</v>
      </c>
      <c r="AE230" s="298" t="e">
        <v>#N/A</v>
      </c>
      <c r="AF230" s="298" t="e">
        <v>#N/A</v>
      </c>
      <c r="AG230" s="298" t="e">
        <v>#N/A</v>
      </c>
      <c r="AH230" s="298" t="e">
        <v>#N/A</v>
      </c>
      <c r="AI230" s="298" t="e">
        <v>#N/A</v>
      </c>
      <c r="AJ230" s="298" t="e">
        <v>#N/A</v>
      </c>
      <c r="AK230" s="298" t="e">
        <v>#N/A</v>
      </c>
      <c r="AL230" s="298" t="e">
        <v>#N/A</v>
      </c>
      <c r="AM230" s="298" t="e">
        <v>#N/A</v>
      </c>
    </row>
    <row r="231" spans="1:39" s="61" customFormat="1" ht="14.55" customHeight="1" x14ac:dyDescent="0.3">
      <c r="A231" s="296">
        <v>227</v>
      </c>
      <c r="B231" s="24" t="s">
        <v>284</v>
      </c>
      <c r="C231" s="90" t="s">
        <v>785</v>
      </c>
      <c r="D231" s="116" t="s">
        <v>279</v>
      </c>
      <c r="E231" s="297">
        <v>9.4705278371734831</v>
      </c>
      <c r="F231" s="297">
        <v>2.4874398910199744</v>
      </c>
      <c r="G231" s="297" t="e">
        <v>#N/A</v>
      </c>
      <c r="H231" s="297" t="e">
        <v>#N/A</v>
      </c>
      <c r="I231" s="297" t="e">
        <v>#N/A</v>
      </c>
      <c r="J231" s="297" t="e">
        <v>#N/A</v>
      </c>
      <c r="K231" s="297" t="e">
        <v>#N/A</v>
      </c>
      <c r="L231" s="297" t="e">
        <v>#N/A</v>
      </c>
      <c r="M231" s="297" t="e">
        <v>#N/A</v>
      </c>
      <c r="N231" s="297" t="e">
        <v>#N/A</v>
      </c>
      <c r="O231" s="297" t="e">
        <v>#N/A</v>
      </c>
      <c r="P231" s="297" t="e">
        <v>#N/A</v>
      </c>
      <c r="Q231" s="297" t="e">
        <v>#N/A</v>
      </c>
      <c r="R231" s="297" t="e">
        <v>#N/A</v>
      </c>
      <c r="S231" s="297" t="e">
        <v>#N/A</v>
      </c>
      <c r="T231" s="297" t="e">
        <v>#N/A</v>
      </c>
      <c r="U231" s="297" t="e">
        <v>#N/A</v>
      </c>
      <c r="V231" s="297" t="e">
        <v>#N/A</v>
      </c>
      <c r="W231" s="297" t="e">
        <v>#N/A</v>
      </c>
      <c r="X231" s="297" t="e">
        <v>#N/A</v>
      </c>
      <c r="Y231" s="297" t="e">
        <v>#N/A</v>
      </c>
      <c r="Z231" s="297" t="e">
        <v>#N/A</v>
      </c>
      <c r="AA231" s="297" t="e">
        <v>#N/A</v>
      </c>
      <c r="AB231" s="297" t="e">
        <v>#N/A</v>
      </c>
      <c r="AC231" s="298" t="e">
        <v>#N/A</v>
      </c>
      <c r="AD231" s="298" t="e">
        <v>#N/A</v>
      </c>
      <c r="AE231" s="298" t="e">
        <v>#N/A</v>
      </c>
      <c r="AF231" s="298" t="e">
        <v>#N/A</v>
      </c>
      <c r="AG231" s="298" t="e">
        <v>#N/A</v>
      </c>
      <c r="AH231" s="298" t="e">
        <v>#N/A</v>
      </c>
      <c r="AI231" s="298" t="e">
        <v>#N/A</v>
      </c>
      <c r="AJ231" s="298" t="e">
        <v>#N/A</v>
      </c>
      <c r="AK231" s="298" t="e">
        <v>#N/A</v>
      </c>
      <c r="AL231" s="298" t="e">
        <v>#N/A</v>
      </c>
      <c r="AM231" s="298" t="e">
        <v>#N/A</v>
      </c>
    </row>
    <row r="232" spans="1:39" s="61" customFormat="1" ht="14.55" customHeight="1" x14ac:dyDescent="0.3">
      <c r="A232" s="296">
        <v>228</v>
      </c>
      <c r="B232" s="24" t="s">
        <v>283</v>
      </c>
      <c r="C232" s="90" t="s">
        <v>786</v>
      </c>
      <c r="D232" s="116" t="s">
        <v>279</v>
      </c>
      <c r="E232" s="297">
        <v>9.4705278371734831</v>
      </c>
      <c r="F232" s="297">
        <v>3.0009022538452008</v>
      </c>
      <c r="G232" s="297" t="e">
        <v>#N/A</v>
      </c>
      <c r="H232" s="297" t="e">
        <v>#N/A</v>
      </c>
      <c r="I232" s="297" t="e">
        <v>#N/A</v>
      </c>
      <c r="J232" s="297" t="e">
        <v>#N/A</v>
      </c>
      <c r="K232" s="297" t="e">
        <v>#N/A</v>
      </c>
      <c r="L232" s="297" t="e">
        <v>#N/A</v>
      </c>
      <c r="M232" s="297" t="e">
        <v>#N/A</v>
      </c>
      <c r="N232" s="297" t="e">
        <v>#N/A</v>
      </c>
      <c r="O232" s="297" t="e">
        <v>#N/A</v>
      </c>
      <c r="P232" s="297" t="e">
        <v>#N/A</v>
      </c>
      <c r="Q232" s="297" t="e">
        <v>#N/A</v>
      </c>
      <c r="R232" s="297" t="e">
        <v>#N/A</v>
      </c>
      <c r="S232" s="297" t="e">
        <v>#N/A</v>
      </c>
      <c r="T232" s="297" t="e">
        <v>#N/A</v>
      </c>
      <c r="U232" s="297" t="e">
        <v>#N/A</v>
      </c>
      <c r="V232" s="297" t="e">
        <v>#N/A</v>
      </c>
      <c r="W232" s="297" t="e">
        <v>#N/A</v>
      </c>
      <c r="X232" s="297" t="e">
        <v>#N/A</v>
      </c>
      <c r="Y232" s="297" t="e">
        <v>#N/A</v>
      </c>
      <c r="Z232" s="297" t="e">
        <v>#N/A</v>
      </c>
      <c r="AA232" s="297" t="e">
        <v>#N/A</v>
      </c>
      <c r="AB232" s="297" t="e">
        <v>#N/A</v>
      </c>
      <c r="AC232" s="298" t="e">
        <v>#N/A</v>
      </c>
      <c r="AD232" s="298" t="e">
        <v>#N/A</v>
      </c>
      <c r="AE232" s="298" t="e">
        <v>#N/A</v>
      </c>
      <c r="AF232" s="298" t="e">
        <v>#N/A</v>
      </c>
      <c r="AG232" s="298" t="e">
        <v>#N/A</v>
      </c>
      <c r="AH232" s="298" t="e">
        <v>#N/A</v>
      </c>
      <c r="AI232" s="298" t="e">
        <v>#N/A</v>
      </c>
      <c r="AJ232" s="298" t="e">
        <v>#N/A</v>
      </c>
      <c r="AK232" s="298" t="e">
        <v>#N/A</v>
      </c>
      <c r="AL232" s="298" t="e">
        <v>#N/A</v>
      </c>
      <c r="AM232" s="298" t="e">
        <v>#N/A</v>
      </c>
    </row>
    <row r="233" spans="1:39" s="61" customFormat="1" ht="14.55" customHeight="1" x14ac:dyDescent="0.3">
      <c r="A233" s="296">
        <v>229</v>
      </c>
      <c r="B233" s="24" t="s">
        <v>282</v>
      </c>
      <c r="C233" s="90" t="s">
        <v>787</v>
      </c>
      <c r="D233" s="116" t="s">
        <v>279</v>
      </c>
      <c r="E233" s="297">
        <v>9.5846306244039372</v>
      </c>
      <c r="F233" s="297">
        <v>2.2250035722426347</v>
      </c>
      <c r="G233" s="297" t="e">
        <v>#N/A</v>
      </c>
      <c r="H233" s="297" t="e">
        <v>#N/A</v>
      </c>
      <c r="I233" s="297" t="e">
        <v>#N/A</v>
      </c>
      <c r="J233" s="297">
        <v>13.178867312514072</v>
      </c>
      <c r="K233" s="297" t="e">
        <v>#N/A</v>
      </c>
      <c r="L233" s="297" t="e">
        <v>#N/A</v>
      </c>
      <c r="M233" s="297">
        <v>7.530781321436617</v>
      </c>
      <c r="N233" s="297" t="e">
        <v>#N/A</v>
      </c>
      <c r="O233" s="297" t="e">
        <v>#N/A</v>
      </c>
      <c r="P233" s="297" t="e">
        <v>#N/A</v>
      </c>
      <c r="Q233" s="297" t="e">
        <v>#N/A</v>
      </c>
      <c r="R233" s="297" t="e">
        <v>#N/A</v>
      </c>
      <c r="S233" s="297" t="e">
        <v>#N/A</v>
      </c>
      <c r="T233" s="297" t="e">
        <v>#N/A</v>
      </c>
      <c r="U233" s="297" t="e">
        <v>#N/A</v>
      </c>
      <c r="V233" s="297" t="e">
        <v>#N/A</v>
      </c>
      <c r="W233" s="297" t="e">
        <v>#N/A</v>
      </c>
      <c r="X233" s="297" t="e">
        <v>#N/A</v>
      </c>
      <c r="Y233" s="297" t="e">
        <v>#N/A</v>
      </c>
      <c r="Z233" s="297" t="e">
        <v>#N/A</v>
      </c>
      <c r="AA233" s="297" t="e">
        <v>#N/A</v>
      </c>
      <c r="AB233" s="297" t="e">
        <v>#N/A</v>
      </c>
      <c r="AC233" s="298" t="e">
        <v>#N/A</v>
      </c>
      <c r="AD233" s="298" t="e">
        <v>#N/A</v>
      </c>
      <c r="AE233" s="298" t="e">
        <v>#N/A</v>
      </c>
      <c r="AF233" s="298" t="e">
        <v>#N/A</v>
      </c>
      <c r="AG233" s="298" t="e">
        <v>#N/A</v>
      </c>
      <c r="AH233" s="298" t="e">
        <v>#N/A</v>
      </c>
      <c r="AI233" s="298" t="e">
        <v>#N/A</v>
      </c>
      <c r="AJ233" s="298" t="e">
        <v>#N/A</v>
      </c>
      <c r="AK233" s="298" t="e">
        <v>#N/A</v>
      </c>
      <c r="AL233" s="298">
        <v>3.8224420343655545</v>
      </c>
      <c r="AM233" s="298" t="e">
        <v>#N/A</v>
      </c>
    </row>
    <row r="234" spans="1:39" s="61" customFormat="1" ht="14.55" customHeight="1" x14ac:dyDescent="0.3">
      <c r="A234" s="296">
        <v>230</v>
      </c>
      <c r="B234" s="24" t="s">
        <v>281</v>
      </c>
      <c r="C234" s="90" t="s">
        <v>788</v>
      </c>
      <c r="D234" s="116" t="s">
        <v>279</v>
      </c>
      <c r="E234" s="297">
        <v>9.4705278371734831</v>
      </c>
      <c r="F234" s="297">
        <v>2.7784018966209345</v>
      </c>
      <c r="G234" s="297" t="e">
        <v>#N/A</v>
      </c>
      <c r="H234" s="297" t="e">
        <v>#N/A</v>
      </c>
      <c r="I234" s="297" t="e">
        <v>#N/A</v>
      </c>
      <c r="J234" s="297" t="e">
        <v>#N/A</v>
      </c>
      <c r="K234" s="297" t="e">
        <v>#N/A</v>
      </c>
      <c r="L234" s="297" t="e">
        <v>#N/A</v>
      </c>
      <c r="M234" s="297" t="e">
        <v>#N/A</v>
      </c>
      <c r="N234" s="297" t="e">
        <v>#N/A</v>
      </c>
      <c r="O234" s="297" t="e">
        <v>#N/A</v>
      </c>
      <c r="P234" s="297" t="e">
        <v>#N/A</v>
      </c>
      <c r="Q234" s="297" t="e">
        <v>#N/A</v>
      </c>
      <c r="R234" s="297" t="e">
        <v>#N/A</v>
      </c>
      <c r="S234" s="297" t="e">
        <v>#N/A</v>
      </c>
      <c r="T234" s="297" t="e">
        <v>#N/A</v>
      </c>
      <c r="U234" s="297" t="e">
        <v>#N/A</v>
      </c>
      <c r="V234" s="297" t="e">
        <v>#N/A</v>
      </c>
      <c r="W234" s="297" t="e">
        <v>#N/A</v>
      </c>
      <c r="X234" s="297" t="e">
        <v>#N/A</v>
      </c>
      <c r="Y234" s="297" t="e">
        <v>#N/A</v>
      </c>
      <c r="Z234" s="297" t="e">
        <v>#N/A</v>
      </c>
      <c r="AA234" s="297" t="e">
        <v>#N/A</v>
      </c>
      <c r="AB234" s="297" t="e">
        <v>#N/A</v>
      </c>
      <c r="AC234" s="298" t="e">
        <v>#N/A</v>
      </c>
      <c r="AD234" s="298" t="e">
        <v>#N/A</v>
      </c>
      <c r="AE234" s="298" t="e">
        <v>#N/A</v>
      </c>
      <c r="AF234" s="298" t="e">
        <v>#N/A</v>
      </c>
      <c r="AG234" s="298" t="e">
        <v>#N/A</v>
      </c>
      <c r="AH234" s="298" t="e">
        <v>#N/A</v>
      </c>
      <c r="AI234" s="298" t="e">
        <v>#N/A</v>
      </c>
      <c r="AJ234" s="298" t="e">
        <v>#N/A</v>
      </c>
      <c r="AK234" s="298" t="e">
        <v>#N/A</v>
      </c>
      <c r="AL234" s="298" t="e">
        <v>#N/A</v>
      </c>
      <c r="AM234" s="298" t="e">
        <v>#N/A</v>
      </c>
    </row>
    <row r="235" spans="1:39" s="61" customFormat="1" ht="14.55" customHeight="1" x14ac:dyDescent="0.3">
      <c r="A235" s="296">
        <v>231</v>
      </c>
      <c r="B235" s="24" t="s">
        <v>280</v>
      </c>
      <c r="C235" s="90" t="s">
        <v>789</v>
      </c>
      <c r="D235" s="116" t="s">
        <v>279</v>
      </c>
      <c r="E235" s="297">
        <v>10.155144429338057</v>
      </c>
      <c r="F235" s="297">
        <v>3.7882112101772094</v>
      </c>
      <c r="G235" s="297" t="e">
        <v>#N/A</v>
      </c>
      <c r="H235" s="297" t="e">
        <v>#N/A</v>
      </c>
      <c r="I235" s="297" t="e">
        <v>#N/A</v>
      </c>
      <c r="J235" s="297" t="e">
        <v>#N/A</v>
      </c>
      <c r="K235" s="297" t="e">
        <v>#N/A</v>
      </c>
      <c r="L235" s="297" t="e">
        <v>#N/A</v>
      </c>
      <c r="M235" s="297" t="e">
        <v>#N/A</v>
      </c>
      <c r="N235" s="297" t="e">
        <v>#N/A</v>
      </c>
      <c r="O235" s="297" t="e">
        <v>#N/A</v>
      </c>
      <c r="P235" s="297" t="e">
        <v>#N/A</v>
      </c>
      <c r="Q235" s="297" t="e">
        <v>#N/A</v>
      </c>
      <c r="R235" s="297" t="e">
        <v>#N/A</v>
      </c>
      <c r="S235" s="297" t="e">
        <v>#N/A</v>
      </c>
      <c r="T235" s="297" t="e">
        <v>#N/A</v>
      </c>
      <c r="U235" s="297" t="e">
        <v>#N/A</v>
      </c>
      <c r="V235" s="297" t="e">
        <v>#N/A</v>
      </c>
      <c r="W235" s="297" t="e">
        <v>#N/A</v>
      </c>
      <c r="X235" s="297" t="e">
        <v>#N/A</v>
      </c>
      <c r="Y235" s="297" t="e">
        <v>#N/A</v>
      </c>
      <c r="Z235" s="297" t="e">
        <v>#N/A</v>
      </c>
      <c r="AA235" s="297" t="e">
        <v>#N/A</v>
      </c>
      <c r="AB235" s="297" t="e">
        <v>#N/A</v>
      </c>
      <c r="AC235" s="298" t="e">
        <v>#N/A</v>
      </c>
      <c r="AD235" s="298" t="e">
        <v>#N/A</v>
      </c>
      <c r="AE235" s="298" t="e">
        <v>#N/A</v>
      </c>
      <c r="AF235" s="298" t="e">
        <v>#N/A</v>
      </c>
      <c r="AG235" s="298" t="e">
        <v>#N/A</v>
      </c>
      <c r="AH235" s="298" t="e">
        <v>#N/A</v>
      </c>
      <c r="AI235" s="298" t="e">
        <v>#N/A</v>
      </c>
      <c r="AJ235" s="298" t="e">
        <v>#N/A</v>
      </c>
      <c r="AK235" s="298" t="e">
        <v>#N/A</v>
      </c>
      <c r="AL235" s="298" t="e">
        <v>#N/A</v>
      </c>
      <c r="AM235" s="298" t="e">
        <v>#N/A</v>
      </c>
    </row>
    <row r="236" spans="1:39" s="61" customFormat="1" ht="14.55" customHeight="1" x14ac:dyDescent="0.3">
      <c r="A236" s="296">
        <v>232</v>
      </c>
      <c r="B236" s="24" t="s">
        <v>3</v>
      </c>
      <c r="C236" s="90" t="s">
        <v>790</v>
      </c>
      <c r="D236" s="116" t="s">
        <v>278</v>
      </c>
      <c r="E236" s="297">
        <v>11.581428850391156</v>
      </c>
      <c r="F236" s="297">
        <v>7.1713576674589561</v>
      </c>
      <c r="G236" s="297" t="e">
        <v>#N/A</v>
      </c>
      <c r="H236" s="297" t="e">
        <v>#N/A</v>
      </c>
      <c r="I236" s="297" t="e">
        <v>#N/A</v>
      </c>
      <c r="J236" s="297">
        <v>15.860281873934689</v>
      </c>
      <c r="K236" s="297" t="e">
        <v>#N/A</v>
      </c>
      <c r="L236" s="297" t="e">
        <v>#N/A</v>
      </c>
      <c r="M236" s="297" t="e">
        <v>#N/A</v>
      </c>
      <c r="N236" s="297" t="e">
        <v>#N/A</v>
      </c>
      <c r="O236" s="297" t="e">
        <v>#N/A</v>
      </c>
      <c r="P236" s="297" t="e">
        <v>#N/A</v>
      </c>
      <c r="Q236" s="297" t="e">
        <v>#N/A</v>
      </c>
      <c r="R236" s="297" t="e">
        <v>#N/A</v>
      </c>
      <c r="S236" s="297" t="e">
        <v>#N/A</v>
      </c>
      <c r="T236" s="297" t="e">
        <v>#N/A</v>
      </c>
      <c r="U236" s="297" t="e">
        <v>#N/A</v>
      </c>
      <c r="V236" s="297" t="e">
        <v>#N/A</v>
      </c>
      <c r="W236" s="297" t="e">
        <v>#N/A</v>
      </c>
      <c r="X236" s="297" t="e">
        <v>#N/A</v>
      </c>
      <c r="Y236" s="297" t="e">
        <v>#N/A</v>
      </c>
      <c r="Z236" s="297" t="e">
        <v>#N/A</v>
      </c>
      <c r="AA236" s="297" t="e">
        <v>#N/A</v>
      </c>
      <c r="AB236" s="297" t="e">
        <v>#N/A</v>
      </c>
      <c r="AC236" s="298" t="e">
        <v>#N/A</v>
      </c>
      <c r="AD236" s="298" t="e">
        <v>#N/A</v>
      </c>
      <c r="AE236" s="298" t="e">
        <v>#N/A</v>
      </c>
      <c r="AF236" s="298" t="e">
        <v>#N/A</v>
      </c>
      <c r="AG236" s="298" t="e">
        <v>#N/A</v>
      </c>
      <c r="AH236" s="298" t="e">
        <v>#N/A</v>
      </c>
      <c r="AI236" s="298" t="e">
        <v>#N/A</v>
      </c>
      <c r="AJ236" s="298" t="e">
        <v>#N/A</v>
      </c>
      <c r="AK236" s="298" t="e">
        <v>#N/A</v>
      </c>
      <c r="AL236" s="298" t="e">
        <v>#N/A</v>
      </c>
      <c r="AM236" s="298" t="e">
        <v>#N/A</v>
      </c>
    </row>
    <row r="237" spans="1:39" s="61" customFormat="1" ht="14.55" customHeight="1" x14ac:dyDescent="0.3">
      <c r="A237" s="296">
        <v>233</v>
      </c>
      <c r="B237" s="24" t="s">
        <v>1</v>
      </c>
      <c r="C237" s="90" t="s">
        <v>791</v>
      </c>
      <c r="D237" s="116" t="s">
        <v>277</v>
      </c>
      <c r="E237" s="297">
        <v>11.866685718627393</v>
      </c>
      <c r="F237" s="297">
        <v>9.5561050859138845</v>
      </c>
      <c r="G237" s="297" t="e">
        <v>#N/A</v>
      </c>
      <c r="H237" s="297" t="e">
        <v>#N/A</v>
      </c>
      <c r="I237" s="297" t="e">
        <v>#N/A</v>
      </c>
      <c r="J237" s="297">
        <v>17.001309346879633</v>
      </c>
      <c r="K237" s="297" t="e">
        <v>#N/A</v>
      </c>
      <c r="L237" s="297" t="e">
        <v>#N/A</v>
      </c>
      <c r="M237" s="297" t="e">
        <v>#N/A</v>
      </c>
      <c r="N237" s="297" t="e">
        <v>#N/A</v>
      </c>
      <c r="O237" s="297" t="e">
        <v>#N/A</v>
      </c>
      <c r="P237" s="297" t="e">
        <v>#N/A</v>
      </c>
      <c r="Q237" s="297" t="e">
        <v>#N/A</v>
      </c>
      <c r="R237" s="297" t="e">
        <v>#N/A</v>
      </c>
      <c r="S237" s="297" t="e">
        <v>#N/A</v>
      </c>
      <c r="T237" s="297" t="e">
        <v>#N/A</v>
      </c>
      <c r="U237" s="297" t="e">
        <v>#N/A</v>
      </c>
      <c r="V237" s="297" t="e">
        <v>#N/A</v>
      </c>
      <c r="W237" s="297" t="e">
        <v>#N/A</v>
      </c>
      <c r="X237" s="297" t="e">
        <v>#N/A</v>
      </c>
      <c r="Y237" s="297" t="e">
        <v>#N/A</v>
      </c>
      <c r="Z237" s="297" t="e">
        <v>#N/A</v>
      </c>
      <c r="AA237" s="297" t="e">
        <v>#N/A</v>
      </c>
      <c r="AB237" s="297" t="e">
        <v>#N/A</v>
      </c>
      <c r="AC237" s="298" t="e">
        <v>#N/A</v>
      </c>
      <c r="AD237" s="298" t="e">
        <v>#N/A</v>
      </c>
      <c r="AE237" s="298" t="e">
        <v>#N/A</v>
      </c>
      <c r="AF237" s="298" t="e">
        <v>#N/A</v>
      </c>
      <c r="AG237" s="298" t="e">
        <v>#N/A</v>
      </c>
      <c r="AH237" s="298" t="e">
        <v>#N/A</v>
      </c>
      <c r="AI237" s="298" t="e">
        <v>#N/A</v>
      </c>
      <c r="AJ237" s="298" t="e">
        <v>#N/A</v>
      </c>
      <c r="AK237" s="298" t="e">
        <v>#N/A</v>
      </c>
      <c r="AL237" s="298" t="e">
        <v>#N/A</v>
      </c>
      <c r="AM237" s="298" t="e">
        <v>#N/A</v>
      </c>
    </row>
    <row r="238" spans="1:39" s="61" customFormat="1" ht="14.55" customHeight="1" x14ac:dyDescent="0.3">
      <c r="A238" s="296">
        <v>234</v>
      </c>
      <c r="B238" s="24" t="s">
        <v>276</v>
      </c>
      <c r="C238" s="90" t="s">
        <v>792</v>
      </c>
      <c r="D238" s="116" t="s">
        <v>270</v>
      </c>
      <c r="E238" s="297">
        <v>21.137534016176964</v>
      </c>
      <c r="F238" s="297">
        <v>21.907727480542881</v>
      </c>
      <c r="G238" s="297" t="e">
        <v>#N/A</v>
      </c>
      <c r="H238" s="297" t="e">
        <v>#N/A</v>
      </c>
      <c r="I238" s="297" t="e">
        <v>#N/A</v>
      </c>
      <c r="J238" s="297" t="e">
        <v>#N/A</v>
      </c>
      <c r="K238" s="297" t="e">
        <v>#N/A</v>
      </c>
      <c r="L238" s="297" t="e">
        <v>#N/A</v>
      </c>
      <c r="M238" s="297" t="e">
        <v>#N/A</v>
      </c>
      <c r="N238" s="297" t="e">
        <v>#N/A</v>
      </c>
      <c r="O238" s="297" t="e">
        <v>#N/A</v>
      </c>
      <c r="P238" s="297">
        <v>25.559015393966693</v>
      </c>
      <c r="Q238" s="297" t="e">
        <v>#N/A</v>
      </c>
      <c r="R238" s="297" t="e">
        <v>#N/A</v>
      </c>
      <c r="S238" s="297" t="e">
        <v>#N/A</v>
      </c>
      <c r="T238" s="297" t="e">
        <v>#N/A</v>
      </c>
      <c r="U238" s="297" t="e">
        <v>#N/A</v>
      </c>
      <c r="V238" s="297">
        <v>20.082083523830974</v>
      </c>
      <c r="W238" s="297" t="e">
        <v>#N/A</v>
      </c>
      <c r="X238" s="297" t="e">
        <v>#N/A</v>
      </c>
      <c r="Y238" s="297" t="e">
        <v>#N/A</v>
      </c>
      <c r="Z238" s="297" t="e">
        <v>#N/A</v>
      </c>
      <c r="AA238" s="297" t="e">
        <v>#N/A</v>
      </c>
      <c r="AB238" s="297" t="e">
        <v>#N/A</v>
      </c>
      <c r="AC238" s="298">
        <v>21.10900824948142</v>
      </c>
      <c r="AD238" s="298" t="e">
        <v>#N/A</v>
      </c>
      <c r="AE238" s="298">
        <v>20.19618627112547</v>
      </c>
      <c r="AF238" s="298" t="e">
        <v>#N/A</v>
      </c>
      <c r="AG238" s="298" t="e">
        <v>#N/A</v>
      </c>
      <c r="AH238" s="298" t="e">
        <v>#N/A</v>
      </c>
      <c r="AI238" s="298" t="e">
        <v>#N/A</v>
      </c>
      <c r="AJ238" s="298">
        <v>21.000716788733641</v>
      </c>
      <c r="AK238" s="298" t="e">
        <v>#N/A</v>
      </c>
      <c r="AL238" s="298" t="e">
        <v>#N/A</v>
      </c>
      <c r="AM238" s="298" t="e">
        <v>#N/A</v>
      </c>
    </row>
    <row r="239" spans="1:39" s="61" customFormat="1" ht="14.55" customHeight="1" x14ac:dyDescent="0.3">
      <c r="A239" s="296">
        <v>235</v>
      </c>
      <c r="B239" s="24" t="s">
        <v>275</v>
      </c>
      <c r="C239" s="90" t="s">
        <v>793</v>
      </c>
      <c r="D239" s="116" t="s">
        <v>270</v>
      </c>
      <c r="E239" s="297">
        <v>24.303885824112918</v>
      </c>
      <c r="F239" s="297">
        <v>25.330809899377705</v>
      </c>
      <c r="G239" s="297" t="e">
        <v>#N/A</v>
      </c>
      <c r="H239" s="297" t="e">
        <v>#N/A</v>
      </c>
      <c r="I239" s="297" t="e">
        <v>#N/A</v>
      </c>
      <c r="J239" s="297" t="e">
        <v>#N/A</v>
      </c>
      <c r="K239" s="297" t="e">
        <v>#N/A</v>
      </c>
      <c r="L239" s="297" t="e">
        <v>#N/A</v>
      </c>
      <c r="M239" s="297" t="e">
        <v>#N/A</v>
      </c>
      <c r="N239" s="297" t="e">
        <v>#N/A</v>
      </c>
      <c r="O239" s="297" t="e">
        <v>#N/A</v>
      </c>
      <c r="P239" s="297">
        <v>29.039149186448764</v>
      </c>
      <c r="Q239" s="297" t="e">
        <v>#N/A</v>
      </c>
      <c r="R239" s="297" t="e">
        <v>#N/A</v>
      </c>
      <c r="S239" s="297" t="e">
        <v>#N/A</v>
      </c>
      <c r="T239" s="297" t="e">
        <v>#N/A</v>
      </c>
      <c r="U239" s="297" t="e">
        <v>#N/A</v>
      </c>
      <c r="V239" s="297">
        <v>22.763498085251587</v>
      </c>
      <c r="W239" s="297">
        <v>22.307087096073609</v>
      </c>
      <c r="X239" s="297" t="e">
        <v>#N/A</v>
      </c>
      <c r="Y239" s="297" t="e">
        <v>#N/A</v>
      </c>
      <c r="Z239" s="297" t="e">
        <v>#N/A</v>
      </c>
      <c r="AA239" s="297" t="e">
        <v>#N/A</v>
      </c>
      <c r="AB239" s="297" t="e">
        <v>#N/A</v>
      </c>
      <c r="AC239" s="298" t="e">
        <v>#N/A</v>
      </c>
      <c r="AD239" s="298" t="e">
        <v>#N/A</v>
      </c>
      <c r="AE239" s="298">
        <v>23.162857700782315</v>
      </c>
      <c r="AF239" s="298" t="e">
        <v>#N/A</v>
      </c>
      <c r="AG239" s="298" t="e">
        <v>#N/A</v>
      </c>
      <c r="AH239" s="298" t="e">
        <v>#N/A</v>
      </c>
      <c r="AI239" s="298" t="e">
        <v>#N/A</v>
      </c>
      <c r="AJ239" s="298" t="e">
        <v>#N/A</v>
      </c>
      <c r="AK239" s="298" t="e">
        <v>#N/A</v>
      </c>
      <c r="AL239" s="298" t="e">
        <v>#N/A</v>
      </c>
      <c r="AM239" s="298" t="e">
        <v>#N/A</v>
      </c>
    </row>
    <row r="240" spans="1:39" s="61" customFormat="1" ht="14.55" customHeight="1" x14ac:dyDescent="0.3">
      <c r="A240" s="296">
        <v>236</v>
      </c>
      <c r="B240" s="24" t="s">
        <v>274</v>
      </c>
      <c r="C240" s="90" t="s">
        <v>794</v>
      </c>
      <c r="D240" s="116" t="s">
        <v>270</v>
      </c>
      <c r="E240" s="297">
        <v>27.955173629139118</v>
      </c>
      <c r="F240" s="297">
        <v>28.867995065507024</v>
      </c>
      <c r="G240" s="297" t="e">
        <v>#N/A</v>
      </c>
      <c r="H240" s="297" t="e">
        <v>#N/A</v>
      </c>
      <c r="I240" s="297" t="e">
        <v>#N/A</v>
      </c>
      <c r="J240" s="297" t="e">
        <v>#N/A</v>
      </c>
      <c r="K240" s="297" t="e">
        <v>#N/A</v>
      </c>
      <c r="L240" s="297" t="e">
        <v>#N/A</v>
      </c>
      <c r="M240" s="297" t="e">
        <v>#N/A</v>
      </c>
      <c r="N240" s="297" t="e">
        <v>#N/A</v>
      </c>
      <c r="O240" s="297" t="e">
        <v>#N/A</v>
      </c>
      <c r="P240" s="297" t="e">
        <v>#N/A</v>
      </c>
      <c r="Q240" s="297" t="e">
        <v>#N/A</v>
      </c>
      <c r="R240" s="297" t="e">
        <v>#N/A</v>
      </c>
      <c r="S240" s="297" t="e">
        <v>#N/A</v>
      </c>
      <c r="T240" s="297" t="e">
        <v>#N/A</v>
      </c>
      <c r="U240" s="297" t="e">
        <v>#N/A</v>
      </c>
      <c r="V240" s="297" t="e">
        <v>#N/A</v>
      </c>
      <c r="W240" s="297" t="e">
        <v>#N/A</v>
      </c>
      <c r="X240" s="297" t="e">
        <v>#N/A</v>
      </c>
      <c r="Y240" s="297" t="e">
        <v>#N/A</v>
      </c>
      <c r="Z240" s="297" t="e">
        <v>#N/A</v>
      </c>
      <c r="AA240" s="297" t="e">
        <v>#N/A</v>
      </c>
      <c r="AB240" s="297" t="e">
        <v>#N/A</v>
      </c>
      <c r="AC240" s="298" t="e">
        <v>#N/A</v>
      </c>
      <c r="AD240" s="298" t="e">
        <v>#N/A</v>
      </c>
      <c r="AE240" s="298" t="e">
        <v>#N/A</v>
      </c>
      <c r="AF240" s="298" t="e">
        <v>#N/A</v>
      </c>
      <c r="AG240" s="298" t="e">
        <v>#N/A</v>
      </c>
      <c r="AH240" s="298" t="e">
        <v>#N/A</v>
      </c>
      <c r="AI240" s="298" t="e">
        <v>#N/A</v>
      </c>
      <c r="AJ240" s="298" t="e">
        <v>#N/A</v>
      </c>
      <c r="AK240" s="298" t="e">
        <v>#N/A</v>
      </c>
      <c r="AL240" s="298" t="e">
        <v>#N/A</v>
      </c>
      <c r="AM240" s="298" t="e">
        <v>#N/A</v>
      </c>
    </row>
    <row r="241" spans="1:39" s="61" customFormat="1" ht="14.55" customHeight="1" x14ac:dyDescent="0.3">
      <c r="A241" s="296">
        <v>237</v>
      </c>
      <c r="B241" s="24" t="s">
        <v>273</v>
      </c>
      <c r="C241" s="90" t="s">
        <v>795</v>
      </c>
      <c r="D241" s="116" t="s">
        <v>270</v>
      </c>
      <c r="E241" s="297">
        <v>31.492358144882775</v>
      </c>
      <c r="F241" s="297">
        <v>32.462231605283584</v>
      </c>
      <c r="G241" s="297" t="e">
        <v>#N/A</v>
      </c>
      <c r="H241" s="297" t="e">
        <v>#N/A</v>
      </c>
      <c r="I241" s="297" t="e">
        <v>#N/A</v>
      </c>
      <c r="J241" s="297" t="e">
        <v>#N/A</v>
      </c>
      <c r="K241" s="297" t="e">
        <v>#N/A</v>
      </c>
      <c r="L241" s="297" t="e">
        <v>#N/A</v>
      </c>
      <c r="M241" s="297" t="e">
        <v>#N/A</v>
      </c>
      <c r="N241" s="297" t="e">
        <v>#N/A</v>
      </c>
      <c r="O241" s="297" t="e">
        <v>#N/A</v>
      </c>
      <c r="P241" s="297" t="e">
        <v>#N/A</v>
      </c>
      <c r="Q241" s="297" t="e">
        <v>#N/A</v>
      </c>
      <c r="R241" s="297" t="e">
        <v>#N/A</v>
      </c>
      <c r="S241" s="297" t="e">
        <v>#N/A</v>
      </c>
      <c r="T241" s="297" t="e">
        <v>#N/A</v>
      </c>
      <c r="U241" s="297" t="e">
        <v>#N/A</v>
      </c>
      <c r="V241" s="297">
        <v>29.666714296568486</v>
      </c>
      <c r="W241" s="297" t="e">
        <v>#N/A</v>
      </c>
      <c r="X241" s="297" t="e">
        <v>#N/A</v>
      </c>
      <c r="Y241" s="297" t="e">
        <v>#N/A</v>
      </c>
      <c r="Z241" s="297" t="e">
        <v>#N/A</v>
      </c>
      <c r="AA241" s="297" t="e">
        <v>#N/A</v>
      </c>
      <c r="AB241" s="297" t="e">
        <v>#N/A</v>
      </c>
      <c r="AC241" s="298" t="e">
        <v>#N/A</v>
      </c>
      <c r="AD241" s="298" t="e">
        <v>#N/A</v>
      </c>
      <c r="AE241" s="298" t="e">
        <v>#N/A</v>
      </c>
      <c r="AF241" s="298" t="e">
        <v>#N/A</v>
      </c>
      <c r="AG241" s="298" t="e">
        <v>#N/A</v>
      </c>
      <c r="AH241" s="298" t="e">
        <v>#N/A</v>
      </c>
      <c r="AI241" s="298" t="e">
        <v>#N/A</v>
      </c>
      <c r="AJ241" s="298" t="e">
        <v>#N/A</v>
      </c>
      <c r="AK241" s="298" t="e">
        <v>#N/A</v>
      </c>
      <c r="AL241" s="298" t="e">
        <v>#N/A</v>
      </c>
      <c r="AM241" s="298" t="e">
        <v>#N/A</v>
      </c>
    </row>
    <row r="242" spans="1:39" s="61" customFormat="1" ht="14.55" customHeight="1" x14ac:dyDescent="0.3">
      <c r="A242" s="296">
        <v>238</v>
      </c>
      <c r="B242" s="24" t="s">
        <v>272</v>
      </c>
      <c r="C242" s="90" t="s">
        <v>796</v>
      </c>
      <c r="D242" s="116" t="s">
        <v>270</v>
      </c>
      <c r="E242" s="297">
        <v>20.880803000213337</v>
      </c>
      <c r="F242" s="297">
        <v>22.044650777296269</v>
      </c>
      <c r="G242" s="297" t="e">
        <v>#N/A</v>
      </c>
      <c r="H242" s="297" t="e">
        <v>#N/A</v>
      </c>
      <c r="I242" s="297" t="e">
        <v>#N/A</v>
      </c>
      <c r="J242" s="297" t="e">
        <v>#N/A</v>
      </c>
      <c r="K242" s="297" t="e">
        <v>#N/A</v>
      </c>
      <c r="L242" s="297" t="e">
        <v>#N/A</v>
      </c>
      <c r="M242" s="297" t="e">
        <v>#N/A</v>
      </c>
      <c r="N242" s="297" t="e">
        <v>#N/A</v>
      </c>
      <c r="O242" s="297" t="e">
        <v>#N/A</v>
      </c>
      <c r="P242" s="297">
        <v>25.958375009497416</v>
      </c>
      <c r="Q242" s="297" t="e">
        <v>#N/A</v>
      </c>
      <c r="R242" s="297" t="e">
        <v>#N/A</v>
      </c>
      <c r="S242" s="297">
        <v>23.391063195371302</v>
      </c>
      <c r="T242" s="297" t="e">
        <v>#N/A</v>
      </c>
      <c r="U242" s="297" t="e">
        <v>#N/A</v>
      </c>
      <c r="V242" s="297">
        <v>20.424391765714454</v>
      </c>
      <c r="W242" s="297" t="e">
        <v>#N/A</v>
      </c>
      <c r="X242" s="297" t="e">
        <v>#N/A</v>
      </c>
      <c r="Y242" s="297" t="e">
        <v>#N/A</v>
      </c>
      <c r="Z242" s="297" t="e">
        <v>#N/A</v>
      </c>
      <c r="AA242" s="297" t="e">
        <v>#N/A</v>
      </c>
      <c r="AB242" s="297" t="e">
        <v>#N/A</v>
      </c>
      <c r="AC242" s="298">
        <v>21.451316491364899</v>
      </c>
      <c r="AD242" s="298" t="e">
        <v>#N/A</v>
      </c>
      <c r="AE242" s="298">
        <v>20.367340392067206</v>
      </c>
      <c r="AF242" s="298" t="e">
        <v>#N/A</v>
      </c>
      <c r="AG242" s="298" t="e">
        <v>#N/A</v>
      </c>
      <c r="AH242" s="298" t="e">
        <v>#N/A</v>
      </c>
      <c r="AI242" s="298" t="e">
        <v>#N/A</v>
      </c>
      <c r="AJ242" s="298" t="e">
        <v>#N/A</v>
      </c>
      <c r="AK242" s="298" t="e">
        <v>#N/A</v>
      </c>
      <c r="AL242" s="298" t="e">
        <v>#N/A</v>
      </c>
      <c r="AM242" s="298" t="e">
        <v>#N/A</v>
      </c>
    </row>
    <row r="243" spans="1:39" s="61" customFormat="1" ht="14.55" customHeight="1" x14ac:dyDescent="0.3">
      <c r="A243" s="296">
        <v>239</v>
      </c>
      <c r="B243" s="24" t="s">
        <v>271</v>
      </c>
      <c r="C243" s="90" t="s">
        <v>797</v>
      </c>
      <c r="D243" s="116" t="s">
        <v>270</v>
      </c>
      <c r="E243" s="297">
        <v>23.448115330736542</v>
      </c>
      <c r="F243" s="297">
        <v>23.351127233818229</v>
      </c>
      <c r="G243" s="297" t="e">
        <v>#N/A</v>
      </c>
      <c r="H243" s="297" t="e">
        <v>#N/A</v>
      </c>
      <c r="I243" s="297" t="e">
        <v>#N/A</v>
      </c>
      <c r="J243" s="297" t="e">
        <v>#N/A</v>
      </c>
      <c r="K243" s="297" t="e">
        <v>#N/A</v>
      </c>
      <c r="L243" s="297" t="e">
        <v>#N/A</v>
      </c>
      <c r="M243" s="297" t="e">
        <v>#N/A</v>
      </c>
      <c r="N243" s="297" t="e">
        <v>#N/A</v>
      </c>
      <c r="O243" s="297" t="e">
        <v>#N/A</v>
      </c>
      <c r="P243" s="297">
        <v>27.213505229736857</v>
      </c>
      <c r="Q243" s="297" t="e">
        <v>#N/A</v>
      </c>
      <c r="R243" s="297" t="e">
        <v>#N/A</v>
      </c>
      <c r="S243" s="297" t="e">
        <v>#N/A</v>
      </c>
      <c r="T243" s="297" t="e">
        <v>#N/A</v>
      </c>
      <c r="U243" s="297" t="e">
        <v>#N/A</v>
      </c>
      <c r="V243" s="297">
        <v>21.28016237042316</v>
      </c>
      <c r="W243" s="297" t="e">
        <v>#N/A</v>
      </c>
      <c r="X243" s="297" t="e">
        <v>#N/A</v>
      </c>
      <c r="Y243" s="297" t="e">
        <v>#N/A</v>
      </c>
      <c r="Z243" s="297" t="e">
        <v>#N/A</v>
      </c>
      <c r="AA243" s="297" t="e">
        <v>#N/A</v>
      </c>
      <c r="AB243" s="297" t="e">
        <v>#N/A</v>
      </c>
      <c r="AC243" s="298" t="e">
        <v>#N/A</v>
      </c>
      <c r="AD243" s="298" t="e">
        <v>#N/A</v>
      </c>
      <c r="AE243" s="298">
        <v>21.565419238659391</v>
      </c>
      <c r="AF243" s="298" t="e">
        <v>#N/A</v>
      </c>
      <c r="AG243" s="298" t="e">
        <v>#N/A</v>
      </c>
      <c r="AH243" s="298" t="e">
        <v>#N/A</v>
      </c>
      <c r="AI243" s="298" t="e">
        <v>#N/A</v>
      </c>
      <c r="AJ243" s="298" t="e">
        <v>#N/A</v>
      </c>
      <c r="AK243" s="298" t="e">
        <v>#N/A</v>
      </c>
      <c r="AL243" s="298" t="e">
        <v>#N/A</v>
      </c>
      <c r="AM243" s="298" t="e">
        <v>#N/A</v>
      </c>
    </row>
    <row r="244" spans="1:39" s="61" customFormat="1" ht="14.55" customHeight="1" x14ac:dyDescent="0.3">
      <c r="A244" s="296">
        <v>240</v>
      </c>
      <c r="B244" s="24" t="s">
        <v>269</v>
      </c>
      <c r="C244" s="90" t="s">
        <v>798</v>
      </c>
      <c r="D244" s="116" t="s">
        <v>267</v>
      </c>
      <c r="E244" s="297">
        <v>20.538493971020898</v>
      </c>
      <c r="F244" s="297">
        <v>21.051956875834172</v>
      </c>
      <c r="G244" s="297" t="e">
        <v>#N/A</v>
      </c>
      <c r="H244" s="297">
        <v>21.85067610689563</v>
      </c>
      <c r="I244" s="297" t="e">
        <v>#N/A</v>
      </c>
      <c r="J244" s="297">
        <v>22.078881601484618</v>
      </c>
      <c r="K244" s="297" t="e">
        <v>#N/A</v>
      </c>
      <c r="L244" s="297" t="e">
        <v>#N/A</v>
      </c>
      <c r="M244" s="297" t="e">
        <v>#N/A</v>
      </c>
      <c r="N244" s="297" t="e">
        <v>#N/A</v>
      </c>
      <c r="O244" s="297" t="e">
        <v>#N/A</v>
      </c>
      <c r="P244" s="297" t="e">
        <v>#N/A</v>
      </c>
      <c r="Q244" s="297" t="e">
        <v>#N/A</v>
      </c>
      <c r="R244" s="297" t="e">
        <v>#N/A</v>
      </c>
      <c r="S244" s="297" t="e">
        <v>#N/A</v>
      </c>
      <c r="T244" s="297" t="e">
        <v>#N/A</v>
      </c>
      <c r="U244" s="297" t="e">
        <v>#N/A</v>
      </c>
      <c r="V244" s="297" t="e">
        <v>#N/A</v>
      </c>
      <c r="W244" s="297" t="e">
        <v>#N/A</v>
      </c>
      <c r="X244" s="297" t="e">
        <v>#N/A</v>
      </c>
      <c r="Y244" s="297" t="e">
        <v>#N/A</v>
      </c>
      <c r="Z244" s="297" t="e">
        <v>#N/A</v>
      </c>
      <c r="AA244" s="297" t="e">
        <v>#N/A</v>
      </c>
      <c r="AB244" s="297" t="e">
        <v>#N/A</v>
      </c>
      <c r="AC244" s="298">
        <v>19.454518413711252</v>
      </c>
      <c r="AD244" s="298" t="e">
        <v>#N/A</v>
      </c>
      <c r="AE244" s="298" t="e">
        <v>#N/A</v>
      </c>
      <c r="AF244" s="298" t="e">
        <v>#N/A</v>
      </c>
      <c r="AG244" s="298" t="e">
        <v>#N/A</v>
      </c>
      <c r="AH244" s="298" t="e">
        <v>#N/A</v>
      </c>
      <c r="AI244" s="298" t="e">
        <v>#N/A</v>
      </c>
      <c r="AJ244" s="298">
        <v>21.736691476966509</v>
      </c>
      <c r="AK244" s="298" t="e">
        <v>#N/A</v>
      </c>
      <c r="AL244" s="298" t="e">
        <v>#N/A</v>
      </c>
      <c r="AM244" s="298" t="e">
        <v>#N/A</v>
      </c>
    </row>
    <row r="245" spans="1:39" s="61" customFormat="1" ht="14.55" customHeight="1" x14ac:dyDescent="0.3">
      <c r="A245" s="296">
        <v>241</v>
      </c>
      <c r="B245" s="24" t="s">
        <v>268</v>
      </c>
      <c r="C245" s="90" t="s">
        <v>799</v>
      </c>
      <c r="D245" s="116" t="s">
        <v>267</v>
      </c>
      <c r="E245" s="297">
        <v>19.340416265456184</v>
      </c>
      <c r="F245" s="297">
        <v>21.080482562657792</v>
      </c>
      <c r="G245" s="297" t="e">
        <v>#N/A</v>
      </c>
      <c r="H245" s="297">
        <v>22.02183022783737</v>
      </c>
      <c r="I245" s="297" t="e">
        <v>#N/A</v>
      </c>
      <c r="J245" s="297">
        <v>22.192984348779113</v>
      </c>
      <c r="K245" s="297" t="e">
        <v>#N/A</v>
      </c>
      <c r="L245" s="297" t="e">
        <v>#N/A</v>
      </c>
      <c r="M245" s="297" t="e">
        <v>#N/A</v>
      </c>
      <c r="N245" s="297" t="e">
        <v>#N/A</v>
      </c>
      <c r="O245" s="297" t="e">
        <v>#N/A</v>
      </c>
      <c r="P245" s="297" t="e">
        <v>#N/A</v>
      </c>
      <c r="Q245" s="297" t="e">
        <v>#N/A</v>
      </c>
      <c r="R245" s="297" t="e">
        <v>#N/A</v>
      </c>
      <c r="S245" s="297" t="e">
        <v>#N/A</v>
      </c>
      <c r="T245" s="297" t="e">
        <v>#N/A</v>
      </c>
      <c r="U245" s="297" t="e">
        <v>#N/A</v>
      </c>
      <c r="V245" s="297" t="e">
        <v>#N/A</v>
      </c>
      <c r="W245" s="297" t="e">
        <v>#N/A</v>
      </c>
      <c r="X245" s="297" t="e">
        <v>#N/A</v>
      </c>
      <c r="Y245" s="297" t="e">
        <v>#N/A</v>
      </c>
      <c r="Z245" s="297" t="e">
        <v>#N/A</v>
      </c>
      <c r="AA245" s="297" t="e">
        <v>#N/A</v>
      </c>
      <c r="AB245" s="297" t="e">
        <v>#N/A</v>
      </c>
      <c r="AC245" s="298">
        <v>21.223110996775915</v>
      </c>
      <c r="AD245" s="298" t="e">
        <v>#N/A</v>
      </c>
      <c r="AE245" s="298" t="e">
        <v>#N/A</v>
      </c>
      <c r="AF245" s="298" t="e">
        <v>#N/A</v>
      </c>
      <c r="AG245" s="298" t="e">
        <v>#N/A</v>
      </c>
      <c r="AH245" s="298" t="e">
        <v>#N/A</v>
      </c>
      <c r="AI245" s="298" t="e">
        <v>#N/A</v>
      </c>
      <c r="AJ245" s="298">
        <v>21.109124020144172</v>
      </c>
      <c r="AK245" s="298" t="e">
        <v>#N/A</v>
      </c>
      <c r="AL245" s="298">
        <v>20.044049274732807</v>
      </c>
      <c r="AM245" s="298" t="e">
        <v>#N/A</v>
      </c>
    </row>
    <row r="246" spans="1:39" s="61" customFormat="1" ht="14.55" customHeight="1" x14ac:dyDescent="0.3">
      <c r="A246" s="296">
        <v>242</v>
      </c>
      <c r="B246" s="24" t="s">
        <v>266</v>
      </c>
      <c r="C246" s="90" t="s">
        <v>800</v>
      </c>
      <c r="D246" s="116" t="s">
        <v>263</v>
      </c>
      <c r="E246" s="297">
        <v>29.438507931444622</v>
      </c>
      <c r="F246" s="297">
        <v>30.733574983771998</v>
      </c>
      <c r="G246" s="297">
        <v>32.216910698600429</v>
      </c>
      <c r="H246" s="297">
        <v>33.260950836345046</v>
      </c>
      <c r="I246" s="297" t="e">
        <v>#N/A</v>
      </c>
      <c r="J246" s="297">
        <v>34.91544067211521</v>
      </c>
      <c r="K246" s="297">
        <v>30.859088005795943</v>
      </c>
      <c r="L246" s="297">
        <v>30.294279406688201</v>
      </c>
      <c r="M246" s="297">
        <v>34.344926935642746</v>
      </c>
      <c r="N246" s="297" t="e">
        <v>#N/A</v>
      </c>
      <c r="O246" s="297" t="e">
        <v>#N/A</v>
      </c>
      <c r="P246" s="297" t="e">
        <v>#N/A</v>
      </c>
      <c r="Q246" s="297">
        <v>34.687235177526219</v>
      </c>
      <c r="R246" s="297" t="e">
        <v>#N/A</v>
      </c>
      <c r="S246" s="297" t="e">
        <v>#N/A</v>
      </c>
      <c r="T246" s="297" t="e">
        <v>#N/A</v>
      </c>
      <c r="U246" s="297" t="e">
        <v>#N/A</v>
      </c>
      <c r="V246" s="297">
        <v>27.065171658254012</v>
      </c>
      <c r="W246" s="297">
        <v>27.915237125597994</v>
      </c>
      <c r="X246" s="297">
        <v>27.823954927762404</v>
      </c>
      <c r="Y246" s="297">
        <v>28.303186466399271</v>
      </c>
      <c r="Z246" s="297">
        <v>28.816648829224494</v>
      </c>
      <c r="AA246" s="297">
        <v>29.255944406308299</v>
      </c>
      <c r="AB246" s="297">
        <v>30.151650972570078</v>
      </c>
      <c r="AC246" s="298">
        <v>29.495560175626739</v>
      </c>
      <c r="AD246" s="298" t="e">
        <v>#N/A</v>
      </c>
      <c r="AE246" s="298">
        <v>26.916838086771168</v>
      </c>
      <c r="AF246" s="298">
        <v>27.441710724325848</v>
      </c>
      <c r="AG246" s="298">
        <v>26.585940119617138</v>
      </c>
      <c r="AH246" s="298" t="e">
        <v>#N/A</v>
      </c>
      <c r="AI246" s="298">
        <v>27.441710724325848</v>
      </c>
      <c r="AJ246" s="298">
        <v>28.406098459957494</v>
      </c>
      <c r="AK246" s="298">
        <v>33.888515946464764</v>
      </c>
      <c r="AL246" s="298">
        <v>28.925046439154269</v>
      </c>
      <c r="AM246" s="298" t="e">
        <v>#N/A</v>
      </c>
    </row>
    <row r="247" spans="1:39" s="61" customFormat="1" ht="14.55" customHeight="1" x14ac:dyDescent="0.3">
      <c r="A247" s="296">
        <v>243</v>
      </c>
      <c r="B247" s="24" t="s">
        <v>265</v>
      </c>
      <c r="C247" s="90" t="s">
        <v>801</v>
      </c>
      <c r="D247" s="116" t="s">
        <v>263</v>
      </c>
      <c r="E247" s="297" t="e">
        <v>#N/A</v>
      </c>
      <c r="F247" s="297">
        <v>37.368649738946836</v>
      </c>
      <c r="G247" s="297" t="e">
        <v>#N/A</v>
      </c>
      <c r="H247" s="297" t="e">
        <v>#N/A</v>
      </c>
      <c r="I247" s="297" t="e">
        <v>#N/A</v>
      </c>
      <c r="J247" s="297" t="e">
        <v>#N/A</v>
      </c>
      <c r="K247" s="297" t="e">
        <v>#N/A</v>
      </c>
      <c r="L247" s="297" t="e">
        <v>#N/A</v>
      </c>
      <c r="M247" s="297" t="e">
        <v>#N/A</v>
      </c>
      <c r="N247" s="297" t="e">
        <v>#N/A</v>
      </c>
      <c r="O247" s="297" t="e">
        <v>#N/A</v>
      </c>
      <c r="P247" s="297" t="e">
        <v>#N/A</v>
      </c>
      <c r="Q247" s="297" t="e">
        <v>#N/A</v>
      </c>
      <c r="R247" s="297" t="e">
        <v>#N/A</v>
      </c>
      <c r="S247" s="297" t="e">
        <v>#N/A</v>
      </c>
      <c r="T247" s="297" t="e">
        <v>#N/A</v>
      </c>
      <c r="U247" s="297" t="e">
        <v>#N/A</v>
      </c>
      <c r="V247" s="297" t="e">
        <v>#N/A</v>
      </c>
      <c r="W247" s="297" t="e">
        <v>#N/A</v>
      </c>
      <c r="X247" s="297" t="e">
        <v>#N/A</v>
      </c>
      <c r="Y247" s="297" t="e">
        <v>#N/A</v>
      </c>
      <c r="Z247" s="297" t="e">
        <v>#N/A</v>
      </c>
      <c r="AA247" s="297" t="e">
        <v>#N/A</v>
      </c>
      <c r="AB247" s="297" t="e">
        <v>#N/A</v>
      </c>
      <c r="AC247" s="298" t="e">
        <v>#N/A</v>
      </c>
      <c r="AD247" s="298" t="e">
        <v>#N/A</v>
      </c>
      <c r="AE247" s="298" t="e">
        <v>#N/A</v>
      </c>
      <c r="AF247" s="298" t="e">
        <v>#N/A</v>
      </c>
      <c r="AG247" s="298" t="e">
        <v>#N/A</v>
      </c>
      <c r="AH247" s="298" t="e">
        <v>#N/A</v>
      </c>
      <c r="AI247" s="298" t="e">
        <v>#N/A</v>
      </c>
      <c r="AJ247" s="298" t="e">
        <v>#N/A</v>
      </c>
      <c r="AK247" s="298" t="e">
        <v>#N/A</v>
      </c>
      <c r="AL247" s="298" t="e">
        <v>#N/A</v>
      </c>
      <c r="AM247" s="298" t="e">
        <v>#N/A</v>
      </c>
    </row>
    <row r="248" spans="1:39" s="61" customFormat="1" ht="14.55" customHeight="1" x14ac:dyDescent="0.3">
      <c r="A248" s="296">
        <v>244</v>
      </c>
      <c r="B248" s="24" t="s">
        <v>264</v>
      </c>
      <c r="C248" s="90" t="s">
        <v>802</v>
      </c>
      <c r="D248" s="116" t="s">
        <v>263</v>
      </c>
      <c r="E248" s="297">
        <v>22.364138904988319</v>
      </c>
      <c r="F248" s="297">
        <v>23.727666299890064</v>
      </c>
      <c r="G248" s="297">
        <v>26.015426383144668</v>
      </c>
      <c r="H248" s="297">
        <v>27.099402482442361</v>
      </c>
      <c r="I248" s="297" t="e">
        <v>#N/A</v>
      </c>
      <c r="J248" s="297">
        <v>27.955173087151071</v>
      </c>
      <c r="K248" s="297">
        <v>25.216707152083213</v>
      </c>
      <c r="L248" s="297">
        <v>23.790422810902033</v>
      </c>
      <c r="M248" s="297" t="e">
        <v>#N/A</v>
      </c>
      <c r="N248" s="297">
        <v>25.673118141261181</v>
      </c>
      <c r="O248" s="297">
        <v>26.300683251380899</v>
      </c>
      <c r="P248" s="297">
        <v>28.069275834445566</v>
      </c>
      <c r="Q248" s="297">
        <v>27.72696759256208</v>
      </c>
      <c r="R248" s="297" t="e">
        <v>#N/A</v>
      </c>
      <c r="S248" s="297" t="e">
        <v>#N/A</v>
      </c>
      <c r="T248" s="297" t="e">
        <v>#N/A</v>
      </c>
      <c r="U248" s="297" t="e">
        <v>#N/A</v>
      </c>
      <c r="V248" s="297">
        <v>21.166059623128664</v>
      </c>
      <c r="W248" s="297">
        <v>21.930548030001777</v>
      </c>
      <c r="X248" s="297">
        <v>22.478241217015348</v>
      </c>
      <c r="Y248" s="297">
        <v>22.797728909439936</v>
      </c>
      <c r="Z248" s="297">
        <v>23.117216601864516</v>
      </c>
      <c r="AA248" s="297">
        <v>23.299780997535709</v>
      </c>
      <c r="AB248" s="297">
        <v>23.408178607465477</v>
      </c>
      <c r="AC248" s="298">
        <v>22.820549458898828</v>
      </c>
      <c r="AD248" s="298">
        <v>23.61926868996029</v>
      </c>
      <c r="AE248" s="298">
        <v>21.85067610689563</v>
      </c>
      <c r="AF248" s="298">
        <v>22.192984348779117</v>
      </c>
      <c r="AG248" s="298">
        <v>21.964778854190126</v>
      </c>
      <c r="AH248" s="298">
        <v>21.907727480542878</v>
      </c>
      <c r="AI248" s="298">
        <v>22.078881601484621</v>
      </c>
      <c r="AJ248" s="298">
        <v>23.876169225078879</v>
      </c>
      <c r="AK248" s="298" t="e">
        <v>#N/A</v>
      </c>
      <c r="AL248" s="298">
        <v>24.20119270116221</v>
      </c>
      <c r="AM248" s="298" t="e">
        <v>#N/A</v>
      </c>
    </row>
    <row r="249" spans="1:39" s="61" customFormat="1" ht="14.55" customHeight="1" x14ac:dyDescent="0.3">
      <c r="A249" s="296">
        <v>245</v>
      </c>
      <c r="B249" s="24" t="s">
        <v>262</v>
      </c>
      <c r="C249" s="90" t="s">
        <v>803</v>
      </c>
      <c r="D249" s="116" t="s">
        <v>261</v>
      </c>
      <c r="E249" s="297">
        <v>23.847473694873401</v>
      </c>
      <c r="F249" s="297">
        <v>25.513374295048891</v>
      </c>
      <c r="G249" s="297" t="e">
        <v>#N/A</v>
      </c>
      <c r="H249" s="297" t="e">
        <v>#N/A</v>
      </c>
      <c r="I249" s="297" t="e">
        <v>#N/A</v>
      </c>
      <c r="J249" s="297" t="e">
        <v>#N/A</v>
      </c>
      <c r="K249" s="297" t="e">
        <v>#N/A</v>
      </c>
      <c r="L249" s="297">
        <v>26.64299149326439</v>
      </c>
      <c r="M249" s="297" t="e">
        <v>#N/A</v>
      </c>
      <c r="N249" s="297" t="e">
        <v>#N/A</v>
      </c>
      <c r="O249" s="297" t="e">
        <v>#N/A</v>
      </c>
      <c r="P249" s="297" t="e">
        <v>#N/A</v>
      </c>
      <c r="Q249" s="297" t="e">
        <v>#N/A</v>
      </c>
      <c r="R249" s="297" t="e">
        <v>#N/A</v>
      </c>
      <c r="S249" s="297" t="e">
        <v>#N/A</v>
      </c>
      <c r="T249" s="297" t="e">
        <v>#N/A</v>
      </c>
      <c r="U249" s="297" t="e">
        <v>#N/A</v>
      </c>
      <c r="V249" s="297">
        <v>23.031639541393645</v>
      </c>
      <c r="W249" s="297">
        <v>23.373947783277124</v>
      </c>
      <c r="X249" s="297">
        <v>24.018628305491021</v>
      </c>
      <c r="Y249" s="297">
        <v>24.298180036362531</v>
      </c>
      <c r="Z249" s="297">
        <v>24.65189855297546</v>
      </c>
      <c r="AA249" s="297">
        <v>24.766001300269963</v>
      </c>
      <c r="AB249" s="297">
        <v>25.056963305870916</v>
      </c>
      <c r="AC249" s="298">
        <v>24.988501657494218</v>
      </c>
      <c r="AD249" s="298">
        <v>25.051258168506195</v>
      </c>
      <c r="AE249" s="298">
        <v>23.334011821724054</v>
      </c>
      <c r="AF249" s="298">
        <v>23.44811456901855</v>
      </c>
      <c r="AG249" s="298">
        <v>24.532090668316243</v>
      </c>
      <c r="AH249" s="298">
        <v>22.991703579840575</v>
      </c>
      <c r="AI249" s="298">
        <v>23.44811456901855</v>
      </c>
      <c r="AJ249" s="298">
        <v>24.885986804243288</v>
      </c>
      <c r="AK249" s="298" t="e">
        <v>#N/A</v>
      </c>
      <c r="AL249" s="298" t="e">
        <v>#N/A</v>
      </c>
      <c r="AM249" s="298" t="e">
        <v>#N/A</v>
      </c>
    </row>
    <row r="250" spans="1:39" s="61" customFormat="1" ht="14.55" customHeight="1" x14ac:dyDescent="0.3">
      <c r="A250" s="296">
        <v>246</v>
      </c>
      <c r="B250" s="24" t="s">
        <v>260</v>
      </c>
      <c r="C250" s="90" t="s">
        <v>804</v>
      </c>
      <c r="D250" s="116" t="s">
        <v>259</v>
      </c>
      <c r="E250" s="297">
        <v>18.570222312608422</v>
      </c>
      <c r="F250" s="297">
        <v>20.082083523830971</v>
      </c>
      <c r="G250" s="297" t="e">
        <v>#N/A</v>
      </c>
      <c r="H250" s="297" t="e">
        <v>#N/A</v>
      </c>
      <c r="I250" s="297" t="e">
        <v>#N/A</v>
      </c>
      <c r="J250" s="297" t="e">
        <v>#N/A</v>
      </c>
      <c r="K250" s="297" t="e">
        <v>#N/A</v>
      </c>
      <c r="L250" s="297" t="e">
        <v>#N/A</v>
      </c>
      <c r="M250" s="297" t="e">
        <v>#N/A</v>
      </c>
      <c r="N250" s="297" t="e">
        <v>#N/A</v>
      </c>
      <c r="O250" s="297" t="e">
        <v>#N/A</v>
      </c>
      <c r="P250" s="297" t="e">
        <v>#N/A</v>
      </c>
      <c r="Q250" s="297" t="e">
        <v>#N/A</v>
      </c>
      <c r="R250" s="297" t="e">
        <v>#N/A</v>
      </c>
      <c r="S250" s="297" t="e">
        <v>#N/A</v>
      </c>
      <c r="T250" s="297" t="e">
        <v>#N/A</v>
      </c>
      <c r="U250" s="297" t="e">
        <v>#N/A</v>
      </c>
      <c r="V250" s="297" t="e">
        <v>#N/A</v>
      </c>
      <c r="W250" s="297" t="e">
        <v>#N/A</v>
      </c>
      <c r="X250" s="297" t="e">
        <v>#N/A</v>
      </c>
      <c r="Y250" s="297" t="e">
        <v>#N/A</v>
      </c>
      <c r="Z250" s="297" t="e">
        <v>#N/A</v>
      </c>
      <c r="AA250" s="297" t="e">
        <v>#N/A</v>
      </c>
      <c r="AB250" s="297" t="e">
        <v>#N/A</v>
      </c>
      <c r="AC250" s="298" t="e">
        <v>#N/A</v>
      </c>
      <c r="AD250" s="298" t="e">
        <v>#N/A</v>
      </c>
      <c r="AE250" s="298" t="e">
        <v>#N/A</v>
      </c>
      <c r="AF250" s="298" t="e">
        <v>#N/A</v>
      </c>
      <c r="AG250" s="298" t="e">
        <v>#N/A</v>
      </c>
      <c r="AH250" s="298" t="e">
        <v>#N/A</v>
      </c>
      <c r="AI250" s="298" t="e">
        <v>#N/A</v>
      </c>
      <c r="AJ250" s="298" t="e">
        <v>#N/A</v>
      </c>
      <c r="AK250" s="298" t="e">
        <v>#N/A</v>
      </c>
      <c r="AL250" s="298" t="e">
        <v>#N/A</v>
      </c>
      <c r="AM250" s="298" t="e">
        <v>#N/A</v>
      </c>
    </row>
    <row r="251" spans="1:39" s="61" customFormat="1" ht="14.55" customHeight="1" x14ac:dyDescent="0.3">
      <c r="A251" s="296">
        <v>247</v>
      </c>
      <c r="B251" s="24" t="s">
        <v>258</v>
      </c>
      <c r="C251" s="90" t="s">
        <v>805</v>
      </c>
      <c r="D251" s="116" t="s">
        <v>181</v>
      </c>
      <c r="E251" s="297" t="e">
        <v>#N/A</v>
      </c>
      <c r="F251" s="297">
        <v>5.996099370325668</v>
      </c>
      <c r="G251" s="297" t="e">
        <v>#N/A</v>
      </c>
      <c r="H251" s="297" t="e">
        <v>#N/A</v>
      </c>
      <c r="I251" s="297" t="e">
        <v>#N/A</v>
      </c>
      <c r="J251" s="297" t="e">
        <v>#N/A</v>
      </c>
      <c r="K251" s="297" t="e">
        <v>#N/A</v>
      </c>
      <c r="L251" s="297" t="e">
        <v>#N/A</v>
      </c>
      <c r="M251" s="297" t="e">
        <v>#N/A</v>
      </c>
      <c r="N251" s="297" t="e">
        <v>#N/A</v>
      </c>
      <c r="O251" s="297" t="e">
        <v>#N/A</v>
      </c>
      <c r="P251" s="297">
        <v>9.1852711572067793</v>
      </c>
      <c r="Q251" s="297" t="e">
        <v>#N/A</v>
      </c>
      <c r="R251" s="297" t="e">
        <v>#N/A</v>
      </c>
      <c r="S251" s="297" t="e">
        <v>#N/A</v>
      </c>
      <c r="T251" s="297" t="e">
        <v>#N/A</v>
      </c>
      <c r="U251" s="297" t="e">
        <v>#N/A</v>
      </c>
      <c r="V251" s="297" t="e">
        <v>#N/A</v>
      </c>
      <c r="W251" s="297" t="e">
        <v>#N/A</v>
      </c>
      <c r="X251" s="297" t="e">
        <v>#N/A</v>
      </c>
      <c r="Y251" s="297" t="e">
        <v>#N/A</v>
      </c>
      <c r="Z251" s="297" t="e">
        <v>#N/A</v>
      </c>
      <c r="AA251" s="297" t="e">
        <v>#N/A</v>
      </c>
      <c r="AB251" s="297" t="e">
        <v>#N/A</v>
      </c>
      <c r="AC251" s="298" t="e">
        <v>#N/A</v>
      </c>
      <c r="AD251" s="298" t="e">
        <v>#N/A</v>
      </c>
      <c r="AE251" s="298" t="e">
        <v>#N/A</v>
      </c>
      <c r="AF251" s="298" t="e">
        <v>#N/A</v>
      </c>
      <c r="AG251" s="298" t="e">
        <v>#N/A</v>
      </c>
      <c r="AH251" s="298" t="e">
        <v>#N/A</v>
      </c>
      <c r="AI251" s="298" t="e">
        <v>#N/A</v>
      </c>
      <c r="AJ251" s="298" t="e">
        <v>#N/A</v>
      </c>
      <c r="AK251" s="298" t="e">
        <v>#N/A</v>
      </c>
      <c r="AL251" s="298" t="e">
        <v>#N/A</v>
      </c>
      <c r="AM251" s="298" t="e">
        <v>#N/A</v>
      </c>
    </row>
    <row r="252" spans="1:39" s="61" customFormat="1" ht="14.55" customHeight="1" x14ac:dyDescent="0.3">
      <c r="A252" s="296">
        <v>248</v>
      </c>
      <c r="B252" s="24" t="s">
        <v>257</v>
      </c>
      <c r="C252" s="90" t="s">
        <v>806</v>
      </c>
      <c r="D252" s="116" t="s">
        <v>181</v>
      </c>
      <c r="E252" s="297" t="e">
        <v>#N/A</v>
      </c>
      <c r="F252" s="297">
        <v>8.5063598108045397</v>
      </c>
      <c r="G252" s="297" t="e">
        <v>#N/A</v>
      </c>
      <c r="H252" s="297" t="e">
        <v>#N/A</v>
      </c>
      <c r="I252" s="297" t="e">
        <v>#N/A</v>
      </c>
      <c r="J252" s="297" t="e">
        <v>#N/A</v>
      </c>
      <c r="K252" s="297" t="e">
        <v>#N/A</v>
      </c>
      <c r="L252" s="297" t="e">
        <v>#N/A</v>
      </c>
      <c r="M252" s="297" t="e">
        <v>#N/A</v>
      </c>
      <c r="N252" s="297" t="e">
        <v>#N/A</v>
      </c>
      <c r="O252" s="297" t="e">
        <v>#N/A</v>
      </c>
      <c r="P252" s="297" t="e">
        <v>#N/A</v>
      </c>
      <c r="Q252" s="297" t="e">
        <v>#N/A</v>
      </c>
      <c r="R252" s="297" t="e">
        <v>#N/A</v>
      </c>
      <c r="S252" s="297" t="e">
        <v>#N/A</v>
      </c>
      <c r="T252" s="297" t="e">
        <v>#N/A</v>
      </c>
      <c r="U252" s="297" t="e">
        <v>#N/A</v>
      </c>
      <c r="V252" s="297" t="e">
        <v>#N/A</v>
      </c>
      <c r="W252" s="297" t="e">
        <v>#N/A</v>
      </c>
      <c r="X252" s="297" t="e">
        <v>#N/A</v>
      </c>
      <c r="Y252" s="297" t="e">
        <v>#N/A</v>
      </c>
      <c r="Z252" s="297" t="e">
        <v>#N/A</v>
      </c>
      <c r="AA252" s="297" t="e">
        <v>#N/A</v>
      </c>
      <c r="AB252" s="297" t="e">
        <v>#N/A</v>
      </c>
      <c r="AC252" s="298" t="e">
        <v>#N/A</v>
      </c>
      <c r="AD252" s="298" t="e">
        <v>#N/A</v>
      </c>
      <c r="AE252" s="298" t="e">
        <v>#N/A</v>
      </c>
      <c r="AF252" s="298" t="e">
        <v>#N/A</v>
      </c>
      <c r="AG252" s="298" t="e">
        <v>#N/A</v>
      </c>
      <c r="AH252" s="298" t="e">
        <v>#N/A</v>
      </c>
      <c r="AI252" s="298" t="e">
        <v>#N/A</v>
      </c>
      <c r="AJ252" s="298" t="e">
        <v>#N/A</v>
      </c>
      <c r="AK252" s="298" t="e">
        <v>#N/A</v>
      </c>
      <c r="AL252" s="298" t="e">
        <v>#N/A</v>
      </c>
      <c r="AM252" s="298" t="e">
        <v>#N/A</v>
      </c>
    </row>
    <row r="253" spans="1:39" s="61" customFormat="1" ht="14.55" customHeight="1" x14ac:dyDescent="0.3">
      <c r="A253" s="296">
        <v>249</v>
      </c>
      <c r="B253" s="24" t="s">
        <v>256</v>
      </c>
      <c r="C253" s="90" t="s">
        <v>807</v>
      </c>
      <c r="D253" s="116" t="s">
        <v>181</v>
      </c>
      <c r="E253" s="297" t="e">
        <v>#N/A</v>
      </c>
      <c r="F253" s="297">
        <v>8.6375779701932078</v>
      </c>
      <c r="G253" s="297" t="e">
        <v>#N/A</v>
      </c>
      <c r="H253" s="297" t="e">
        <v>#N/A</v>
      </c>
      <c r="I253" s="297" t="e">
        <v>#N/A</v>
      </c>
      <c r="J253" s="297" t="e">
        <v>#N/A</v>
      </c>
      <c r="K253" s="297" t="e">
        <v>#N/A</v>
      </c>
      <c r="L253" s="297" t="e">
        <v>#N/A</v>
      </c>
      <c r="M253" s="297" t="e">
        <v>#N/A</v>
      </c>
      <c r="N253" s="297" t="e">
        <v>#N/A</v>
      </c>
      <c r="O253" s="297" t="e">
        <v>#N/A</v>
      </c>
      <c r="P253" s="297" t="e">
        <v>#N/A</v>
      </c>
      <c r="Q253" s="297" t="e">
        <v>#N/A</v>
      </c>
      <c r="R253" s="297" t="e">
        <v>#N/A</v>
      </c>
      <c r="S253" s="297" t="e">
        <v>#N/A</v>
      </c>
      <c r="T253" s="297" t="e">
        <v>#N/A</v>
      </c>
      <c r="U253" s="297" t="e">
        <v>#N/A</v>
      </c>
      <c r="V253" s="297" t="e">
        <v>#N/A</v>
      </c>
      <c r="W253" s="297" t="e">
        <v>#N/A</v>
      </c>
      <c r="X253" s="297" t="e">
        <v>#N/A</v>
      </c>
      <c r="Y253" s="297" t="e">
        <v>#N/A</v>
      </c>
      <c r="Z253" s="297" t="e">
        <v>#N/A</v>
      </c>
      <c r="AA253" s="297" t="e">
        <v>#N/A</v>
      </c>
      <c r="AB253" s="297" t="e">
        <v>#N/A</v>
      </c>
      <c r="AC253" s="298" t="e">
        <v>#N/A</v>
      </c>
      <c r="AD253" s="298" t="e">
        <v>#N/A</v>
      </c>
      <c r="AE253" s="298" t="e">
        <v>#N/A</v>
      </c>
      <c r="AF253" s="298" t="e">
        <v>#N/A</v>
      </c>
      <c r="AG253" s="298" t="e">
        <v>#N/A</v>
      </c>
      <c r="AH253" s="298" t="e">
        <v>#N/A</v>
      </c>
      <c r="AI253" s="298" t="e">
        <v>#N/A</v>
      </c>
      <c r="AJ253" s="298" t="e">
        <v>#N/A</v>
      </c>
      <c r="AK253" s="298" t="e">
        <v>#N/A</v>
      </c>
      <c r="AL253" s="298" t="e">
        <v>#N/A</v>
      </c>
      <c r="AM253" s="298" t="e">
        <v>#N/A</v>
      </c>
    </row>
    <row r="254" spans="1:39" s="61" customFormat="1" ht="14.55" customHeight="1" x14ac:dyDescent="0.3">
      <c r="A254" s="296">
        <v>250</v>
      </c>
      <c r="B254" s="24" t="s">
        <v>255</v>
      </c>
      <c r="C254" s="90" t="s">
        <v>808</v>
      </c>
      <c r="D254" s="116" t="s">
        <v>181</v>
      </c>
      <c r="E254" s="297">
        <v>13.064764565219582</v>
      </c>
      <c r="F254" s="297">
        <v>11.769698383427073</v>
      </c>
      <c r="G254" s="297" t="e">
        <v>#N/A</v>
      </c>
      <c r="H254" s="297" t="e">
        <v>#N/A</v>
      </c>
      <c r="I254" s="297" t="e">
        <v>#N/A</v>
      </c>
      <c r="J254" s="297" t="e">
        <v>#N/A</v>
      </c>
      <c r="K254" s="297" t="e">
        <v>#N/A</v>
      </c>
      <c r="L254" s="297" t="e">
        <v>#N/A</v>
      </c>
      <c r="M254" s="297" t="e">
        <v>#N/A</v>
      </c>
      <c r="N254" s="297" t="e">
        <v>#N/A</v>
      </c>
      <c r="O254" s="297" t="e">
        <v>#N/A</v>
      </c>
      <c r="P254" s="297" t="e">
        <v>#N/A</v>
      </c>
      <c r="Q254" s="297" t="e">
        <v>#N/A</v>
      </c>
      <c r="R254" s="297" t="e">
        <v>#N/A</v>
      </c>
      <c r="S254" s="297" t="e">
        <v>#N/A</v>
      </c>
      <c r="T254" s="297" t="e">
        <v>#N/A</v>
      </c>
      <c r="U254" s="297" t="e">
        <v>#N/A</v>
      </c>
      <c r="V254" s="297" t="e">
        <v>#N/A</v>
      </c>
      <c r="W254" s="297" t="e">
        <v>#N/A</v>
      </c>
      <c r="X254" s="297" t="e">
        <v>#N/A</v>
      </c>
      <c r="Y254" s="297" t="e">
        <v>#N/A</v>
      </c>
      <c r="Z254" s="297" t="e">
        <v>#N/A</v>
      </c>
      <c r="AA254" s="297" t="e">
        <v>#N/A</v>
      </c>
      <c r="AB254" s="297" t="e">
        <v>#N/A</v>
      </c>
      <c r="AC254" s="298" t="e">
        <v>#N/A</v>
      </c>
      <c r="AD254" s="298" t="e">
        <v>#N/A</v>
      </c>
      <c r="AE254" s="298" t="e">
        <v>#N/A</v>
      </c>
      <c r="AF254" s="298" t="e">
        <v>#N/A</v>
      </c>
      <c r="AG254" s="298" t="e">
        <v>#N/A</v>
      </c>
      <c r="AH254" s="298" t="e">
        <v>#N/A</v>
      </c>
      <c r="AI254" s="298" t="e">
        <v>#N/A</v>
      </c>
      <c r="AJ254" s="298" t="e">
        <v>#N/A</v>
      </c>
      <c r="AK254" s="298" t="e">
        <v>#N/A</v>
      </c>
      <c r="AL254" s="298" t="e">
        <v>#N/A</v>
      </c>
      <c r="AM254" s="298" t="e">
        <v>#N/A</v>
      </c>
    </row>
    <row r="255" spans="1:39" s="61" customFormat="1" ht="14.55" customHeight="1" x14ac:dyDescent="0.3">
      <c r="A255" s="296">
        <v>251</v>
      </c>
      <c r="B255" s="24" t="s">
        <v>254</v>
      </c>
      <c r="C255" s="90" t="s">
        <v>809</v>
      </c>
      <c r="D255" s="116" t="s">
        <v>181</v>
      </c>
      <c r="E255" s="297">
        <v>13.292969624541103</v>
      </c>
      <c r="F255" s="297">
        <v>15.118614016520477</v>
      </c>
      <c r="G255" s="297" t="e">
        <v>#N/A</v>
      </c>
      <c r="H255" s="297" t="e">
        <v>#N/A</v>
      </c>
      <c r="I255" s="297" t="e">
        <v>#N/A</v>
      </c>
      <c r="J255" s="297" t="e">
        <v>#N/A</v>
      </c>
      <c r="K255" s="297" t="e">
        <v>#N/A</v>
      </c>
      <c r="L255" s="297" t="e">
        <v>#N/A</v>
      </c>
      <c r="M255" s="297" t="e">
        <v>#N/A</v>
      </c>
      <c r="N255" s="297" t="e">
        <v>#N/A</v>
      </c>
      <c r="O255" s="297" t="e">
        <v>#N/A</v>
      </c>
      <c r="P255" s="297" t="e">
        <v>#N/A</v>
      </c>
      <c r="Q255" s="297" t="e">
        <v>#N/A</v>
      </c>
      <c r="R255" s="297" t="e">
        <v>#N/A</v>
      </c>
      <c r="S255" s="297" t="e">
        <v>#N/A</v>
      </c>
      <c r="T255" s="297" t="e">
        <v>#N/A</v>
      </c>
      <c r="U255" s="297" t="e">
        <v>#N/A</v>
      </c>
      <c r="V255" s="297" t="e">
        <v>#N/A</v>
      </c>
      <c r="W255" s="297" t="e">
        <v>#N/A</v>
      </c>
      <c r="X255" s="297" t="e">
        <v>#N/A</v>
      </c>
      <c r="Y255" s="297" t="e">
        <v>#N/A</v>
      </c>
      <c r="Z255" s="297" t="e">
        <v>#N/A</v>
      </c>
      <c r="AA255" s="297" t="e">
        <v>#N/A</v>
      </c>
      <c r="AB255" s="297" t="e">
        <v>#N/A</v>
      </c>
      <c r="AC255" s="298" t="e">
        <v>#N/A</v>
      </c>
      <c r="AD255" s="298" t="e">
        <v>#N/A</v>
      </c>
      <c r="AE255" s="298" t="e">
        <v>#N/A</v>
      </c>
      <c r="AF255" s="298" t="e">
        <v>#N/A</v>
      </c>
      <c r="AG255" s="298" t="e">
        <v>#N/A</v>
      </c>
      <c r="AH255" s="298" t="e">
        <v>#N/A</v>
      </c>
      <c r="AI255" s="298" t="e">
        <v>#N/A</v>
      </c>
      <c r="AJ255" s="298" t="e">
        <v>#N/A</v>
      </c>
      <c r="AK255" s="298" t="e">
        <v>#N/A</v>
      </c>
      <c r="AL255" s="298" t="e">
        <v>#N/A</v>
      </c>
      <c r="AM255" s="298" t="e">
        <v>#N/A</v>
      </c>
    </row>
    <row r="256" spans="1:39" s="61" customFormat="1" ht="14.55" customHeight="1" x14ac:dyDescent="0.3">
      <c r="A256" s="296">
        <v>252</v>
      </c>
      <c r="B256" s="24" t="s">
        <v>25</v>
      </c>
      <c r="C256" s="90" t="s">
        <v>810</v>
      </c>
      <c r="D256" s="116" t="s">
        <v>253</v>
      </c>
      <c r="E256" s="297">
        <v>12.950661760873714</v>
      </c>
      <c r="F256" s="297">
        <v>12.539891927664907</v>
      </c>
      <c r="G256" s="297" t="e">
        <v>#N/A</v>
      </c>
      <c r="H256" s="297">
        <v>11.866685718627393</v>
      </c>
      <c r="I256" s="297" t="e">
        <v>#N/A</v>
      </c>
      <c r="J256" s="297">
        <v>16.259641489465416</v>
      </c>
      <c r="K256" s="297" t="e">
        <v>#N/A</v>
      </c>
      <c r="L256" s="297" t="e">
        <v>#N/A</v>
      </c>
      <c r="M256" s="297" t="e">
        <v>#N/A</v>
      </c>
      <c r="N256" s="297" t="e">
        <v>#N/A</v>
      </c>
      <c r="O256" s="297" t="e">
        <v>#N/A</v>
      </c>
      <c r="P256" s="297">
        <v>17.286566215115869</v>
      </c>
      <c r="Q256" s="297" t="e">
        <v>#N/A</v>
      </c>
      <c r="R256" s="297" t="e">
        <v>#N/A</v>
      </c>
      <c r="S256" s="297" t="e">
        <v>#N/A</v>
      </c>
      <c r="T256" s="297" t="e">
        <v>#N/A</v>
      </c>
      <c r="U256" s="297" t="e">
        <v>#N/A</v>
      </c>
      <c r="V256" s="297" t="e">
        <v>#N/A</v>
      </c>
      <c r="W256" s="297" t="e">
        <v>#N/A</v>
      </c>
      <c r="X256" s="297" t="e">
        <v>#N/A</v>
      </c>
      <c r="Y256" s="297" t="e">
        <v>#N/A</v>
      </c>
      <c r="Z256" s="297" t="e">
        <v>#N/A</v>
      </c>
      <c r="AA256" s="297" t="e">
        <v>#N/A</v>
      </c>
      <c r="AB256" s="297" t="e">
        <v>#N/A</v>
      </c>
      <c r="AC256" s="298" t="e">
        <v>#N/A</v>
      </c>
      <c r="AD256" s="298" t="e">
        <v>#N/A</v>
      </c>
      <c r="AE256" s="298" t="e">
        <v>#N/A</v>
      </c>
      <c r="AF256" s="298" t="e">
        <v>#N/A</v>
      </c>
      <c r="AG256" s="298" t="e">
        <v>#N/A</v>
      </c>
      <c r="AH256" s="298" t="e">
        <v>#N/A</v>
      </c>
      <c r="AI256" s="298" t="e">
        <v>#N/A</v>
      </c>
      <c r="AJ256" s="298">
        <v>13.989076136853649</v>
      </c>
      <c r="AK256" s="298" t="e">
        <v>#N/A</v>
      </c>
      <c r="AL256" s="298">
        <v>12.693930636512471</v>
      </c>
      <c r="AM256" s="298" t="e">
        <v>#N/A</v>
      </c>
    </row>
    <row r="257" spans="1:68" s="61" customFormat="1" ht="14.55" customHeight="1" x14ac:dyDescent="0.3">
      <c r="A257" s="296">
        <v>253</v>
      </c>
      <c r="B257" s="24" t="s">
        <v>252</v>
      </c>
      <c r="C257" s="90" t="s">
        <v>811</v>
      </c>
      <c r="D257" s="116" t="s">
        <v>249</v>
      </c>
      <c r="E257" s="297">
        <v>13.521175554397558</v>
      </c>
      <c r="F257" s="297">
        <v>13.538290966491733</v>
      </c>
      <c r="G257" s="297" t="e">
        <v>#N/A</v>
      </c>
      <c r="H257" s="297" t="e">
        <v>#N/A</v>
      </c>
      <c r="I257" s="297" t="e">
        <v>#N/A</v>
      </c>
      <c r="J257" s="297" t="e">
        <v>#N/A</v>
      </c>
      <c r="K257" s="297" t="e">
        <v>#N/A</v>
      </c>
      <c r="L257" s="297" t="e">
        <v>#N/A</v>
      </c>
      <c r="M257" s="297" t="e">
        <v>#N/A</v>
      </c>
      <c r="N257" s="297" t="e">
        <v>#N/A</v>
      </c>
      <c r="O257" s="297" t="e">
        <v>#N/A</v>
      </c>
      <c r="P257" s="297" t="e">
        <v>#N/A</v>
      </c>
      <c r="Q257" s="297" t="e">
        <v>#N/A</v>
      </c>
      <c r="R257" s="297" t="e">
        <v>#N/A</v>
      </c>
      <c r="S257" s="297" t="e">
        <v>#N/A</v>
      </c>
      <c r="T257" s="297" t="e">
        <v>#N/A</v>
      </c>
      <c r="U257" s="297" t="e">
        <v>#N/A</v>
      </c>
      <c r="V257" s="297" t="e">
        <v>#N/A</v>
      </c>
      <c r="W257" s="297" t="e">
        <v>#N/A</v>
      </c>
      <c r="X257" s="297" t="e">
        <v>#N/A</v>
      </c>
      <c r="Y257" s="297" t="e">
        <v>#N/A</v>
      </c>
      <c r="Z257" s="297" t="e">
        <v>#N/A</v>
      </c>
      <c r="AA257" s="297" t="e">
        <v>#N/A</v>
      </c>
      <c r="AB257" s="297" t="e">
        <v>#N/A</v>
      </c>
      <c r="AC257" s="298" t="e">
        <v>#N/A</v>
      </c>
      <c r="AD257" s="298" t="e">
        <v>#N/A</v>
      </c>
      <c r="AE257" s="298" t="e">
        <v>#N/A</v>
      </c>
      <c r="AF257" s="298" t="e">
        <v>#N/A</v>
      </c>
      <c r="AG257" s="298" t="e">
        <v>#N/A</v>
      </c>
      <c r="AH257" s="298" t="e">
        <v>#N/A</v>
      </c>
      <c r="AI257" s="298" t="e">
        <v>#N/A</v>
      </c>
      <c r="AJ257" s="298" t="e">
        <v>#N/A</v>
      </c>
      <c r="AK257" s="298" t="e">
        <v>#N/A</v>
      </c>
      <c r="AL257" s="298" t="e">
        <v>#N/A</v>
      </c>
      <c r="AM257" s="298" t="e">
        <v>#N/A</v>
      </c>
    </row>
    <row r="258" spans="1:68" s="61" customFormat="1" ht="14.55" hidden="1" customHeight="1" x14ac:dyDescent="0.3">
      <c r="A258" s="296">
        <v>254</v>
      </c>
      <c r="B258" s="24" t="s">
        <v>251</v>
      </c>
      <c r="C258" s="90" t="s">
        <v>812</v>
      </c>
      <c r="D258" s="116" t="s">
        <v>249</v>
      </c>
      <c r="E258" s="297">
        <v>13.292969624541103</v>
      </c>
      <c r="F258" s="297" t="e">
        <v>#N/A</v>
      </c>
      <c r="G258" s="297" t="e">
        <v>#N/A</v>
      </c>
      <c r="H258" s="297" t="e">
        <v>#N/A</v>
      </c>
      <c r="I258" s="297" t="e">
        <v>#N/A</v>
      </c>
      <c r="J258" s="297" t="e">
        <v>#N/A</v>
      </c>
      <c r="K258" s="297" t="e">
        <v>#N/A</v>
      </c>
      <c r="L258" s="297" t="e">
        <v>#N/A</v>
      </c>
      <c r="M258" s="297" t="e">
        <v>#N/A</v>
      </c>
      <c r="N258" s="297" t="e">
        <v>#N/A</v>
      </c>
      <c r="O258" s="297" t="e">
        <v>#N/A</v>
      </c>
      <c r="P258" s="297" t="e">
        <v>#N/A</v>
      </c>
      <c r="Q258" s="297" t="e">
        <v>#N/A</v>
      </c>
      <c r="R258" s="297" t="e">
        <v>#N/A</v>
      </c>
      <c r="S258" s="297" t="e">
        <v>#N/A</v>
      </c>
      <c r="T258" s="297" t="e">
        <v>#N/A</v>
      </c>
      <c r="U258" s="297" t="e">
        <v>#N/A</v>
      </c>
      <c r="V258" s="297" t="e">
        <v>#N/A</v>
      </c>
      <c r="W258" s="297" t="e">
        <v>#N/A</v>
      </c>
      <c r="X258" s="297" t="e">
        <v>#N/A</v>
      </c>
      <c r="Y258" s="297" t="e">
        <v>#N/A</v>
      </c>
      <c r="Z258" s="297" t="e">
        <v>#N/A</v>
      </c>
      <c r="AA258" s="297" t="e">
        <v>#N/A</v>
      </c>
      <c r="AB258" s="297" t="e">
        <v>#N/A</v>
      </c>
      <c r="AC258" s="298" t="e">
        <v>#N/A</v>
      </c>
      <c r="AD258" s="298" t="e">
        <v>#N/A</v>
      </c>
      <c r="AE258" s="298" t="e">
        <v>#N/A</v>
      </c>
      <c r="AF258" s="298" t="e">
        <v>#N/A</v>
      </c>
      <c r="AG258" s="298" t="e">
        <v>#N/A</v>
      </c>
      <c r="AH258" s="298" t="e">
        <v>#N/A</v>
      </c>
      <c r="AI258" s="298" t="e">
        <v>#N/A</v>
      </c>
      <c r="AJ258" s="298" t="e">
        <v>#N/A</v>
      </c>
      <c r="AK258" s="298" t="e">
        <v>#N/A</v>
      </c>
      <c r="AL258" s="298" t="e">
        <v>#N/A</v>
      </c>
      <c r="AM258" s="298" t="e">
        <v>#N/A</v>
      </c>
    </row>
    <row r="259" spans="1:68" s="61" customFormat="1" ht="14.55" hidden="1" customHeight="1" x14ac:dyDescent="0.3">
      <c r="A259" s="296">
        <v>255</v>
      </c>
      <c r="B259" s="24" t="s">
        <v>250</v>
      </c>
      <c r="C259" s="90" t="s">
        <v>813</v>
      </c>
      <c r="D259" s="116" t="s">
        <v>249</v>
      </c>
      <c r="E259" s="297">
        <v>12.151943239764798</v>
      </c>
      <c r="F259" s="297" t="e">
        <v>#N/A</v>
      </c>
      <c r="G259" s="297" t="e">
        <v>#N/A</v>
      </c>
      <c r="H259" s="297" t="e">
        <v>#N/A</v>
      </c>
      <c r="I259" s="297" t="e">
        <v>#N/A</v>
      </c>
      <c r="J259" s="297" t="e">
        <v>#N/A</v>
      </c>
      <c r="K259" s="297" t="e">
        <v>#N/A</v>
      </c>
      <c r="L259" s="297" t="e">
        <v>#N/A</v>
      </c>
      <c r="M259" s="297" t="e">
        <v>#N/A</v>
      </c>
      <c r="N259" s="297" t="e">
        <v>#N/A</v>
      </c>
      <c r="O259" s="297" t="e">
        <v>#N/A</v>
      </c>
      <c r="P259" s="297" t="e">
        <v>#N/A</v>
      </c>
      <c r="Q259" s="297" t="e">
        <v>#N/A</v>
      </c>
      <c r="R259" s="297" t="e">
        <v>#N/A</v>
      </c>
      <c r="S259" s="297" t="e">
        <v>#N/A</v>
      </c>
      <c r="T259" s="297" t="e">
        <v>#N/A</v>
      </c>
      <c r="U259" s="297" t="e">
        <v>#N/A</v>
      </c>
      <c r="V259" s="297" t="e">
        <v>#N/A</v>
      </c>
      <c r="W259" s="297" t="e">
        <v>#N/A</v>
      </c>
      <c r="X259" s="297" t="e">
        <v>#N/A</v>
      </c>
      <c r="Y259" s="297" t="e">
        <v>#N/A</v>
      </c>
      <c r="Z259" s="297" t="e">
        <v>#N/A</v>
      </c>
      <c r="AA259" s="297" t="e">
        <v>#N/A</v>
      </c>
      <c r="AB259" s="297" t="e">
        <v>#N/A</v>
      </c>
      <c r="AC259" s="298" t="e">
        <v>#N/A</v>
      </c>
      <c r="AD259" s="298" t="e">
        <v>#N/A</v>
      </c>
      <c r="AE259" s="298" t="e">
        <v>#N/A</v>
      </c>
      <c r="AF259" s="298" t="e">
        <v>#N/A</v>
      </c>
      <c r="AG259" s="298" t="e">
        <v>#N/A</v>
      </c>
      <c r="AH259" s="298" t="e">
        <v>#N/A</v>
      </c>
      <c r="AI259" s="298" t="e">
        <v>#N/A</v>
      </c>
      <c r="AJ259" s="298" t="e">
        <v>#N/A</v>
      </c>
      <c r="AK259" s="298" t="e">
        <v>#N/A</v>
      </c>
      <c r="AL259" s="298" t="e">
        <v>#N/A</v>
      </c>
      <c r="AM259" s="298" t="e">
        <v>#N/A</v>
      </c>
    </row>
    <row r="260" spans="1:68" s="61" customFormat="1" ht="14.55" customHeight="1" x14ac:dyDescent="0.3">
      <c r="A260" s="296">
        <v>256</v>
      </c>
      <c r="B260" s="24" t="s">
        <v>248</v>
      </c>
      <c r="C260" s="90" t="s">
        <v>814</v>
      </c>
      <c r="D260" s="116" t="s">
        <v>245</v>
      </c>
      <c r="E260" s="297" t="e">
        <v>#N/A</v>
      </c>
      <c r="F260" s="297">
        <v>16.676116517090321</v>
      </c>
      <c r="G260" s="297" t="e">
        <v>#N/A</v>
      </c>
      <c r="H260" s="297" t="e">
        <v>#N/A</v>
      </c>
      <c r="I260" s="297" t="e">
        <v>#N/A</v>
      </c>
      <c r="J260" s="297" t="e">
        <v>#N/A</v>
      </c>
      <c r="K260" s="297" t="e">
        <v>#N/A</v>
      </c>
      <c r="L260" s="297" t="e">
        <v>#N/A</v>
      </c>
      <c r="M260" s="297" t="e">
        <v>#N/A</v>
      </c>
      <c r="N260" s="297" t="e">
        <v>#N/A</v>
      </c>
      <c r="O260" s="297" t="e">
        <v>#N/A</v>
      </c>
      <c r="P260" s="297" t="e">
        <v>#N/A</v>
      </c>
      <c r="Q260" s="297" t="e">
        <v>#N/A</v>
      </c>
      <c r="R260" s="297" t="e">
        <v>#N/A</v>
      </c>
      <c r="S260" s="297" t="e">
        <v>#N/A</v>
      </c>
      <c r="T260" s="297" t="e">
        <v>#N/A</v>
      </c>
      <c r="U260" s="297" t="e">
        <v>#N/A</v>
      </c>
      <c r="V260" s="297" t="e">
        <v>#N/A</v>
      </c>
      <c r="W260" s="297" t="e">
        <v>#N/A</v>
      </c>
      <c r="X260" s="297" t="e">
        <v>#N/A</v>
      </c>
      <c r="Y260" s="297" t="e">
        <v>#N/A</v>
      </c>
      <c r="Z260" s="297" t="e">
        <v>#N/A</v>
      </c>
      <c r="AA260" s="297" t="e">
        <v>#N/A</v>
      </c>
      <c r="AB260" s="297" t="e">
        <v>#N/A</v>
      </c>
      <c r="AC260" s="298" t="e">
        <v>#N/A</v>
      </c>
      <c r="AD260" s="298" t="e">
        <v>#N/A</v>
      </c>
      <c r="AE260" s="298" t="e">
        <v>#N/A</v>
      </c>
      <c r="AF260" s="298" t="e">
        <v>#N/A</v>
      </c>
      <c r="AG260" s="298" t="e">
        <v>#N/A</v>
      </c>
      <c r="AH260" s="298" t="e">
        <v>#N/A</v>
      </c>
      <c r="AI260" s="298" t="e">
        <v>#N/A</v>
      </c>
      <c r="AJ260" s="298" t="e">
        <v>#N/A</v>
      </c>
      <c r="AK260" s="298" t="e">
        <v>#N/A</v>
      </c>
      <c r="AL260" s="298" t="e">
        <v>#N/A</v>
      </c>
      <c r="AM260" s="298" t="e">
        <v>#N/A</v>
      </c>
    </row>
    <row r="261" spans="1:68" s="61" customFormat="1" ht="14.55" customHeight="1" x14ac:dyDescent="0.3">
      <c r="A261" s="296">
        <v>257</v>
      </c>
      <c r="B261" s="24" t="s">
        <v>247</v>
      </c>
      <c r="C261" s="90" t="s">
        <v>815</v>
      </c>
      <c r="D261" s="116" t="s">
        <v>245</v>
      </c>
      <c r="E261" s="297" t="e">
        <v>#N/A</v>
      </c>
      <c r="F261" s="297">
        <v>16.453616159866058</v>
      </c>
      <c r="G261" s="297" t="e">
        <v>#N/A</v>
      </c>
      <c r="H261" s="297" t="e">
        <v>#N/A</v>
      </c>
      <c r="I261" s="297" t="e">
        <v>#N/A</v>
      </c>
      <c r="J261" s="297" t="e">
        <v>#N/A</v>
      </c>
      <c r="K261" s="297" t="e">
        <v>#N/A</v>
      </c>
      <c r="L261" s="297" t="e">
        <v>#N/A</v>
      </c>
      <c r="M261" s="297" t="e">
        <v>#N/A</v>
      </c>
      <c r="N261" s="297" t="e">
        <v>#N/A</v>
      </c>
      <c r="O261" s="297" t="e">
        <v>#N/A</v>
      </c>
      <c r="P261" s="297" t="e">
        <v>#N/A</v>
      </c>
      <c r="Q261" s="297" t="e">
        <v>#N/A</v>
      </c>
      <c r="R261" s="297" t="e">
        <v>#N/A</v>
      </c>
      <c r="S261" s="297" t="e">
        <v>#N/A</v>
      </c>
      <c r="T261" s="297" t="e">
        <v>#N/A</v>
      </c>
      <c r="U261" s="297" t="e">
        <v>#N/A</v>
      </c>
      <c r="V261" s="297" t="e">
        <v>#N/A</v>
      </c>
      <c r="W261" s="297" t="e">
        <v>#N/A</v>
      </c>
      <c r="X261" s="297" t="e">
        <v>#N/A</v>
      </c>
      <c r="Y261" s="297" t="e">
        <v>#N/A</v>
      </c>
      <c r="Z261" s="297" t="e">
        <v>#N/A</v>
      </c>
      <c r="AA261" s="297" t="e">
        <v>#N/A</v>
      </c>
      <c r="AB261" s="297" t="e">
        <v>#N/A</v>
      </c>
      <c r="AC261" s="298" t="e">
        <v>#N/A</v>
      </c>
      <c r="AD261" s="298" t="e">
        <v>#N/A</v>
      </c>
      <c r="AE261" s="298" t="e">
        <v>#N/A</v>
      </c>
      <c r="AF261" s="298" t="e">
        <v>#N/A</v>
      </c>
      <c r="AG261" s="298" t="e">
        <v>#N/A</v>
      </c>
      <c r="AH261" s="298" t="e">
        <v>#N/A</v>
      </c>
      <c r="AI261" s="298" t="e">
        <v>#N/A</v>
      </c>
      <c r="AJ261" s="298" t="e">
        <v>#N/A</v>
      </c>
      <c r="AK261" s="298" t="e">
        <v>#N/A</v>
      </c>
      <c r="AL261" s="298" t="e">
        <v>#N/A</v>
      </c>
      <c r="AM261" s="298" t="e">
        <v>#N/A</v>
      </c>
    </row>
    <row r="262" spans="1:68" s="61" customFormat="1" ht="14.55" customHeight="1" x14ac:dyDescent="0.3">
      <c r="A262" s="296">
        <v>258</v>
      </c>
      <c r="B262" s="24" t="s">
        <v>246</v>
      </c>
      <c r="C262" s="90" t="s">
        <v>816</v>
      </c>
      <c r="D262" s="116" t="s">
        <v>245</v>
      </c>
      <c r="E262" s="297" t="e">
        <v>#N/A</v>
      </c>
      <c r="F262" s="297">
        <v>16.687526791819771</v>
      </c>
      <c r="G262" s="297" t="e">
        <v>#N/A</v>
      </c>
      <c r="H262" s="297" t="e">
        <v>#N/A</v>
      </c>
      <c r="I262" s="297" t="e">
        <v>#N/A</v>
      </c>
      <c r="J262" s="297" t="e">
        <v>#N/A</v>
      </c>
      <c r="K262" s="297" t="e">
        <v>#N/A</v>
      </c>
      <c r="L262" s="297" t="e">
        <v>#N/A</v>
      </c>
      <c r="M262" s="297" t="e">
        <v>#N/A</v>
      </c>
      <c r="N262" s="297" t="e">
        <v>#N/A</v>
      </c>
      <c r="O262" s="297" t="e">
        <v>#N/A</v>
      </c>
      <c r="P262" s="297" t="e">
        <v>#N/A</v>
      </c>
      <c r="Q262" s="297" t="e">
        <v>#N/A</v>
      </c>
      <c r="R262" s="297" t="e">
        <v>#N/A</v>
      </c>
      <c r="S262" s="297" t="e">
        <v>#N/A</v>
      </c>
      <c r="T262" s="297" t="e">
        <v>#N/A</v>
      </c>
      <c r="U262" s="297" t="e">
        <v>#N/A</v>
      </c>
      <c r="V262" s="297" t="e">
        <v>#N/A</v>
      </c>
      <c r="W262" s="297" t="e">
        <v>#N/A</v>
      </c>
      <c r="X262" s="297" t="e">
        <v>#N/A</v>
      </c>
      <c r="Y262" s="297" t="e">
        <v>#N/A</v>
      </c>
      <c r="Z262" s="297" t="e">
        <v>#N/A</v>
      </c>
      <c r="AA262" s="297" t="e">
        <v>#N/A</v>
      </c>
      <c r="AB262" s="297" t="e">
        <v>#N/A</v>
      </c>
      <c r="AC262" s="298" t="e">
        <v>#N/A</v>
      </c>
      <c r="AD262" s="298" t="e">
        <v>#N/A</v>
      </c>
      <c r="AE262" s="298" t="e">
        <v>#N/A</v>
      </c>
      <c r="AF262" s="298" t="e">
        <v>#N/A</v>
      </c>
      <c r="AG262" s="298" t="e">
        <v>#N/A</v>
      </c>
      <c r="AH262" s="298" t="e">
        <v>#N/A</v>
      </c>
      <c r="AI262" s="298" t="e">
        <v>#N/A</v>
      </c>
      <c r="AJ262" s="298" t="e">
        <v>#N/A</v>
      </c>
      <c r="AK262" s="298" t="e">
        <v>#N/A</v>
      </c>
      <c r="AL262" s="298" t="e">
        <v>#N/A</v>
      </c>
      <c r="AM262" s="298" t="e">
        <v>#N/A</v>
      </c>
    </row>
    <row r="263" spans="1:68" s="61" customFormat="1" ht="14.55" customHeight="1" x14ac:dyDescent="0.3">
      <c r="A263" s="296">
        <v>259</v>
      </c>
      <c r="B263" s="24" t="s">
        <v>244</v>
      </c>
      <c r="C263" s="90" t="s">
        <v>817</v>
      </c>
      <c r="D263" s="116" t="s">
        <v>242</v>
      </c>
      <c r="E263" s="297">
        <v>11.010914817251544</v>
      </c>
      <c r="F263" s="297">
        <v>-4.2103913751668358</v>
      </c>
      <c r="G263" s="297" t="e">
        <v>#N/A</v>
      </c>
      <c r="H263" s="297" t="e">
        <v>#N/A</v>
      </c>
      <c r="I263" s="297" t="e">
        <v>#N/A</v>
      </c>
      <c r="J263" s="297" t="e">
        <v>#N/A</v>
      </c>
      <c r="K263" s="297" t="e">
        <v>#N/A</v>
      </c>
      <c r="L263" s="297" t="e">
        <v>#N/A</v>
      </c>
      <c r="M263" s="297" t="e">
        <v>#N/A</v>
      </c>
      <c r="N263" s="297" t="e">
        <v>#N/A</v>
      </c>
      <c r="O263" s="297" t="e">
        <v>#N/A</v>
      </c>
      <c r="P263" s="297" t="e">
        <v>#N/A</v>
      </c>
      <c r="Q263" s="297" t="e">
        <v>#N/A</v>
      </c>
      <c r="R263" s="297" t="e">
        <v>#N/A</v>
      </c>
      <c r="S263" s="297" t="e">
        <v>#N/A</v>
      </c>
      <c r="T263" s="297" t="e">
        <v>#N/A</v>
      </c>
      <c r="U263" s="297" t="e">
        <v>#N/A</v>
      </c>
      <c r="V263" s="297" t="e">
        <v>#N/A</v>
      </c>
      <c r="W263" s="297" t="e">
        <v>#N/A</v>
      </c>
      <c r="X263" s="297" t="e">
        <v>#N/A</v>
      </c>
      <c r="Y263" s="297" t="e">
        <v>#N/A</v>
      </c>
      <c r="Z263" s="297" t="e">
        <v>#N/A</v>
      </c>
      <c r="AA263" s="297" t="e">
        <v>#N/A</v>
      </c>
      <c r="AB263" s="297" t="e">
        <v>#N/A</v>
      </c>
      <c r="AC263" s="298" t="e">
        <v>#N/A</v>
      </c>
      <c r="AD263" s="298" t="e">
        <v>#N/A</v>
      </c>
      <c r="AE263" s="298" t="e">
        <v>#N/A</v>
      </c>
      <c r="AF263" s="298" t="e">
        <v>#N/A</v>
      </c>
      <c r="AG263" s="298" t="e">
        <v>#N/A</v>
      </c>
      <c r="AH263" s="298" t="e">
        <v>#N/A</v>
      </c>
      <c r="AI263" s="298" t="e">
        <v>#N/A</v>
      </c>
      <c r="AJ263" s="298" t="e">
        <v>#N/A</v>
      </c>
      <c r="AK263" s="298" t="e">
        <v>#N/A</v>
      </c>
      <c r="AL263" s="298" t="e">
        <v>#N/A</v>
      </c>
      <c r="AM263" s="298" t="e">
        <v>#N/A</v>
      </c>
    </row>
    <row r="264" spans="1:68" s="61" customFormat="1" ht="14.55" customHeight="1" x14ac:dyDescent="0.3">
      <c r="A264" s="296">
        <v>260</v>
      </c>
      <c r="B264" s="24" t="s">
        <v>243</v>
      </c>
      <c r="C264" s="90" t="s">
        <v>818</v>
      </c>
      <c r="D264" s="116" t="s">
        <v>242</v>
      </c>
      <c r="E264" s="297">
        <v>10.09809307851136</v>
      </c>
      <c r="F264" s="297">
        <v>-3.9707756058483987</v>
      </c>
      <c r="G264" s="297" t="e">
        <v>#N/A</v>
      </c>
      <c r="H264" s="297">
        <v>-1.4833357148284243</v>
      </c>
      <c r="I264" s="297" t="e">
        <v>#N/A</v>
      </c>
      <c r="J264" s="297" t="e">
        <v>#N/A</v>
      </c>
      <c r="K264" s="297" t="e">
        <v>#N/A</v>
      </c>
      <c r="L264" s="297" t="e">
        <v>#N/A</v>
      </c>
      <c r="M264" s="297" t="e">
        <v>#N/A</v>
      </c>
      <c r="N264" s="297" t="e">
        <v>#N/A</v>
      </c>
      <c r="O264" s="297" t="e">
        <v>#N/A</v>
      </c>
      <c r="P264" s="297" t="e">
        <v>#N/A</v>
      </c>
      <c r="Q264" s="297">
        <v>4.0506475289545421</v>
      </c>
      <c r="R264" s="297" t="e">
        <v>#N/A</v>
      </c>
      <c r="S264" s="297" t="e">
        <v>#N/A</v>
      </c>
      <c r="T264" s="297" t="e">
        <v>#N/A</v>
      </c>
      <c r="U264" s="297" t="e">
        <v>#N/A</v>
      </c>
      <c r="V264" s="297" t="e">
        <v>#N/A</v>
      </c>
      <c r="W264" s="297" t="e">
        <v>#N/A</v>
      </c>
      <c r="X264" s="297" t="e">
        <v>#N/A</v>
      </c>
      <c r="Y264" s="297" t="e">
        <v>#N/A</v>
      </c>
      <c r="Z264" s="297" t="e">
        <v>#N/A</v>
      </c>
      <c r="AA264" s="297" t="e">
        <v>#N/A</v>
      </c>
      <c r="AB264" s="297" t="e">
        <v>#N/A</v>
      </c>
      <c r="AC264" s="298" t="e">
        <v>#N/A</v>
      </c>
      <c r="AD264" s="298" t="e">
        <v>#N/A</v>
      </c>
      <c r="AE264" s="298" t="e">
        <v>#N/A</v>
      </c>
      <c r="AF264" s="298" t="e">
        <v>#N/A</v>
      </c>
      <c r="AG264" s="298" t="e">
        <v>#N/A</v>
      </c>
      <c r="AH264" s="298" t="e">
        <v>#N/A</v>
      </c>
      <c r="AI264" s="298" t="e">
        <v>#N/A</v>
      </c>
      <c r="AJ264" s="298" t="e">
        <v>#N/A</v>
      </c>
      <c r="AK264" s="298" t="e">
        <v>#N/A</v>
      </c>
      <c r="AL264" s="298" t="e">
        <v>#N/A</v>
      </c>
      <c r="AM264" s="298" t="e">
        <v>#N/A</v>
      </c>
    </row>
    <row r="265" spans="1:68" s="61" customFormat="1" ht="14.55" hidden="1" customHeight="1" x14ac:dyDescent="0.3">
      <c r="A265" s="296">
        <v>261</v>
      </c>
      <c r="B265" s="24" t="s">
        <v>241</v>
      </c>
      <c r="C265" s="90" t="s">
        <v>819</v>
      </c>
      <c r="D265" s="116" t="s">
        <v>181</v>
      </c>
      <c r="E265" s="297">
        <v>2.909620001601172</v>
      </c>
      <c r="F265" s="297" t="e">
        <v>#N/A</v>
      </c>
      <c r="G265" s="297" t="e">
        <v>#N/A</v>
      </c>
      <c r="H265" s="297" t="e">
        <v>#N/A</v>
      </c>
      <c r="I265" s="297" t="e">
        <v>#N/A</v>
      </c>
      <c r="J265" s="297" t="e">
        <v>#N/A</v>
      </c>
      <c r="K265" s="297" t="e">
        <v>#N/A</v>
      </c>
      <c r="L265" s="297" t="e">
        <v>#N/A</v>
      </c>
      <c r="M265" s="297" t="e">
        <v>#N/A</v>
      </c>
      <c r="N265" s="297" t="e">
        <v>#N/A</v>
      </c>
      <c r="O265" s="297" t="e">
        <v>#N/A</v>
      </c>
      <c r="P265" s="297" t="e">
        <v>#N/A</v>
      </c>
      <c r="Q265" s="297" t="e">
        <v>#N/A</v>
      </c>
      <c r="R265" s="297" t="e">
        <v>#N/A</v>
      </c>
      <c r="S265" s="297" t="e">
        <v>#N/A</v>
      </c>
      <c r="T265" s="297" t="e">
        <v>#N/A</v>
      </c>
      <c r="U265" s="297" t="e">
        <v>#N/A</v>
      </c>
      <c r="V265" s="297" t="e">
        <v>#N/A</v>
      </c>
      <c r="W265" s="297" t="e">
        <v>#N/A</v>
      </c>
      <c r="X265" s="297" t="e">
        <v>#N/A</v>
      </c>
      <c r="Y265" s="297" t="e">
        <v>#N/A</v>
      </c>
      <c r="Z265" s="297" t="e">
        <v>#N/A</v>
      </c>
      <c r="AA265" s="297" t="e">
        <v>#N/A</v>
      </c>
      <c r="AB265" s="297" t="e">
        <v>#N/A</v>
      </c>
      <c r="AC265" s="298" t="e">
        <v>#N/A</v>
      </c>
      <c r="AD265" s="298" t="e">
        <v>#N/A</v>
      </c>
      <c r="AE265" s="298" t="e">
        <v>#N/A</v>
      </c>
      <c r="AF265" s="298" t="e">
        <v>#N/A</v>
      </c>
      <c r="AG265" s="298" t="e">
        <v>#N/A</v>
      </c>
      <c r="AH265" s="298" t="e">
        <v>#N/A</v>
      </c>
      <c r="AI265" s="298" t="e">
        <v>#N/A</v>
      </c>
      <c r="AJ265" s="298" t="e">
        <v>#N/A</v>
      </c>
      <c r="AK265" s="298" t="e">
        <v>#N/A</v>
      </c>
      <c r="AL265" s="298" t="e">
        <v>#N/A</v>
      </c>
      <c r="AM265" s="298" t="e">
        <v>#N/A</v>
      </c>
    </row>
    <row r="266" spans="1:68" s="61" customFormat="1" ht="14.55" customHeight="1" x14ac:dyDescent="0.3">
      <c r="A266" s="296">
        <v>262</v>
      </c>
      <c r="B266" s="24" t="s">
        <v>240</v>
      </c>
      <c r="C266" s="90" t="s">
        <v>820</v>
      </c>
      <c r="D266" s="116" t="s">
        <v>236</v>
      </c>
      <c r="E266" s="297">
        <v>13.292970059808569</v>
      </c>
      <c r="F266" s="297">
        <v>15.557909593604279</v>
      </c>
      <c r="G266" s="297" t="e">
        <v>#N/A</v>
      </c>
      <c r="H266" s="297" t="e">
        <v>#N/A</v>
      </c>
      <c r="I266" s="297" t="e">
        <v>#N/A</v>
      </c>
      <c r="J266" s="297" t="e">
        <v>#N/A</v>
      </c>
      <c r="K266" s="297" t="e">
        <v>#N/A</v>
      </c>
      <c r="L266" s="297" t="e">
        <v>#N/A</v>
      </c>
      <c r="M266" s="297" t="e">
        <v>#N/A</v>
      </c>
      <c r="N266" s="297" t="e">
        <v>#N/A</v>
      </c>
      <c r="O266" s="297" t="e">
        <v>#N/A</v>
      </c>
      <c r="P266" s="297" t="e">
        <v>#N/A</v>
      </c>
      <c r="Q266" s="297" t="e">
        <v>#N/A</v>
      </c>
      <c r="R266" s="297" t="e">
        <v>#N/A</v>
      </c>
      <c r="S266" s="297" t="e">
        <v>#N/A</v>
      </c>
      <c r="T266" s="297" t="e">
        <v>#N/A</v>
      </c>
      <c r="U266" s="297" t="e">
        <v>#N/A</v>
      </c>
      <c r="V266" s="297" t="e">
        <v>#N/A</v>
      </c>
      <c r="W266" s="297" t="e">
        <v>#N/A</v>
      </c>
      <c r="X266" s="297" t="e">
        <v>#N/A</v>
      </c>
      <c r="Y266" s="297" t="e">
        <v>#N/A</v>
      </c>
      <c r="Z266" s="297" t="e">
        <v>#N/A</v>
      </c>
      <c r="AA266" s="297" t="e">
        <v>#N/A</v>
      </c>
      <c r="AB266" s="297" t="e">
        <v>#N/A</v>
      </c>
      <c r="AC266" s="298" t="e">
        <v>#N/A</v>
      </c>
      <c r="AD266" s="298" t="e">
        <v>#N/A</v>
      </c>
      <c r="AE266" s="298" t="e">
        <v>#N/A</v>
      </c>
      <c r="AF266" s="298" t="e">
        <v>#N/A</v>
      </c>
      <c r="AG266" s="298" t="e">
        <v>#N/A</v>
      </c>
      <c r="AH266" s="298" t="e">
        <v>#N/A</v>
      </c>
      <c r="AI266" s="298" t="e">
        <v>#N/A</v>
      </c>
      <c r="AJ266" s="298" t="e">
        <v>#N/A</v>
      </c>
      <c r="AK266" s="298" t="e">
        <v>#N/A</v>
      </c>
      <c r="AL266" s="298" t="e">
        <v>#N/A</v>
      </c>
      <c r="AM266" s="298" t="e">
        <v>#N/A</v>
      </c>
    </row>
    <row r="267" spans="1:68" s="61" customFormat="1" ht="14.55" customHeight="1" x14ac:dyDescent="0.3">
      <c r="A267" s="296">
        <v>263</v>
      </c>
      <c r="B267" s="24" t="s">
        <v>239</v>
      </c>
      <c r="C267" s="90" t="s">
        <v>820</v>
      </c>
      <c r="D267" s="116" t="s">
        <v>236</v>
      </c>
      <c r="E267" s="297">
        <v>13.178867312514075</v>
      </c>
      <c r="F267" s="297">
        <v>15.084383192332126</v>
      </c>
      <c r="G267" s="297" t="e">
        <v>#N/A</v>
      </c>
      <c r="H267" s="297" t="e">
        <v>#N/A</v>
      </c>
      <c r="I267" s="297" t="e">
        <v>#N/A</v>
      </c>
      <c r="J267" s="297" t="e">
        <v>#N/A</v>
      </c>
      <c r="K267" s="297" t="e">
        <v>#N/A</v>
      </c>
      <c r="L267" s="297" t="e">
        <v>#N/A</v>
      </c>
      <c r="M267" s="297" t="e">
        <v>#N/A</v>
      </c>
      <c r="N267" s="297" t="e">
        <v>#N/A</v>
      </c>
      <c r="O267" s="297" t="e">
        <v>#N/A</v>
      </c>
      <c r="P267" s="297" t="e">
        <v>#N/A</v>
      </c>
      <c r="Q267" s="297" t="e">
        <v>#N/A</v>
      </c>
      <c r="R267" s="297" t="e">
        <v>#N/A</v>
      </c>
      <c r="S267" s="297">
        <v>15.917333247581936</v>
      </c>
      <c r="T267" s="297" t="e">
        <v>#N/A</v>
      </c>
      <c r="U267" s="297" t="e">
        <v>#N/A</v>
      </c>
      <c r="V267" s="297" t="e">
        <v>#N/A</v>
      </c>
      <c r="W267" s="297" t="e">
        <v>#N/A</v>
      </c>
      <c r="X267" s="297" t="e">
        <v>#N/A</v>
      </c>
      <c r="Y267" s="297" t="e">
        <v>#N/A</v>
      </c>
      <c r="Z267" s="297" t="e">
        <v>#N/A</v>
      </c>
      <c r="AA267" s="297" t="e">
        <v>#N/A</v>
      </c>
      <c r="AB267" s="297" t="e">
        <v>#N/A</v>
      </c>
      <c r="AC267" s="298" t="e">
        <v>#N/A</v>
      </c>
      <c r="AD267" s="298" t="e">
        <v>#N/A</v>
      </c>
      <c r="AE267" s="298" t="e">
        <v>#N/A</v>
      </c>
      <c r="AF267" s="298" t="e">
        <v>#N/A</v>
      </c>
      <c r="AG267" s="298" t="e">
        <v>#N/A</v>
      </c>
      <c r="AH267" s="298" t="e">
        <v>#N/A</v>
      </c>
      <c r="AI267" s="298" t="e">
        <v>#N/A</v>
      </c>
      <c r="AJ267" s="298" t="e">
        <v>#N/A</v>
      </c>
      <c r="AK267" s="298" t="e">
        <v>#N/A</v>
      </c>
      <c r="AL267" s="298" t="e">
        <v>#N/A</v>
      </c>
      <c r="AM267" s="298" t="e">
        <v>#N/A</v>
      </c>
    </row>
    <row r="268" spans="1:68" s="61" customFormat="1" ht="14.55" customHeight="1" x14ac:dyDescent="0.3">
      <c r="A268" s="296">
        <v>264</v>
      </c>
      <c r="B268" s="24" t="s">
        <v>238</v>
      </c>
      <c r="C268" s="90" t="s">
        <v>821</v>
      </c>
      <c r="D268" s="116" t="s">
        <v>236</v>
      </c>
      <c r="E268" s="297">
        <v>15.232716981448732</v>
      </c>
      <c r="F268" s="297">
        <v>18.193683056107094</v>
      </c>
      <c r="G268" s="297" t="e">
        <v>#N/A</v>
      </c>
      <c r="H268" s="297">
        <v>19.055158798180525</v>
      </c>
      <c r="I268" s="297" t="e">
        <v>#N/A</v>
      </c>
      <c r="J268" s="297" t="e">
        <v>#N/A</v>
      </c>
      <c r="K268" s="297" t="e">
        <v>#N/A</v>
      </c>
      <c r="L268" s="297" t="e">
        <v>#N/A</v>
      </c>
      <c r="M268" s="297" t="e">
        <v>#N/A</v>
      </c>
      <c r="N268" s="297" t="e">
        <v>#N/A</v>
      </c>
      <c r="O268" s="297" t="e">
        <v>#N/A</v>
      </c>
      <c r="P268" s="297" t="e">
        <v>#N/A</v>
      </c>
      <c r="Q268" s="297" t="e">
        <v>#N/A</v>
      </c>
      <c r="R268" s="297" t="e">
        <v>#N/A</v>
      </c>
      <c r="S268" s="297" t="e">
        <v>#N/A</v>
      </c>
      <c r="T268" s="297" t="e">
        <v>#N/A</v>
      </c>
      <c r="U268" s="297">
        <v>18.393362863872458</v>
      </c>
      <c r="V268" s="297" t="e">
        <v>#N/A</v>
      </c>
      <c r="W268" s="297" t="e">
        <v>#N/A</v>
      </c>
      <c r="X268" s="297" t="e">
        <v>#N/A</v>
      </c>
      <c r="Y268" s="297" t="e">
        <v>#N/A</v>
      </c>
      <c r="Z268" s="297" t="e">
        <v>#N/A</v>
      </c>
      <c r="AA268" s="297" t="e">
        <v>#N/A</v>
      </c>
      <c r="AB268" s="297" t="e">
        <v>#N/A</v>
      </c>
      <c r="AC268" s="298" t="e">
        <v>#N/A</v>
      </c>
      <c r="AD268" s="298" t="e">
        <v>#N/A</v>
      </c>
      <c r="AE268" s="298" t="e">
        <v>#N/A</v>
      </c>
      <c r="AF268" s="298" t="e">
        <v>#N/A</v>
      </c>
      <c r="AG268" s="298" t="e">
        <v>#N/A</v>
      </c>
      <c r="AH268" s="298">
        <v>18.941056050886029</v>
      </c>
      <c r="AI268" s="298" t="e">
        <v>#N/A</v>
      </c>
      <c r="AJ268" s="298" t="e">
        <v>#N/A</v>
      </c>
      <c r="AK268" s="298" t="e">
        <v>#N/A</v>
      </c>
      <c r="AL268" s="298" t="e">
        <v>#N/A</v>
      </c>
      <c r="AM268" s="298" t="e">
        <v>#N/A</v>
      </c>
    </row>
    <row r="269" spans="1:68" s="61" customFormat="1" ht="14.55" hidden="1" customHeight="1" x14ac:dyDescent="0.3">
      <c r="A269" s="296">
        <v>265</v>
      </c>
      <c r="B269" s="24" t="s">
        <v>237</v>
      </c>
      <c r="C269" s="90" t="s">
        <v>822</v>
      </c>
      <c r="D269" s="116" t="s">
        <v>236</v>
      </c>
      <c r="E269" s="297" t="e">
        <v>#N/A</v>
      </c>
      <c r="F269" s="297" t="e">
        <v>#N/A</v>
      </c>
      <c r="G269" s="297" t="e">
        <v>#N/A</v>
      </c>
      <c r="H269" s="297" t="e">
        <v>#N/A</v>
      </c>
      <c r="I269" s="297" t="e">
        <v>#N/A</v>
      </c>
      <c r="J269" s="297" t="e">
        <v>#N/A</v>
      </c>
      <c r="K269" s="297" t="e">
        <v>#N/A</v>
      </c>
      <c r="L269" s="297" t="e">
        <v>#N/A</v>
      </c>
      <c r="M269" s="297" t="e">
        <v>#N/A</v>
      </c>
      <c r="N269" s="297" t="e">
        <v>#N/A</v>
      </c>
      <c r="O269" s="297" t="e">
        <v>#N/A</v>
      </c>
      <c r="P269" s="297" t="e">
        <v>#N/A</v>
      </c>
      <c r="Q269" s="297" t="e">
        <v>#N/A</v>
      </c>
      <c r="R269" s="297" t="e">
        <v>#N/A</v>
      </c>
      <c r="S269" s="297" t="e">
        <v>#N/A</v>
      </c>
      <c r="T269" s="297" t="e">
        <v>#N/A</v>
      </c>
      <c r="U269" s="297" t="e">
        <v>#N/A</v>
      </c>
      <c r="V269" s="297" t="e">
        <v>#N/A</v>
      </c>
      <c r="W269" s="297" t="e">
        <v>#N/A</v>
      </c>
      <c r="X269" s="297" t="e">
        <v>#N/A</v>
      </c>
      <c r="Y269" s="297" t="e">
        <v>#N/A</v>
      </c>
      <c r="Z269" s="297" t="e">
        <v>#N/A</v>
      </c>
      <c r="AA269" s="297" t="e">
        <v>#N/A</v>
      </c>
      <c r="AB269" s="297" t="e">
        <v>#N/A</v>
      </c>
      <c r="AC269" s="298" t="e">
        <v>#N/A</v>
      </c>
      <c r="AD269" s="298" t="e">
        <v>#N/A</v>
      </c>
      <c r="AE269" s="298" t="e">
        <v>#N/A</v>
      </c>
      <c r="AF269" s="298" t="e">
        <v>#N/A</v>
      </c>
      <c r="AG269" s="298" t="e">
        <v>#N/A</v>
      </c>
      <c r="AH269" s="298" t="e">
        <v>#N/A</v>
      </c>
      <c r="AI269" s="298" t="e">
        <v>#N/A</v>
      </c>
      <c r="AJ269" s="298" t="e">
        <v>#N/A</v>
      </c>
      <c r="AK269" s="298" t="e">
        <v>#N/A</v>
      </c>
      <c r="AL269" s="298" t="e">
        <v>#N/A</v>
      </c>
      <c r="AM269" s="298" t="e">
        <v>#N/A</v>
      </c>
    </row>
    <row r="270" spans="1:68" s="61" customFormat="1" ht="14.55" customHeight="1" x14ac:dyDescent="0.3">
      <c r="A270" s="296">
        <v>266</v>
      </c>
      <c r="B270" s="24" t="s">
        <v>235</v>
      </c>
      <c r="C270" s="90" t="s">
        <v>560</v>
      </c>
      <c r="D270" s="116" t="s">
        <v>184</v>
      </c>
      <c r="E270" s="297" t="e">
        <v>#N/A</v>
      </c>
      <c r="F270" s="297">
        <v>20.880802754892429</v>
      </c>
      <c r="G270" s="297" t="e">
        <v>#N/A</v>
      </c>
      <c r="H270" s="297" t="e">
        <v>#N/A</v>
      </c>
      <c r="I270" s="297" t="e">
        <v>#N/A</v>
      </c>
      <c r="J270" s="297" t="e">
        <v>#N/A</v>
      </c>
      <c r="K270" s="297" t="e">
        <v>#N/A</v>
      </c>
      <c r="L270" s="297" t="e">
        <v>#N/A</v>
      </c>
      <c r="M270" s="297" t="e">
        <v>#N/A</v>
      </c>
      <c r="N270" s="297" t="e">
        <v>#N/A</v>
      </c>
      <c r="O270" s="297" t="e">
        <v>#N/A</v>
      </c>
      <c r="P270" s="297" t="e">
        <v>#N/A</v>
      </c>
      <c r="Q270" s="297" t="e">
        <v>#N/A</v>
      </c>
      <c r="R270" s="297" t="e">
        <v>#N/A</v>
      </c>
      <c r="S270" s="297" t="e">
        <v>#N/A</v>
      </c>
      <c r="T270" s="297" t="e">
        <v>#N/A</v>
      </c>
      <c r="U270" s="297" t="e">
        <v>#N/A</v>
      </c>
      <c r="V270" s="297">
        <v>18.484645061708051</v>
      </c>
      <c r="W270" s="297" t="e">
        <v>#N/A</v>
      </c>
      <c r="X270" s="297" t="e">
        <v>#N/A</v>
      </c>
      <c r="Y270" s="297" t="e">
        <v>#N/A</v>
      </c>
      <c r="Z270" s="297" t="e">
        <v>#N/A</v>
      </c>
      <c r="AA270" s="297" t="e">
        <v>#N/A</v>
      </c>
      <c r="AB270" s="297" t="e">
        <v>#N/A</v>
      </c>
      <c r="AC270" s="298" t="e">
        <v>#N/A</v>
      </c>
      <c r="AD270" s="298" t="e">
        <v>#N/A</v>
      </c>
      <c r="AE270" s="298" t="e">
        <v>#N/A</v>
      </c>
      <c r="AF270" s="298" t="e">
        <v>#N/A</v>
      </c>
      <c r="AG270" s="298" t="e">
        <v>#N/A</v>
      </c>
      <c r="AH270" s="298" t="e">
        <v>#N/A</v>
      </c>
      <c r="AI270" s="298" t="e">
        <v>#N/A</v>
      </c>
      <c r="AJ270" s="298">
        <v>22.078934532666011</v>
      </c>
      <c r="AK270" s="298" t="e">
        <v>#N/A</v>
      </c>
      <c r="AL270" s="298" t="e">
        <v>#N/A</v>
      </c>
      <c r="AM270" s="298" t="e">
        <v>#N/A</v>
      </c>
    </row>
    <row r="271" spans="1:68" s="323" customFormat="1" x14ac:dyDescent="0.3">
      <c r="A271" s="320"/>
      <c r="B271" s="321"/>
      <c r="C271" s="321"/>
      <c r="D271" s="321"/>
      <c r="E271" s="322"/>
      <c r="F271" s="324"/>
      <c r="G271" s="324"/>
      <c r="H271" s="324"/>
      <c r="I271" s="324"/>
      <c r="J271" s="324"/>
      <c r="K271" s="324"/>
      <c r="L271" s="324"/>
      <c r="M271" s="324"/>
      <c r="N271" s="324"/>
      <c r="O271" s="324"/>
      <c r="P271" s="324"/>
      <c r="Q271" s="324"/>
      <c r="R271" s="324"/>
      <c r="S271" s="324"/>
      <c r="T271" s="324"/>
      <c r="U271" s="324"/>
      <c r="V271" s="324"/>
      <c r="W271" s="324"/>
      <c r="X271" s="324"/>
      <c r="Y271" s="324"/>
      <c r="Z271" s="324"/>
      <c r="AA271" s="324"/>
      <c r="AB271" s="324"/>
      <c r="AC271" s="324"/>
      <c r="AD271" s="324"/>
      <c r="AE271" s="324"/>
      <c r="AF271" s="324"/>
      <c r="AG271" s="324"/>
      <c r="AH271" s="324"/>
      <c r="AI271" s="324"/>
      <c r="AJ271" s="324"/>
      <c r="AK271" s="324"/>
      <c r="AL271" s="324"/>
      <c r="AM271" s="324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</row>
  </sheetData>
  <autoFilter ref="A4:BP270">
    <filterColumn colId="5">
      <filters>
        <filter val="-0.06"/>
        <filter val="0.11"/>
        <filter val="0.13"/>
        <filter val="0.30"/>
        <filter val="0.34"/>
        <filter val="0.42"/>
        <filter val="0.43"/>
        <filter val="-0.44"/>
        <filter val="0.45"/>
        <filter val="0.46"/>
        <filter val="-0.66"/>
        <filter val="-0.70"/>
        <filter val="0.75"/>
        <filter val="0.79"/>
        <filter val="1.00"/>
        <filter val="-1.07"/>
        <filter val="1.10"/>
        <filter val="1.20"/>
        <filter val="-1.31"/>
        <filter val="1.35"/>
        <filter val="-1.39"/>
        <filter val="-1.44"/>
        <filter val="1.46"/>
        <filter val="-1.65"/>
        <filter val="1.77"/>
        <filter val="10.43"/>
        <filter val="10.63"/>
        <filter val="-10.89"/>
        <filter val="10.93"/>
        <filter val="10.95"/>
        <filter val="11.13"/>
        <filter val="11.19"/>
        <filter val="11.23"/>
        <filter val="-11.34"/>
        <filter val="-11.64"/>
        <filter val="11.72"/>
        <filter val="11.77"/>
        <filter val="12.30"/>
        <filter val="-12.47"/>
        <filter val="12.54"/>
        <filter val="12.95"/>
        <filter val="13.54"/>
        <filter val="-13.68"/>
        <filter val="14.18"/>
        <filter val="14.49"/>
        <filter val="-14.59"/>
        <filter val="14.84"/>
        <filter val="15.08"/>
        <filter val="15.12"/>
        <filter val="15.15"/>
        <filter val="15.26"/>
        <filter val="15.56"/>
        <filter val="-15.80"/>
        <filter val="-15.91"/>
        <filter val="16.19"/>
        <filter val="-16.38"/>
        <filter val="-16.41"/>
        <filter val="16.45"/>
        <filter val="16.68"/>
        <filter val="16.69"/>
        <filter val="16.77"/>
        <filter val="17.51"/>
        <filter val="17.53"/>
        <filter val="17.89"/>
        <filter val="18.10"/>
        <filter val="18.19"/>
        <filter val="18.25"/>
        <filter val="18.42"/>
        <filter val="18.54"/>
        <filter val="18.70"/>
        <filter val="18.71"/>
        <filter val="18.91"/>
        <filter val="19.15"/>
        <filter val="19.40"/>
        <filter val="2.17"/>
        <filter val="-2.17"/>
        <filter val="-2.20"/>
        <filter val="2.21"/>
        <filter val="2.23"/>
        <filter val="2.25"/>
        <filter val="-2.38"/>
        <filter val="2.43"/>
        <filter val="-2.47"/>
        <filter val="2.49"/>
        <filter val="2.74"/>
        <filter val="2.76"/>
        <filter val="2.78"/>
        <filter val="-2.81"/>
        <filter val="2.88"/>
        <filter val="20.07"/>
        <filter val="20.08"/>
        <filter val="20.70"/>
        <filter val="20.88"/>
        <filter val="21.02"/>
        <filter val="21.05"/>
        <filter val="21.08"/>
        <filter val="-21.15"/>
        <filter val="21.29"/>
        <filter val="21.47"/>
        <filter val="21.91"/>
        <filter val="22.04"/>
        <filter val="22.06"/>
        <filter val="-22.28"/>
        <filter val="23.19"/>
        <filter val="23.26"/>
        <filter val="23.35"/>
        <filter val="23.73"/>
        <filter val="23.85"/>
        <filter val="24.44"/>
        <filter val="24.78"/>
        <filter val="25.21"/>
        <filter val="25.22"/>
        <filter val="25.33"/>
        <filter val="-25.36"/>
        <filter val="25.51"/>
        <filter val="25.61"/>
        <filter val="25.67"/>
        <filter val="25.89"/>
        <filter val="26.07"/>
        <filter val="27.14"/>
        <filter val="27.46"/>
        <filter val="27.57"/>
        <filter val="27.99"/>
        <filter val="28.29"/>
        <filter val="28.40"/>
        <filter val="28.62"/>
        <filter val="28.72"/>
        <filter val="28.75"/>
        <filter val="28.87"/>
        <filter val="29.29"/>
        <filter val="29.82"/>
        <filter val="3.00"/>
        <filter val="3.01"/>
        <filter val="-3.39"/>
        <filter val="-3.41"/>
        <filter val="3.57"/>
        <filter val="-3.74"/>
        <filter val="3.79"/>
        <filter val="3.83"/>
        <filter val="3.88"/>
        <filter val="-3.97"/>
        <filter val="30.40"/>
        <filter val="30.43"/>
        <filter val="30.59"/>
        <filter val="30.60"/>
        <filter val="30.67"/>
        <filter val="30.73"/>
        <filter val="31.13"/>
        <filter val="31.85"/>
        <filter val="32.14"/>
        <filter val="32.19"/>
        <filter val="32.46"/>
        <filter val="32.62"/>
        <filter val="33.01"/>
        <filter val="33.56"/>
        <filter val="34.27"/>
        <filter val="34.89"/>
        <filter val="35.22"/>
        <filter val="35.63"/>
        <filter val="36.12"/>
        <filter val="36.91"/>
        <filter val="37.37"/>
        <filter val="37.85"/>
        <filter val="38.36"/>
        <filter val="38.64"/>
        <filter val="39.97"/>
        <filter val="4.03"/>
        <filter val="-4.16"/>
        <filter val="4.19"/>
        <filter val="-4.21"/>
        <filter val="4.31"/>
        <filter val="-4.50"/>
        <filter val="4.84"/>
        <filter val="4.89"/>
        <filter val="-4.90"/>
        <filter val="4.91"/>
        <filter val="41.44"/>
        <filter val="42.13"/>
        <filter val="44.97"/>
        <filter val="48.51"/>
        <filter val="5.00"/>
        <filter val="-5.36"/>
        <filter val="5.45"/>
        <filter val="5.62"/>
        <filter val="5.85"/>
        <filter val="52.07"/>
        <filter val="6.00"/>
        <filter val="-6.00"/>
        <filter val="-6.16"/>
        <filter val="-6.18"/>
        <filter val="-6.34"/>
        <filter val="-6.47"/>
        <filter val="6.50"/>
        <filter val="6.95"/>
        <filter val="7.01"/>
        <filter val="7.10"/>
        <filter val="7.17"/>
        <filter val="7.21"/>
        <filter val="7.26"/>
        <filter val="7.29"/>
        <filter val="-7.51"/>
        <filter val="7.64"/>
        <filter val="7.83"/>
        <filter val="7.99"/>
        <filter val="8.16"/>
        <filter val="8.30"/>
        <filter val="8.51"/>
        <filter val="8.64"/>
        <filter val="-8.72"/>
        <filter val="9.13"/>
        <filter val="9.24"/>
        <filter val="-9.26"/>
        <filter val="9.56"/>
        <filter val="9.79"/>
        <filter val="-9.79"/>
      </filters>
    </filterColumn>
  </autoFilter>
  <dataConsolidate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 ∆G water-&gt;nonpolar</vt:lpstr>
      <vt:lpstr>2 ∆G water-&gt;polar</vt:lpstr>
      <vt:lpstr>3 Solute Functional Groups</vt:lpstr>
      <vt:lpstr>4 SSIP ∆Gs</vt:lpstr>
      <vt:lpstr>5 Experimental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Reynolds</dc:creator>
  <cp:lastModifiedBy>Derek Reynolds</cp:lastModifiedBy>
  <dcterms:created xsi:type="dcterms:W3CDTF">2021-04-20T09:20:08Z</dcterms:created>
  <dcterms:modified xsi:type="dcterms:W3CDTF">2021-08-23T06:06:01Z</dcterms:modified>
</cp:coreProperties>
</file>