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ml.chartshape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7.xml" ContentType="application/vnd.openxmlformats-officedocument.drawingml.chartshapes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8.xml" ContentType="application/vnd.openxmlformats-officedocument.drawingml.chartshapes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9.xml" ContentType="application/vnd.openxmlformats-officedocument.drawingml.chartshapes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0.xml" ContentType="application/vnd.openxmlformats-officedocument.drawingml.chartshapes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3.xml" ContentType="application/vnd.openxmlformats-officedocument.drawingml.chartshapes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14.xml" ContentType="application/vnd.openxmlformats-officedocument.drawingml.chartshapes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15.xml" ContentType="application/vnd.openxmlformats-officedocument.drawingml.chartshapes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9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30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31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18.xml" ContentType="application/vnd.openxmlformats-officedocument.drawing+xml"/>
  <Override PartName="/xl/charts/chart34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5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6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7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41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42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43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47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8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9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drawings/drawing19.xml" ContentType="application/vnd.openxmlformats-officedocument.drawing+xml"/>
  <Override PartName="/xl/charts/chart50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51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52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53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drawings/drawing20.xml" ContentType="application/vnd.openxmlformats-officedocument.drawing+xml"/>
  <Override PartName="/xl/charts/chart54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drawings/drawing21.xml" ContentType="application/vnd.openxmlformats-officedocument.drawingml.chartshapes+xml"/>
  <Override PartName="/xl/charts/chart55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drawings/drawing22.xml" ContentType="application/vnd.openxmlformats-officedocument.drawingml.chartshapes+xml"/>
  <Override PartName="/xl/charts/chart56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57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drawings/drawing23.xml" ContentType="application/vnd.openxmlformats-officedocument.drawingml.chartshapes+xml"/>
  <Override PartName="/xl/charts/chart58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drawings/drawing24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Jens P\OneDrive - Universidad de Alcala\10_Drafts\10_Papers\2020_SIB-Assessment\Revision1\"/>
    </mc:Choice>
  </mc:AlternateContent>
  <xr:revisionPtr revIDLastSave="0" documentId="13_ncr:1_{78A720B2-5C88-4B44-8A38-5C9A4A729404}" xr6:coauthVersionLast="46" xr6:coauthVersionMax="46" xr10:uidLastSave="{00000000-0000-0000-0000-000000000000}"/>
  <bookViews>
    <workbookView xWindow="11865" yWindow="6480" windowWidth="43200" windowHeight="23535" xr2:uid="{00000000-000D-0000-FFFF-FFFF00000000}"/>
  </bookViews>
  <sheets>
    <sheet name="Cover" sheetId="27" r:id="rId1"/>
    <sheet name="Production" sheetId="2" r:id="rId2"/>
    <sheet name="Recycling" sheetId="4" r:id="rId3"/>
    <sheet name="Resume_SensAnal" sheetId="5" r:id="rId4"/>
    <sheet name="Use Phase_Grid" sheetId="19" state="hidden" r:id="rId5"/>
    <sheet name="Use Phase" sheetId="7" state="hidden" r:id="rId6"/>
    <sheet name="Heat map article" sheetId="25" r:id="rId7"/>
    <sheet name="Graphs" sheetId="20" r:id="rId8"/>
    <sheet name="Whisker_Sens" sheetId="26" state="hidden" r:id="rId9"/>
  </sheet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" i="19" l="1"/>
  <c r="L5" i="19"/>
  <c r="R9" i="19"/>
  <c r="R5" i="19"/>
  <c r="Q9" i="19"/>
  <c r="Q5" i="19"/>
  <c r="P9" i="19"/>
  <c r="P5" i="19"/>
  <c r="O9" i="19"/>
  <c r="O5" i="19"/>
  <c r="N9" i="19"/>
  <c r="N5" i="19"/>
  <c r="M9" i="19"/>
  <c r="M5" i="19"/>
  <c r="L9" i="19"/>
  <c r="R8" i="19"/>
  <c r="Q8" i="19"/>
  <c r="P8" i="19"/>
  <c r="O8" i="19"/>
  <c r="N8" i="19"/>
  <c r="M8" i="19"/>
  <c r="AF186" i="4" l="1"/>
  <c r="AF192" i="4" s="1"/>
  <c r="AF198" i="4" s="1"/>
  <c r="AB186" i="4"/>
  <c r="AB192" i="4" s="1"/>
  <c r="AB198" i="4" s="1"/>
  <c r="X186" i="4"/>
  <c r="X192" i="4" s="1"/>
  <c r="X198" i="4" s="1"/>
  <c r="T186" i="4"/>
  <c r="T192" i="4" s="1"/>
  <c r="T198" i="4" s="1"/>
  <c r="P186" i="4"/>
  <c r="P192" i="4" s="1"/>
  <c r="P198" i="4" s="1"/>
  <c r="L186" i="4"/>
  <c r="L192" i="4" s="1"/>
  <c r="L198" i="4" s="1"/>
  <c r="H186" i="4"/>
  <c r="H192" i="4" s="1"/>
  <c r="H198" i="4" s="1"/>
  <c r="M180" i="4"/>
  <c r="Q180" i="4" s="1"/>
  <c r="U180" i="4" s="1"/>
  <c r="Y180" i="4" s="1"/>
  <c r="AC180" i="4" s="1"/>
  <c r="AG180" i="4" s="1"/>
  <c r="N180" i="4"/>
  <c r="R180" i="4" s="1"/>
  <c r="V180" i="4" s="1"/>
  <c r="Z180" i="4" s="1"/>
  <c r="AD180" i="4" s="1"/>
  <c r="AH180" i="4" s="1"/>
  <c r="O180" i="4"/>
  <c r="S180" i="4" s="1"/>
  <c r="W180" i="4" s="1"/>
  <c r="AA180" i="4" s="1"/>
  <c r="AE180" i="4" s="1"/>
  <c r="AI180" i="4" s="1"/>
  <c r="L180" i="4"/>
  <c r="P180" i="4" s="1"/>
  <c r="T180" i="4" s="1"/>
  <c r="X180" i="4" s="1"/>
  <c r="AB180" i="4" s="1"/>
  <c r="AF180" i="4" s="1"/>
  <c r="K62" i="7"/>
  <c r="B13" i="20" s="1"/>
  <c r="K57" i="7"/>
  <c r="K63" i="7" s="1"/>
  <c r="B14" i="20" s="1"/>
  <c r="K58" i="7"/>
  <c r="K64" i="7" s="1"/>
  <c r="K56" i="7"/>
  <c r="U117" i="25"/>
  <c r="V117" i="25"/>
  <c r="AD117" i="25"/>
  <c r="U137" i="25"/>
  <c r="V137" i="25"/>
  <c r="AD137" i="25"/>
  <c r="V116" i="25"/>
  <c r="W116" i="25"/>
  <c r="X116" i="25"/>
  <c r="Y116" i="25"/>
  <c r="Z116" i="25"/>
  <c r="AA116" i="25"/>
  <c r="AB116" i="25"/>
  <c r="AD116" i="25"/>
  <c r="AE116" i="25"/>
  <c r="AF116" i="25"/>
  <c r="AG116" i="25"/>
  <c r="AH116" i="25"/>
  <c r="AI116" i="25"/>
  <c r="AJ116" i="25"/>
  <c r="U116" i="25"/>
  <c r="U74" i="25"/>
  <c r="V74" i="25"/>
  <c r="AD74" i="25"/>
  <c r="U94" i="25"/>
  <c r="V94" i="25"/>
  <c r="AD94" i="25"/>
  <c r="U73" i="25"/>
  <c r="U50" i="25"/>
  <c r="V50" i="25"/>
  <c r="W50" i="25"/>
  <c r="X50" i="25"/>
  <c r="Y50" i="25"/>
  <c r="Z50" i="25"/>
  <c r="AA50" i="25"/>
  <c r="AB50" i="25"/>
  <c r="AD50" i="25"/>
  <c r="AE50" i="25"/>
  <c r="AF50" i="25"/>
  <c r="AG50" i="25"/>
  <c r="AH50" i="25"/>
  <c r="AI50" i="25"/>
  <c r="AJ50" i="25"/>
  <c r="V59" i="25"/>
  <c r="AD59" i="25"/>
  <c r="U49" i="25"/>
  <c r="AL27" i="25" l="1"/>
  <c r="AN27" i="25"/>
  <c r="AO27" i="25"/>
  <c r="AP27" i="25"/>
  <c r="AQ27" i="25"/>
  <c r="AR27" i="25"/>
  <c r="AS27" i="25"/>
  <c r="AV27" i="25"/>
  <c r="AW27" i="25"/>
  <c r="AX27" i="25"/>
  <c r="AY27" i="25"/>
  <c r="AZ27" i="25"/>
  <c r="BA27" i="25"/>
  <c r="AL40" i="25"/>
  <c r="AL46" i="25"/>
  <c r="U6" i="25"/>
  <c r="AL6" i="25" s="1"/>
  <c r="U7" i="25"/>
  <c r="V7" i="25"/>
  <c r="AD7" i="25"/>
  <c r="U8" i="25"/>
  <c r="AL8" i="25" s="1"/>
  <c r="U9" i="25"/>
  <c r="AL9" i="25" s="1"/>
  <c r="U10" i="25"/>
  <c r="AL10" i="25" s="1"/>
  <c r="U11" i="25"/>
  <c r="AL11" i="25" s="1"/>
  <c r="U12" i="25"/>
  <c r="AL12" i="25" s="1"/>
  <c r="U13" i="25"/>
  <c r="AL13" i="25" s="1"/>
  <c r="U14" i="25"/>
  <c r="AL14" i="25" s="1"/>
  <c r="U15" i="25"/>
  <c r="AL15" i="25" s="1"/>
  <c r="U16" i="25"/>
  <c r="AL16" i="25" s="1"/>
  <c r="U17" i="25"/>
  <c r="AL17" i="25" s="1"/>
  <c r="U18" i="25"/>
  <c r="AL18" i="25" s="1"/>
  <c r="U19" i="25"/>
  <c r="AL19" i="25" s="1"/>
  <c r="U20" i="25"/>
  <c r="AL20" i="25" s="1"/>
  <c r="U21" i="25"/>
  <c r="AL21" i="25" s="1"/>
  <c r="U22" i="25"/>
  <c r="AL22" i="25" s="1"/>
  <c r="U23" i="25"/>
  <c r="AL23" i="25" s="1"/>
  <c r="U24" i="25"/>
  <c r="AL24" i="25" s="1"/>
  <c r="U25" i="25"/>
  <c r="AL25" i="25" s="1"/>
  <c r="U26" i="25"/>
  <c r="AL26" i="25" s="1"/>
  <c r="V27" i="25"/>
  <c r="AM27" i="25" s="1"/>
  <c r="AD27" i="25"/>
  <c r="AU27" i="25" s="1"/>
  <c r="U28" i="25"/>
  <c r="AL28" i="25" s="1"/>
  <c r="U29" i="25"/>
  <c r="AL29" i="25" s="1"/>
  <c r="U30" i="25"/>
  <c r="AL30" i="25" s="1"/>
  <c r="U31" i="25"/>
  <c r="AL31" i="25" s="1"/>
  <c r="U32" i="25"/>
  <c r="AL32" i="25" s="1"/>
  <c r="U33" i="25"/>
  <c r="AL33" i="25" s="1"/>
  <c r="U34" i="25"/>
  <c r="AL34" i="25" s="1"/>
  <c r="U35" i="25"/>
  <c r="AL35" i="25" s="1"/>
  <c r="U36" i="25"/>
  <c r="AL36" i="25" s="1"/>
  <c r="U37" i="25"/>
  <c r="AL37" i="25" s="1"/>
  <c r="U38" i="25"/>
  <c r="AL38" i="25" s="1"/>
  <c r="U39" i="25"/>
  <c r="AL39" i="25" s="1"/>
  <c r="U40" i="25"/>
  <c r="U41" i="25"/>
  <c r="AL41" i="25" s="1"/>
  <c r="U42" i="25"/>
  <c r="AL42" i="25" s="1"/>
  <c r="U43" i="25"/>
  <c r="AL43" i="25" s="1"/>
  <c r="U44" i="25"/>
  <c r="AL44" i="25" s="1"/>
  <c r="U45" i="25"/>
  <c r="AL45" i="25" s="1"/>
  <c r="U46" i="25"/>
  <c r="C26" i="2" l="1"/>
  <c r="L26" i="2" s="1"/>
  <c r="E84" i="4" s="1"/>
  <c r="E145" i="4" s="1"/>
  <c r="AJ145" i="4" s="1"/>
  <c r="AE237" i="7"/>
  <c r="M31" i="7" l="1"/>
  <c r="N31" i="7"/>
  <c r="O31" i="7"/>
  <c r="P31" i="7"/>
  <c r="Q31" i="7"/>
  <c r="R31" i="7"/>
  <c r="L31" i="7"/>
  <c r="C136" i="25"/>
  <c r="U136" i="25" s="1"/>
  <c r="C135" i="25"/>
  <c r="U135" i="25" s="1"/>
  <c r="C155" i="25"/>
  <c r="U155" i="25" s="1"/>
  <c r="C156" i="25"/>
  <c r="U156" i="25" s="1"/>
  <c r="C139" i="25"/>
  <c r="U139" i="25" s="1"/>
  <c r="C140" i="25"/>
  <c r="U140" i="25" s="1"/>
  <c r="C141" i="25"/>
  <c r="U141" i="25" s="1"/>
  <c r="C142" i="25"/>
  <c r="U142" i="25" s="1"/>
  <c r="C143" i="25"/>
  <c r="U143" i="25" s="1"/>
  <c r="C144" i="25"/>
  <c r="U144" i="25" s="1"/>
  <c r="C145" i="25"/>
  <c r="U145" i="25" s="1"/>
  <c r="C146" i="25"/>
  <c r="U146" i="25" s="1"/>
  <c r="C147" i="25"/>
  <c r="U147" i="25" s="1"/>
  <c r="C148" i="25"/>
  <c r="U148" i="25" s="1"/>
  <c r="C149" i="25"/>
  <c r="U149" i="25" s="1"/>
  <c r="C150" i="25"/>
  <c r="U150" i="25" s="1"/>
  <c r="C151" i="25"/>
  <c r="U151" i="25" s="1"/>
  <c r="C152" i="25"/>
  <c r="U152" i="25" s="1"/>
  <c r="C153" i="25"/>
  <c r="U153" i="25" s="1"/>
  <c r="C154" i="25"/>
  <c r="U154" i="25" s="1"/>
  <c r="C138" i="25"/>
  <c r="U138" i="25" s="1"/>
  <c r="C119" i="25"/>
  <c r="U119" i="25" s="1"/>
  <c r="C120" i="25"/>
  <c r="U120" i="25" s="1"/>
  <c r="C121" i="25"/>
  <c r="U121" i="25" s="1"/>
  <c r="C122" i="25"/>
  <c r="U122" i="25" s="1"/>
  <c r="C123" i="25"/>
  <c r="U123" i="25" s="1"/>
  <c r="C124" i="25"/>
  <c r="U124" i="25" s="1"/>
  <c r="C125" i="25"/>
  <c r="U125" i="25" s="1"/>
  <c r="C126" i="25"/>
  <c r="U126" i="25" s="1"/>
  <c r="C127" i="25"/>
  <c r="U127" i="25" s="1"/>
  <c r="C128" i="25"/>
  <c r="U128" i="25" s="1"/>
  <c r="C129" i="25"/>
  <c r="U129" i="25" s="1"/>
  <c r="C130" i="25"/>
  <c r="U130" i="25" s="1"/>
  <c r="C131" i="25"/>
  <c r="U131" i="25" s="1"/>
  <c r="C132" i="25"/>
  <c r="U132" i="25" s="1"/>
  <c r="C133" i="25"/>
  <c r="U133" i="25" s="1"/>
  <c r="C134" i="25"/>
  <c r="U134" i="25" s="1"/>
  <c r="C118" i="25"/>
  <c r="U118" i="25" s="1"/>
  <c r="AK353" i="7"/>
  <c r="R136" i="25" s="1"/>
  <c r="AJ136" i="25" s="1"/>
  <c r="AJ353" i="7"/>
  <c r="Q136" i="25" s="1"/>
  <c r="AI136" i="25" s="1"/>
  <c r="AI353" i="7"/>
  <c r="P136" i="25" s="1"/>
  <c r="AH136" i="25" s="1"/>
  <c r="AH353" i="7"/>
  <c r="O136" i="25" s="1"/>
  <c r="AG136" i="25" s="1"/>
  <c r="AG353" i="7"/>
  <c r="N136" i="25" s="1"/>
  <c r="AF136" i="25" s="1"/>
  <c r="AF353" i="7"/>
  <c r="M136" i="25" s="1"/>
  <c r="AE136" i="25" s="1"/>
  <c r="AE353" i="7"/>
  <c r="L136" i="25" s="1"/>
  <c r="AD136" i="25" s="1"/>
  <c r="AK352" i="7"/>
  <c r="R135" i="25" s="1"/>
  <c r="AJ135" i="25" s="1"/>
  <c r="AJ352" i="7"/>
  <c r="Q135" i="25" s="1"/>
  <c r="AI135" i="25" s="1"/>
  <c r="AI352" i="7"/>
  <c r="P135" i="25" s="1"/>
  <c r="AH135" i="25" s="1"/>
  <c r="AH352" i="7"/>
  <c r="O135" i="25" s="1"/>
  <c r="AG135" i="25" s="1"/>
  <c r="AG352" i="7"/>
  <c r="N135" i="25" s="1"/>
  <c r="AF135" i="25" s="1"/>
  <c r="AF352" i="7"/>
  <c r="M135" i="25" s="1"/>
  <c r="AE135" i="25" s="1"/>
  <c r="AE352" i="7"/>
  <c r="L135" i="25" s="1"/>
  <c r="AD135" i="25" s="1"/>
  <c r="AK351" i="7"/>
  <c r="R134" i="25" s="1"/>
  <c r="AJ134" i="25" s="1"/>
  <c r="AJ351" i="7"/>
  <c r="Q134" i="25" s="1"/>
  <c r="AI134" i="25" s="1"/>
  <c r="AI351" i="7"/>
  <c r="P134" i="25" s="1"/>
  <c r="AH134" i="25" s="1"/>
  <c r="AH351" i="7"/>
  <c r="O134" i="25" s="1"/>
  <c r="AG134" i="25" s="1"/>
  <c r="AG351" i="7"/>
  <c r="N134" i="25" s="1"/>
  <c r="AF134" i="25" s="1"/>
  <c r="AF351" i="7"/>
  <c r="M134" i="25" s="1"/>
  <c r="AE134" i="25" s="1"/>
  <c r="AE351" i="7"/>
  <c r="L134" i="25" s="1"/>
  <c r="AD134" i="25" s="1"/>
  <c r="AK350" i="7"/>
  <c r="R133" i="25" s="1"/>
  <c r="AJ133" i="25" s="1"/>
  <c r="AJ350" i="7"/>
  <c r="Q133" i="25" s="1"/>
  <c r="AI133" i="25" s="1"/>
  <c r="AI350" i="7"/>
  <c r="P133" i="25" s="1"/>
  <c r="AH133" i="25" s="1"/>
  <c r="AH350" i="7"/>
  <c r="O133" i="25" s="1"/>
  <c r="AG133" i="25" s="1"/>
  <c r="AG350" i="7"/>
  <c r="N133" i="25" s="1"/>
  <c r="AF133" i="25" s="1"/>
  <c r="AF350" i="7"/>
  <c r="M133" i="25" s="1"/>
  <c r="AE133" i="25" s="1"/>
  <c r="AE350" i="7"/>
  <c r="L133" i="25" s="1"/>
  <c r="AD133" i="25" s="1"/>
  <c r="AK349" i="7"/>
  <c r="R132" i="25" s="1"/>
  <c r="AJ132" i="25" s="1"/>
  <c r="AJ349" i="7"/>
  <c r="Q132" i="25" s="1"/>
  <c r="AI132" i="25" s="1"/>
  <c r="AI349" i="7"/>
  <c r="P132" i="25" s="1"/>
  <c r="AH132" i="25" s="1"/>
  <c r="AH349" i="7"/>
  <c r="O132" i="25" s="1"/>
  <c r="AG132" i="25" s="1"/>
  <c r="AG349" i="7"/>
  <c r="N132" i="25" s="1"/>
  <c r="AF132" i="25" s="1"/>
  <c r="AF349" i="7"/>
  <c r="M132" i="25" s="1"/>
  <c r="AE132" i="25" s="1"/>
  <c r="AE349" i="7"/>
  <c r="L132" i="25" s="1"/>
  <c r="AD132" i="25" s="1"/>
  <c r="AK348" i="7"/>
  <c r="R131" i="25" s="1"/>
  <c r="AJ131" i="25" s="1"/>
  <c r="AJ348" i="7"/>
  <c r="Q131" i="25" s="1"/>
  <c r="AI131" i="25" s="1"/>
  <c r="AI348" i="7"/>
  <c r="P131" i="25" s="1"/>
  <c r="AH131" i="25" s="1"/>
  <c r="AH348" i="7"/>
  <c r="O131" i="25" s="1"/>
  <c r="AG131" i="25" s="1"/>
  <c r="AG348" i="7"/>
  <c r="N131" i="25" s="1"/>
  <c r="AF131" i="25" s="1"/>
  <c r="AF348" i="7"/>
  <c r="M131" i="25" s="1"/>
  <c r="AE131" i="25" s="1"/>
  <c r="AE348" i="7"/>
  <c r="L131" i="25" s="1"/>
  <c r="AD131" i="25" s="1"/>
  <c r="AK347" i="7"/>
  <c r="R130" i="25" s="1"/>
  <c r="AJ130" i="25" s="1"/>
  <c r="AJ347" i="7"/>
  <c r="Q130" i="25" s="1"/>
  <c r="AI130" i="25" s="1"/>
  <c r="AI347" i="7"/>
  <c r="P130" i="25" s="1"/>
  <c r="AH130" i="25" s="1"/>
  <c r="AH347" i="7"/>
  <c r="O130" i="25" s="1"/>
  <c r="AG130" i="25" s="1"/>
  <c r="AG347" i="7"/>
  <c r="N130" i="25" s="1"/>
  <c r="AF130" i="25" s="1"/>
  <c r="AF347" i="7"/>
  <c r="M130" i="25" s="1"/>
  <c r="AE130" i="25" s="1"/>
  <c r="AE347" i="7"/>
  <c r="L130" i="25" s="1"/>
  <c r="AD130" i="25" s="1"/>
  <c r="AK346" i="7"/>
  <c r="R129" i="25" s="1"/>
  <c r="AJ129" i="25" s="1"/>
  <c r="AJ346" i="7"/>
  <c r="Q129" i="25" s="1"/>
  <c r="AI129" i="25" s="1"/>
  <c r="AI346" i="7"/>
  <c r="P129" i="25" s="1"/>
  <c r="AH129" i="25" s="1"/>
  <c r="AH346" i="7"/>
  <c r="O129" i="25" s="1"/>
  <c r="AG129" i="25" s="1"/>
  <c r="AG346" i="7"/>
  <c r="N129" i="25" s="1"/>
  <c r="AF129" i="25" s="1"/>
  <c r="AF346" i="7"/>
  <c r="M129" i="25" s="1"/>
  <c r="AE129" i="25" s="1"/>
  <c r="AE346" i="7"/>
  <c r="L129" i="25" s="1"/>
  <c r="AD129" i="25" s="1"/>
  <c r="AK345" i="7"/>
  <c r="R128" i="25" s="1"/>
  <c r="AJ128" i="25" s="1"/>
  <c r="AJ345" i="7"/>
  <c r="Q128" i="25" s="1"/>
  <c r="AI128" i="25" s="1"/>
  <c r="AI345" i="7"/>
  <c r="P128" i="25" s="1"/>
  <c r="AH128" i="25" s="1"/>
  <c r="AH345" i="7"/>
  <c r="O128" i="25" s="1"/>
  <c r="AG128" i="25" s="1"/>
  <c r="AG345" i="7"/>
  <c r="N128" i="25" s="1"/>
  <c r="AF128" i="25" s="1"/>
  <c r="AF345" i="7"/>
  <c r="M128" i="25" s="1"/>
  <c r="AE128" i="25" s="1"/>
  <c r="AE345" i="7"/>
  <c r="L128" i="25" s="1"/>
  <c r="AD128" i="25" s="1"/>
  <c r="AK344" i="7"/>
  <c r="R127" i="25" s="1"/>
  <c r="AJ127" i="25" s="1"/>
  <c r="AJ344" i="7"/>
  <c r="Q127" i="25" s="1"/>
  <c r="AI127" i="25" s="1"/>
  <c r="AI344" i="7"/>
  <c r="P127" i="25" s="1"/>
  <c r="AH127" i="25" s="1"/>
  <c r="AH344" i="7"/>
  <c r="O127" i="25" s="1"/>
  <c r="AG127" i="25" s="1"/>
  <c r="AG344" i="7"/>
  <c r="N127" i="25" s="1"/>
  <c r="AF127" i="25" s="1"/>
  <c r="AF344" i="7"/>
  <c r="M127" i="25" s="1"/>
  <c r="AE127" i="25" s="1"/>
  <c r="AE344" i="7"/>
  <c r="L127" i="25" s="1"/>
  <c r="AD127" i="25" s="1"/>
  <c r="AK343" i="7"/>
  <c r="R126" i="25" s="1"/>
  <c r="AJ126" i="25" s="1"/>
  <c r="AJ343" i="7"/>
  <c r="Q126" i="25" s="1"/>
  <c r="AI126" i="25" s="1"/>
  <c r="AI343" i="7"/>
  <c r="P126" i="25" s="1"/>
  <c r="AH126" i="25" s="1"/>
  <c r="AH343" i="7"/>
  <c r="O126" i="25" s="1"/>
  <c r="AG126" i="25" s="1"/>
  <c r="AG343" i="7"/>
  <c r="N126" i="25" s="1"/>
  <c r="AF126" i="25" s="1"/>
  <c r="AF343" i="7"/>
  <c r="M126" i="25" s="1"/>
  <c r="AE126" i="25" s="1"/>
  <c r="AE343" i="7"/>
  <c r="L126" i="25" s="1"/>
  <c r="AD126" i="25" s="1"/>
  <c r="AK342" i="7"/>
  <c r="R125" i="25" s="1"/>
  <c r="AJ125" i="25" s="1"/>
  <c r="AJ342" i="7"/>
  <c r="Q125" i="25" s="1"/>
  <c r="AI125" i="25" s="1"/>
  <c r="AI342" i="7"/>
  <c r="P125" i="25" s="1"/>
  <c r="AH125" i="25" s="1"/>
  <c r="AH342" i="7"/>
  <c r="O125" i="25" s="1"/>
  <c r="AG125" i="25" s="1"/>
  <c r="AG342" i="7"/>
  <c r="N125" i="25" s="1"/>
  <c r="AF125" i="25" s="1"/>
  <c r="AF342" i="7"/>
  <c r="M125" i="25" s="1"/>
  <c r="AE125" i="25" s="1"/>
  <c r="AE342" i="7"/>
  <c r="L125" i="25" s="1"/>
  <c r="AD125" i="25" s="1"/>
  <c r="AK341" i="7"/>
  <c r="R124" i="25" s="1"/>
  <c r="AJ124" i="25" s="1"/>
  <c r="AJ341" i="7"/>
  <c r="Q124" i="25" s="1"/>
  <c r="AI124" i="25" s="1"/>
  <c r="AI341" i="7"/>
  <c r="P124" i="25" s="1"/>
  <c r="AH124" i="25" s="1"/>
  <c r="AH341" i="7"/>
  <c r="O124" i="25" s="1"/>
  <c r="AG124" i="25" s="1"/>
  <c r="AG341" i="7"/>
  <c r="N124" i="25" s="1"/>
  <c r="AF124" i="25" s="1"/>
  <c r="AF341" i="7"/>
  <c r="M124" i="25" s="1"/>
  <c r="AE124" i="25" s="1"/>
  <c r="AE341" i="7"/>
  <c r="L124" i="25" s="1"/>
  <c r="AD124" i="25" s="1"/>
  <c r="AK340" i="7"/>
  <c r="R123" i="25" s="1"/>
  <c r="AJ123" i="25" s="1"/>
  <c r="AJ340" i="7"/>
  <c r="Q123" i="25" s="1"/>
  <c r="AI123" i="25" s="1"/>
  <c r="AI340" i="7"/>
  <c r="P123" i="25" s="1"/>
  <c r="AH123" i="25" s="1"/>
  <c r="AH340" i="7"/>
  <c r="O123" i="25" s="1"/>
  <c r="AG123" i="25" s="1"/>
  <c r="AG340" i="7"/>
  <c r="N123" i="25" s="1"/>
  <c r="AF123" i="25" s="1"/>
  <c r="AF340" i="7"/>
  <c r="M123" i="25" s="1"/>
  <c r="AE123" i="25" s="1"/>
  <c r="AE340" i="7"/>
  <c r="L123" i="25" s="1"/>
  <c r="AD123" i="25" s="1"/>
  <c r="AK339" i="7"/>
  <c r="R122" i="25" s="1"/>
  <c r="AJ122" i="25" s="1"/>
  <c r="AJ339" i="7"/>
  <c r="Q122" i="25" s="1"/>
  <c r="AI122" i="25" s="1"/>
  <c r="AI339" i="7"/>
  <c r="P122" i="25" s="1"/>
  <c r="AH122" i="25" s="1"/>
  <c r="AH339" i="7"/>
  <c r="O122" i="25" s="1"/>
  <c r="AG122" i="25" s="1"/>
  <c r="AG339" i="7"/>
  <c r="N122" i="25" s="1"/>
  <c r="AF122" i="25" s="1"/>
  <c r="AF339" i="7"/>
  <c r="M122" i="25" s="1"/>
  <c r="AE122" i="25" s="1"/>
  <c r="AE339" i="7"/>
  <c r="L122" i="25" s="1"/>
  <c r="AD122" i="25" s="1"/>
  <c r="AK338" i="7"/>
  <c r="R121" i="25" s="1"/>
  <c r="AJ121" i="25" s="1"/>
  <c r="AJ338" i="7"/>
  <c r="Q121" i="25" s="1"/>
  <c r="AI121" i="25" s="1"/>
  <c r="AI338" i="7"/>
  <c r="P121" i="25" s="1"/>
  <c r="AH121" i="25" s="1"/>
  <c r="AH338" i="7"/>
  <c r="O121" i="25" s="1"/>
  <c r="AG121" i="25" s="1"/>
  <c r="AG338" i="7"/>
  <c r="N121" i="25" s="1"/>
  <c r="AF121" i="25" s="1"/>
  <c r="AF338" i="7"/>
  <c r="M121" i="25" s="1"/>
  <c r="AE121" i="25" s="1"/>
  <c r="AE338" i="7"/>
  <c r="L121" i="25" s="1"/>
  <c r="AD121" i="25" s="1"/>
  <c r="AK337" i="7"/>
  <c r="R120" i="25" s="1"/>
  <c r="AJ120" i="25" s="1"/>
  <c r="AJ337" i="7"/>
  <c r="Q120" i="25" s="1"/>
  <c r="AI120" i="25" s="1"/>
  <c r="AI337" i="7"/>
  <c r="P120" i="25" s="1"/>
  <c r="AH120" i="25" s="1"/>
  <c r="AH337" i="7"/>
  <c r="O120" i="25" s="1"/>
  <c r="AG120" i="25" s="1"/>
  <c r="AG337" i="7"/>
  <c r="N120" i="25" s="1"/>
  <c r="AF120" i="25" s="1"/>
  <c r="AF337" i="7"/>
  <c r="M120" i="25" s="1"/>
  <c r="AE120" i="25" s="1"/>
  <c r="AE337" i="7"/>
  <c r="L120" i="25" s="1"/>
  <c r="AD120" i="25" s="1"/>
  <c r="AK336" i="7"/>
  <c r="R119" i="25" s="1"/>
  <c r="AJ119" i="25" s="1"/>
  <c r="AJ336" i="7"/>
  <c r="Q119" i="25" s="1"/>
  <c r="AI119" i="25" s="1"/>
  <c r="AI336" i="7"/>
  <c r="P119" i="25" s="1"/>
  <c r="AH119" i="25" s="1"/>
  <c r="AH336" i="7"/>
  <c r="O119" i="25" s="1"/>
  <c r="AG119" i="25" s="1"/>
  <c r="AG336" i="7"/>
  <c r="N119" i="25" s="1"/>
  <c r="AF119" i="25" s="1"/>
  <c r="AF336" i="7"/>
  <c r="M119" i="25" s="1"/>
  <c r="AE119" i="25" s="1"/>
  <c r="AE336" i="7"/>
  <c r="L119" i="25" s="1"/>
  <c r="AD119" i="25" s="1"/>
  <c r="AK335" i="7"/>
  <c r="R118" i="25" s="1"/>
  <c r="AJ118" i="25" s="1"/>
  <c r="AJ335" i="7"/>
  <c r="Q118" i="25" s="1"/>
  <c r="AI118" i="25" s="1"/>
  <c r="AI335" i="7"/>
  <c r="P118" i="25" s="1"/>
  <c r="AH118" i="25" s="1"/>
  <c r="AH335" i="7"/>
  <c r="O118" i="25" s="1"/>
  <c r="AG118" i="25" s="1"/>
  <c r="AG335" i="7"/>
  <c r="N118" i="25" s="1"/>
  <c r="AF118" i="25" s="1"/>
  <c r="AF335" i="7"/>
  <c r="M118" i="25" s="1"/>
  <c r="AE118" i="25" s="1"/>
  <c r="AE335" i="7"/>
  <c r="L118" i="25" s="1"/>
  <c r="AD118" i="25" s="1"/>
  <c r="AK331" i="7"/>
  <c r="R156" i="25" s="1"/>
  <c r="AJ156" i="25" s="1"/>
  <c r="AJ331" i="7"/>
  <c r="Q156" i="25" s="1"/>
  <c r="AI156" i="25" s="1"/>
  <c r="AI331" i="7"/>
  <c r="P156" i="25" s="1"/>
  <c r="AH156" i="25" s="1"/>
  <c r="AH331" i="7"/>
  <c r="O156" i="25" s="1"/>
  <c r="AG156" i="25" s="1"/>
  <c r="AG331" i="7"/>
  <c r="N156" i="25" s="1"/>
  <c r="AF156" i="25" s="1"/>
  <c r="AF331" i="7"/>
  <c r="M156" i="25" s="1"/>
  <c r="AE156" i="25" s="1"/>
  <c r="AE331" i="7"/>
  <c r="L156" i="25" s="1"/>
  <c r="AD156" i="25" s="1"/>
  <c r="AK330" i="7"/>
  <c r="R155" i="25" s="1"/>
  <c r="AJ155" i="25" s="1"/>
  <c r="AJ330" i="7"/>
  <c r="Q155" i="25" s="1"/>
  <c r="AI155" i="25" s="1"/>
  <c r="AI330" i="7"/>
  <c r="P155" i="25" s="1"/>
  <c r="AH155" i="25" s="1"/>
  <c r="AH330" i="7"/>
  <c r="O155" i="25" s="1"/>
  <c r="AG155" i="25" s="1"/>
  <c r="AG330" i="7"/>
  <c r="N155" i="25" s="1"/>
  <c r="AF155" i="25" s="1"/>
  <c r="AF330" i="7"/>
  <c r="M155" i="25" s="1"/>
  <c r="AE155" i="25" s="1"/>
  <c r="AE330" i="7"/>
  <c r="L155" i="25" s="1"/>
  <c r="AD155" i="25" s="1"/>
  <c r="AK329" i="7"/>
  <c r="R154" i="25" s="1"/>
  <c r="AJ154" i="25" s="1"/>
  <c r="AJ329" i="7"/>
  <c r="Q154" i="25" s="1"/>
  <c r="AI154" i="25" s="1"/>
  <c r="AI329" i="7"/>
  <c r="P154" i="25" s="1"/>
  <c r="AH154" i="25" s="1"/>
  <c r="AH329" i="7"/>
  <c r="O154" i="25" s="1"/>
  <c r="AG154" i="25" s="1"/>
  <c r="AG329" i="7"/>
  <c r="N154" i="25" s="1"/>
  <c r="AF154" i="25" s="1"/>
  <c r="AF329" i="7"/>
  <c r="M154" i="25" s="1"/>
  <c r="AE154" i="25" s="1"/>
  <c r="AE329" i="7"/>
  <c r="L154" i="25" s="1"/>
  <c r="AD154" i="25" s="1"/>
  <c r="AK328" i="7"/>
  <c r="R153" i="25" s="1"/>
  <c r="AJ153" i="25" s="1"/>
  <c r="AJ328" i="7"/>
  <c r="Q153" i="25" s="1"/>
  <c r="AI153" i="25" s="1"/>
  <c r="AI328" i="7"/>
  <c r="P153" i="25" s="1"/>
  <c r="AH153" i="25" s="1"/>
  <c r="AH328" i="7"/>
  <c r="O153" i="25" s="1"/>
  <c r="AG153" i="25" s="1"/>
  <c r="AG328" i="7"/>
  <c r="N153" i="25" s="1"/>
  <c r="AF153" i="25" s="1"/>
  <c r="AF328" i="7"/>
  <c r="M153" i="25" s="1"/>
  <c r="AE153" i="25" s="1"/>
  <c r="AE328" i="7"/>
  <c r="L153" i="25" s="1"/>
  <c r="AD153" i="25" s="1"/>
  <c r="AK327" i="7"/>
  <c r="R152" i="25" s="1"/>
  <c r="AJ152" i="25" s="1"/>
  <c r="AJ327" i="7"/>
  <c r="Q152" i="25" s="1"/>
  <c r="AI152" i="25" s="1"/>
  <c r="AI327" i="7"/>
  <c r="P152" i="25" s="1"/>
  <c r="AH152" i="25" s="1"/>
  <c r="AH327" i="7"/>
  <c r="O152" i="25" s="1"/>
  <c r="AG152" i="25" s="1"/>
  <c r="AG327" i="7"/>
  <c r="N152" i="25" s="1"/>
  <c r="AF152" i="25" s="1"/>
  <c r="AF327" i="7"/>
  <c r="M152" i="25" s="1"/>
  <c r="AE152" i="25" s="1"/>
  <c r="AE327" i="7"/>
  <c r="L152" i="25" s="1"/>
  <c r="AD152" i="25" s="1"/>
  <c r="AK326" i="7"/>
  <c r="R151" i="25" s="1"/>
  <c r="AJ151" i="25" s="1"/>
  <c r="AJ326" i="7"/>
  <c r="Q151" i="25" s="1"/>
  <c r="AI151" i="25" s="1"/>
  <c r="AI326" i="7"/>
  <c r="P151" i="25" s="1"/>
  <c r="AH151" i="25" s="1"/>
  <c r="AH326" i="7"/>
  <c r="O151" i="25" s="1"/>
  <c r="AG151" i="25" s="1"/>
  <c r="AG326" i="7"/>
  <c r="N151" i="25" s="1"/>
  <c r="AF151" i="25" s="1"/>
  <c r="AF326" i="7"/>
  <c r="M151" i="25" s="1"/>
  <c r="AE151" i="25" s="1"/>
  <c r="AE326" i="7"/>
  <c r="L151" i="25" s="1"/>
  <c r="AD151" i="25" s="1"/>
  <c r="AK325" i="7"/>
  <c r="R150" i="25" s="1"/>
  <c r="AJ150" i="25" s="1"/>
  <c r="AJ325" i="7"/>
  <c r="Q150" i="25" s="1"/>
  <c r="AI150" i="25" s="1"/>
  <c r="AI325" i="7"/>
  <c r="P150" i="25" s="1"/>
  <c r="AH150" i="25" s="1"/>
  <c r="AH325" i="7"/>
  <c r="O150" i="25" s="1"/>
  <c r="AG150" i="25" s="1"/>
  <c r="AG325" i="7"/>
  <c r="N150" i="25" s="1"/>
  <c r="AF150" i="25" s="1"/>
  <c r="AF325" i="7"/>
  <c r="M150" i="25" s="1"/>
  <c r="AE150" i="25" s="1"/>
  <c r="AE325" i="7"/>
  <c r="L150" i="25" s="1"/>
  <c r="AD150" i="25" s="1"/>
  <c r="AK324" i="7"/>
  <c r="R149" i="25" s="1"/>
  <c r="AJ149" i="25" s="1"/>
  <c r="AJ324" i="7"/>
  <c r="Q149" i="25" s="1"/>
  <c r="AI149" i="25" s="1"/>
  <c r="AI324" i="7"/>
  <c r="P149" i="25" s="1"/>
  <c r="AH149" i="25" s="1"/>
  <c r="AH324" i="7"/>
  <c r="O149" i="25" s="1"/>
  <c r="AG149" i="25" s="1"/>
  <c r="AG324" i="7"/>
  <c r="N149" i="25" s="1"/>
  <c r="AF149" i="25" s="1"/>
  <c r="AF324" i="7"/>
  <c r="M149" i="25" s="1"/>
  <c r="AE149" i="25" s="1"/>
  <c r="AE324" i="7"/>
  <c r="L149" i="25" s="1"/>
  <c r="AD149" i="25" s="1"/>
  <c r="AK323" i="7"/>
  <c r="R148" i="25" s="1"/>
  <c r="AJ148" i="25" s="1"/>
  <c r="AJ323" i="7"/>
  <c r="Q148" i="25" s="1"/>
  <c r="AI148" i="25" s="1"/>
  <c r="AI323" i="7"/>
  <c r="P148" i="25" s="1"/>
  <c r="AH148" i="25" s="1"/>
  <c r="AH323" i="7"/>
  <c r="O148" i="25" s="1"/>
  <c r="AG148" i="25" s="1"/>
  <c r="AG323" i="7"/>
  <c r="N148" i="25" s="1"/>
  <c r="AF148" i="25" s="1"/>
  <c r="AF323" i="7"/>
  <c r="M148" i="25" s="1"/>
  <c r="AE148" i="25" s="1"/>
  <c r="AE323" i="7"/>
  <c r="L148" i="25" s="1"/>
  <c r="AD148" i="25" s="1"/>
  <c r="AK322" i="7"/>
  <c r="R147" i="25" s="1"/>
  <c r="AJ147" i="25" s="1"/>
  <c r="AJ322" i="7"/>
  <c r="Q147" i="25" s="1"/>
  <c r="AI147" i="25" s="1"/>
  <c r="AI322" i="7"/>
  <c r="P147" i="25" s="1"/>
  <c r="AH147" i="25" s="1"/>
  <c r="AH322" i="7"/>
  <c r="O147" i="25" s="1"/>
  <c r="AG147" i="25" s="1"/>
  <c r="AG322" i="7"/>
  <c r="N147" i="25" s="1"/>
  <c r="AF147" i="25" s="1"/>
  <c r="AF322" i="7"/>
  <c r="M147" i="25" s="1"/>
  <c r="AE147" i="25" s="1"/>
  <c r="AE322" i="7"/>
  <c r="L147" i="25" s="1"/>
  <c r="AD147" i="25" s="1"/>
  <c r="AK321" i="7"/>
  <c r="R146" i="25" s="1"/>
  <c r="AJ146" i="25" s="1"/>
  <c r="AJ321" i="7"/>
  <c r="Q146" i="25" s="1"/>
  <c r="AI146" i="25" s="1"/>
  <c r="AI321" i="7"/>
  <c r="P146" i="25" s="1"/>
  <c r="AH146" i="25" s="1"/>
  <c r="AH321" i="7"/>
  <c r="O146" i="25" s="1"/>
  <c r="AG146" i="25" s="1"/>
  <c r="AG321" i="7"/>
  <c r="N146" i="25" s="1"/>
  <c r="AF146" i="25" s="1"/>
  <c r="AF321" i="7"/>
  <c r="M146" i="25" s="1"/>
  <c r="AE146" i="25" s="1"/>
  <c r="AE321" i="7"/>
  <c r="L146" i="25" s="1"/>
  <c r="AD146" i="25" s="1"/>
  <c r="AK320" i="7"/>
  <c r="R145" i="25" s="1"/>
  <c r="AJ145" i="25" s="1"/>
  <c r="AJ320" i="7"/>
  <c r="Q145" i="25" s="1"/>
  <c r="AI145" i="25" s="1"/>
  <c r="AI320" i="7"/>
  <c r="P145" i="25" s="1"/>
  <c r="AH145" i="25" s="1"/>
  <c r="AH320" i="7"/>
  <c r="O145" i="25" s="1"/>
  <c r="AG145" i="25" s="1"/>
  <c r="AG320" i="7"/>
  <c r="N145" i="25" s="1"/>
  <c r="AF145" i="25" s="1"/>
  <c r="AF320" i="7"/>
  <c r="M145" i="25" s="1"/>
  <c r="AE145" i="25" s="1"/>
  <c r="AE320" i="7"/>
  <c r="L145" i="25" s="1"/>
  <c r="AD145" i="25" s="1"/>
  <c r="AK319" i="7"/>
  <c r="R144" i="25" s="1"/>
  <c r="AJ144" i="25" s="1"/>
  <c r="AJ319" i="7"/>
  <c r="Q144" i="25" s="1"/>
  <c r="AI144" i="25" s="1"/>
  <c r="AI319" i="7"/>
  <c r="P144" i="25" s="1"/>
  <c r="AH144" i="25" s="1"/>
  <c r="AH319" i="7"/>
  <c r="O144" i="25" s="1"/>
  <c r="AG144" i="25" s="1"/>
  <c r="AG319" i="7"/>
  <c r="N144" i="25" s="1"/>
  <c r="AF144" i="25" s="1"/>
  <c r="AF319" i="7"/>
  <c r="M144" i="25" s="1"/>
  <c r="AE144" i="25" s="1"/>
  <c r="AE319" i="7"/>
  <c r="L144" i="25" s="1"/>
  <c r="AD144" i="25" s="1"/>
  <c r="AK318" i="7"/>
  <c r="R143" i="25" s="1"/>
  <c r="AJ143" i="25" s="1"/>
  <c r="AJ318" i="7"/>
  <c r="Q143" i="25" s="1"/>
  <c r="AI143" i="25" s="1"/>
  <c r="AI318" i="7"/>
  <c r="P143" i="25" s="1"/>
  <c r="AH143" i="25" s="1"/>
  <c r="AH318" i="7"/>
  <c r="O143" i="25" s="1"/>
  <c r="AG143" i="25" s="1"/>
  <c r="AG318" i="7"/>
  <c r="N143" i="25" s="1"/>
  <c r="AF143" i="25" s="1"/>
  <c r="AF318" i="7"/>
  <c r="M143" i="25" s="1"/>
  <c r="AE143" i="25" s="1"/>
  <c r="AE318" i="7"/>
  <c r="L143" i="25" s="1"/>
  <c r="AD143" i="25" s="1"/>
  <c r="AK317" i="7"/>
  <c r="R142" i="25" s="1"/>
  <c r="AJ142" i="25" s="1"/>
  <c r="AJ317" i="7"/>
  <c r="Q142" i="25" s="1"/>
  <c r="AI142" i="25" s="1"/>
  <c r="AI317" i="7"/>
  <c r="P142" i="25" s="1"/>
  <c r="AH142" i="25" s="1"/>
  <c r="AH317" i="7"/>
  <c r="O142" i="25" s="1"/>
  <c r="AG142" i="25" s="1"/>
  <c r="AG317" i="7"/>
  <c r="N142" i="25" s="1"/>
  <c r="AF142" i="25" s="1"/>
  <c r="AF317" i="7"/>
  <c r="M142" i="25" s="1"/>
  <c r="AE142" i="25" s="1"/>
  <c r="AE317" i="7"/>
  <c r="L142" i="25" s="1"/>
  <c r="AD142" i="25" s="1"/>
  <c r="AK316" i="7"/>
  <c r="R141" i="25" s="1"/>
  <c r="AJ141" i="25" s="1"/>
  <c r="AJ316" i="7"/>
  <c r="Q141" i="25" s="1"/>
  <c r="AI141" i="25" s="1"/>
  <c r="AI316" i="7"/>
  <c r="P141" i="25" s="1"/>
  <c r="AH141" i="25" s="1"/>
  <c r="AH316" i="7"/>
  <c r="O141" i="25" s="1"/>
  <c r="AG141" i="25" s="1"/>
  <c r="AG316" i="7"/>
  <c r="N141" i="25" s="1"/>
  <c r="AF141" i="25" s="1"/>
  <c r="AF316" i="7"/>
  <c r="M141" i="25" s="1"/>
  <c r="AE141" i="25" s="1"/>
  <c r="AE316" i="7"/>
  <c r="L141" i="25" s="1"/>
  <c r="AD141" i="25" s="1"/>
  <c r="AK315" i="7"/>
  <c r="R140" i="25" s="1"/>
  <c r="AJ140" i="25" s="1"/>
  <c r="AJ315" i="7"/>
  <c r="Q140" i="25" s="1"/>
  <c r="AI140" i="25" s="1"/>
  <c r="AI315" i="7"/>
  <c r="P140" i="25" s="1"/>
  <c r="AH140" i="25" s="1"/>
  <c r="AH315" i="7"/>
  <c r="O140" i="25" s="1"/>
  <c r="AG140" i="25" s="1"/>
  <c r="AG315" i="7"/>
  <c r="N140" i="25" s="1"/>
  <c r="AF140" i="25" s="1"/>
  <c r="AF315" i="7"/>
  <c r="M140" i="25" s="1"/>
  <c r="AE140" i="25" s="1"/>
  <c r="AE315" i="7"/>
  <c r="L140" i="25" s="1"/>
  <c r="AD140" i="25" s="1"/>
  <c r="AK314" i="7"/>
  <c r="R139" i="25" s="1"/>
  <c r="AJ139" i="25" s="1"/>
  <c r="AJ314" i="7"/>
  <c r="Q139" i="25" s="1"/>
  <c r="AI139" i="25" s="1"/>
  <c r="AI314" i="7"/>
  <c r="P139" i="25" s="1"/>
  <c r="AH139" i="25" s="1"/>
  <c r="AH314" i="7"/>
  <c r="O139" i="25" s="1"/>
  <c r="AG139" i="25" s="1"/>
  <c r="AG314" i="7"/>
  <c r="N139" i="25" s="1"/>
  <c r="AF139" i="25" s="1"/>
  <c r="AF314" i="7"/>
  <c r="M139" i="25" s="1"/>
  <c r="AE139" i="25" s="1"/>
  <c r="AE314" i="7"/>
  <c r="L139" i="25" s="1"/>
  <c r="AD139" i="25" s="1"/>
  <c r="AK313" i="7"/>
  <c r="R138" i="25" s="1"/>
  <c r="AJ138" i="25" s="1"/>
  <c r="AJ313" i="7"/>
  <c r="Q138" i="25" s="1"/>
  <c r="AI138" i="25" s="1"/>
  <c r="AI313" i="7"/>
  <c r="P138" i="25" s="1"/>
  <c r="AH138" i="25" s="1"/>
  <c r="AH313" i="7"/>
  <c r="O138" i="25" s="1"/>
  <c r="AG138" i="25" s="1"/>
  <c r="AG313" i="7"/>
  <c r="N138" i="25" s="1"/>
  <c r="AF138" i="25" s="1"/>
  <c r="AF313" i="7"/>
  <c r="M138" i="25" s="1"/>
  <c r="AE138" i="25" s="1"/>
  <c r="AE313" i="7"/>
  <c r="L138" i="25" s="1"/>
  <c r="AD138" i="25" s="1"/>
  <c r="AK309" i="7"/>
  <c r="J136" i="25" s="1"/>
  <c r="AB136" i="25" s="1"/>
  <c r="AJ309" i="7"/>
  <c r="I136" i="25" s="1"/>
  <c r="AA136" i="25" s="1"/>
  <c r="AI309" i="7"/>
  <c r="H136" i="25" s="1"/>
  <c r="Z136" i="25" s="1"/>
  <c r="AH309" i="7"/>
  <c r="G136" i="25" s="1"/>
  <c r="Y136" i="25" s="1"/>
  <c r="AG309" i="7"/>
  <c r="F136" i="25" s="1"/>
  <c r="X136" i="25" s="1"/>
  <c r="AF309" i="7"/>
  <c r="E136" i="25" s="1"/>
  <c r="W136" i="25" s="1"/>
  <c r="AE309" i="7"/>
  <c r="D136" i="25" s="1"/>
  <c r="V136" i="25" s="1"/>
  <c r="AK308" i="7"/>
  <c r="J135" i="25" s="1"/>
  <c r="AB135" i="25" s="1"/>
  <c r="AJ308" i="7"/>
  <c r="I135" i="25" s="1"/>
  <c r="AA135" i="25" s="1"/>
  <c r="AI308" i="7"/>
  <c r="H135" i="25" s="1"/>
  <c r="Z135" i="25" s="1"/>
  <c r="AH308" i="7"/>
  <c r="G135" i="25" s="1"/>
  <c r="Y135" i="25" s="1"/>
  <c r="AG308" i="7"/>
  <c r="F135" i="25" s="1"/>
  <c r="X135" i="25" s="1"/>
  <c r="AF308" i="7"/>
  <c r="E135" i="25" s="1"/>
  <c r="W135" i="25" s="1"/>
  <c r="AE308" i="7"/>
  <c r="D135" i="25" s="1"/>
  <c r="V135" i="25" s="1"/>
  <c r="AK307" i="7"/>
  <c r="J134" i="25" s="1"/>
  <c r="AB134" i="25" s="1"/>
  <c r="AJ307" i="7"/>
  <c r="I134" i="25" s="1"/>
  <c r="AA134" i="25" s="1"/>
  <c r="AI307" i="7"/>
  <c r="H134" i="25" s="1"/>
  <c r="Z134" i="25" s="1"/>
  <c r="AH307" i="7"/>
  <c r="G134" i="25" s="1"/>
  <c r="Y134" i="25" s="1"/>
  <c r="AG307" i="7"/>
  <c r="F134" i="25" s="1"/>
  <c r="X134" i="25" s="1"/>
  <c r="AF307" i="7"/>
  <c r="E134" i="25" s="1"/>
  <c r="W134" i="25" s="1"/>
  <c r="AE307" i="7"/>
  <c r="D134" i="25" s="1"/>
  <c r="V134" i="25" s="1"/>
  <c r="AK306" i="7"/>
  <c r="J133" i="25" s="1"/>
  <c r="AB133" i="25" s="1"/>
  <c r="AJ306" i="7"/>
  <c r="I133" i="25" s="1"/>
  <c r="AA133" i="25" s="1"/>
  <c r="AI306" i="7"/>
  <c r="H133" i="25" s="1"/>
  <c r="Z133" i="25" s="1"/>
  <c r="AH306" i="7"/>
  <c r="G133" i="25" s="1"/>
  <c r="Y133" i="25" s="1"/>
  <c r="AG306" i="7"/>
  <c r="F133" i="25" s="1"/>
  <c r="X133" i="25" s="1"/>
  <c r="AF306" i="7"/>
  <c r="E133" i="25" s="1"/>
  <c r="W133" i="25" s="1"/>
  <c r="AE306" i="7"/>
  <c r="D133" i="25" s="1"/>
  <c r="V133" i="25" s="1"/>
  <c r="AK305" i="7"/>
  <c r="J132" i="25" s="1"/>
  <c r="AB132" i="25" s="1"/>
  <c r="AJ305" i="7"/>
  <c r="I132" i="25" s="1"/>
  <c r="AA132" i="25" s="1"/>
  <c r="AI305" i="7"/>
  <c r="H132" i="25" s="1"/>
  <c r="Z132" i="25" s="1"/>
  <c r="AH305" i="7"/>
  <c r="G132" i="25" s="1"/>
  <c r="Y132" i="25" s="1"/>
  <c r="AG305" i="7"/>
  <c r="F132" i="25" s="1"/>
  <c r="X132" i="25" s="1"/>
  <c r="AF305" i="7"/>
  <c r="E132" i="25" s="1"/>
  <c r="W132" i="25" s="1"/>
  <c r="AE305" i="7"/>
  <c r="D132" i="25" s="1"/>
  <c r="V132" i="25" s="1"/>
  <c r="AK304" i="7"/>
  <c r="J131" i="25" s="1"/>
  <c r="AB131" i="25" s="1"/>
  <c r="AJ304" i="7"/>
  <c r="I131" i="25" s="1"/>
  <c r="AA131" i="25" s="1"/>
  <c r="AI304" i="7"/>
  <c r="H131" i="25" s="1"/>
  <c r="Z131" i="25" s="1"/>
  <c r="AH304" i="7"/>
  <c r="G131" i="25" s="1"/>
  <c r="Y131" i="25" s="1"/>
  <c r="AG304" i="7"/>
  <c r="F131" i="25" s="1"/>
  <c r="X131" i="25" s="1"/>
  <c r="AF304" i="7"/>
  <c r="E131" i="25" s="1"/>
  <c r="W131" i="25" s="1"/>
  <c r="AE304" i="7"/>
  <c r="D131" i="25" s="1"/>
  <c r="V131" i="25" s="1"/>
  <c r="AK303" i="7"/>
  <c r="J130" i="25" s="1"/>
  <c r="AB130" i="25" s="1"/>
  <c r="AJ303" i="7"/>
  <c r="I130" i="25" s="1"/>
  <c r="AA130" i="25" s="1"/>
  <c r="AI303" i="7"/>
  <c r="H130" i="25" s="1"/>
  <c r="Z130" i="25" s="1"/>
  <c r="AH303" i="7"/>
  <c r="G130" i="25" s="1"/>
  <c r="Y130" i="25" s="1"/>
  <c r="AG303" i="7"/>
  <c r="F130" i="25" s="1"/>
  <c r="X130" i="25" s="1"/>
  <c r="AF303" i="7"/>
  <c r="E130" i="25" s="1"/>
  <c r="W130" i="25" s="1"/>
  <c r="AE303" i="7"/>
  <c r="D130" i="25" s="1"/>
  <c r="V130" i="25" s="1"/>
  <c r="AK302" i="7"/>
  <c r="J129" i="25" s="1"/>
  <c r="AB129" i="25" s="1"/>
  <c r="AJ302" i="7"/>
  <c r="I129" i="25" s="1"/>
  <c r="AA129" i="25" s="1"/>
  <c r="AI302" i="7"/>
  <c r="H129" i="25" s="1"/>
  <c r="Z129" i="25" s="1"/>
  <c r="AH302" i="7"/>
  <c r="G129" i="25" s="1"/>
  <c r="Y129" i="25" s="1"/>
  <c r="AG302" i="7"/>
  <c r="F129" i="25" s="1"/>
  <c r="X129" i="25" s="1"/>
  <c r="AF302" i="7"/>
  <c r="E129" i="25" s="1"/>
  <c r="W129" i="25" s="1"/>
  <c r="AE302" i="7"/>
  <c r="D129" i="25" s="1"/>
  <c r="V129" i="25" s="1"/>
  <c r="AK301" i="7"/>
  <c r="J128" i="25" s="1"/>
  <c r="AB128" i="25" s="1"/>
  <c r="AJ301" i="7"/>
  <c r="I128" i="25" s="1"/>
  <c r="AA128" i="25" s="1"/>
  <c r="AI301" i="7"/>
  <c r="H128" i="25" s="1"/>
  <c r="Z128" i="25" s="1"/>
  <c r="AH301" i="7"/>
  <c r="G128" i="25" s="1"/>
  <c r="Y128" i="25" s="1"/>
  <c r="AG301" i="7"/>
  <c r="F128" i="25" s="1"/>
  <c r="X128" i="25" s="1"/>
  <c r="AF301" i="7"/>
  <c r="E128" i="25" s="1"/>
  <c r="W128" i="25" s="1"/>
  <c r="AE301" i="7"/>
  <c r="D128" i="25" s="1"/>
  <c r="V128" i="25" s="1"/>
  <c r="AK300" i="7"/>
  <c r="J127" i="25" s="1"/>
  <c r="AB127" i="25" s="1"/>
  <c r="AJ300" i="7"/>
  <c r="I127" i="25" s="1"/>
  <c r="AA127" i="25" s="1"/>
  <c r="AI300" i="7"/>
  <c r="H127" i="25" s="1"/>
  <c r="Z127" i="25" s="1"/>
  <c r="AH300" i="7"/>
  <c r="G127" i="25" s="1"/>
  <c r="Y127" i="25" s="1"/>
  <c r="AG300" i="7"/>
  <c r="F127" i="25" s="1"/>
  <c r="X127" i="25" s="1"/>
  <c r="AF300" i="7"/>
  <c r="E127" i="25" s="1"/>
  <c r="W127" i="25" s="1"/>
  <c r="AE300" i="7"/>
  <c r="D127" i="25" s="1"/>
  <c r="V127" i="25" s="1"/>
  <c r="AK299" i="7"/>
  <c r="J126" i="25" s="1"/>
  <c r="AB126" i="25" s="1"/>
  <c r="AJ299" i="7"/>
  <c r="I126" i="25" s="1"/>
  <c r="AA126" i="25" s="1"/>
  <c r="AI299" i="7"/>
  <c r="H126" i="25" s="1"/>
  <c r="Z126" i="25" s="1"/>
  <c r="AH299" i="7"/>
  <c r="G126" i="25" s="1"/>
  <c r="Y126" i="25" s="1"/>
  <c r="AG299" i="7"/>
  <c r="F126" i="25" s="1"/>
  <c r="X126" i="25" s="1"/>
  <c r="AF299" i="7"/>
  <c r="E126" i="25" s="1"/>
  <c r="W126" i="25" s="1"/>
  <c r="AE299" i="7"/>
  <c r="D126" i="25" s="1"/>
  <c r="V126" i="25" s="1"/>
  <c r="AK298" i="7"/>
  <c r="J125" i="25" s="1"/>
  <c r="AB125" i="25" s="1"/>
  <c r="AJ298" i="7"/>
  <c r="I125" i="25" s="1"/>
  <c r="AA125" i="25" s="1"/>
  <c r="AI298" i="7"/>
  <c r="H125" i="25" s="1"/>
  <c r="Z125" i="25" s="1"/>
  <c r="AH298" i="7"/>
  <c r="G125" i="25" s="1"/>
  <c r="Y125" i="25" s="1"/>
  <c r="AG298" i="7"/>
  <c r="F125" i="25" s="1"/>
  <c r="X125" i="25" s="1"/>
  <c r="AF298" i="7"/>
  <c r="E125" i="25" s="1"/>
  <c r="W125" i="25" s="1"/>
  <c r="AE298" i="7"/>
  <c r="D125" i="25" s="1"/>
  <c r="V125" i="25" s="1"/>
  <c r="AK297" i="7"/>
  <c r="J124" i="25" s="1"/>
  <c r="AB124" i="25" s="1"/>
  <c r="AJ297" i="7"/>
  <c r="I124" i="25" s="1"/>
  <c r="AA124" i="25" s="1"/>
  <c r="AI297" i="7"/>
  <c r="H124" i="25" s="1"/>
  <c r="Z124" i="25" s="1"/>
  <c r="AH297" i="7"/>
  <c r="G124" i="25" s="1"/>
  <c r="Y124" i="25" s="1"/>
  <c r="AG297" i="7"/>
  <c r="F124" i="25" s="1"/>
  <c r="X124" i="25" s="1"/>
  <c r="AF297" i="7"/>
  <c r="E124" i="25" s="1"/>
  <c r="W124" i="25" s="1"/>
  <c r="AE297" i="7"/>
  <c r="D124" i="25" s="1"/>
  <c r="V124" i="25" s="1"/>
  <c r="AK296" i="7"/>
  <c r="J123" i="25" s="1"/>
  <c r="AB123" i="25" s="1"/>
  <c r="AJ296" i="7"/>
  <c r="I123" i="25" s="1"/>
  <c r="AA123" i="25" s="1"/>
  <c r="AI296" i="7"/>
  <c r="H123" i="25" s="1"/>
  <c r="Z123" i="25" s="1"/>
  <c r="AH296" i="7"/>
  <c r="G123" i="25" s="1"/>
  <c r="Y123" i="25" s="1"/>
  <c r="AG296" i="7"/>
  <c r="F123" i="25" s="1"/>
  <c r="X123" i="25" s="1"/>
  <c r="AF296" i="7"/>
  <c r="E123" i="25" s="1"/>
  <c r="W123" i="25" s="1"/>
  <c r="AE296" i="7"/>
  <c r="D123" i="25" s="1"/>
  <c r="V123" i="25" s="1"/>
  <c r="AK295" i="7"/>
  <c r="J122" i="25" s="1"/>
  <c r="AB122" i="25" s="1"/>
  <c r="AJ295" i="7"/>
  <c r="I122" i="25" s="1"/>
  <c r="AA122" i="25" s="1"/>
  <c r="AI295" i="7"/>
  <c r="H122" i="25" s="1"/>
  <c r="Z122" i="25" s="1"/>
  <c r="AH295" i="7"/>
  <c r="G122" i="25" s="1"/>
  <c r="Y122" i="25" s="1"/>
  <c r="AG295" i="7"/>
  <c r="F122" i="25" s="1"/>
  <c r="X122" i="25" s="1"/>
  <c r="AF295" i="7"/>
  <c r="E122" i="25" s="1"/>
  <c r="W122" i="25" s="1"/>
  <c r="AE295" i="7"/>
  <c r="D122" i="25" s="1"/>
  <c r="V122" i="25" s="1"/>
  <c r="AK294" i="7"/>
  <c r="J121" i="25" s="1"/>
  <c r="AB121" i="25" s="1"/>
  <c r="AJ294" i="7"/>
  <c r="I121" i="25" s="1"/>
  <c r="AA121" i="25" s="1"/>
  <c r="AI294" i="7"/>
  <c r="H121" i="25" s="1"/>
  <c r="Z121" i="25" s="1"/>
  <c r="AH294" i="7"/>
  <c r="G121" i="25" s="1"/>
  <c r="Y121" i="25" s="1"/>
  <c r="AG294" i="7"/>
  <c r="F121" i="25" s="1"/>
  <c r="X121" i="25" s="1"/>
  <c r="AF294" i="7"/>
  <c r="E121" i="25" s="1"/>
  <c r="W121" i="25" s="1"/>
  <c r="AE294" i="7"/>
  <c r="D121" i="25" s="1"/>
  <c r="V121" i="25" s="1"/>
  <c r="AK293" i="7"/>
  <c r="J120" i="25" s="1"/>
  <c r="AB120" i="25" s="1"/>
  <c r="AJ293" i="7"/>
  <c r="I120" i="25" s="1"/>
  <c r="AA120" i="25" s="1"/>
  <c r="AI293" i="7"/>
  <c r="H120" i="25" s="1"/>
  <c r="Z120" i="25" s="1"/>
  <c r="AH293" i="7"/>
  <c r="G120" i="25" s="1"/>
  <c r="Y120" i="25" s="1"/>
  <c r="AG293" i="7"/>
  <c r="F120" i="25" s="1"/>
  <c r="X120" i="25" s="1"/>
  <c r="AF293" i="7"/>
  <c r="E120" i="25" s="1"/>
  <c r="W120" i="25" s="1"/>
  <c r="AE293" i="7"/>
  <c r="D120" i="25" s="1"/>
  <c r="V120" i="25" s="1"/>
  <c r="AK292" i="7"/>
  <c r="J119" i="25" s="1"/>
  <c r="AB119" i="25" s="1"/>
  <c r="AJ292" i="7"/>
  <c r="I119" i="25" s="1"/>
  <c r="AA119" i="25" s="1"/>
  <c r="AI292" i="7"/>
  <c r="H119" i="25" s="1"/>
  <c r="Z119" i="25" s="1"/>
  <c r="AH292" i="7"/>
  <c r="G119" i="25" s="1"/>
  <c r="Y119" i="25" s="1"/>
  <c r="AG292" i="7"/>
  <c r="F119" i="25" s="1"/>
  <c r="X119" i="25" s="1"/>
  <c r="AF292" i="7"/>
  <c r="E119" i="25" s="1"/>
  <c r="W119" i="25" s="1"/>
  <c r="AE292" i="7"/>
  <c r="D119" i="25" s="1"/>
  <c r="V119" i="25" s="1"/>
  <c r="AK291" i="7"/>
  <c r="J118" i="25" s="1"/>
  <c r="AB118" i="25" s="1"/>
  <c r="AJ291" i="7"/>
  <c r="I118" i="25" s="1"/>
  <c r="AA118" i="25" s="1"/>
  <c r="AI291" i="7"/>
  <c r="H118" i="25" s="1"/>
  <c r="Z118" i="25" s="1"/>
  <c r="AH291" i="7"/>
  <c r="G118" i="25" s="1"/>
  <c r="Y118" i="25" s="1"/>
  <c r="AG291" i="7"/>
  <c r="F118" i="25" s="1"/>
  <c r="X118" i="25" s="1"/>
  <c r="AF291" i="7"/>
  <c r="E118" i="25" s="1"/>
  <c r="W118" i="25" s="1"/>
  <c r="AE291" i="7"/>
  <c r="D118" i="25" s="1"/>
  <c r="V118" i="25" s="1"/>
  <c r="AE277" i="7"/>
  <c r="D146" i="25" s="1"/>
  <c r="V146" i="25" s="1"/>
  <c r="AF277" i="7"/>
  <c r="E146" i="25" s="1"/>
  <c r="W146" i="25" s="1"/>
  <c r="AG277" i="7"/>
  <c r="F146" i="25" s="1"/>
  <c r="X146" i="25" s="1"/>
  <c r="AH277" i="7"/>
  <c r="G146" i="25" s="1"/>
  <c r="Y146" i="25" s="1"/>
  <c r="AI277" i="7"/>
  <c r="H146" i="25" s="1"/>
  <c r="Z146" i="25" s="1"/>
  <c r="AJ277" i="7"/>
  <c r="I146" i="25" s="1"/>
  <c r="AA146" i="25" s="1"/>
  <c r="AK277" i="7"/>
  <c r="J146" i="25" s="1"/>
  <c r="AB146" i="25" s="1"/>
  <c r="AE278" i="7"/>
  <c r="D147" i="25" s="1"/>
  <c r="V147" i="25" s="1"/>
  <c r="AF278" i="7"/>
  <c r="E147" i="25" s="1"/>
  <c r="W147" i="25" s="1"/>
  <c r="AG278" i="7"/>
  <c r="F147" i="25" s="1"/>
  <c r="X147" i="25" s="1"/>
  <c r="AH278" i="7"/>
  <c r="G147" i="25" s="1"/>
  <c r="Y147" i="25" s="1"/>
  <c r="AI278" i="7"/>
  <c r="H147" i="25" s="1"/>
  <c r="Z147" i="25" s="1"/>
  <c r="AJ278" i="7"/>
  <c r="I147" i="25" s="1"/>
  <c r="AA147" i="25" s="1"/>
  <c r="AK278" i="7"/>
  <c r="J147" i="25" s="1"/>
  <c r="AB147" i="25" s="1"/>
  <c r="AE279" i="7"/>
  <c r="D148" i="25" s="1"/>
  <c r="V148" i="25" s="1"/>
  <c r="AF279" i="7"/>
  <c r="E148" i="25" s="1"/>
  <c r="W148" i="25" s="1"/>
  <c r="AG279" i="7"/>
  <c r="F148" i="25" s="1"/>
  <c r="X148" i="25" s="1"/>
  <c r="AH279" i="7"/>
  <c r="G148" i="25" s="1"/>
  <c r="Y148" i="25" s="1"/>
  <c r="AI279" i="7"/>
  <c r="H148" i="25" s="1"/>
  <c r="Z148" i="25" s="1"/>
  <c r="AJ279" i="7"/>
  <c r="I148" i="25" s="1"/>
  <c r="AA148" i="25" s="1"/>
  <c r="AK279" i="7"/>
  <c r="J148" i="25" s="1"/>
  <c r="AB148" i="25" s="1"/>
  <c r="AE280" i="7"/>
  <c r="D149" i="25" s="1"/>
  <c r="V149" i="25" s="1"/>
  <c r="AF280" i="7"/>
  <c r="E149" i="25" s="1"/>
  <c r="W149" i="25" s="1"/>
  <c r="AG280" i="7"/>
  <c r="F149" i="25" s="1"/>
  <c r="X149" i="25" s="1"/>
  <c r="AH280" i="7"/>
  <c r="G149" i="25" s="1"/>
  <c r="Y149" i="25" s="1"/>
  <c r="AI280" i="7"/>
  <c r="H149" i="25" s="1"/>
  <c r="Z149" i="25" s="1"/>
  <c r="AJ280" i="7"/>
  <c r="I149" i="25" s="1"/>
  <c r="AA149" i="25" s="1"/>
  <c r="AK280" i="7"/>
  <c r="J149" i="25" s="1"/>
  <c r="AB149" i="25" s="1"/>
  <c r="AE281" i="7"/>
  <c r="D150" i="25" s="1"/>
  <c r="V150" i="25" s="1"/>
  <c r="AF281" i="7"/>
  <c r="E150" i="25" s="1"/>
  <c r="W150" i="25" s="1"/>
  <c r="AG281" i="7"/>
  <c r="F150" i="25" s="1"/>
  <c r="X150" i="25" s="1"/>
  <c r="AH281" i="7"/>
  <c r="G150" i="25" s="1"/>
  <c r="Y150" i="25" s="1"/>
  <c r="AI281" i="7"/>
  <c r="H150" i="25" s="1"/>
  <c r="Z150" i="25" s="1"/>
  <c r="AJ281" i="7"/>
  <c r="I150" i="25" s="1"/>
  <c r="AA150" i="25" s="1"/>
  <c r="AK281" i="7"/>
  <c r="J150" i="25" s="1"/>
  <c r="AB150" i="25" s="1"/>
  <c r="AE282" i="7"/>
  <c r="D151" i="25" s="1"/>
  <c r="V151" i="25" s="1"/>
  <c r="AF282" i="7"/>
  <c r="E151" i="25" s="1"/>
  <c r="W151" i="25" s="1"/>
  <c r="AG282" i="7"/>
  <c r="F151" i="25" s="1"/>
  <c r="X151" i="25" s="1"/>
  <c r="AH282" i="7"/>
  <c r="G151" i="25" s="1"/>
  <c r="Y151" i="25" s="1"/>
  <c r="AI282" i="7"/>
  <c r="H151" i="25" s="1"/>
  <c r="Z151" i="25" s="1"/>
  <c r="AJ282" i="7"/>
  <c r="I151" i="25" s="1"/>
  <c r="AA151" i="25" s="1"/>
  <c r="AK282" i="7"/>
  <c r="J151" i="25" s="1"/>
  <c r="AB151" i="25" s="1"/>
  <c r="AE283" i="7"/>
  <c r="D152" i="25" s="1"/>
  <c r="V152" i="25" s="1"/>
  <c r="AF283" i="7"/>
  <c r="E152" i="25" s="1"/>
  <c r="W152" i="25" s="1"/>
  <c r="AG283" i="7"/>
  <c r="F152" i="25" s="1"/>
  <c r="X152" i="25" s="1"/>
  <c r="AH283" i="7"/>
  <c r="G152" i="25" s="1"/>
  <c r="Y152" i="25" s="1"/>
  <c r="AI283" i="7"/>
  <c r="H152" i="25" s="1"/>
  <c r="Z152" i="25" s="1"/>
  <c r="AJ283" i="7"/>
  <c r="I152" i="25" s="1"/>
  <c r="AA152" i="25" s="1"/>
  <c r="AK283" i="7"/>
  <c r="J152" i="25" s="1"/>
  <c r="AB152" i="25" s="1"/>
  <c r="AE284" i="7"/>
  <c r="D153" i="25" s="1"/>
  <c r="V153" i="25" s="1"/>
  <c r="AF284" i="7"/>
  <c r="E153" i="25" s="1"/>
  <c r="W153" i="25" s="1"/>
  <c r="AG284" i="7"/>
  <c r="F153" i="25" s="1"/>
  <c r="X153" i="25" s="1"/>
  <c r="AH284" i="7"/>
  <c r="G153" i="25" s="1"/>
  <c r="Y153" i="25" s="1"/>
  <c r="AI284" i="7"/>
  <c r="H153" i="25" s="1"/>
  <c r="Z153" i="25" s="1"/>
  <c r="AJ284" i="7"/>
  <c r="I153" i="25" s="1"/>
  <c r="AA153" i="25" s="1"/>
  <c r="AK284" i="7"/>
  <c r="J153" i="25" s="1"/>
  <c r="AB153" i="25" s="1"/>
  <c r="AE285" i="7"/>
  <c r="D154" i="25" s="1"/>
  <c r="V154" i="25" s="1"/>
  <c r="AF285" i="7"/>
  <c r="E154" i="25" s="1"/>
  <c r="W154" i="25" s="1"/>
  <c r="AG285" i="7"/>
  <c r="F154" i="25" s="1"/>
  <c r="X154" i="25" s="1"/>
  <c r="AH285" i="7"/>
  <c r="G154" i="25" s="1"/>
  <c r="Y154" i="25" s="1"/>
  <c r="AI285" i="7"/>
  <c r="H154" i="25" s="1"/>
  <c r="Z154" i="25" s="1"/>
  <c r="AJ285" i="7"/>
  <c r="I154" i="25" s="1"/>
  <c r="AA154" i="25" s="1"/>
  <c r="AK285" i="7"/>
  <c r="J154" i="25" s="1"/>
  <c r="AB154" i="25" s="1"/>
  <c r="AE286" i="7"/>
  <c r="D155" i="25" s="1"/>
  <c r="V155" i="25" s="1"/>
  <c r="AF286" i="7"/>
  <c r="E155" i="25" s="1"/>
  <c r="W155" i="25" s="1"/>
  <c r="AG286" i="7"/>
  <c r="F155" i="25" s="1"/>
  <c r="X155" i="25" s="1"/>
  <c r="AH286" i="7"/>
  <c r="G155" i="25" s="1"/>
  <c r="Y155" i="25" s="1"/>
  <c r="AI286" i="7"/>
  <c r="H155" i="25" s="1"/>
  <c r="Z155" i="25" s="1"/>
  <c r="AJ286" i="7"/>
  <c r="I155" i="25" s="1"/>
  <c r="AA155" i="25" s="1"/>
  <c r="AK286" i="7"/>
  <c r="J155" i="25" s="1"/>
  <c r="AB155" i="25" s="1"/>
  <c r="AE287" i="7"/>
  <c r="D156" i="25" s="1"/>
  <c r="V156" i="25" s="1"/>
  <c r="AF287" i="7"/>
  <c r="E156" i="25" s="1"/>
  <c r="W156" i="25" s="1"/>
  <c r="AG287" i="7"/>
  <c r="F156" i="25" s="1"/>
  <c r="X156" i="25" s="1"/>
  <c r="AH287" i="7"/>
  <c r="G156" i="25" s="1"/>
  <c r="Y156" i="25" s="1"/>
  <c r="AI287" i="7"/>
  <c r="H156" i="25" s="1"/>
  <c r="Z156" i="25" s="1"/>
  <c r="AJ287" i="7"/>
  <c r="I156" i="25" s="1"/>
  <c r="AA156" i="25" s="1"/>
  <c r="AK287" i="7"/>
  <c r="J156" i="25" s="1"/>
  <c r="AB156" i="25" s="1"/>
  <c r="AK276" i="7"/>
  <c r="J145" i="25" s="1"/>
  <c r="AB145" i="25" s="1"/>
  <c r="AJ276" i="7"/>
  <c r="I145" i="25" s="1"/>
  <c r="AA145" i="25" s="1"/>
  <c r="AI276" i="7"/>
  <c r="H145" i="25" s="1"/>
  <c r="Z145" i="25" s="1"/>
  <c r="AH276" i="7"/>
  <c r="G145" i="25" s="1"/>
  <c r="Y145" i="25" s="1"/>
  <c r="AG276" i="7"/>
  <c r="F145" i="25" s="1"/>
  <c r="X145" i="25" s="1"/>
  <c r="AF276" i="7"/>
  <c r="E145" i="25" s="1"/>
  <c r="W145" i="25" s="1"/>
  <c r="AE276" i="7"/>
  <c r="D145" i="25" s="1"/>
  <c r="V145" i="25" s="1"/>
  <c r="AK275" i="7"/>
  <c r="J144" i="25" s="1"/>
  <c r="AB144" i="25" s="1"/>
  <c r="AJ275" i="7"/>
  <c r="I144" i="25" s="1"/>
  <c r="AA144" i="25" s="1"/>
  <c r="AI275" i="7"/>
  <c r="H144" i="25" s="1"/>
  <c r="Z144" i="25" s="1"/>
  <c r="AH275" i="7"/>
  <c r="G144" i="25" s="1"/>
  <c r="Y144" i="25" s="1"/>
  <c r="AG275" i="7"/>
  <c r="F144" i="25" s="1"/>
  <c r="X144" i="25" s="1"/>
  <c r="AF275" i="7"/>
  <c r="E144" i="25" s="1"/>
  <c r="W144" i="25" s="1"/>
  <c r="AE275" i="7"/>
  <c r="D144" i="25" s="1"/>
  <c r="V144" i="25" s="1"/>
  <c r="AK274" i="7"/>
  <c r="J143" i="25" s="1"/>
  <c r="AB143" i="25" s="1"/>
  <c r="AJ274" i="7"/>
  <c r="I143" i="25" s="1"/>
  <c r="AA143" i="25" s="1"/>
  <c r="AI274" i="7"/>
  <c r="H143" i="25" s="1"/>
  <c r="Z143" i="25" s="1"/>
  <c r="AH274" i="7"/>
  <c r="G143" i="25" s="1"/>
  <c r="Y143" i="25" s="1"/>
  <c r="AG274" i="7"/>
  <c r="F143" i="25" s="1"/>
  <c r="X143" i="25" s="1"/>
  <c r="AF274" i="7"/>
  <c r="E143" i="25" s="1"/>
  <c r="W143" i="25" s="1"/>
  <c r="AE274" i="7"/>
  <c r="D143" i="25" s="1"/>
  <c r="V143" i="25" s="1"/>
  <c r="AK273" i="7"/>
  <c r="J142" i="25" s="1"/>
  <c r="AB142" i="25" s="1"/>
  <c r="AJ273" i="7"/>
  <c r="I142" i="25" s="1"/>
  <c r="AA142" i="25" s="1"/>
  <c r="AI273" i="7"/>
  <c r="H142" i="25" s="1"/>
  <c r="Z142" i="25" s="1"/>
  <c r="AH273" i="7"/>
  <c r="G142" i="25" s="1"/>
  <c r="Y142" i="25" s="1"/>
  <c r="AG273" i="7"/>
  <c r="F142" i="25" s="1"/>
  <c r="X142" i="25" s="1"/>
  <c r="AF273" i="7"/>
  <c r="E142" i="25" s="1"/>
  <c r="W142" i="25" s="1"/>
  <c r="AE273" i="7"/>
  <c r="D142" i="25" s="1"/>
  <c r="V142" i="25" s="1"/>
  <c r="AK272" i="7"/>
  <c r="J141" i="25" s="1"/>
  <c r="AB141" i="25" s="1"/>
  <c r="AJ272" i="7"/>
  <c r="I141" i="25" s="1"/>
  <c r="AA141" i="25" s="1"/>
  <c r="AI272" i="7"/>
  <c r="H141" i="25" s="1"/>
  <c r="Z141" i="25" s="1"/>
  <c r="AH272" i="7"/>
  <c r="G141" i="25" s="1"/>
  <c r="Y141" i="25" s="1"/>
  <c r="AG272" i="7"/>
  <c r="F141" i="25" s="1"/>
  <c r="X141" i="25" s="1"/>
  <c r="AF272" i="7"/>
  <c r="E141" i="25" s="1"/>
  <c r="W141" i="25" s="1"/>
  <c r="AE272" i="7"/>
  <c r="D141" i="25" s="1"/>
  <c r="V141" i="25" s="1"/>
  <c r="AK271" i="7"/>
  <c r="J140" i="25" s="1"/>
  <c r="AB140" i="25" s="1"/>
  <c r="AJ271" i="7"/>
  <c r="I140" i="25" s="1"/>
  <c r="AA140" i="25" s="1"/>
  <c r="AI271" i="7"/>
  <c r="H140" i="25" s="1"/>
  <c r="Z140" i="25" s="1"/>
  <c r="AH271" i="7"/>
  <c r="G140" i="25" s="1"/>
  <c r="Y140" i="25" s="1"/>
  <c r="AG271" i="7"/>
  <c r="F140" i="25" s="1"/>
  <c r="X140" i="25" s="1"/>
  <c r="AF271" i="7"/>
  <c r="E140" i="25" s="1"/>
  <c r="W140" i="25" s="1"/>
  <c r="AE271" i="7"/>
  <c r="D140" i="25" s="1"/>
  <c r="V140" i="25" s="1"/>
  <c r="AK270" i="7"/>
  <c r="J139" i="25" s="1"/>
  <c r="AB139" i="25" s="1"/>
  <c r="AJ270" i="7"/>
  <c r="I139" i="25" s="1"/>
  <c r="AA139" i="25" s="1"/>
  <c r="AI270" i="7"/>
  <c r="H139" i="25" s="1"/>
  <c r="Z139" i="25" s="1"/>
  <c r="AH270" i="7"/>
  <c r="G139" i="25" s="1"/>
  <c r="Y139" i="25" s="1"/>
  <c r="AG270" i="7"/>
  <c r="F139" i="25" s="1"/>
  <c r="X139" i="25" s="1"/>
  <c r="AF270" i="7"/>
  <c r="E139" i="25" s="1"/>
  <c r="W139" i="25" s="1"/>
  <c r="AE270" i="7"/>
  <c r="D139" i="25" s="1"/>
  <c r="V139" i="25" s="1"/>
  <c r="AK269" i="7"/>
  <c r="J138" i="25" s="1"/>
  <c r="AB138" i="25" s="1"/>
  <c r="AJ269" i="7"/>
  <c r="I138" i="25" s="1"/>
  <c r="AA138" i="25" s="1"/>
  <c r="AI269" i="7"/>
  <c r="H138" i="25" s="1"/>
  <c r="Z138" i="25" s="1"/>
  <c r="AH269" i="7"/>
  <c r="G138" i="25" s="1"/>
  <c r="Y138" i="25" s="1"/>
  <c r="AG269" i="7"/>
  <c r="F138" i="25" s="1"/>
  <c r="X138" i="25" s="1"/>
  <c r="AF269" i="7"/>
  <c r="E138" i="25" s="1"/>
  <c r="W138" i="25" s="1"/>
  <c r="AE269" i="7"/>
  <c r="D138" i="25" s="1"/>
  <c r="V138" i="25" s="1"/>
  <c r="AE214" i="7"/>
  <c r="L17" i="25" s="1"/>
  <c r="AD17" i="25" s="1"/>
  <c r="AU17" i="25" s="1"/>
  <c r="AF214" i="7"/>
  <c r="M17" i="25" s="1"/>
  <c r="AE17" i="25" s="1"/>
  <c r="AV17" i="25" s="1"/>
  <c r="AG214" i="7"/>
  <c r="N17" i="25" s="1"/>
  <c r="AF17" i="25" s="1"/>
  <c r="AW17" i="25" s="1"/>
  <c r="AH214" i="7"/>
  <c r="O17" i="25" s="1"/>
  <c r="AG17" i="25" s="1"/>
  <c r="AX17" i="25" s="1"/>
  <c r="AI214" i="7"/>
  <c r="P17" i="25" s="1"/>
  <c r="AH17" i="25" s="1"/>
  <c r="AY17" i="25" s="1"/>
  <c r="AJ214" i="7"/>
  <c r="Q17" i="25" s="1"/>
  <c r="AI17" i="25" s="1"/>
  <c r="AZ17" i="25" s="1"/>
  <c r="AK214" i="7"/>
  <c r="R17" i="25" s="1"/>
  <c r="AJ17" i="25" s="1"/>
  <c r="BA17" i="25" s="1"/>
  <c r="AE215" i="7"/>
  <c r="L18" i="25" s="1"/>
  <c r="AD18" i="25" s="1"/>
  <c r="AU18" i="25" s="1"/>
  <c r="AF215" i="7"/>
  <c r="M18" i="25" s="1"/>
  <c r="AE18" i="25" s="1"/>
  <c r="AV18" i="25" s="1"/>
  <c r="AG215" i="7"/>
  <c r="N18" i="25" s="1"/>
  <c r="AF18" i="25" s="1"/>
  <c r="AW18" i="25" s="1"/>
  <c r="AH215" i="7"/>
  <c r="O18" i="25" s="1"/>
  <c r="AG18" i="25" s="1"/>
  <c r="AX18" i="25" s="1"/>
  <c r="AI215" i="7"/>
  <c r="P18" i="25" s="1"/>
  <c r="AH18" i="25" s="1"/>
  <c r="AY18" i="25" s="1"/>
  <c r="AJ215" i="7"/>
  <c r="Q18" i="25" s="1"/>
  <c r="AI18" i="25" s="1"/>
  <c r="AZ18" i="25" s="1"/>
  <c r="AK215" i="7"/>
  <c r="R18" i="25" s="1"/>
  <c r="AJ18" i="25" s="1"/>
  <c r="BA18" i="25" s="1"/>
  <c r="AE216" i="7"/>
  <c r="L19" i="25" s="1"/>
  <c r="AD19" i="25" s="1"/>
  <c r="AU19" i="25" s="1"/>
  <c r="AF216" i="7"/>
  <c r="M19" i="25" s="1"/>
  <c r="AE19" i="25" s="1"/>
  <c r="AV19" i="25" s="1"/>
  <c r="AG216" i="7"/>
  <c r="N19" i="25" s="1"/>
  <c r="AF19" i="25" s="1"/>
  <c r="AW19" i="25" s="1"/>
  <c r="AH216" i="7"/>
  <c r="O19" i="25" s="1"/>
  <c r="AG19" i="25" s="1"/>
  <c r="AX19" i="25" s="1"/>
  <c r="AI216" i="7"/>
  <c r="P19" i="25" s="1"/>
  <c r="AH19" i="25" s="1"/>
  <c r="AY19" i="25" s="1"/>
  <c r="AJ216" i="7"/>
  <c r="Q19" i="25" s="1"/>
  <c r="AI19" i="25" s="1"/>
  <c r="AZ19" i="25" s="1"/>
  <c r="AK216" i="7"/>
  <c r="R19" i="25" s="1"/>
  <c r="AJ19" i="25" s="1"/>
  <c r="BA19" i="25" s="1"/>
  <c r="AE217" i="7"/>
  <c r="L20" i="25" s="1"/>
  <c r="AD20" i="25" s="1"/>
  <c r="AU20" i="25" s="1"/>
  <c r="AF217" i="7"/>
  <c r="M20" i="25" s="1"/>
  <c r="AE20" i="25" s="1"/>
  <c r="AV20" i="25" s="1"/>
  <c r="AG217" i="7"/>
  <c r="N20" i="25" s="1"/>
  <c r="AF20" i="25" s="1"/>
  <c r="AW20" i="25" s="1"/>
  <c r="AH217" i="7"/>
  <c r="O20" i="25" s="1"/>
  <c r="AG20" i="25" s="1"/>
  <c r="AX20" i="25" s="1"/>
  <c r="AI217" i="7"/>
  <c r="P20" i="25" s="1"/>
  <c r="AH20" i="25" s="1"/>
  <c r="AY20" i="25" s="1"/>
  <c r="AJ217" i="7"/>
  <c r="Q20" i="25" s="1"/>
  <c r="AI20" i="25" s="1"/>
  <c r="AZ20" i="25" s="1"/>
  <c r="AK217" i="7"/>
  <c r="R20" i="25" s="1"/>
  <c r="AJ20" i="25" s="1"/>
  <c r="BA20" i="25" s="1"/>
  <c r="AE218" i="7"/>
  <c r="L21" i="25" s="1"/>
  <c r="AD21" i="25" s="1"/>
  <c r="AU21" i="25" s="1"/>
  <c r="AF218" i="7"/>
  <c r="M21" i="25" s="1"/>
  <c r="AE21" i="25" s="1"/>
  <c r="AV21" i="25" s="1"/>
  <c r="AG218" i="7"/>
  <c r="N21" i="25" s="1"/>
  <c r="AF21" i="25" s="1"/>
  <c r="AW21" i="25" s="1"/>
  <c r="AH218" i="7"/>
  <c r="O21" i="25" s="1"/>
  <c r="AG21" i="25" s="1"/>
  <c r="AX21" i="25" s="1"/>
  <c r="AI218" i="7"/>
  <c r="P21" i="25" s="1"/>
  <c r="AH21" i="25" s="1"/>
  <c r="AY21" i="25" s="1"/>
  <c r="AJ218" i="7"/>
  <c r="Q21" i="25" s="1"/>
  <c r="AI21" i="25" s="1"/>
  <c r="AZ21" i="25" s="1"/>
  <c r="AK218" i="7"/>
  <c r="R21" i="25" s="1"/>
  <c r="AJ21" i="25" s="1"/>
  <c r="BA21" i="25" s="1"/>
  <c r="AE219" i="7"/>
  <c r="L22" i="25" s="1"/>
  <c r="AD22" i="25" s="1"/>
  <c r="AU22" i="25" s="1"/>
  <c r="AF219" i="7"/>
  <c r="M22" i="25" s="1"/>
  <c r="AE22" i="25" s="1"/>
  <c r="AV22" i="25" s="1"/>
  <c r="AG219" i="7"/>
  <c r="N22" i="25" s="1"/>
  <c r="AF22" i="25" s="1"/>
  <c r="AW22" i="25" s="1"/>
  <c r="AH219" i="7"/>
  <c r="O22" i="25" s="1"/>
  <c r="AG22" i="25" s="1"/>
  <c r="AX22" i="25" s="1"/>
  <c r="AI219" i="7"/>
  <c r="P22" i="25" s="1"/>
  <c r="AH22" i="25" s="1"/>
  <c r="AY22" i="25" s="1"/>
  <c r="AJ219" i="7"/>
  <c r="Q22" i="25" s="1"/>
  <c r="AI22" i="25" s="1"/>
  <c r="AZ22" i="25" s="1"/>
  <c r="AK219" i="7"/>
  <c r="R22" i="25" s="1"/>
  <c r="AJ22" i="25" s="1"/>
  <c r="BA22" i="25" s="1"/>
  <c r="AE220" i="7"/>
  <c r="L23" i="25" s="1"/>
  <c r="AD23" i="25" s="1"/>
  <c r="AU23" i="25" s="1"/>
  <c r="AF220" i="7"/>
  <c r="M23" i="25" s="1"/>
  <c r="AE23" i="25" s="1"/>
  <c r="AV23" i="25" s="1"/>
  <c r="AG220" i="7"/>
  <c r="N23" i="25" s="1"/>
  <c r="AF23" i="25" s="1"/>
  <c r="AW23" i="25" s="1"/>
  <c r="AH220" i="7"/>
  <c r="O23" i="25" s="1"/>
  <c r="AG23" i="25" s="1"/>
  <c r="AX23" i="25" s="1"/>
  <c r="AI220" i="7"/>
  <c r="P23" i="25" s="1"/>
  <c r="AH23" i="25" s="1"/>
  <c r="AY23" i="25" s="1"/>
  <c r="AJ220" i="7"/>
  <c r="Q23" i="25" s="1"/>
  <c r="AI23" i="25" s="1"/>
  <c r="AZ23" i="25" s="1"/>
  <c r="AK220" i="7"/>
  <c r="R23" i="25" s="1"/>
  <c r="AJ23" i="25" s="1"/>
  <c r="BA23" i="25" s="1"/>
  <c r="AE221" i="7"/>
  <c r="L24" i="25" s="1"/>
  <c r="AD24" i="25" s="1"/>
  <c r="AU24" i="25" s="1"/>
  <c r="AF221" i="7"/>
  <c r="M24" i="25" s="1"/>
  <c r="AE24" i="25" s="1"/>
  <c r="AV24" i="25" s="1"/>
  <c r="AG221" i="7"/>
  <c r="N24" i="25" s="1"/>
  <c r="AF24" i="25" s="1"/>
  <c r="AW24" i="25" s="1"/>
  <c r="AH221" i="7"/>
  <c r="O24" i="25" s="1"/>
  <c r="AG24" i="25" s="1"/>
  <c r="AX24" i="25" s="1"/>
  <c r="AI221" i="7"/>
  <c r="P24" i="25" s="1"/>
  <c r="AH24" i="25" s="1"/>
  <c r="AY24" i="25" s="1"/>
  <c r="AJ221" i="7"/>
  <c r="Q24" i="25" s="1"/>
  <c r="AI24" i="25" s="1"/>
  <c r="AZ24" i="25" s="1"/>
  <c r="AK221" i="7"/>
  <c r="R24" i="25" s="1"/>
  <c r="AJ24" i="25" s="1"/>
  <c r="BA24" i="25" s="1"/>
  <c r="AE222" i="7"/>
  <c r="L25" i="25" s="1"/>
  <c r="AD25" i="25" s="1"/>
  <c r="AU25" i="25" s="1"/>
  <c r="AF222" i="7"/>
  <c r="M25" i="25" s="1"/>
  <c r="AE25" i="25" s="1"/>
  <c r="AV25" i="25" s="1"/>
  <c r="AG222" i="7"/>
  <c r="N25" i="25" s="1"/>
  <c r="AF25" i="25" s="1"/>
  <c r="AW25" i="25" s="1"/>
  <c r="AH222" i="7"/>
  <c r="O25" i="25" s="1"/>
  <c r="AG25" i="25" s="1"/>
  <c r="AX25" i="25" s="1"/>
  <c r="AI222" i="7"/>
  <c r="P25" i="25" s="1"/>
  <c r="AH25" i="25" s="1"/>
  <c r="AY25" i="25" s="1"/>
  <c r="AJ222" i="7"/>
  <c r="Q25" i="25" s="1"/>
  <c r="AI25" i="25" s="1"/>
  <c r="AZ25" i="25" s="1"/>
  <c r="AK222" i="7"/>
  <c r="R25" i="25" s="1"/>
  <c r="AJ25" i="25" s="1"/>
  <c r="BA25" i="25" s="1"/>
  <c r="AE223" i="7"/>
  <c r="L26" i="25" s="1"/>
  <c r="AD26" i="25" s="1"/>
  <c r="AU26" i="25" s="1"/>
  <c r="AF223" i="7"/>
  <c r="M26" i="25" s="1"/>
  <c r="AE26" i="25" s="1"/>
  <c r="AV26" i="25" s="1"/>
  <c r="AG223" i="7"/>
  <c r="N26" i="25" s="1"/>
  <c r="AF26" i="25" s="1"/>
  <c r="AW26" i="25" s="1"/>
  <c r="AH223" i="7"/>
  <c r="O26" i="25" s="1"/>
  <c r="AG26" i="25" s="1"/>
  <c r="AX26" i="25" s="1"/>
  <c r="AI223" i="7"/>
  <c r="P26" i="25" s="1"/>
  <c r="AH26" i="25" s="1"/>
  <c r="AY26" i="25" s="1"/>
  <c r="AJ223" i="7"/>
  <c r="Q26" i="25" s="1"/>
  <c r="AI26" i="25" s="1"/>
  <c r="AZ26" i="25" s="1"/>
  <c r="AK223" i="7"/>
  <c r="R26" i="25" s="1"/>
  <c r="AJ26" i="25" s="1"/>
  <c r="BA26" i="25" s="1"/>
  <c r="AE192" i="7"/>
  <c r="L37" i="25" s="1"/>
  <c r="AD37" i="25" s="1"/>
  <c r="AU37" i="25" s="1"/>
  <c r="AF192" i="7"/>
  <c r="M37" i="25" s="1"/>
  <c r="AE37" i="25" s="1"/>
  <c r="AV37" i="25" s="1"/>
  <c r="AG192" i="7"/>
  <c r="N37" i="25" s="1"/>
  <c r="AF37" i="25" s="1"/>
  <c r="AW37" i="25" s="1"/>
  <c r="AH192" i="7"/>
  <c r="O37" i="25" s="1"/>
  <c r="AG37" i="25" s="1"/>
  <c r="AX37" i="25" s="1"/>
  <c r="AI192" i="7"/>
  <c r="P37" i="25" s="1"/>
  <c r="AH37" i="25" s="1"/>
  <c r="AY37" i="25" s="1"/>
  <c r="AJ192" i="7"/>
  <c r="Q37" i="25" s="1"/>
  <c r="AI37" i="25" s="1"/>
  <c r="AZ37" i="25" s="1"/>
  <c r="AK192" i="7"/>
  <c r="R37" i="25" s="1"/>
  <c r="AJ37" i="25" s="1"/>
  <c r="BA37" i="25" s="1"/>
  <c r="AE193" i="7"/>
  <c r="L38" i="25" s="1"/>
  <c r="AD38" i="25" s="1"/>
  <c r="AU38" i="25" s="1"/>
  <c r="AF193" i="7"/>
  <c r="M38" i="25" s="1"/>
  <c r="AE38" i="25" s="1"/>
  <c r="AV38" i="25" s="1"/>
  <c r="AG193" i="7"/>
  <c r="N38" i="25" s="1"/>
  <c r="AF38" i="25" s="1"/>
  <c r="AW38" i="25" s="1"/>
  <c r="AH193" i="7"/>
  <c r="O38" i="25" s="1"/>
  <c r="AG38" i="25" s="1"/>
  <c r="AX38" i="25" s="1"/>
  <c r="AI193" i="7"/>
  <c r="P38" i="25" s="1"/>
  <c r="AH38" i="25" s="1"/>
  <c r="AY38" i="25" s="1"/>
  <c r="AJ193" i="7"/>
  <c r="Q38" i="25" s="1"/>
  <c r="AI38" i="25" s="1"/>
  <c r="AZ38" i="25" s="1"/>
  <c r="AK193" i="7"/>
  <c r="R38" i="25" s="1"/>
  <c r="AJ38" i="25" s="1"/>
  <c r="BA38" i="25" s="1"/>
  <c r="AE194" i="7"/>
  <c r="L39" i="25" s="1"/>
  <c r="AD39" i="25" s="1"/>
  <c r="AU39" i="25" s="1"/>
  <c r="AF194" i="7"/>
  <c r="M39" i="25" s="1"/>
  <c r="AE39" i="25" s="1"/>
  <c r="AV39" i="25" s="1"/>
  <c r="AG194" i="7"/>
  <c r="N39" i="25" s="1"/>
  <c r="AF39" i="25" s="1"/>
  <c r="AW39" i="25" s="1"/>
  <c r="AH194" i="7"/>
  <c r="O39" i="25" s="1"/>
  <c r="AG39" i="25" s="1"/>
  <c r="AX39" i="25" s="1"/>
  <c r="AI194" i="7"/>
  <c r="P39" i="25" s="1"/>
  <c r="AH39" i="25" s="1"/>
  <c r="AY39" i="25" s="1"/>
  <c r="AJ194" i="7"/>
  <c r="Q39" i="25" s="1"/>
  <c r="AI39" i="25" s="1"/>
  <c r="AZ39" i="25" s="1"/>
  <c r="AK194" i="7"/>
  <c r="R39" i="25" s="1"/>
  <c r="AJ39" i="25" s="1"/>
  <c r="BA39" i="25" s="1"/>
  <c r="AE195" i="7"/>
  <c r="L40" i="25" s="1"/>
  <c r="AD40" i="25" s="1"/>
  <c r="AU40" i="25" s="1"/>
  <c r="AF195" i="7"/>
  <c r="M40" i="25" s="1"/>
  <c r="AE40" i="25" s="1"/>
  <c r="AV40" i="25" s="1"/>
  <c r="AG195" i="7"/>
  <c r="N40" i="25" s="1"/>
  <c r="AF40" i="25" s="1"/>
  <c r="AW40" i="25" s="1"/>
  <c r="AH195" i="7"/>
  <c r="O40" i="25" s="1"/>
  <c r="AG40" i="25" s="1"/>
  <c r="AX40" i="25" s="1"/>
  <c r="AI195" i="7"/>
  <c r="P40" i="25" s="1"/>
  <c r="AH40" i="25" s="1"/>
  <c r="AY40" i="25" s="1"/>
  <c r="AJ195" i="7"/>
  <c r="Q40" i="25" s="1"/>
  <c r="AI40" i="25" s="1"/>
  <c r="AZ40" i="25" s="1"/>
  <c r="AK195" i="7"/>
  <c r="R40" i="25" s="1"/>
  <c r="AJ40" i="25" s="1"/>
  <c r="BA40" i="25" s="1"/>
  <c r="AE196" i="7"/>
  <c r="L41" i="25" s="1"/>
  <c r="AD41" i="25" s="1"/>
  <c r="AU41" i="25" s="1"/>
  <c r="AF196" i="7"/>
  <c r="M41" i="25" s="1"/>
  <c r="AE41" i="25" s="1"/>
  <c r="AV41" i="25" s="1"/>
  <c r="AG196" i="7"/>
  <c r="N41" i="25" s="1"/>
  <c r="AF41" i="25" s="1"/>
  <c r="AW41" i="25" s="1"/>
  <c r="AH196" i="7"/>
  <c r="O41" i="25" s="1"/>
  <c r="AG41" i="25" s="1"/>
  <c r="AX41" i="25" s="1"/>
  <c r="AI196" i="7"/>
  <c r="P41" i="25" s="1"/>
  <c r="AH41" i="25" s="1"/>
  <c r="AY41" i="25" s="1"/>
  <c r="AJ196" i="7"/>
  <c r="Q41" i="25" s="1"/>
  <c r="AI41" i="25" s="1"/>
  <c r="AZ41" i="25" s="1"/>
  <c r="AK196" i="7"/>
  <c r="R41" i="25" s="1"/>
  <c r="AJ41" i="25" s="1"/>
  <c r="BA41" i="25" s="1"/>
  <c r="AE197" i="7"/>
  <c r="L42" i="25" s="1"/>
  <c r="AD42" i="25" s="1"/>
  <c r="AU42" i="25" s="1"/>
  <c r="AF197" i="7"/>
  <c r="M42" i="25" s="1"/>
  <c r="AE42" i="25" s="1"/>
  <c r="AV42" i="25" s="1"/>
  <c r="AG197" i="7"/>
  <c r="N42" i="25" s="1"/>
  <c r="AF42" i="25" s="1"/>
  <c r="AW42" i="25" s="1"/>
  <c r="AH197" i="7"/>
  <c r="O42" i="25" s="1"/>
  <c r="AG42" i="25" s="1"/>
  <c r="AX42" i="25" s="1"/>
  <c r="AI197" i="7"/>
  <c r="P42" i="25" s="1"/>
  <c r="AH42" i="25" s="1"/>
  <c r="AY42" i="25" s="1"/>
  <c r="AJ197" i="7"/>
  <c r="Q42" i="25" s="1"/>
  <c r="AI42" i="25" s="1"/>
  <c r="AZ42" i="25" s="1"/>
  <c r="AK197" i="7"/>
  <c r="R42" i="25" s="1"/>
  <c r="AJ42" i="25" s="1"/>
  <c r="BA42" i="25" s="1"/>
  <c r="AE198" i="7"/>
  <c r="L43" i="25" s="1"/>
  <c r="AD43" i="25" s="1"/>
  <c r="AU43" i="25" s="1"/>
  <c r="AF198" i="7"/>
  <c r="M43" i="25" s="1"/>
  <c r="AE43" i="25" s="1"/>
  <c r="AV43" i="25" s="1"/>
  <c r="AG198" i="7"/>
  <c r="N43" i="25" s="1"/>
  <c r="AF43" i="25" s="1"/>
  <c r="AW43" i="25" s="1"/>
  <c r="AH198" i="7"/>
  <c r="O43" i="25" s="1"/>
  <c r="AG43" i="25" s="1"/>
  <c r="AX43" i="25" s="1"/>
  <c r="AI198" i="7"/>
  <c r="P43" i="25" s="1"/>
  <c r="AH43" i="25" s="1"/>
  <c r="AY43" i="25" s="1"/>
  <c r="AJ198" i="7"/>
  <c r="Q43" i="25" s="1"/>
  <c r="AI43" i="25" s="1"/>
  <c r="AZ43" i="25" s="1"/>
  <c r="AK198" i="7"/>
  <c r="R43" i="25" s="1"/>
  <c r="AJ43" i="25" s="1"/>
  <c r="BA43" i="25" s="1"/>
  <c r="AE199" i="7"/>
  <c r="L44" i="25" s="1"/>
  <c r="AD44" i="25" s="1"/>
  <c r="AU44" i="25" s="1"/>
  <c r="AF199" i="7"/>
  <c r="M44" i="25" s="1"/>
  <c r="AE44" i="25" s="1"/>
  <c r="AV44" i="25" s="1"/>
  <c r="AG199" i="7"/>
  <c r="N44" i="25" s="1"/>
  <c r="AF44" i="25" s="1"/>
  <c r="AW44" i="25" s="1"/>
  <c r="AH199" i="7"/>
  <c r="O44" i="25" s="1"/>
  <c r="AG44" i="25" s="1"/>
  <c r="AX44" i="25" s="1"/>
  <c r="AI199" i="7"/>
  <c r="P44" i="25" s="1"/>
  <c r="AH44" i="25" s="1"/>
  <c r="AY44" i="25" s="1"/>
  <c r="AJ199" i="7"/>
  <c r="Q44" i="25" s="1"/>
  <c r="AI44" i="25" s="1"/>
  <c r="AZ44" i="25" s="1"/>
  <c r="AK199" i="7"/>
  <c r="R44" i="25" s="1"/>
  <c r="AJ44" i="25" s="1"/>
  <c r="BA44" i="25" s="1"/>
  <c r="AE200" i="7"/>
  <c r="L45" i="25" s="1"/>
  <c r="AD45" i="25" s="1"/>
  <c r="AU45" i="25" s="1"/>
  <c r="AF200" i="7"/>
  <c r="M45" i="25" s="1"/>
  <c r="AE45" i="25" s="1"/>
  <c r="AV45" i="25" s="1"/>
  <c r="AG200" i="7"/>
  <c r="N45" i="25" s="1"/>
  <c r="AF45" i="25" s="1"/>
  <c r="AW45" i="25" s="1"/>
  <c r="AH200" i="7"/>
  <c r="O45" i="25" s="1"/>
  <c r="AG45" i="25" s="1"/>
  <c r="AX45" i="25" s="1"/>
  <c r="AI200" i="7"/>
  <c r="P45" i="25" s="1"/>
  <c r="AH45" i="25" s="1"/>
  <c r="AY45" i="25" s="1"/>
  <c r="AJ200" i="7"/>
  <c r="Q45" i="25" s="1"/>
  <c r="AI45" i="25" s="1"/>
  <c r="AZ45" i="25" s="1"/>
  <c r="AK200" i="7"/>
  <c r="R45" i="25" s="1"/>
  <c r="AJ45" i="25" s="1"/>
  <c r="BA45" i="25" s="1"/>
  <c r="AE201" i="7"/>
  <c r="L46" i="25" s="1"/>
  <c r="AD46" i="25" s="1"/>
  <c r="AU46" i="25" s="1"/>
  <c r="AF201" i="7"/>
  <c r="M46" i="25" s="1"/>
  <c r="AE46" i="25" s="1"/>
  <c r="AV46" i="25" s="1"/>
  <c r="AG201" i="7"/>
  <c r="N46" i="25" s="1"/>
  <c r="AF46" i="25" s="1"/>
  <c r="AW46" i="25" s="1"/>
  <c r="AH201" i="7"/>
  <c r="O46" i="25" s="1"/>
  <c r="AG46" i="25" s="1"/>
  <c r="AX46" i="25" s="1"/>
  <c r="AI201" i="7"/>
  <c r="P46" i="25" s="1"/>
  <c r="AH46" i="25" s="1"/>
  <c r="AY46" i="25" s="1"/>
  <c r="AJ201" i="7"/>
  <c r="Q46" i="25" s="1"/>
  <c r="AI46" i="25" s="1"/>
  <c r="AZ46" i="25" s="1"/>
  <c r="AK201" i="7"/>
  <c r="R46" i="25" s="1"/>
  <c r="AJ46" i="25" s="1"/>
  <c r="BA46" i="25" s="1"/>
  <c r="AE170" i="7"/>
  <c r="D17" i="25" s="1"/>
  <c r="V17" i="25" s="1"/>
  <c r="AM17" i="25" s="1"/>
  <c r="AF170" i="7"/>
  <c r="E17" i="25" s="1"/>
  <c r="W17" i="25" s="1"/>
  <c r="AN17" i="25" s="1"/>
  <c r="AG170" i="7"/>
  <c r="F17" i="25" s="1"/>
  <c r="X17" i="25" s="1"/>
  <c r="AO17" i="25" s="1"/>
  <c r="AH170" i="7"/>
  <c r="G17" i="25" s="1"/>
  <c r="Y17" i="25" s="1"/>
  <c r="AP17" i="25" s="1"/>
  <c r="AI170" i="7"/>
  <c r="H17" i="25" s="1"/>
  <c r="Z17" i="25" s="1"/>
  <c r="AQ17" i="25" s="1"/>
  <c r="AJ170" i="7"/>
  <c r="I17" i="25" s="1"/>
  <c r="AA17" i="25" s="1"/>
  <c r="AR17" i="25" s="1"/>
  <c r="AK170" i="7"/>
  <c r="J17" i="25" s="1"/>
  <c r="AB17" i="25" s="1"/>
  <c r="AS17" i="25" s="1"/>
  <c r="AE171" i="7"/>
  <c r="D18" i="25" s="1"/>
  <c r="V18" i="25" s="1"/>
  <c r="AM18" i="25" s="1"/>
  <c r="AF171" i="7"/>
  <c r="E18" i="25" s="1"/>
  <c r="W18" i="25" s="1"/>
  <c r="AN18" i="25" s="1"/>
  <c r="AG171" i="7"/>
  <c r="F18" i="25" s="1"/>
  <c r="X18" i="25" s="1"/>
  <c r="AO18" i="25" s="1"/>
  <c r="AH171" i="7"/>
  <c r="G18" i="25" s="1"/>
  <c r="Y18" i="25" s="1"/>
  <c r="AP18" i="25" s="1"/>
  <c r="AI171" i="7"/>
  <c r="H18" i="25" s="1"/>
  <c r="Z18" i="25" s="1"/>
  <c r="AQ18" i="25" s="1"/>
  <c r="AJ171" i="7"/>
  <c r="I18" i="25" s="1"/>
  <c r="AA18" i="25" s="1"/>
  <c r="AR18" i="25" s="1"/>
  <c r="AK171" i="7"/>
  <c r="J18" i="25" s="1"/>
  <c r="AB18" i="25" s="1"/>
  <c r="AS18" i="25" s="1"/>
  <c r="AE172" i="7"/>
  <c r="D19" i="25" s="1"/>
  <c r="V19" i="25" s="1"/>
  <c r="AM19" i="25" s="1"/>
  <c r="AF172" i="7"/>
  <c r="E19" i="25" s="1"/>
  <c r="W19" i="25" s="1"/>
  <c r="AN19" i="25" s="1"/>
  <c r="AG172" i="7"/>
  <c r="F19" i="25" s="1"/>
  <c r="X19" i="25" s="1"/>
  <c r="AO19" i="25" s="1"/>
  <c r="AH172" i="7"/>
  <c r="G19" i="25" s="1"/>
  <c r="Y19" i="25" s="1"/>
  <c r="AP19" i="25" s="1"/>
  <c r="AI172" i="7"/>
  <c r="H19" i="25" s="1"/>
  <c r="Z19" i="25" s="1"/>
  <c r="AQ19" i="25" s="1"/>
  <c r="AJ172" i="7"/>
  <c r="I19" i="25" s="1"/>
  <c r="AA19" i="25" s="1"/>
  <c r="AR19" i="25" s="1"/>
  <c r="AK172" i="7"/>
  <c r="J19" i="25" s="1"/>
  <c r="AB19" i="25" s="1"/>
  <c r="AS19" i="25" s="1"/>
  <c r="AE173" i="7"/>
  <c r="D20" i="25" s="1"/>
  <c r="V20" i="25" s="1"/>
  <c r="AM20" i="25" s="1"/>
  <c r="AF173" i="7"/>
  <c r="E20" i="25" s="1"/>
  <c r="W20" i="25" s="1"/>
  <c r="AN20" i="25" s="1"/>
  <c r="AG173" i="7"/>
  <c r="F20" i="25" s="1"/>
  <c r="X20" i="25" s="1"/>
  <c r="AO20" i="25" s="1"/>
  <c r="AH173" i="7"/>
  <c r="G20" i="25" s="1"/>
  <c r="Y20" i="25" s="1"/>
  <c r="AP20" i="25" s="1"/>
  <c r="AI173" i="7"/>
  <c r="H20" i="25" s="1"/>
  <c r="Z20" i="25" s="1"/>
  <c r="AQ20" i="25" s="1"/>
  <c r="AJ173" i="7"/>
  <c r="I20" i="25" s="1"/>
  <c r="AA20" i="25" s="1"/>
  <c r="AR20" i="25" s="1"/>
  <c r="AK173" i="7"/>
  <c r="J20" i="25" s="1"/>
  <c r="AB20" i="25" s="1"/>
  <c r="AS20" i="25" s="1"/>
  <c r="AE174" i="7"/>
  <c r="D21" i="25" s="1"/>
  <c r="V21" i="25" s="1"/>
  <c r="AM21" i="25" s="1"/>
  <c r="AF174" i="7"/>
  <c r="E21" i="25" s="1"/>
  <c r="W21" i="25" s="1"/>
  <c r="AN21" i="25" s="1"/>
  <c r="AG174" i="7"/>
  <c r="F21" i="25" s="1"/>
  <c r="X21" i="25" s="1"/>
  <c r="AO21" i="25" s="1"/>
  <c r="AH174" i="7"/>
  <c r="G21" i="25" s="1"/>
  <c r="Y21" i="25" s="1"/>
  <c r="AP21" i="25" s="1"/>
  <c r="AI174" i="7"/>
  <c r="H21" i="25" s="1"/>
  <c r="Z21" i="25" s="1"/>
  <c r="AQ21" i="25" s="1"/>
  <c r="AJ174" i="7"/>
  <c r="I21" i="25" s="1"/>
  <c r="AA21" i="25" s="1"/>
  <c r="AR21" i="25" s="1"/>
  <c r="AK174" i="7"/>
  <c r="J21" i="25" s="1"/>
  <c r="AB21" i="25" s="1"/>
  <c r="AS21" i="25" s="1"/>
  <c r="AE175" i="7"/>
  <c r="D22" i="25" s="1"/>
  <c r="V22" i="25" s="1"/>
  <c r="AM22" i="25" s="1"/>
  <c r="AF175" i="7"/>
  <c r="E22" i="25" s="1"/>
  <c r="W22" i="25" s="1"/>
  <c r="AN22" i="25" s="1"/>
  <c r="AG175" i="7"/>
  <c r="F22" i="25" s="1"/>
  <c r="X22" i="25" s="1"/>
  <c r="AO22" i="25" s="1"/>
  <c r="AH175" i="7"/>
  <c r="G22" i="25" s="1"/>
  <c r="Y22" i="25" s="1"/>
  <c r="AP22" i="25" s="1"/>
  <c r="AI175" i="7"/>
  <c r="H22" i="25" s="1"/>
  <c r="Z22" i="25" s="1"/>
  <c r="AQ22" i="25" s="1"/>
  <c r="AJ175" i="7"/>
  <c r="I22" i="25" s="1"/>
  <c r="AA22" i="25" s="1"/>
  <c r="AR22" i="25" s="1"/>
  <c r="AK175" i="7"/>
  <c r="J22" i="25" s="1"/>
  <c r="AB22" i="25" s="1"/>
  <c r="AS22" i="25" s="1"/>
  <c r="AE176" i="7"/>
  <c r="D23" i="25" s="1"/>
  <c r="V23" i="25" s="1"/>
  <c r="AM23" i="25" s="1"/>
  <c r="AF176" i="7"/>
  <c r="E23" i="25" s="1"/>
  <c r="W23" i="25" s="1"/>
  <c r="AN23" i="25" s="1"/>
  <c r="AG176" i="7"/>
  <c r="F23" i="25" s="1"/>
  <c r="X23" i="25" s="1"/>
  <c r="AO23" i="25" s="1"/>
  <c r="AH176" i="7"/>
  <c r="G23" i="25" s="1"/>
  <c r="Y23" i="25" s="1"/>
  <c r="AP23" i="25" s="1"/>
  <c r="AI176" i="7"/>
  <c r="H23" i="25" s="1"/>
  <c r="Z23" i="25" s="1"/>
  <c r="AQ23" i="25" s="1"/>
  <c r="AJ176" i="7"/>
  <c r="I23" i="25" s="1"/>
  <c r="AA23" i="25" s="1"/>
  <c r="AR23" i="25" s="1"/>
  <c r="AK176" i="7"/>
  <c r="J23" i="25" s="1"/>
  <c r="AB23" i="25" s="1"/>
  <c r="AS23" i="25" s="1"/>
  <c r="AE177" i="7"/>
  <c r="D24" i="25" s="1"/>
  <c r="V24" i="25" s="1"/>
  <c r="AM24" i="25" s="1"/>
  <c r="AF177" i="7"/>
  <c r="E24" i="25" s="1"/>
  <c r="W24" i="25" s="1"/>
  <c r="AN24" i="25" s="1"/>
  <c r="AG177" i="7"/>
  <c r="F24" i="25" s="1"/>
  <c r="X24" i="25" s="1"/>
  <c r="AO24" i="25" s="1"/>
  <c r="AH177" i="7"/>
  <c r="G24" i="25" s="1"/>
  <c r="Y24" i="25" s="1"/>
  <c r="AP24" i="25" s="1"/>
  <c r="AI177" i="7"/>
  <c r="H24" i="25" s="1"/>
  <c r="Z24" i="25" s="1"/>
  <c r="AQ24" i="25" s="1"/>
  <c r="AJ177" i="7"/>
  <c r="I24" i="25" s="1"/>
  <c r="AA24" i="25" s="1"/>
  <c r="AR24" i="25" s="1"/>
  <c r="AK177" i="7"/>
  <c r="J24" i="25" s="1"/>
  <c r="AB24" i="25" s="1"/>
  <c r="AS24" i="25" s="1"/>
  <c r="AE178" i="7"/>
  <c r="D25" i="25" s="1"/>
  <c r="V25" i="25" s="1"/>
  <c r="AM25" i="25" s="1"/>
  <c r="AF178" i="7"/>
  <c r="E25" i="25" s="1"/>
  <c r="W25" i="25" s="1"/>
  <c r="AN25" i="25" s="1"/>
  <c r="AG178" i="7"/>
  <c r="F25" i="25" s="1"/>
  <c r="X25" i="25" s="1"/>
  <c r="AO25" i="25" s="1"/>
  <c r="AH178" i="7"/>
  <c r="G25" i="25" s="1"/>
  <c r="Y25" i="25" s="1"/>
  <c r="AP25" i="25" s="1"/>
  <c r="AI178" i="7"/>
  <c r="H25" i="25" s="1"/>
  <c r="Z25" i="25" s="1"/>
  <c r="AQ25" i="25" s="1"/>
  <c r="AJ178" i="7"/>
  <c r="I25" i="25" s="1"/>
  <c r="AA25" i="25" s="1"/>
  <c r="AR25" i="25" s="1"/>
  <c r="AK178" i="7"/>
  <c r="J25" i="25" s="1"/>
  <c r="AB25" i="25" s="1"/>
  <c r="AS25" i="25" s="1"/>
  <c r="AE179" i="7"/>
  <c r="D26" i="25" s="1"/>
  <c r="V26" i="25" s="1"/>
  <c r="AM26" i="25" s="1"/>
  <c r="AF179" i="7"/>
  <c r="E26" i="25" s="1"/>
  <c r="W26" i="25" s="1"/>
  <c r="AN26" i="25" s="1"/>
  <c r="AG179" i="7"/>
  <c r="F26" i="25" s="1"/>
  <c r="X26" i="25" s="1"/>
  <c r="AO26" i="25" s="1"/>
  <c r="AH179" i="7"/>
  <c r="G26" i="25" s="1"/>
  <c r="Y26" i="25" s="1"/>
  <c r="AP26" i="25" s="1"/>
  <c r="AI179" i="7"/>
  <c r="H26" i="25" s="1"/>
  <c r="Z26" i="25" s="1"/>
  <c r="AQ26" i="25" s="1"/>
  <c r="AJ179" i="7"/>
  <c r="I26" i="25" s="1"/>
  <c r="AA26" i="25" s="1"/>
  <c r="AR26" i="25" s="1"/>
  <c r="AK179" i="7"/>
  <c r="J26" i="25" s="1"/>
  <c r="AB26" i="25" s="1"/>
  <c r="AS26" i="25" s="1"/>
  <c r="AE148" i="7"/>
  <c r="D37" i="25" s="1"/>
  <c r="V37" i="25" s="1"/>
  <c r="AM37" i="25" s="1"/>
  <c r="AF148" i="7"/>
  <c r="E37" i="25" s="1"/>
  <c r="W37" i="25" s="1"/>
  <c r="AN37" i="25" s="1"/>
  <c r="AG148" i="7"/>
  <c r="F37" i="25" s="1"/>
  <c r="X37" i="25" s="1"/>
  <c r="AO37" i="25" s="1"/>
  <c r="AH148" i="7"/>
  <c r="G37" i="25" s="1"/>
  <c r="Y37" i="25" s="1"/>
  <c r="AP37" i="25" s="1"/>
  <c r="AI148" i="7"/>
  <c r="H37" i="25" s="1"/>
  <c r="Z37" i="25" s="1"/>
  <c r="AQ37" i="25" s="1"/>
  <c r="AJ148" i="7"/>
  <c r="I37" i="25" s="1"/>
  <c r="AA37" i="25" s="1"/>
  <c r="AR37" i="25" s="1"/>
  <c r="AK148" i="7"/>
  <c r="J37" i="25" s="1"/>
  <c r="AB37" i="25" s="1"/>
  <c r="AS37" i="25" s="1"/>
  <c r="AE149" i="7"/>
  <c r="D38" i="25" s="1"/>
  <c r="V38" i="25" s="1"/>
  <c r="AM38" i="25" s="1"/>
  <c r="AF149" i="7"/>
  <c r="E38" i="25" s="1"/>
  <c r="W38" i="25" s="1"/>
  <c r="AN38" i="25" s="1"/>
  <c r="AG149" i="7"/>
  <c r="F38" i="25" s="1"/>
  <c r="X38" i="25" s="1"/>
  <c r="AO38" i="25" s="1"/>
  <c r="AH149" i="7"/>
  <c r="G38" i="25" s="1"/>
  <c r="Y38" i="25" s="1"/>
  <c r="AP38" i="25" s="1"/>
  <c r="AI149" i="7"/>
  <c r="H38" i="25" s="1"/>
  <c r="Z38" i="25" s="1"/>
  <c r="AQ38" i="25" s="1"/>
  <c r="AJ149" i="7"/>
  <c r="I38" i="25" s="1"/>
  <c r="AA38" i="25" s="1"/>
  <c r="AR38" i="25" s="1"/>
  <c r="AK149" i="7"/>
  <c r="J38" i="25" s="1"/>
  <c r="AB38" i="25" s="1"/>
  <c r="AS38" i="25" s="1"/>
  <c r="AE150" i="7"/>
  <c r="D39" i="25" s="1"/>
  <c r="V39" i="25" s="1"/>
  <c r="AM39" i="25" s="1"/>
  <c r="AF150" i="7"/>
  <c r="E39" i="25" s="1"/>
  <c r="W39" i="25" s="1"/>
  <c r="AN39" i="25" s="1"/>
  <c r="AG150" i="7"/>
  <c r="F39" i="25" s="1"/>
  <c r="X39" i="25" s="1"/>
  <c r="AO39" i="25" s="1"/>
  <c r="AH150" i="7"/>
  <c r="G39" i="25" s="1"/>
  <c r="Y39" i="25" s="1"/>
  <c r="AP39" i="25" s="1"/>
  <c r="AI150" i="7"/>
  <c r="H39" i="25" s="1"/>
  <c r="Z39" i="25" s="1"/>
  <c r="AQ39" i="25" s="1"/>
  <c r="AJ150" i="7"/>
  <c r="I39" i="25" s="1"/>
  <c r="AA39" i="25" s="1"/>
  <c r="AR39" i="25" s="1"/>
  <c r="AK150" i="7"/>
  <c r="J39" i="25" s="1"/>
  <c r="AB39" i="25" s="1"/>
  <c r="AS39" i="25" s="1"/>
  <c r="AE151" i="7"/>
  <c r="D40" i="25" s="1"/>
  <c r="V40" i="25" s="1"/>
  <c r="AM40" i="25" s="1"/>
  <c r="AF151" i="7"/>
  <c r="E40" i="25" s="1"/>
  <c r="W40" i="25" s="1"/>
  <c r="AN40" i="25" s="1"/>
  <c r="AG151" i="7"/>
  <c r="F40" i="25" s="1"/>
  <c r="X40" i="25" s="1"/>
  <c r="AO40" i="25" s="1"/>
  <c r="AH151" i="7"/>
  <c r="G40" i="25" s="1"/>
  <c r="Y40" i="25" s="1"/>
  <c r="AP40" i="25" s="1"/>
  <c r="AI151" i="7"/>
  <c r="H40" i="25" s="1"/>
  <c r="Z40" i="25" s="1"/>
  <c r="AQ40" i="25" s="1"/>
  <c r="AJ151" i="7"/>
  <c r="I40" i="25" s="1"/>
  <c r="AA40" i="25" s="1"/>
  <c r="AR40" i="25" s="1"/>
  <c r="AK151" i="7"/>
  <c r="J40" i="25" s="1"/>
  <c r="AB40" i="25" s="1"/>
  <c r="AS40" i="25" s="1"/>
  <c r="AE152" i="7"/>
  <c r="D41" i="25" s="1"/>
  <c r="V41" i="25" s="1"/>
  <c r="AM41" i="25" s="1"/>
  <c r="AF152" i="7"/>
  <c r="E41" i="25" s="1"/>
  <c r="W41" i="25" s="1"/>
  <c r="AN41" i="25" s="1"/>
  <c r="AG152" i="7"/>
  <c r="F41" i="25" s="1"/>
  <c r="X41" i="25" s="1"/>
  <c r="AO41" i="25" s="1"/>
  <c r="AH152" i="7"/>
  <c r="G41" i="25" s="1"/>
  <c r="Y41" i="25" s="1"/>
  <c r="AP41" i="25" s="1"/>
  <c r="AI152" i="7"/>
  <c r="H41" i="25" s="1"/>
  <c r="Z41" i="25" s="1"/>
  <c r="AQ41" i="25" s="1"/>
  <c r="AJ152" i="7"/>
  <c r="I41" i="25" s="1"/>
  <c r="AA41" i="25" s="1"/>
  <c r="AR41" i="25" s="1"/>
  <c r="AK152" i="7"/>
  <c r="J41" i="25" s="1"/>
  <c r="AB41" i="25" s="1"/>
  <c r="AS41" i="25" s="1"/>
  <c r="AE153" i="7"/>
  <c r="D42" i="25" s="1"/>
  <c r="V42" i="25" s="1"/>
  <c r="AM42" i="25" s="1"/>
  <c r="AF153" i="7"/>
  <c r="E42" i="25" s="1"/>
  <c r="W42" i="25" s="1"/>
  <c r="AN42" i="25" s="1"/>
  <c r="AG153" i="7"/>
  <c r="F42" i="25" s="1"/>
  <c r="X42" i="25" s="1"/>
  <c r="AO42" i="25" s="1"/>
  <c r="AH153" i="7"/>
  <c r="G42" i="25" s="1"/>
  <c r="Y42" i="25" s="1"/>
  <c r="AP42" i="25" s="1"/>
  <c r="AI153" i="7"/>
  <c r="H42" i="25" s="1"/>
  <c r="Z42" i="25" s="1"/>
  <c r="AQ42" i="25" s="1"/>
  <c r="AJ153" i="7"/>
  <c r="I42" i="25" s="1"/>
  <c r="AA42" i="25" s="1"/>
  <c r="AR42" i="25" s="1"/>
  <c r="AK153" i="7"/>
  <c r="J42" i="25" s="1"/>
  <c r="AB42" i="25" s="1"/>
  <c r="AS42" i="25" s="1"/>
  <c r="AE154" i="7"/>
  <c r="D43" i="25" s="1"/>
  <c r="V43" i="25" s="1"/>
  <c r="AM43" i="25" s="1"/>
  <c r="AF154" i="7"/>
  <c r="E43" i="25" s="1"/>
  <c r="W43" i="25" s="1"/>
  <c r="AN43" i="25" s="1"/>
  <c r="AG154" i="7"/>
  <c r="F43" i="25" s="1"/>
  <c r="X43" i="25" s="1"/>
  <c r="AO43" i="25" s="1"/>
  <c r="AH154" i="7"/>
  <c r="G43" i="25" s="1"/>
  <c r="Y43" i="25" s="1"/>
  <c r="AP43" i="25" s="1"/>
  <c r="AI154" i="7"/>
  <c r="H43" i="25" s="1"/>
  <c r="Z43" i="25" s="1"/>
  <c r="AQ43" i="25" s="1"/>
  <c r="AJ154" i="7"/>
  <c r="I43" i="25" s="1"/>
  <c r="AA43" i="25" s="1"/>
  <c r="AR43" i="25" s="1"/>
  <c r="AK154" i="7"/>
  <c r="J43" i="25" s="1"/>
  <c r="AB43" i="25" s="1"/>
  <c r="AS43" i="25" s="1"/>
  <c r="AE155" i="7"/>
  <c r="D44" i="25" s="1"/>
  <c r="V44" i="25" s="1"/>
  <c r="AM44" i="25" s="1"/>
  <c r="AF155" i="7"/>
  <c r="E44" i="25" s="1"/>
  <c r="W44" i="25" s="1"/>
  <c r="AN44" i="25" s="1"/>
  <c r="AG155" i="7"/>
  <c r="F44" i="25" s="1"/>
  <c r="X44" i="25" s="1"/>
  <c r="AO44" i="25" s="1"/>
  <c r="AH155" i="7"/>
  <c r="G44" i="25" s="1"/>
  <c r="Y44" i="25" s="1"/>
  <c r="AP44" i="25" s="1"/>
  <c r="AI155" i="7"/>
  <c r="H44" i="25" s="1"/>
  <c r="Z44" i="25" s="1"/>
  <c r="AQ44" i="25" s="1"/>
  <c r="AJ155" i="7"/>
  <c r="I44" i="25" s="1"/>
  <c r="AA44" i="25" s="1"/>
  <c r="AR44" i="25" s="1"/>
  <c r="AK155" i="7"/>
  <c r="J44" i="25" s="1"/>
  <c r="AB44" i="25" s="1"/>
  <c r="AS44" i="25" s="1"/>
  <c r="AE156" i="7"/>
  <c r="D45" i="25" s="1"/>
  <c r="V45" i="25" s="1"/>
  <c r="AM45" i="25" s="1"/>
  <c r="AF156" i="7"/>
  <c r="E45" i="25" s="1"/>
  <c r="W45" i="25" s="1"/>
  <c r="AN45" i="25" s="1"/>
  <c r="AG156" i="7"/>
  <c r="F45" i="25" s="1"/>
  <c r="X45" i="25" s="1"/>
  <c r="AO45" i="25" s="1"/>
  <c r="AH156" i="7"/>
  <c r="G45" i="25" s="1"/>
  <c r="Y45" i="25" s="1"/>
  <c r="AP45" i="25" s="1"/>
  <c r="AI156" i="7"/>
  <c r="H45" i="25" s="1"/>
  <c r="Z45" i="25" s="1"/>
  <c r="AQ45" i="25" s="1"/>
  <c r="AJ156" i="7"/>
  <c r="I45" i="25" s="1"/>
  <c r="AA45" i="25" s="1"/>
  <c r="AR45" i="25" s="1"/>
  <c r="AK156" i="7"/>
  <c r="J45" i="25" s="1"/>
  <c r="AB45" i="25" s="1"/>
  <c r="AS45" i="25" s="1"/>
  <c r="AE157" i="7"/>
  <c r="D46" i="25" s="1"/>
  <c r="V46" i="25" s="1"/>
  <c r="AM46" i="25" s="1"/>
  <c r="AF157" i="7"/>
  <c r="E46" i="25" s="1"/>
  <c r="W46" i="25" s="1"/>
  <c r="AN46" i="25" s="1"/>
  <c r="AG157" i="7"/>
  <c r="F46" i="25" s="1"/>
  <c r="X46" i="25" s="1"/>
  <c r="AO46" i="25" s="1"/>
  <c r="AH157" i="7"/>
  <c r="G46" i="25" s="1"/>
  <c r="Y46" i="25" s="1"/>
  <c r="AP46" i="25" s="1"/>
  <c r="AI157" i="7"/>
  <c r="H46" i="25" s="1"/>
  <c r="Z46" i="25" s="1"/>
  <c r="AQ46" i="25" s="1"/>
  <c r="AJ157" i="7"/>
  <c r="I46" i="25" s="1"/>
  <c r="AA46" i="25" s="1"/>
  <c r="AR46" i="25" s="1"/>
  <c r="AK157" i="7"/>
  <c r="J46" i="25" s="1"/>
  <c r="AB46" i="25" s="1"/>
  <c r="AS46" i="25" s="1"/>
  <c r="J357" i="7"/>
  <c r="B183" i="5" l="1"/>
  <c r="C188" i="5"/>
  <c r="D188" i="5"/>
  <c r="G188" i="5"/>
  <c r="J188" i="5"/>
  <c r="M188" i="5"/>
  <c r="P188" i="5"/>
  <c r="S188" i="5"/>
  <c r="V188" i="5"/>
  <c r="X188" i="5"/>
  <c r="X207" i="5" s="1"/>
  <c r="D189" i="5"/>
  <c r="G189" i="5"/>
  <c r="J189" i="5"/>
  <c r="M189" i="5"/>
  <c r="P189" i="5"/>
  <c r="S189" i="5"/>
  <c r="V189" i="5"/>
  <c r="X189" i="5"/>
  <c r="X208" i="5" s="1"/>
  <c r="D190" i="5"/>
  <c r="G190" i="5"/>
  <c r="J190" i="5"/>
  <c r="M190" i="5"/>
  <c r="P190" i="5"/>
  <c r="S190" i="5"/>
  <c r="V190" i="5"/>
  <c r="X190" i="5"/>
  <c r="X209" i="5" s="1"/>
  <c r="D191" i="5"/>
  <c r="G191" i="5"/>
  <c r="J191" i="5"/>
  <c r="M191" i="5"/>
  <c r="P191" i="5"/>
  <c r="S191" i="5"/>
  <c r="V191" i="5"/>
  <c r="X191" i="5"/>
  <c r="X210" i="5" s="1"/>
  <c r="D192" i="5"/>
  <c r="G192" i="5"/>
  <c r="J192" i="5"/>
  <c r="M192" i="5"/>
  <c r="P192" i="5"/>
  <c r="S192" i="5"/>
  <c r="V192" i="5"/>
  <c r="X192" i="5"/>
  <c r="X211" i="5" s="1"/>
  <c r="D193" i="5"/>
  <c r="G193" i="5"/>
  <c r="J193" i="5"/>
  <c r="M193" i="5"/>
  <c r="P193" i="5"/>
  <c r="S193" i="5"/>
  <c r="V193" i="5"/>
  <c r="X193" i="5"/>
  <c r="X212" i="5" s="1"/>
  <c r="D194" i="5"/>
  <c r="G194" i="5"/>
  <c r="J194" i="5"/>
  <c r="M194" i="5"/>
  <c r="P194" i="5"/>
  <c r="S194" i="5"/>
  <c r="V194" i="5"/>
  <c r="X194" i="5"/>
  <c r="X213" i="5" s="1"/>
  <c r="D195" i="5"/>
  <c r="G195" i="5"/>
  <c r="J195" i="5"/>
  <c r="M195" i="5"/>
  <c r="P195" i="5"/>
  <c r="S195" i="5"/>
  <c r="V195" i="5"/>
  <c r="X195" i="5"/>
  <c r="X214" i="5" s="1"/>
  <c r="D196" i="5"/>
  <c r="G196" i="5"/>
  <c r="J196" i="5"/>
  <c r="M196" i="5"/>
  <c r="P196" i="5"/>
  <c r="S196" i="5"/>
  <c r="V196" i="5"/>
  <c r="X196" i="5"/>
  <c r="X215" i="5" s="1"/>
  <c r="D197" i="5"/>
  <c r="G197" i="5"/>
  <c r="J197" i="5"/>
  <c r="M197" i="5"/>
  <c r="P197" i="5"/>
  <c r="S197" i="5"/>
  <c r="V197" i="5"/>
  <c r="X197" i="5"/>
  <c r="X216" i="5" s="1"/>
  <c r="D198" i="5"/>
  <c r="G198" i="5"/>
  <c r="J198" i="5"/>
  <c r="M198" i="5"/>
  <c r="P198" i="5"/>
  <c r="S198" i="5"/>
  <c r="V198" i="5"/>
  <c r="X198" i="5"/>
  <c r="X217" i="5" s="1"/>
  <c r="D199" i="5"/>
  <c r="G199" i="5"/>
  <c r="J199" i="5"/>
  <c r="M199" i="5"/>
  <c r="P199" i="5"/>
  <c r="S199" i="5"/>
  <c r="V199" i="5"/>
  <c r="X199" i="5"/>
  <c r="X218" i="5" s="1"/>
  <c r="D200" i="5"/>
  <c r="G200" i="5"/>
  <c r="J200" i="5"/>
  <c r="M200" i="5"/>
  <c r="P200" i="5"/>
  <c r="S200" i="5"/>
  <c r="V200" i="5"/>
  <c r="X200" i="5"/>
  <c r="X219" i="5" s="1"/>
  <c r="D201" i="5"/>
  <c r="G201" i="5"/>
  <c r="J201" i="5"/>
  <c r="M201" i="5"/>
  <c r="P201" i="5"/>
  <c r="S201" i="5"/>
  <c r="V201" i="5"/>
  <c r="X201" i="5"/>
  <c r="X220" i="5" s="1"/>
  <c r="D202" i="5"/>
  <c r="G202" i="5"/>
  <c r="J202" i="5"/>
  <c r="M202" i="5"/>
  <c r="P202" i="5"/>
  <c r="S202" i="5"/>
  <c r="V202" i="5"/>
  <c r="X202" i="5"/>
  <c r="X221" i="5" s="1"/>
  <c r="X187" i="5"/>
  <c r="X206" i="5" s="1"/>
  <c r="V187" i="5"/>
  <c r="S187" i="5"/>
  <c r="M187" i="5"/>
  <c r="P187" i="5"/>
  <c r="J187" i="5"/>
  <c r="G187" i="5"/>
  <c r="D187" i="5"/>
  <c r="E188" i="5" l="1"/>
  <c r="K89" i="25" l="1"/>
  <c r="K90" i="25"/>
  <c r="K91" i="25"/>
  <c r="K92" i="25"/>
  <c r="K93" i="25"/>
  <c r="K88" i="25"/>
  <c r="R91" i="4"/>
  <c r="J10" i="26" l="1"/>
  <c r="I10" i="26"/>
  <c r="F10" i="26"/>
  <c r="E10" i="26"/>
  <c r="J9" i="26"/>
  <c r="I9" i="26"/>
  <c r="F9" i="26"/>
  <c r="E9" i="26"/>
  <c r="J8" i="26"/>
  <c r="I8" i="26"/>
  <c r="F8" i="26"/>
  <c r="E8" i="26"/>
  <c r="J7" i="26"/>
  <c r="I7" i="26"/>
  <c r="F7" i="26"/>
  <c r="E7" i="26"/>
  <c r="J6" i="26"/>
  <c r="I6" i="26"/>
  <c r="F6" i="26"/>
  <c r="E6" i="26"/>
  <c r="J5" i="26"/>
  <c r="I5" i="26"/>
  <c r="F5" i="26"/>
  <c r="E5" i="26"/>
  <c r="J4" i="26"/>
  <c r="I4" i="26"/>
  <c r="F4" i="26"/>
  <c r="E4" i="26"/>
  <c r="C42" i="26"/>
  <c r="C57" i="26" s="1"/>
  <c r="C43" i="26"/>
  <c r="C58" i="26" s="1"/>
  <c r="C44" i="26"/>
  <c r="C59" i="26" s="1"/>
  <c r="J55" i="26"/>
  <c r="I55" i="26"/>
  <c r="F55" i="26"/>
  <c r="E55" i="26"/>
  <c r="J54" i="26"/>
  <c r="I54" i="26"/>
  <c r="F54" i="26"/>
  <c r="E54" i="26"/>
  <c r="J53" i="26"/>
  <c r="I53" i="26"/>
  <c r="F53" i="26"/>
  <c r="E53" i="26"/>
  <c r="J52" i="26"/>
  <c r="I52" i="26"/>
  <c r="F52" i="26"/>
  <c r="E52" i="26"/>
  <c r="J51" i="26"/>
  <c r="I51" i="26"/>
  <c r="F51" i="26"/>
  <c r="E51" i="26"/>
  <c r="J50" i="26"/>
  <c r="I50" i="26"/>
  <c r="F50" i="26"/>
  <c r="E50" i="26"/>
  <c r="J49" i="26"/>
  <c r="I49" i="26"/>
  <c r="F49" i="26"/>
  <c r="E49" i="26"/>
  <c r="J40" i="26"/>
  <c r="I40" i="26"/>
  <c r="F40" i="26"/>
  <c r="E40" i="26"/>
  <c r="J39" i="26"/>
  <c r="I39" i="26"/>
  <c r="F39" i="26"/>
  <c r="E39" i="26"/>
  <c r="J38" i="26"/>
  <c r="I38" i="26"/>
  <c r="F38" i="26"/>
  <c r="E38" i="26"/>
  <c r="J37" i="26"/>
  <c r="I37" i="26"/>
  <c r="F37" i="26"/>
  <c r="E37" i="26"/>
  <c r="J36" i="26"/>
  <c r="I36" i="26"/>
  <c r="F36" i="26"/>
  <c r="E36" i="26"/>
  <c r="J35" i="26"/>
  <c r="I35" i="26"/>
  <c r="F35" i="26"/>
  <c r="E35" i="26"/>
  <c r="J34" i="26"/>
  <c r="I34" i="26"/>
  <c r="F34" i="26"/>
  <c r="E34" i="26"/>
  <c r="J25" i="26"/>
  <c r="I25" i="26"/>
  <c r="F25" i="26"/>
  <c r="E25" i="26"/>
  <c r="J24" i="26"/>
  <c r="I24" i="26"/>
  <c r="F24" i="26"/>
  <c r="E24" i="26"/>
  <c r="J23" i="26"/>
  <c r="I23" i="26"/>
  <c r="F23" i="26"/>
  <c r="E23" i="26"/>
  <c r="J22" i="26"/>
  <c r="I22" i="26"/>
  <c r="F22" i="26"/>
  <c r="E22" i="26"/>
  <c r="J21" i="26"/>
  <c r="I21" i="26"/>
  <c r="F21" i="26"/>
  <c r="E21" i="26"/>
  <c r="J20" i="26"/>
  <c r="I20" i="26"/>
  <c r="F20" i="26"/>
  <c r="E20" i="26"/>
  <c r="J19" i="26"/>
  <c r="I19" i="26"/>
  <c r="F19" i="26"/>
  <c r="E19" i="26"/>
  <c r="F28" i="5" l="1"/>
  <c r="F84" i="5" s="1"/>
  <c r="F145" i="5" s="1"/>
  <c r="G28" i="5"/>
  <c r="G84" i="5" s="1"/>
  <c r="G145" i="5" s="1"/>
  <c r="H28" i="5"/>
  <c r="H84" i="5" s="1"/>
  <c r="H145" i="5" s="1"/>
  <c r="I28" i="5"/>
  <c r="I84" i="5" s="1"/>
  <c r="I145" i="5" s="1"/>
  <c r="J28" i="5"/>
  <c r="J84" i="5" s="1"/>
  <c r="J145" i="5" s="1"/>
  <c r="K28" i="5"/>
  <c r="K84" i="5" s="1"/>
  <c r="K145" i="5" s="1"/>
  <c r="E28" i="5"/>
  <c r="E84" i="5" s="1"/>
  <c r="E145" i="5" s="1"/>
  <c r="D60" i="19"/>
  <c r="D59" i="19"/>
  <c r="D58" i="19"/>
  <c r="D56" i="19"/>
  <c r="D55" i="19"/>
  <c r="D49" i="19"/>
  <c r="D48" i="19"/>
  <c r="D47" i="19"/>
  <c r="D45" i="19"/>
  <c r="D44" i="19"/>
  <c r="D41" i="19"/>
  <c r="D40" i="19"/>
  <c r="D39" i="19"/>
  <c r="D37" i="19"/>
  <c r="D36" i="19"/>
  <c r="L12" i="19"/>
  <c r="M12" i="19"/>
  <c r="N12" i="19"/>
  <c r="O12" i="19"/>
  <c r="P12" i="19"/>
  <c r="Q12" i="19"/>
  <c r="R12" i="19"/>
  <c r="L6" i="19"/>
  <c r="M6" i="19"/>
  <c r="N6" i="19"/>
  <c r="O6" i="19"/>
  <c r="P6" i="19"/>
  <c r="Q6" i="19"/>
  <c r="R6" i="19"/>
  <c r="L7" i="19"/>
  <c r="M7" i="19"/>
  <c r="N7" i="19"/>
  <c r="O7" i="19"/>
  <c r="P7" i="19"/>
  <c r="Q7" i="19"/>
  <c r="R7" i="19"/>
  <c r="L10" i="19"/>
  <c r="M10" i="19"/>
  <c r="N10" i="19"/>
  <c r="O10" i="19"/>
  <c r="P10" i="19"/>
  <c r="Q10" i="19"/>
  <c r="R10" i="19"/>
  <c r="D49" i="7"/>
  <c r="D46" i="19" s="1"/>
  <c r="D41" i="7"/>
  <c r="D38" i="19" s="1"/>
  <c r="D60" i="7"/>
  <c r="C24" i="7" s="1"/>
  <c r="D57" i="19" l="1"/>
  <c r="L11" i="7"/>
  <c r="L11" i="19" l="1"/>
  <c r="T119" i="4" l="1"/>
  <c r="T118" i="4"/>
  <c r="T117" i="4"/>
  <c r="T116" i="4"/>
  <c r="T115" i="4"/>
  <c r="T114" i="4"/>
  <c r="T113" i="4"/>
  <c r="T112" i="4"/>
  <c r="T111" i="4"/>
  <c r="T110" i="4"/>
  <c r="T109" i="4"/>
  <c r="T108" i="4"/>
  <c r="T107" i="4"/>
  <c r="T106" i="4"/>
  <c r="T105" i="4"/>
  <c r="T104" i="4"/>
  <c r="BR119" i="4"/>
  <c r="BR118" i="4"/>
  <c r="BR117" i="4"/>
  <c r="BR116" i="4"/>
  <c r="BR115" i="4"/>
  <c r="BR114" i="4"/>
  <c r="BR113" i="4"/>
  <c r="BR112" i="4"/>
  <c r="BR111" i="4"/>
  <c r="BR110" i="4"/>
  <c r="BR109" i="4"/>
  <c r="BR108" i="4"/>
  <c r="BR107" i="4"/>
  <c r="BR106" i="4"/>
  <c r="BR105" i="4"/>
  <c r="BR104" i="4"/>
  <c r="BH119" i="4"/>
  <c r="BH118" i="4"/>
  <c r="BH117" i="4"/>
  <c r="BH116" i="4"/>
  <c r="BH115" i="4"/>
  <c r="BH114" i="4"/>
  <c r="BH113" i="4"/>
  <c r="BH112" i="4"/>
  <c r="BH111" i="4"/>
  <c r="BH110" i="4"/>
  <c r="BH109" i="4"/>
  <c r="BH108" i="4"/>
  <c r="BH107" i="4"/>
  <c r="BH106" i="4"/>
  <c r="BH105" i="4"/>
  <c r="BH104" i="4"/>
  <c r="AN119" i="4"/>
  <c r="AN118" i="4"/>
  <c r="AN117" i="4"/>
  <c r="AN116" i="4"/>
  <c r="AN115" i="4"/>
  <c r="AN114" i="4"/>
  <c r="AN113" i="4"/>
  <c r="AN112" i="4"/>
  <c r="AN111" i="4"/>
  <c r="AN110" i="4"/>
  <c r="AN109" i="4"/>
  <c r="AN108" i="4"/>
  <c r="AN107" i="4"/>
  <c r="AN106" i="4"/>
  <c r="AN105" i="4"/>
  <c r="AN104" i="4"/>
  <c r="AX119" i="4"/>
  <c r="AX118" i="4"/>
  <c r="AX117" i="4"/>
  <c r="AX116" i="4"/>
  <c r="AX115" i="4"/>
  <c r="AX114" i="4"/>
  <c r="AX113" i="4"/>
  <c r="AX112" i="4"/>
  <c r="AX111" i="4"/>
  <c r="AX110" i="4"/>
  <c r="AX109" i="4"/>
  <c r="AX108" i="4"/>
  <c r="AX107" i="4"/>
  <c r="AX106" i="4"/>
  <c r="AX105" i="4"/>
  <c r="AX104" i="4"/>
  <c r="I100" i="2" l="1"/>
  <c r="J100" i="2"/>
  <c r="K100" i="2"/>
  <c r="L100" i="2"/>
  <c r="M100" i="2"/>
  <c r="N100" i="2"/>
  <c r="H100" i="2"/>
  <c r="AL213" i="7" l="1"/>
  <c r="AL212" i="7"/>
  <c r="AL211" i="7"/>
  <c r="AL210" i="7"/>
  <c r="AL209" i="7"/>
  <c r="AL208" i="7"/>
  <c r="AL207" i="7"/>
  <c r="AL206" i="7"/>
  <c r="AL205" i="7"/>
  <c r="AL191" i="7"/>
  <c r="AL190" i="7"/>
  <c r="AL189" i="7"/>
  <c r="AL188" i="7"/>
  <c r="AL187" i="7"/>
  <c r="AL186" i="7"/>
  <c r="AL185" i="7"/>
  <c r="AL184" i="7"/>
  <c r="AL183" i="7"/>
  <c r="AL169" i="7"/>
  <c r="AL168" i="7"/>
  <c r="AL167" i="7"/>
  <c r="AL166" i="7"/>
  <c r="AL165" i="7"/>
  <c r="AL164" i="7"/>
  <c r="AL163" i="7"/>
  <c r="AL162" i="7"/>
  <c r="AL161" i="7"/>
  <c r="AL140" i="7"/>
  <c r="AL141" i="7"/>
  <c r="AL142" i="7"/>
  <c r="AL143" i="7"/>
  <c r="AL144" i="7"/>
  <c r="AL145" i="7"/>
  <c r="AL146" i="7"/>
  <c r="AL147" i="7"/>
  <c r="AL139" i="7"/>
  <c r="AJ139" i="7"/>
  <c r="AK139" i="7"/>
  <c r="J105" i="4" l="1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04" i="4"/>
  <c r="AD119" i="4" l="1"/>
  <c r="AD118" i="4"/>
  <c r="AD117" i="4"/>
  <c r="AD116" i="4"/>
  <c r="AD115" i="4"/>
  <c r="AD114" i="4"/>
  <c r="AD113" i="4"/>
  <c r="AD112" i="4"/>
  <c r="AD111" i="4"/>
  <c r="AD110" i="4"/>
  <c r="AD109" i="4"/>
  <c r="AD108" i="4"/>
  <c r="AD107" i="4"/>
  <c r="AD106" i="4"/>
  <c r="AD105" i="4"/>
  <c r="AD104" i="4"/>
  <c r="L121" i="4"/>
  <c r="V121" i="4" l="1"/>
  <c r="AF121" i="4" s="1"/>
  <c r="AP121" i="4" s="1"/>
  <c r="BJ121" i="4" l="1"/>
  <c r="AZ121" i="4"/>
  <c r="Y3" i="2" l="1"/>
  <c r="G49" i="7" l="1"/>
  <c r="T86" i="4"/>
  <c r="L85" i="4"/>
  <c r="L146" i="4" s="1"/>
  <c r="W146" i="4" s="1"/>
  <c r="S35" i="2"/>
  <c r="L93" i="4" s="1"/>
  <c r="W154" i="4" l="1"/>
  <c r="BE146" i="4"/>
  <c r="AG93" i="4"/>
  <c r="L154" i="4"/>
  <c r="W85" i="4"/>
  <c r="AG85" i="4" s="1"/>
  <c r="D88" i="5" l="1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87" i="5"/>
  <c r="AK107" i="5"/>
  <c r="AK106" i="5"/>
  <c r="AK105" i="5"/>
  <c r="AK104" i="5"/>
  <c r="AK103" i="5"/>
  <c r="AK102" i="5"/>
  <c r="AK101" i="5"/>
  <c r="AK100" i="5"/>
  <c r="AK99" i="5"/>
  <c r="AK98" i="5"/>
  <c r="AK97" i="5"/>
  <c r="AK96" i="5"/>
  <c r="AK95" i="5"/>
  <c r="AK94" i="5"/>
  <c r="AK93" i="5"/>
  <c r="AK92" i="5"/>
  <c r="AK91" i="5"/>
  <c r="AK90" i="5"/>
  <c r="AK89" i="5"/>
  <c r="AK88" i="5"/>
  <c r="AK87" i="5"/>
  <c r="AK86" i="5"/>
  <c r="K73" i="25"/>
  <c r="K75" i="25"/>
  <c r="K76" i="25"/>
  <c r="K77" i="25"/>
  <c r="K78" i="25"/>
  <c r="K79" i="25"/>
  <c r="K80" i="25"/>
  <c r="K81" i="25"/>
  <c r="K82" i="25"/>
  <c r="K83" i="25"/>
  <c r="K84" i="25"/>
  <c r="K85" i="25"/>
  <c r="K86" i="25"/>
  <c r="K87" i="25"/>
  <c r="K49" i="25" l="1"/>
  <c r="C57" i="25"/>
  <c r="C58" i="25"/>
  <c r="C56" i="25"/>
  <c r="C52" i="25"/>
  <c r="C53" i="25"/>
  <c r="C54" i="25"/>
  <c r="C55" i="25"/>
  <c r="C51" i="25"/>
  <c r="AK264" i="7"/>
  <c r="R58" i="25" s="1"/>
  <c r="AJ58" i="25" s="1"/>
  <c r="AJ264" i="7"/>
  <c r="Q58" i="25" s="1"/>
  <c r="AI58" i="25" s="1"/>
  <c r="AI264" i="7"/>
  <c r="P58" i="25" s="1"/>
  <c r="AH58" i="25" s="1"/>
  <c r="AH264" i="7"/>
  <c r="O58" i="25" s="1"/>
  <c r="AG58" i="25" s="1"/>
  <c r="AG264" i="7"/>
  <c r="N58" i="25" s="1"/>
  <c r="AF58" i="25" s="1"/>
  <c r="AF264" i="7"/>
  <c r="M58" i="25" s="1"/>
  <c r="AE58" i="25" s="1"/>
  <c r="AE264" i="7"/>
  <c r="L58" i="25" s="1"/>
  <c r="AD58" i="25" s="1"/>
  <c r="AK263" i="7"/>
  <c r="R57" i="25" s="1"/>
  <c r="AJ57" i="25" s="1"/>
  <c r="AJ263" i="7"/>
  <c r="Q57" i="25" s="1"/>
  <c r="AI57" i="25" s="1"/>
  <c r="AI263" i="7"/>
  <c r="P57" i="25" s="1"/>
  <c r="AH57" i="25" s="1"/>
  <c r="AH263" i="7"/>
  <c r="O57" i="25" s="1"/>
  <c r="AG57" i="25" s="1"/>
  <c r="AG263" i="7"/>
  <c r="N57" i="25" s="1"/>
  <c r="AF57" i="25" s="1"/>
  <c r="AF263" i="7"/>
  <c r="M57" i="25" s="1"/>
  <c r="AE57" i="25" s="1"/>
  <c r="AE263" i="7"/>
  <c r="L57" i="25" s="1"/>
  <c r="AD57" i="25" s="1"/>
  <c r="AK262" i="7"/>
  <c r="R56" i="25" s="1"/>
  <c r="AJ56" i="25" s="1"/>
  <c r="AJ262" i="7"/>
  <c r="Q56" i="25" s="1"/>
  <c r="AI56" i="25" s="1"/>
  <c r="AI262" i="7"/>
  <c r="P56" i="25" s="1"/>
  <c r="AH56" i="25" s="1"/>
  <c r="AH262" i="7"/>
  <c r="O56" i="25" s="1"/>
  <c r="AG56" i="25" s="1"/>
  <c r="AG262" i="7"/>
  <c r="N56" i="25" s="1"/>
  <c r="AF56" i="25" s="1"/>
  <c r="AF262" i="7"/>
  <c r="M56" i="25" s="1"/>
  <c r="AE56" i="25" s="1"/>
  <c r="AE262" i="7"/>
  <c r="L56" i="25" s="1"/>
  <c r="AD56" i="25" s="1"/>
  <c r="AK261" i="7"/>
  <c r="R55" i="25" s="1"/>
  <c r="AJ55" i="25" s="1"/>
  <c r="AJ261" i="7"/>
  <c r="Q55" i="25" s="1"/>
  <c r="AI55" i="25" s="1"/>
  <c r="AI261" i="7"/>
  <c r="P55" i="25" s="1"/>
  <c r="AH55" i="25" s="1"/>
  <c r="AH261" i="7"/>
  <c r="O55" i="25" s="1"/>
  <c r="AG55" i="25" s="1"/>
  <c r="AG261" i="7"/>
  <c r="N55" i="25" s="1"/>
  <c r="AF55" i="25" s="1"/>
  <c r="AF261" i="7"/>
  <c r="M55" i="25" s="1"/>
  <c r="AE55" i="25" s="1"/>
  <c r="AE261" i="7"/>
  <c r="L55" i="25" s="1"/>
  <c r="AD55" i="25" s="1"/>
  <c r="AK260" i="7"/>
  <c r="R54" i="25" s="1"/>
  <c r="AJ54" i="25" s="1"/>
  <c r="AJ260" i="7"/>
  <c r="Q54" i="25" s="1"/>
  <c r="AI54" i="25" s="1"/>
  <c r="AI260" i="7"/>
  <c r="P54" i="25" s="1"/>
  <c r="AH54" i="25" s="1"/>
  <c r="AH260" i="7"/>
  <c r="O54" i="25" s="1"/>
  <c r="AG54" i="25" s="1"/>
  <c r="AG260" i="7"/>
  <c r="N54" i="25" s="1"/>
  <c r="AF54" i="25" s="1"/>
  <c r="AF260" i="7"/>
  <c r="M54" i="25" s="1"/>
  <c r="AE54" i="25" s="1"/>
  <c r="AE260" i="7"/>
  <c r="L54" i="25" s="1"/>
  <c r="AD54" i="25" s="1"/>
  <c r="AK259" i="7"/>
  <c r="R53" i="25" s="1"/>
  <c r="AJ53" i="25" s="1"/>
  <c r="AJ259" i="7"/>
  <c r="Q53" i="25" s="1"/>
  <c r="AI53" i="25" s="1"/>
  <c r="AI259" i="7"/>
  <c r="P53" i="25" s="1"/>
  <c r="AH53" i="25" s="1"/>
  <c r="AH259" i="7"/>
  <c r="O53" i="25" s="1"/>
  <c r="AG53" i="25" s="1"/>
  <c r="AG259" i="7"/>
  <c r="N53" i="25" s="1"/>
  <c r="AF53" i="25" s="1"/>
  <c r="AF259" i="7"/>
  <c r="M53" i="25" s="1"/>
  <c r="AE53" i="25" s="1"/>
  <c r="AE259" i="7"/>
  <c r="L53" i="25" s="1"/>
  <c r="AD53" i="25" s="1"/>
  <c r="AK258" i="7"/>
  <c r="R52" i="25" s="1"/>
  <c r="AJ52" i="25" s="1"/>
  <c r="AJ258" i="7"/>
  <c r="Q52" i="25" s="1"/>
  <c r="AI52" i="25" s="1"/>
  <c r="AI258" i="7"/>
  <c r="P52" i="25" s="1"/>
  <c r="AH52" i="25" s="1"/>
  <c r="AH258" i="7"/>
  <c r="O52" i="25" s="1"/>
  <c r="AG52" i="25" s="1"/>
  <c r="AG258" i="7"/>
  <c r="N52" i="25" s="1"/>
  <c r="AF52" i="25" s="1"/>
  <c r="AF258" i="7"/>
  <c r="M52" i="25" s="1"/>
  <c r="AE52" i="25" s="1"/>
  <c r="AE258" i="7"/>
  <c r="L52" i="25" s="1"/>
  <c r="AD52" i="25" s="1"/>
  <c r="AK257" i="7"/>
  <c r="R51" i="25" s="1"/>
  <c r="AJ51" i="25" s="1"/>
  <c r="AJ257" i="7"/>
  <c r="Q51" i="25" s="1"/>
  <c r="AI51" i="25" s="1"/>
  <c r="AI257" i="7"/>
  <c r="P51" i="25" s="1"/>
  <c r="AH51" i="25" s="1"/>
  <c r="AH257" i="7"/>
  <c r="O51" i="25" s="1"/>
  <c r="AG51" i="25" s="1"/>
  <c r="AG257" i="7"/>
  <c r="N51" i="25" s="1"/>
  <c r="AF51" i="25" s="1"/>
  <c r="AF257" i="7"/>
  <c r="M51" i="25" s="1"/>
  <c r="AE51" i="25" s="1"/>
  <c r="AE257" i="7"/>
  <c r="L51" i="25" s="1"/>
  <c r="AD51" i="25" s="1"/>
  <c r="AK254" i="7"/>
  <c r="R67" i="25" s="1"/>
  <c r="AJ67" i="25" s="1"/>
  <c r="AJ254" i="7"/>
  <c r="Q67" i="25" s="1"/>
  <c r="AI67" i="25" s="1"/>
  <c r="AI254" i="7"/>
  <c r="P67" i="25" s="1"/>
  <c r="AH67" i="25" s="1"/>
  <c r="AH254" i="7"/>
  <c r="O67" i="25" s="1"/>
  <c r="AG67" i="25" s="1"/>
  <c r="AG254" i="7"/>
  <c r="N67" i="25" s="1"/>
  <c r="AF67" i="25" s="1"/>
  <c r="AF254" i="7"/>
  <c r="M67" i="25" s="1"/>
  <c r="AE67" i="25" s="1"/>
  <c r="AE254" i="7"/>
  <c r="L67" i="25" s="1"/>
  <c r="AD67" i="25" s="1"/>
  <c r="AK253" i="7"/>
  <c r="R66" i="25" s="1"/>
  <c r="AJ66" i="25" s="1"/>
  <c r="AJ253" i="7"/>
  <c r="Q66" i="25" s="1"/>
  <c r="AI66" i="25" s="1"/>
  <c r="AI253" i="7"/>
  <c r="P66" i="25" s="1"/>
  <c r="AH66" i="25" s="1"/>
  <c r="AH253" i="7"/>
  <c r="O66" i="25" s="1"/>
  <c r="AG66" i="25" s="1"/>
  <c r="AG253" i="7"/>
  <c r="N66" i="25" s="1"/>
  <c r="AF66" i="25" s="1"/>
  <c r="AF253" i="7"/>
  <c r="M66" i="25" s="1"/>
  <c r="AE66" i="25" s="1"/>
  <c r="AE253" i="7"/>
  <c r="L66" i="25" s="1"/>
  <c r="AD66" i="25" s="1"/>
  <c r="AK252" i="7"/>
  <c r="R65" i="25" s="1"/>
  <c r="AJ65" i="25" s="1"/>
  <c r="AJ252" i="7"/>
  <c r="Q65" i="25" s="1"/>
  <c r="AI65" i="25" s="1"/>
  <c r="AI252" i="7"/>
  <c r="P65" i="25" s="1"/>
  <c r="AH65" i="25" s="1"/>
  <c r="AH252" i="7"/>
  <c r="O65" i="25" s="1"/>
  <c r="AG65" i="25" s="1"/>
  <c r="AG252" i="7"/>
  <c r="N65" i="25" s="1"/>
  <c r="AF65" i="25" s="1"/>
  <c r="AF252" i="7"/>
  <c r="M65" i="25" s="1"/>
  <c r="AE65" i="25" s="1"/>
  <c r="AE252" i="7"/>
  <c r="L65" i="25" s="1"/>
  <c r="AD65" i="25" s="1"/>
  <c r="AK251" i="7"/>
  <c r="R64" i="25" s="1"/>
  <c r="AJ64" i="25" s="1"/>
  <c r="AJ251" i="7"/>
  <c r="Q64" i="25" s="1"/>
  <c r="AI64" i="25" s="1"/>
  <c r="AI251" i="7"/>
  <c r="P64" i="25" s="1"/>
  <c r="AH64" i="25" s="1"/>
  <c r="AH251" i="7"/>
  <c r="O64" i="25" s="1"/>
  <c r="AG64" i="25" s="1"/>
  <c r="AG251" i="7"/>
  <c r="N64" i="25" s="1"/>
  <c r="AF64" i="25" s="1"/>
  <c r="AF251" i="7"/>
  <c r="M64" i="25" s="1"/>
  <c r="AE64" i="25" s="1"/>
  <c r="AE251" i="7"/>
  <c r="L64" i="25" s="1"/>
  <c r="AD64" i="25" s="1"/>
  <c r="AK250" i="7"/>
  <c r="R63" i="25" s="1"/>
  <c r="AJ63" i="25" s="1"/>
  <c r="AJ250" i="7"/>
  <c r="Q63" i="25" s="1"/>
  <c r="AI63" i="25" s="1"/>
  <c r="AI250" i="7"/>
  <c r="P63" i="25" s="1"/>
  <c r="AH63" i="25" s="1"/>
  <c r="AH250" i="7"/>
  <c r="O63" i="25" s="1"/>
  <c r="AG63" i="25" s="1"/>
  <c r="AG250" i="7"/>
  <c r="N63" i="25" s="1"/>
  <c r="AF63" i="25" s="1"/>
  <c r="AF250" i="7"/>
  <c r="M63" i="25" s="1"/>
  <c r="AE63" i="25" s="1"/>
  <c r="AE250" i="7"/>
  <c r="L63" i="25" s="1"/>
  <c r="AD63" i="25" s="1"/>
  <c r="AK249" i="7"/>
  <c r="R62" i="25" s="1"/>
  <c r="AJ62" i="25" s="1"/>
  <c r="AJ249" i="7"/>
  <c r="Q62" i="25" s="1"/>
  <c r="AI62" i="25" s="1"/>
  <c r="AI249" i="7"/>
  <c r="P62" i="25" s="1"/>
  <c r="AH62" i="25" s="1"/>
  <c r="AH249" i="7"/>
  <c r="O62" i="25" s="1"/>
  <c r="AG62" i="25" s="1"/>
  <c r="AG249" i="7"/>
  <c r="N62" i="25" s="1"/>
  <c r="AF62" i="25" s="1"/>
  <c r="AF249" i="7"/>
  <c r="M62" i="25" s="1"/>
  <c r="AE62" i="25" s="1"/>
  <c r="AE249" i="7"/>
  <c r="L62" i="25" s="1"/>
  <c r="AD62" i="25" s="1"/>
  <c r="AK248" i="7"/>
  <c r="R61" i="25" s="1"/>
  <c r="AJ61" i="25" s="1"/>
  <c r="AJ248" i="7"/>
  <c r="Q61" i="25" s="1"/>
  <c r="AI61" i="25" s="1"/>
  <c r="AI248" i="7"/>
  <c r="P61" i="25" s="1"/>
  <c r="AH61" i="25" s="1"/>
  <c r="AH248" i="7"/>
  <c r="O61" i="25" s="1"/>
  <c r="AG61" i="25" s="1"/>
  <c r="AG248" i="7"/>
  <c r="N61" i="25" s="1"/>
  <c r="AF61" i="25" s="1"/>
  <c r="AF248" i="7"/>
  <c r="M61" i="25" s="1"/>
  <c r="AE61" i="25" s="1"/>
  <c r="AE248" i="7"/>
  <c r="L61" i="25" s="1"/>
  <c r="AD61" i="25" s="1"/>
  <c r="AK247" i="7"/>
  <c r="R60" i="25" s="1"/>
  <c r="AJ60" i="25" s="1"/>
  <c r="AJ247" i="7"/>
  <c r="Q60" i="25" s="1"/>
  <c r="AI60" i="25" s="1"/>
  <c r="AI247" i="7"/>
  <c r="P60" i="25" s="1"/>
  <c r="AH60" i="25" s="1"/>
  <c r="AH247" i="7"/>
  <c r="O60" i="25" s="1"/>
  <c r="AG60" i="25" s="1"/>
  <c r="AG247" i="7"/>
  <c r="N60" i="25" s="1"/>
  <c r="AF60" i="25" s="1"/>
  <c r="AF247" i="7"/>
  <c r="M60" i="25" s="1"/>
  <c r="AE60" i="25" s="1"/>
  <c r="AE247" i="7"/>
  <c r="L60" i="25" s="1"/>
  <c r="AD60" i="25" s="1"/>
  <c r="D51" i="25"/>
  <c r="V51" i="25" s="1"/>
  <c r="AK244" i="7"/>
  <c r="J58" i="25" s="1"/>
  <c r="AB58" i="25" s="1"/>
  <c r="AJ244" i="7"/>
  <c r="I58" i="25" s="1"/>
  <c r="AA58" i="25" s="1"/>
  <c r="AI244" i="7"/>
  <c r="H58" i="25" s="1"/>
  <c r="Z58" i="25" s="1"/>
  <c r="AH244" i="7"/>
  <c r="G58" i="25" s="1"/>
  <c r="Y58" i="25" s="1"/>
  <c r="AG244" i="7"/>
  <c r="F58" i="25" s="1"/>
  <c r="X58" i="25" s="1"/>
  <c r="AF244" i="7"/>
  <c r="E58" i="25" s="1"/>
  <c r="W58" i="25" s="1"/>
  <c r="AE244" i="7"/>
  <c r="D58" i="25" s="1"/>
  <c r="V58" i="25" s="1"/>
  <c r="AK243" i="7"/>
  <c r="J57" i="25" s="1"/>
  <c r="AB57" i="25" s="1"/>
  <c r="AJ243" i="7"/>
  <c r="I57" i="25" s="1"/>
  <c r="AA57" i="25" s="1"/>
  <c r="AI243" i="7"/>
  <c r="H57" i="25" s="1"/>
  <c r="Z57" i="25" s="1"/>
  <c r="AH243" i="7"/>
  <c r="G57" i="25" s="1"/>
  <c r="Y57" i="25" s="1"/>
  <c r="AG243" i="7"/>
  <c r="F57" i="25" s="1"/>
  <c r="X57" i="25" s="1"/>
  <c r="AF243" i="7"/>
  <c r="E57" i="25" s="1"/>
  <c r="W57" i="25" s="1"/>
  <c r="AE243" i="7"/>
  <c r="D57" i="25" s="1"/>
  <c r="V57" i="25" s="1"/>
  <c r="AK242" i="7"/>
  <c r="J56" i="25" s="1"/>
  <c r="AB56" i="25" s="1"/>
  <c r="AJ242" i="7"/>
  <c r="I56" i="25" s="1"/>
  <c r="AA56" i="25" s="1"/>
  <c r="AI242" i="7"/>
  <c r="H56" i="25" s="1"/>
  <c r="Z56" i="25" s="1"/>
  <c r="AH242" i="7"/>
  <c r="G56" i="25" s="1"/>
  <c r="Y56" i="25" s="1"/>
  <c r="AG242" i="7"/>
  <c r="F56" i="25" s="1"/>
  <c r="X56" i="25" s="1"/>
  <c r="AF242" i="7"/>
  <c r="E56" i="25" s="1"/>
  <c r="W56" i="25" s="1"/>
  <c r="AE242" i="7"/>
  <c r="D56" i="25" s="1"/>
  <c r="V56" i="25" s="1"/>
  <c r="AK241" i="7"/>
  <c r="J55" i="25" s="1"/>
  <c r="AB55" i="25" s="1"/>
  <c r="AJ241" i="7"/>
  <c r="I55" i="25" s="1"/>
  <c r="AA55" i="25" s="1"/>
  <c r="AI241" i="7"/>
  <c r="H55" i="25" s="1"/>
  <c r="Z55" i="25" s="1"/>
  <c r="AH241" i="7"/>
  <c r="G55" i="25" s="1"/>
  <c r="Y55" i="25" s="1"/>
  <c r="AG241" i="7"/>
  <c r="F55" i="25" s="1"/>
  <c r="X55" i="25" s="1"/>
  <c r="AF241" i="7"/>
  <c r="E55" i="25" s="1"/>
  <c r="W55" i="25" s="1"/>
  <c r="AE241" i="7"/>
  <c r="D55" i="25" s="1"/>
  <c r="V55" i="25" s="1"/>
  <c r="AK240" i="7"/>
  <c r="J54" i="25" s="1"/>
  <c r="AB54" i="25" s="1"/>
  <c r="AJ240" i="7"/>
  <c r="I54" i="25" s="1"/>
  <c r="AA54" i="25" s="1"/>
  <c r="AI240" i="7"/>
  <c r="H54" i="25" s="1"/>
  <c r="Z54" i="25" s="1"/>
  <c r="AH240" i="7"/>
  <c r="G54" i="25" s="1"/>
  <c r="Y54" i="25" s="1"/>
  <c r="AG240" i="7"/>
  <c r="F54" i="25" s="1"/>
  <c r="X54" i="25" s="1"/>
  <c r="AF240" i="7"/>
  <c r="E54" i="25" s="1"/>
  <c r="W54" i="25" s="1"/>
  <c r="AE240" i="7"/>
  <c r="D54" i="25" s="1"/>
  <c r="V54" i="25" s="1"/>
  <c r="AK239" i="7"/>
  <c r="J53" i="25" s="1"/>
  <c r="AB53" i="25" s="1"/>
  <c r="AJ239" i="7"/>
  <c r="I53" i="25" s="1"/>
  <c r="AA53" i="25" s="1"/>
  <c r="AI239" i="7"/>
  <c r="H53" i="25" s="1"/>
  <c r="Z53" i="25" s="1"/>
  <c r="AH239" i="7"/>
  <c r="G53" i="25" s="1"/>
  <c r="Y53" i="25" s="1"/>
  <c r="AG239" i="7"/>
  <c r="F53" i="25" s="1"/>
  <c r="X53" i="25" s="1"/>
  <c r="AF239" i="7"/>
  <c r="E53" i="25" s="1"/>
  <c r="W53" i="25" s="1"/>
  <c r="AE239" i="7"/>
  <c r="D53" i="25" s="1"/>
  <c r="V53" i="25" s="1"/>
  <c r="AK238" i="7"/>
  <c r="J52" i="25" s="1"/>
  <c r="AB52" i="25" s="1"/>
  <c r="AJ238" i="7"/>
  <c r="I52" i="25" s="1"/>
  <c r="AA52" i="25" s="1"/>
  <c r="AI238" i="7"/>
  <c r="H52" i="25" s="1"/>
  <c r="Z52" i="25" s="1"/>
  <c r="AH238" i="7"/>
  <c r="G52" i="25" s="1"/>
  <c r="Y52" i="25" s="1"/>
  <c r="AG238" i="7"/>
  <c r="F52" i="25" s="1"/>
  <c r="X52" i="25" s="1"/>
  <c r="AF238" i="7"/>
  <c r="E52" i="25" s="1"/>
  <c r="W52" i="25" s="1"/>
  <c r="AE238" i="7"/>
  <c r="D52" i="25" s="1"/>
  <c r="V52" i="25" s="1"/>
  <c r="AK237" i="7"/>
  <c r="J51" i="25" s="1"/>
  <c r="AB51" i="25" s="1"/>
  <c r="AJ237" i="7"/>
  <c r="I51" i="25" s="1"/>
  <c r="AA51" i="25" s="1"/>
  <c r="AI237" i="7"/>
  <c r="H51" i="25" s="1"/>
  <c r="Z51" i="25" s="1"/>
  <c r="AH237" i="7"/>
  <c r="G51" i="25" s="1"/>
  <c r="Y51" i="25" s="1"/>
  <c r="AG237" i="7"/>
  <c r="F51" i="25" s="1"/>
  <c r="X51" i="25" s="1"/>
  <c r="AF237" i="7"/>
  <c r="E51" i="25" s="1"/>
  <c r="W51" i="25" s="1"/>
  <c r="AK234" i="7"/>
  <c r="J67" i="25" s="1"/>
  <c r="AB67" i="25" s="1"/>
  <c r="AJ234" i="7"/>
  <c r="I67" i="25" s="1"/>
  <c r="AA67" i="25" s="1"/>
  <c r="AI234" i="7"/>
  <c r="H67" i="25" s="1"/>
  <c r="Z67" i="25" s="1"/>
  <c r="AH234" i="7"/>
  <c r="G67" i="25" s="1"/>
  <c r="Y67" i="25" s="1"/>
  <c r="AG234" i="7"/>
  <c r="F67" i="25" s="1"/>
  <c r="X67" i="25" s="1"/>
  <c r="AF234" i="7"/>
  <c r="E67" i="25" s="1"/>
  <c r="W67" i="25" s="1"/>
  <c r="AE234" i="7"/>
  <c r="D67" i="25" s="1"/>
  <c r="V67" i="25" s="1"/>
  <c r="AK233" i="7"/>
  <c r="J66" i="25" s="1"/>
  <c r="AB66" i="25" s="1"/>
  <c r="AJ233" i="7"/>
  <c r="I66" i="25" s="1"/>
  <c r="AA66" i="25" s="1"/>
  <c r="AI233" i="7"/>
  <c r="H66" i="25" s="1"/>
  <c r="Z66" i="25" s="1"/>
  <c r="AH233" i="7"/>
  <c r="G66" i="25" s="1"/>
  <c r="Y66" i="25" s="1"/>
  <c r="AG233" i="7"/>
  <c r="F66" i="25" s="1"/>
  <c r="X66" i="25" s="1"/>
  <c r="AF233" i="7"/>
  <c r="E66" i="25" s="1"/>
  <c r="W66" i="25" s="1"/>
  <c r="AE233" i="7"/>
  <c r="D66" i="25" s="1"/>
  <c r="V66" i="25" s="1"/>
  <c r="AK232" i="7"/>
  <c r="J65" i="25" s="1"/>
  <c r="AB65" i="25" s="1"/>
  <c r="AJ232" i="7"/>
  <c r="I65" i="25" s="1"/>
  <c r="AA65" i="25" s="1"/>
  <c r="AI232" i="7"/>
  <c r="H65" i="25" s="1"/>
  <c r="Z65" i="25" s="1"/>
  <c r="AH232" i="7"/>
  <c r="G65" i="25" s="1"/>
  <c r="Y65" i="25" s="1"/>
  <c r="AG232" i="7"/>
  <c r="F65" i="25" s="1"/>
  <c r="X65" i="25" s="1"/>
  <c r="AF232" i="7"/>
  <c r="E65" i="25" s="1"/>
  <c r="W65" i="25" s="1"/>
  <c r="AE232" i="7"/>
  <c r="D65" i="25" s="1"/>
  <c r="V65" i="25" s="1"/>
  <c r="AK231" i="7"/>
  <c r="J64" i="25" s="1"/>
  <c r="AB64" i="25" s="1"/>
  <c r="AJ231" i="7"/>
  <c r="I64" i="25" s="1"/>
  <c r="AA64" i="25" s="1"/>
  <c r="AI231" i="7"/>
  <c r="H64" i="25" s="1"/>
  <c r="Z64" i="25" s="1"/>
  <c r="AH231" i="7"/>
  <c r="G64" i="25" s="1"/>
  <c r="Y64" i="25" s="1"/>
  <c r="AG231" i="7"/>
  <c r="F64" i="25" s="1"/>
  <c r="X64" i="25" s="1"/>
  <c r="AF231" i="7"/>
  <c r="E64" i="25" s="1"/>
  <c r="W64" i="25" s="1"/>
  <c r="AE231" i="7"/>
  <c r="D64" i="25" s="1"/>
  <c r="V64" i="25" s="1"/>
  <c r="AK230" i="7"/>
  <c r="J63" i="25" s="1"/>
  <c r="AB63" i="25" s="1"/>
  <c r="AJ230" i="7"/>
  <c r="I63" i="25" s="1"/>
  <c r="AA63" i="25" s="1"/>
  <c r="AI230" i="7"/>
  <c r="H63" i="25" s="1"/>
  <c r="Z63" i="25" s="1"/>
  <c r="AH230" i="7"/>
  <c r="G63" i="25" s="1"/>
  <c r="Y63" i="25" s="1"/>
  <c r="AG230" i="7"/>
  <c r="F63" i="25" s="1"/>
  <c r="X63" i="25" s="1"/>
  <c r="AF230" i="7"/>
  <c r="E63" i="25" s="1"/>
  <c r="W63" i="25" s="1"/>
  <c r="AE230" i="7"/>
  <c r="D63" i="25" s="1"/>
  <c r="V63" i="25" s="1"/>
  <c r="AK229" i="7"/>
  <c r="J62" i="25" s="1"/>
  <c r="AB62" i="25" s="1"/>
  <c r="AJ229" i="7"/>
  <c r="I62" i="25" s="1"/>
  <c r="AA62" i="25" s="1"/>
  <c r="AI229" i="7"/>
  <c r="H62" i="25" s="1"/>
  <c r="Z62" i="25" s="1"/>
  <c r="AH229" i="7"/>
  <c r="G62" i="25" s="1"/>
  <c r="Y62" i="25" s="1"/>
  <c r="AG229" i="7"/>
  <c r="F62" i="25" s="1"/>
  <c r="X62" i="25" s="1"/>
  <c r="AF229" i="7"/>
  <c r="E62" i="25" s="1"/>
  <c r="W62" i="25" s="1"/>
  <c r="AE229" i="7"/>
  <c r="D62" i="25" s="1"/>
  <c r="V62" i="25" s="1"/>
  <c r="AK228" i="7"/>
  <c r="J61" i="25" s="1"/>
  <c r="AB61" i="25" s="1"/>
  <c r="AJ228" i="7"/>
  <c r="I61" i="25" s="1"/>
  <c r="AA61" i="25" s="1"/>
  <c r="AI228" i="7"/>
  <c r="H61" i="25" s="1"/>
  <c r="Z61" i="25" s="1"/>
  <c r="AH228" i="7"/>
  <c r="G61" i="25" s="1"/>
  <c r="Y61" i="25" s="1"/>
  <c r="AG228" i="7"/>
  <c r="F61" i="25" s="1"/>
  <c r="X61" i="25" s="1"/>
  <c r="AF228" i="7"/>
  <c r="E61" i="25" s="1"/>
  <c r="W61" i="25" s="1"/>
  <c r="AE228" i="7"/>
  <c r="D61" i="25" s="1"/>
  <c r="V61" i="25" s="1"/>
  <c r="AK227" i="7"/>
  <c r="J60" i="25" s="1"/>
  <c r="AB60" i="25" s="1"/>
  <c r="AJ227" i="7"/>
  <c r="I60" i="25" s="1"/>
  <c r="AA60" i="25" s="1"/>
  <c r="AI227" i="7"/>
  <c r="H60" i="25" s="1"/>
  <c r="Z60" i="25" s="1"/>
  <c r="AH227" i="7"/>
  <c r="G60" i="25" s="1"/>
  <c r="Y60" i="25" s="1"/>
  <c r="AG227" i="7"/>
  <c r="F60" i="25" s="1"/>
  <c r="X60" i="25" s="1"/>
  <c r="AF227" i="7"/>
  <c r="E60" i="25" s="1"/>
  <c r="W60" i="25" s="1"/>
  <c r="AE227" i="7"/>
  <c r="D60" i="25" s="1"/>
  <c r="V60" i="25" s="1"/>
  <c r="AK213" i="7"/>
  <c r="R16" i="25" s="1"/>
  <c r="AJ16" i="25" s="1"/>
  <c r="BA16" i="25" s="1"/>
  <c r="AJ213" i="7"/>
  <c r="Q16" i="25" s="1"/>
  <c r="AI16" i="25" s="1"/>
  <c r="AZ16" i="25" s="1"/>
  <c r="AI213" i="7"/>
  <c r="P16" i="25" s="1"/>
  <c r="AH16" i="25" s="1"/>
  <c r="AY16" i="25" s="1"/>
  <c r="AH213" i="7"/>
  <c r="O16" i="25" s="1"/>
  <c r="AG16" i="25" s="1"/>
  <c r="AX16" i="25" s="1"/>
  <c r="AG213" i="7"/>
  <c r="N16" i="25" s="1"/>
  <c r="AF16" i="25" s="1"/>
  <c r="AW16" i="25" s="1"/>
  <c r="AF213" i="7"/>
  <c r="M16" i="25" s="1"/>
  <c r="AE16" i="25" s="1"/>
  <c r="AV16" i="25" s="1"/>
  <c r="AE213" i="7"/>
  <c r="L16" i="25" s="1"/>
  <c r="AD16" i="25" s="1"/>
  <c r="AU16" i="25" s="1"/>
  <c r="AK212" i="7"/>
  <c r="R15" i="25" s="1"/>
  <c r="AJ15" i="25" s="1"/>
  <c r="BA15" i="25" s="1"/>
  <c r="AJ212" i="7"/>
  <c r="Q15" i="25" s="1"/>
  <c r="AI15" i="25" s="1"/>
  <c r="AZ15" i="25" s="1"/>
  <c r="AI212" i="7"/>
  <c r="P15" i="25" s="1"/>
  <c r="AH15" i="25" s="1"/>
  <c r="AY15" i="25" s="1"/>
  <c r="AH212" i="7"/>
  <c r="O15" i="25" s="1"/>
  <c r="AG15" i="25" s="1"/>
  <c r="AX15" i="25" s="1"/>
  <c r="AG212" i="7"/>
  <c r="N15" i="25" s="1"/>
  <c r="AF15" i="25" s="1"/>
  <c r="AW15" i="25" s="1"/>
  <c r="AF212" i="7"/>
  <c r="M15" i="25" s="1"/>
  <c r="AE15" i="25" s="1"/>
  <c r="AV15" i="25" s="1"/>
  <c r="AE212" i="7"/>
  <c r="L15" i="25" s="1"/>
  <c r="AD15" i="25" s="1"/>
  <c r="AU15" i="25" s="1"/>
  <c r="AK211" i="7"/>
  <c r="R14" i="25" s="1"/>
  <c r="AJ14" i="25" s="1"/>
  <c r="BA14" i="25" s="1"/>
  <c r="AJ211" i="7"/>
  <c r="Q14" i="25" s="1"/>
  <c r="AI14" i="25" s="1"/>
  <c r="AZ14" i="25" s="1"/>
  <c r="BB8" i="25" s="1"/>
  <c r="BB9" i="25" s="1"/>
  <c r="BB10" i="25" s="1"/>
  <c r="BB11" i="25" s="1"/>
  <c r="BB12" i="25" s="1"/>
  <c r="BB13" i="25" s="1"/>
  <c r="BB14" i="25" s="1"/>
  <c r="BB15" i="25" s="1"/>
  <c r="BB16" i="25" s="1"/>
  <c r="BB17" i="25" s="1"/>
  <c r="BB18" i="25" s="1"/>
  <c r="BB19" i="25" s="1"/>
  <c r="BB20" i="25" s="1"/>
  <c r="BB21" i="25" s="1"/>
  <c r="BB22" i="25" s="1"/>
  <c r="BB23" i="25" s="1"/>
  <c r="BB24" i="25" s="1"/>
  <c r="BB25" i="25" s="1"/>
  <c r="BB26" i="25" s="1"/>
  <c r="AI211" i="7"/>
  <c r="P14" i="25" s="1"/>
  <c r="AH14" i="25" s="1"/>
  <c r="AY14" i="25" s="1"/>
  <c r="AH211" i="7"/>
  <c r="O14" i="25" s="1"/>
  <c r="AG14" i="25" s="1"/>
  <c r="AX14" i="25" s="1"/>
  <c r="AG211" i="7"/>
  <c r="N14" i="25" s="1"/>
  <c r="AF14" i="25" s="1"/>
  <c r="AW14" i="25" s="1"/>
  <c r="AF211" i="7"/>
  <c r="M14" i="25" s="1"/>
  <c r="AE14" i="25" s="1"/>
  <c r="AV14" i="25" s="1"/>
  <c r="AE211" i="7"/>
  <c r="L14" i="25" s="1"/>
  <c r="AD14" i="25" s="1"/>
  <c r="AU14" i="25" s="1"/>
  <c r="AK210" i="7"/>
  <c r="R13" i="25" s="1"/>
  <c r="AJ13" i="25" s="1"/>
  <c r="BA13" i="25" s="1"/>
  <c r="AJ210" i="7"/>
  <c r="Q13" i="25" s="1"/>
  <c r="AI13" i="25" s="1"/>
  <c r="AZ13" i="25" s="1"/>
  <c r="AI210" i="7"/>
  <c r="P13" i="25" s="1"/>
  <c r="AH13" i="25" s="1"/>
  <c r="AY13" i="25" s="1"/>
  <c r="AH210" i="7"/>
  <c r="O13" i="25" s="1"/>
  <c r="AG13" i="25" s="1"/>
  <c r="AX13" i="25" s="1"/>
  <c r="AG210" i="7"/>
  <c r="N13" i="25" s="1"/>
  <c r="AF13" i="25" s="1"/>
  <c r="AW13" i="25" s="1"/>
  <c r="AF210" i="7"/>
  <c r="M13" i="25" s="1"/>
  <c r="AE13" i="25" s="1"/>
  <c r="AV13" i="25" s="1"/>
  <c r="AE210" i="7"/>
  <c r="L13" i="25" s="1"/>
  <c r="AD13" i="25" s="1"/>
  <c r="AU13" i="25" s="1"/>
  <c r="AK209" i="7"/>
  <c r="R12" i="25" s="1"/>
  <c r="AJ12" i="25" s="1"/>
  <c r="BA12" i="25" s="1"/>
  <c r="AJ209" i="7"/>
  <c r="Q12" i="25" s="1"/>
  <c r="AI12" i="25" s="1"/>
  <c r="AZ12" i="25" s="1"/>
  <c r="AI209" i="7"/>
  <c r="P12" i="25" s="1"/>
  <c r="AH12" i="25" s="1"/>
  <c r="AY12" i="25" s="1"/>
  <c r="AH209" i="7"/>
  <c r="O12" i="25" s="1"/>
  <c r="AG12" i="25" s="1"/>
  <c r="AX12" i="25" s="1"/>
  <c r="AG209" i="7"/>
  <c r="N12" i="25" s="1"/>
  <c r="AF12" i="25" s="1"/>
  <c r="AW12" i="25" s="1"/>
  <c r="AF209" i="7"/>
  <c r="M12" i="25" s="1"/>
  <c r="AE12" i="25" s="1"/>
  <c r="AV12" i="25" s="1"/>
  <c r="AE209" i="7"/>
  <c r="L12" i="25" s="1"/>
  <c r="AD12" i="25" s="1"/>
  <c r="AU12" i="25" s="1"/>
  <c r="AK208" i="7"/>
  <c r="R11" i="25" s="1"/>
  <c r="AJ11" i="25" s="1"/>
  <c r="BA11" i="25" s="1"/>
  <c r="AJ208" i="7"/>
  <c r="Q11" i="25" s="1"/>
  <c r="AI11" i="25" s="1"/>
  <c r="AZ11" i="25" s="1"/>
  <c r="AI208" i="7"/>
  <c r="P11" i="25" s="1"/>
  <c r="AH11" i="25" s="1"/>
  <c r="AY11" i="25" s="1"/>
  <c r="AH208" i="7"/>
  <c r="O11" i="25" s="1"/>
  <c r="AG11" i="25" s="1"/>
  <c r="AX11" i="25" s="1"/>
  <c r="AG208" i="7"/>
  <c r="N11" i="25" s="1"/>
  <c r="AF11" i="25" s="1"/>
  <c r="AW11" i="25" s="1"/>
  <c r="AF208" i="7"/>
  <c r="M11" i="25" s="1"/>
  <c r="AE11" i="25" s="1"/>
  <c r="AV11" i="25" s="1"/>
  <c r="AE208" i="7"/>
  <c r="L11" i="25" s="1"/>
  <c r="AD11" i="25" s="1"/>
  <c r="AU11" i="25" s="1"/>
  <c r="AK207" i="7"/>
  <c r="R10" i="25" s="1"/>
  <c r="AJ10" i="25" s="1"/>
  <c r="BA10" i="25" s="1"/>
  <c r="AJ207" i="7"/>
  <c r="Q10" i="25" s="1"/>
  <c r="AI10" i="25" s="1"/>
  <c r="AZ10" i="25" s="1"/>
  <c r="AI207" i="7"/>
  <c r="P10" i="25" s="1"/>
  <c r="AH10" i="25" s="1"/>
  <c r="AY10" i="25" s="1"/>
  <c r="AH207" i="7"/>
  <c r="O10" i="25" s="1"/>
  <c r="AG10" i="25" s="1"/>
  <c r="AX10" i="25" s="1"/>
  <c r="AG207" i="7"/>
  <c r="N10" i="25" s="1"/>
  <c r="AF10" i="25" s="1"/>
  <c r="AW10" i="25" s="1"/>
  <c r="AF207" i="7"/>
  <c r="M10" i="25" s="1"/>
  <c r="AE10" i="25" s="1"/>
  <c r="AV10" i="25" s="1"/>
  <c r="AE207" i="7"/>
  <c r="L10" i="25" s="1"/>
  <c r="AD10" i="25" s="1"/>
  <c r="AU10" i="25" s="1"/>
  <c r="AK206" i="7"/>
  <c r="R9" i="25" s="1"/>
  <c r="AJ9" i="25" s="1"/>
  <c r="BA9" i="25" s="1"/>
  <c r="AJ206" i="7"/>
  <c r="Q9" i="25" s="1"/>
  <c r="AI9" i="25" s="1"/>
  <c r="AZ9" i="25" s="1"/>
  <c r="AI206" i="7"/>
  <c r="P9" i="25" s="1"/>
  <c r="AH9" i="25" s="1"/>
  <c r="AY9" i="25" s="1"/>
  <c r="AH206" i="7"/>
  <c r="O9" i="25" s="1"/>
  <c r="AG9" i="25" s="1"/>
  <c r="AX9" i="25" s="1"/>
  <c r="AG206" i="7"/>
  <c r="N9" i="25" s="1"/>
  <c r="AF9" i="25" s="1"/>
  <c r="AW9" i="25" s="1"/>
  <c r="AF206" i="7"/>
  <c r="M9" i="25" s="1"/>
  <c r="AE9" i="25" s="1"/>
  <c r="AV9" i="25" s="1"/>
  <c r="AE206" i="7"/>
  <c r="L9" i="25" s="1"/>
  <c r="AD9" i="25" s="1"/>
  <c r="AU9" i="25" s="1"/>
  <c r="AK205" i="7"/>
  <c r="R8" i="25" s="1"/>
  <c r="AJ8" i="25" s="1"/>
  <c r="BA8" i="25" s="1"/>
  <c r="AJ205" i="7"/>
  <c r="Q8" i="25" s="1"/>
  <c r="AI8" i="25" s="1"/>
  <c r="AZ8" i="25" s="1"/>
  <c r="AI205" i="7"/>
  <c r="P8" i="25" s="1"/>
  <c r="AH8" i="25" s="1"/>
  <c r="AY8" i="25" s="1"/>
  <c r="AH205" i="7"/>
  <c r="O8" i="25" s="1"/>
  <c r="AG8" i="25" s="1"/>
  <c r="AX8" i="25" s="1"/>
  <c r="AG205" i="7"/>
  <c r="N8" i="25" s="1"/>
  <c r="AF8" i="25" s="1"/>
  <c r="AW8" i="25" s="1"/>
  <c r="AF205" i="7"/>
  <c r="M8" i="25" s="1"/>
  <c r="AE8" i="25" s="1"/>
  <c r="AV8" i="25" s="1"/>
  <c r="AE205" i="7"/>
  <c r="L8" i="25" s="1"/>
  <c r="AD8" i="25" s="1"/>
  <c r="AU8" i="25" s="1"/>
  <c r="AK191" i="7"/>
  <c r="R36" i="25" s="1"/>
  <c r="AJ36" i="25" s="1"/>
  <c r="BA36" i="25" s="1"/>
  <c r="AJ191" i="7"/>
  <c r="Q36" i="25" s="1"/>
  <c r="AI36" i="25" s="1"/>
  <c r="AZ36" i="25" s="1"/>
  <c r="AI191" i="7"/>
  <c r="P36" i="25" s="1"/>
  <c r="AH36" i="25" s="1"/>
  <c r="AY36" i="25" s="1"/>
  <c r="AH191" i="7"/>
  <c r="O36" i="25" s="1"/>
  <c r="AG36" i="25" s="1"/>
  <c r="AX36" i="25" s="1"/>
  <c r="AG191" i="7"/>
  <c r="N36" i="25" s="1"/>
  <c r="AF36" i="25" s="1"/>
  <c r="AW36" i="25" s="1"/>
  <c r="AF191" i="7"/>
  <c r="M36" i="25" s="1"/>
  <c r="AE36" i="25" s="1"/>
  <c r="AV36" i="25" s="1"/>
  <c r="AE191" i="7"/>
  <c r="L36" i="25" s="1"/>
  <c r="AD36" i="25" s="1"/>
  <c r="AU36" i="25" s="1"/>
  <c r="AK190" i="7"/>
  <c r="R35" i="25" s="1"/>
  <c r="AJ35" i="25" s="1"/>
  <c r="BA35" i="25" s="1"/>
  <c r="AJ190" i="7"/>
  <c r="Q35" i="25" s="1"/>
  <c r="AI35" i="25" s="1"/>
  <c r="AZ35" i="25" s="1"/>
  <c r="AI190" i="7"/>
  <c r="P35" i="25" s="1"/>
  <c r="AH35" i="25" s="1"/>
  <c r="AY35" i="25" s="1"/>
  <c r="AH190" i="7"/>
  <c r="O35" i="25" s="1"/>
  <c r="AG35" i="25" s="1"/>
  <c r="AX35" i="25" s="1"/>
  <c r="AG190" i="7"/>
  <c r="N35" i="25" s="1"/>
  <c r="AF35" i="25" s="1"/>
  <c r="AW35" i="25" s="1"/>
  <c r="AF190" i="7"/>
  <c r="M35" i="25" s="1"/>
  <c r="AE35" i="25" s="1"/>
  <c r="AV35" i="25" s="1"/>
  <c r="AE190" i="7"/>
  <c r="L35" i="25" s="1"/>
  <c r="AD35" i="25" s="1"/>
  <c r="AU35" i="25" s="1"/>
  <c r="AK189" i="7"/>
  <c r="R34" i="25" s="1"/>
  <c r="AJ34" i="25" s="1"/>
  <c r="BA34" i="25" s="1"/>
  <c r="AJ189" i="7"/>
  <c r="Q34" i="25" s="1"/>
  <c r="AI34" i="25" s="1"/>
  <c r="AZ34" i="25" s="1"/>
  <c r="BB28" i="25" s="1"/>
  <c r="BB29" i="25" s="1"/>
  <c r="BB30" i="25" s="1"/>
  <c r="BB31" i="25" s="1"/>
  <c r="BB32" i="25" s="1"/>
  <c r="BB33" i="25" s="1"/>
  <c r="BB34" i="25" s="1"/>
  <c r="BB35" i="25" s="1"/>
  <c r="BB36" i="25" s="1"/>
  <c r="BB37" i="25" s="1"/>
  <c r="BB38" i="25" s="1"/>
  <c r="BB39" i="25" s="1"/>
  <c r="BB40" i="25" s="1"/>
  <c r="BB41" i="25" s="1"/>
  <c r="BB42" i="25" s="1"/>
  <c r="BB43" i="25" s="1"/>
  <c r="BB44" i="25" s="1"/>
  <c r="BB45" i="25" s="1"/>
  <c r="BB46" i="25" s="1"/>
  <c r="AI189" i="7"/>
  <c r="P34" i="25" s="1"/>
  <c r="AH34" i="25" s="1"/>
  <c r="AY34" i="25" s="1"/>
  <c r="AH189" i="7"/>
  <c r="O34" i="25" s="1"/>
  <c r="AG34" i="25" s="1"/>
  <c r="AX34" i="25" s="1"/>
  <c r="AG189" i="7"/>
  <c r="N34" i="25" s="1"/>
  <c r="AF34" i="25" s="1"/>
  <c r="AW34" i="25" s="1"/>
  <c r="AF189" i="7"/>
  <c r="M34" i="25" s="1"/>
  <c r="AE34" i="25" s="1"/>
  <c r="AV34" i="25" s="1"/>
  <c r="AE189" i="7"/>
  <c r="L34" i="25" s="1"/>
  <c r="AD34" i="25" s="1"/>
  <c r="AU34" i="25" s="1"/>
  <c r="AK188" i="7"/>
  <c r="R33" i="25" s="1"/>
  <c r="AJ33" i="25" s="1"/>
  <c r="BA33" i="25" s="1"/>
  <c r="AJ188" i="7"/>
  <c r="Q33" i="25" s="1"/>
  <c r="AI33" i="25" s="1"/>
  <c r="AZ33" i="25" s="1"/>
  <c r="AI188" i="7"/>
  <c r="P33" i="25" s="1"/>
  <c r="AH33" i="25" s="1"/>
  <c r="AY33" i="25" s="1"/>
  <c r="AH188" i="7"/>
  <c r="O33" i="25" s="1"/>
  <c r="AG33" i="25" s="1"/>
  <c r="AX33" i="25" s="1"/>
  <c r="AG188" i="7"/>
  <c r="N33" i="25" s="1"/>
  <c r="AF33" i="25" s="1"/>
  <c r="AW33" i="25" s="1"/>
  <c r="AF188" i="7"/>
  <c r="M33" i="25" s="1"/>
  <c r="AE33" i="25" s="1"/>
  <c r="AV33" i="25" s="1"/>
  <c r="AE188" i="7"/>
  <c r="L33" i="25" s="1"/>
  <c r="AD33" i="25" s="1"/>
  <c r="AU33" i="25" s="1"/>
  <c r="AK187" i="7"/>
  <c r="R32" i="25" s="1"/>
  <c r="AJ32" i="25" s="1"/>
  <c r="BA32" i="25" s="1"/>
  <c r="AJ187" i="7"/>
  <c r="Q32" i="25" s="1"/>
  <c r="AI32" i="25" s="1"/>
  <c r="AZ32" i="25" s="1"/>
  <c r="AI187" i="7"/>
  <c r="P32" i="25" s="1"/>
  <c r="AH32" i="25" s="1"/>
  <c r="AY32" i="25" s="1"/>
  <c r="AH187" i="7"/>
  <c r="O32" i="25" s="1"/>
  <c r="AG32" i="25" s="1"/>
  <c r="AX32" i="25" s="1"/>
  <c r="AG187" i="7"/>
  <c r="N32" i="25" s="1"/>
  <c r="AF32" i="25" s="1"/>
  <c r="AW32" i="25" s="1"/>
  <c r="AF187" i="7"/>
  <c r="M32" i="25" s="1"/>
  <c r="AE32" i="25" s="1"/>
  <c r="AV32" i="25" s="1"/>
  <c r="AE187" i="7"/>
  <c r="L32" i="25" s="1"/>
  <c r="AD32" i="25" s="1"/>
  <c r="AU32" i="25" s="1"/>
  <c r="AK186" i="7"/>
  <c r="R31" i="25" s="1"/>
  <c r="AJ31" i="25" s="1"/>
  <c r="BA31" i="25" s="1"/>
  <c r="AJ186" i="7"/>
  <c r="Q31" i="25" s="1"/>
  <c r="AI31" i="25" s="1"/>
  <c r="AZ31" i="25" s="1"/>
  <c r="AI186" i="7"/>
  <c r="P31" i="25" s="1"/>
  <c r="AH31" i="25" s="1"/>
  <c r="AY31" i="25" s="1"/>
  <c r="AH186" i="7"/>
  <c r="O31" i="25" s="1"/>
  <c r="AG31" i="25" s="1"/>
  <c r="AX31" i="25" s="1"/>
  <c r="AG186" i="7"/>
  <c r="N31" i="25" s="1"/>
  <c r="AF31" i="25" s="1"/>
  <c r="AW31" i="25" s="1"/>
  <c r="AF186" i="7"/>
  <c r="M31" i="25" s="1"/>
  <c r="AE31" i="25" s="1"/>
  <c r="AV31" i="25" s="1"/>
  <c r="AE186" i="7"/>
  <c r="L31" i="25" s="1"/>
  <c r="AD31" i="25" s="1"/>
  <c r="AU31" i="25" s="1"/>
  <c r="AK185" i="7"/>
  <c r="R30" i="25" s="1"/>
  <c r="AJ30" i="25" s="1"/>
  <c r="BA30" i="25" s="1"/>
  <c r="AJ185" i="7"/>
  <c r="Q30" i="25" s="1"/>
  <c r="AI30" i="25" s="1"/>
  <c r="AZ30" i="25" s="1"/>
  <c r="AI185" i="7"/>
  <c r="P30" i="25" s="1"/>
  <c r="AH30" i="25" s="1"/>
  <c r="AY30" i="25" s="1"/>
  <c r="AH185" i="7"/>
  <c r="O30" i="25" s="1"/>
  <c r="AG30" i="25" s="1"/>
  <c r="AX30" i="25" s="1"/>
  <c r="AG185" i="7"/>
  <c r="N30" i="25" s="1"/>
  <c r="AF30" i="25" s="1"/>
  <c r="AW30" i="25" s="1"/>
  <c r="AF185" i="7"/>
  <c r="M30" i="25" s="1"/>
  <c r="AE30" i="25" s="1"/>
  <c r="AV30" i="25" s="1"/>
  <c r="AE185" i="7"/>
  <c r="L30" i="25" s="1"/>
  <c r="AD30" i="25" s="1"/>
  <c r="AU30" i="25" s="1"/>
  <c r="AK184" i="7"/>
  <c r="R29" i="25" s="1"/>
  <c r="AJ29" i="25" s="1"/>
  <c r="BA29" i="25" s="1"/>
  <c r="AJ184" i="7"/>
  <c r="Q29" i="25" s="1"/>
  <c r="AI29" i="25" s="1"/>
  <c r="AZ29" i="25" s="1"/>
  <c r="AI184" i="7"/>
  <c r="P29" i="25" s="1"/>
  <c r="AH29" i="25" s="1"/>
  <c r="AY29" i="25" s="1"/>
  <c r="AH184" i="7"/>
  <c r="O29" i="25" s="1"/>
  <c r="AG29" i="25" s="1"/>
  <c r="AX29" i="25" s="1"/>
  <c r="AG184" i="7"/>
  <c r="N29" i="25" s="1"/>
  <c r="AF29" i="25" s="1"/>
  <c r="AW29" i="25" s="1"/>
  <c r="AF184" i="7"/>
  <c r="M29" i="25" s="1"/>
  <c r="AE29" i="25" s="1"/>
  <c r="AV29" i="25" s="1"/>
  <c r="AE184" i="7"/>
  <c r="L29" i="25" s="1"/>
  <c r="AD29" i="25" s="1"/>
  <c r="AU29" i="25" s="1"/>
  <c r="AK183" i="7"/>
  <c r="R28" i="25" s="1"/>
  <c r="AJ28" i="25" s="1"/>
  <c r="BA28" i="25" s="1"/>
  <c r="AJ183" i="7"/>
  <c r="Q28" i="25" s="1"/>
  <c r="AI28" i="25" s="1"/>
  <c r="AZ28" i="25" s="1"/>
  <c r="AI183" i="7"/>
  <c r="P28" i="25" s="1"/>
  <c r="AH28" i="25" s="1"/>
  <c r="AY28" i="25" s="1"/>
  <c r="AH183" i="7"/>
  <c r="O28" i="25" s="1"/>
  <c r="AG28" i="25" s="1"/>
  <c r="AX28" i="25" s="1"/>
  <c r="AG183" i="7"/>
  <c r="N28" i="25" s="1"/>
  <c r="AF28" i="25" s="1"/>
  <c r="AW28" i="25" s="1"/>
  <c r="AF183" i="7"/>
  <c r="M28" i="25" s="1"/>
  <c r="AE28" i="25" s="1"/>
  <c r="AV28" i="25" s="1"/>
  <c r="AE183" i="7"/>
  <c r="L28" i="25" s="1"/>
  <c r="AD28" i="25" s="1"/>
  <c r="AU28" i="25" s="1"/>
  <c r="AK169" i="7"/>
  <c r="J16" i="25" s="1"/>
  <c r="AB16" i="25" s="1"/>
  <c r="AS16" i="25" s="1"/>
  <c r="AJ169" i="7"/>
  <c r="I16" i="25" s="1"/>
  <c r="AA16" i="25" s="1"/>
  <c r="AR16" i="25" s="1"/>
  <c r="AI169" i="7"/>
  <c r="H16" i="25" s="1"/>
  <c r="Z16" i="25" s="1"/>
  <c r="AQ16" i="25" s="1"/>
  <c r="AH169" i="7"/>
  <c r="G16" i="25" s="1"/>
  <c r="Y16" i="25" s="1"/>
  <c r="AP16" i="25" s="1"/>
  <c r="AG169" i="7"/>
  <c r="F16" i="25" s="1"/>
  <c r="X16" i="25" s="1"/>
  <c r="AO16" i="25" s="1"/>
  <c r="AF169" i="7"/>
  <c r="E16" i="25" s="1"/>
  <c r="W16" i="25" s="1"/>
  <c r="AN16" i="25" s="1"/>
  <c r="AE169" i="7"/>
  <c r="D16" i="25" s="1"/>
  <c r="V16" i="25" s="1"/>
  <c r="AM16" i="25" s="1"/>
  <c r="AK168" i="7"/>
  <c r="J15" i="25" s="1"/>
  <c r="AB15" i="25" s="1"/>
  <c r="AS15" i="25" s="1"/>
  <c r="AJ168" i="7"/>
  <c r="I15" i="25" s="1"/>
  <c r="AA15" i="25" s="1"/>
  <c r="AR15" i="25" s="1"/>
  <c r="AI168" i="7"/>
  <c r="H15" i="25" s="1"/>
  <c r="Z15" i="25" s="1"/>
  <c r="AQ15" i="25" s="1"/>
  <c r="AH168" i="7"/>
  <c r="G15" i="25" s="1"/>
  <c r="Y15" i="25" s="1"/>
  <c r="AP15" i="25" s="1"/>
  <c r="AG168" i="7"/>
  <c r="F15" i="25" s="1"/>
  <c r="X15" i="25" s="1"/>
  <c r="AO15" i="25" s="1"/>
  <c r="AF168" i="7"/>
  <c r="E15" i="25" s="1"/>
  <c r="W15" i="25" s="1"/>
  <c r="AN15" i="25" s="1"/>
  <c r="AE168" i="7"/>
  <c r="D15" i="25" s="1"/>
  <c r="V15" i="25" s="1"/>
  <c r="AM15" i="25" s="1"/>
  <c r="AK167" i="7"/>
  <c r="J14" i="25" s="1"/>
  <c r="AB14" i="25" s="1"/>
  <c r="AS14" i="25" s="1"/>
  <c r="AJ167" i="7"/>
  <c r="I14" i="25" s="1"/>
  <c r="AA14" i="25" s="1"/>
  <c r="AR14" i="25" s="1"/>
  <c r="AT8" i="25" s="1"/>
  <c r="AT9" i="25" s="1"/>
  <c r="AT10" i="25" s="1"/>
  <c r="AT11" i="25" s="1"/>
  <c r="AT12" i="25" s="1"/>
  <c r="AT13" i="25" s="1"/>
  <c r="AT14" i="25" s="1"/>
  <c r="AT15" i="25" s="1"/>
  <c r="AT16" i="25" s="1"/>
  <c r="AT17" i="25" s="1"/>
  <c r="AT18" i="25" s="1"/>
  <c r="AT19" i="25" s="1"/>
  <c r="AT20" i="25" s="1"/>
  <c r="AT21" i="25" s="1"/>
  <c r="AT22" i="25" s="1"/>
  <c r="AT23" i="25" s="1"/>
  <c r="AT24" i="25" s="1"/>
  <c r="AT25" i="25" s="1"/>
  <c r="AT26" i="25" s="1"/>
  <c r="AI167" i="7"/>
  <c r="H14" i="25" s="1"/>
  <c r="Z14" i="25" s="1"/>
  <c r="AQ14" i="25" s="1"/>
  <c r="AH167" i="7"/>
  <c r="G14" i="25" s="1"/>
  <c r="Y14" i="25" s="1"/>
  <c r="AP14" i="25" s="1"/>
  <c r="AG167" i="7"/>
  <c r="F14" i="25" s="1"/>
  <c r="X14" i="25" s="1"/>
  <c r="AO14" i="25" s="1"/>
  <c r="AF167" i="7"/>
  <c r="E14" i="25" s="1"/>
  <c r="W14" i="25" s="1"/>
  <c r="AN14" i="25" s="1"/>
  <c r="AE167" i="7"/>
  <c r="D14" i="25" s="1"/>
  <c r="V14" i="25" s="1"/>
  <c r="AM14" i="25" s="1"/>
  <c r="AK166" i="7"/>
  <c r="J13" i="25" s="1"/>
  <c r="AB13" i="25" s="1"/>
  <c r="AS13" i="25" s="1"/>
  <c r="AJ166" i="7"/>
  <c r="I13" i="25" s="1"/>
  <c r="AA13" i="25" s="1"/>
  <c r="AR13" i="25" s="1"/>
  <c r="AI166" i="7"/>
  <c r="H13" i="25" s="1"/>
  <c r="Z13" i="25" s="1"/>
  <c r="AQ13" i="25" s="1"/>
  <c r="AH166" i="7"/>
  <c r="G13" i="25" s="1"/>
  <c r="Y13" i="25" s="1"/>
  <c r="AP13" i="25" s="1"/>
  <c r="AG166" i="7"/>
  <c r="F13" i="25" s="1"/>
  <c r="X13" i="25" s="1"/>
  <c r="AO13" i="25" s="1"/>
  <c r="AF166" i="7"/>
  <c r="E13" i="25" s="1"/>
  <c r="W13" i="25" s="1"/>
  <c r="AN13" i="25" s="1"/>
  <c r="AE166" i="7"/>
  <c r="D13" i="25" s="1"/>
  <c r="V13" i="25" s="1"/>
  <c r="AM13" i="25" s="1"/>
  <c r="AK165" i="7"/>
  <c r="J12" i="25" s="1"/>
  <c r="AB12" i="25" s="1"/>
  <c r="AS12" i="25" s="1"/>
  <c r="AJ165" i="7"/>
  <c r="I12" i="25" s="1"/>
  <c r="AA12" i="25" s="1"/>
  <c r="AR12" i="25" s="1"/>
  <c r="AI165" i="7"/>
  <c r="H12" i="25" s="1"/>
  <c r="Z12" i="25" s="1"/>
  <c r="AQ12" i="25" s="1"/>
  <c r="AH165" i="7"/>
  <c r="G12" i="25" s="1"/>
  <c r="Y12" i="25" s="1"/>
  <c r="AP12" i="25" s="1"/>
  <c r="AG165" i="7"/>
  <c r="F12" i="25" s="1"/>
  <c r="X12" i="25" s="1"/>
  <c r="AO12" i="25" s="1"/>
  <c r="AF165" i="7"/>
  <c r="E12" i="25" s="1"/>
  <c r="W12" i="25" s="1"/>
  <c r="AN12" i="25" s="1"/>
  <c r="AE165" i="7"/>
  <c r="D12" i="25" s="1"/>
  <c r="V12" i="25" s="1"/>
  <c r="AM12" i="25" s="1"/>
  <c r="AK164" i="7"/>
  <c r="J11" i="25" s="1"/>
  <c r="AB11" i="25" s="1"/>
  <c r="AS11" i="25" s="1"/>
  <c r="AJ164" i="7"/>
  <c r="I11" i="25" s="1"/>
  <c r="AA11" i="25" s="1"/>
  <c r="AR11" i="25" s="1"/>
  <c r="AI164" i="7"/>
  <c r="H11" i="25" s="1"/>
  <c r="Z11" i="25" s="1"/>
  <c r="AQ11" i="25" s="1"/>
  <c r="AH164" i="7"/>
  <c r="G11" i="25" s="1"/>
  <c r="Y11" i="25" s="1"/>
  <c r="AP11" i="25" s="1"/>
  <c r="AG164" i="7"/>
  <c r="F11" i="25" s="1"/>
  <c r="X11" i="25" s="1"/>
  <c r="AO11" i="25" s="1"/>
  <c r="AF164" i="7"/>
  <c r="E11" i="25" s="1"/>
  <c r="W11" i="25" s="1"/>
  <c r="AN11" i="25" s="1"/>
  <c r="AE164" i="7"/>
  <c r="D11" i="25" s="1"/>
  <c r="V11" i="25" s="1"/>
  <c r="AM11" i="25" s="1"/>
  <c r="AK163" i="7"/>
  <c r="J10" i="25" s="1"/>
  <c r="AB10" i="25" s="1"/>
  <c r="AS10" i="25" s="1"/>
  <c r="AJ163" i="7"/>
  <c r="I10" i="25" s="1"/>
  <c r="AA10" i="25" s="1"/>
  <c r="AR10" i="25" s="1"/>
  <c r="AI163" i="7"/>
  <c r="H10" i="25" s="1"/>
  <c r="Z10" i="25" s="1"/>
  <c r="AQ10" i="25" s="1"/>
  <c r="AH163" i="7"/>
  <c r="G10" i="25" s="1"/>
  <c r="Y10" i="25" s="1"/>
  <c r="AP10" i="25" s="1"/>
  <c r="AG163" i="7"/>
  <c r="F10" i="25" s="1"/>
  <c r="X10" i="25" s="1"/>
  <c r="AO10" i="25" s="1"/>
  <c r="AF163" i="7"/>
  <c r="E10" i="25" s="1"/>
  <c r="W10" i="25" s="1"/>
  <c r="AN10" i="25" s="1"/>
  <c r="AE163" i="7"/>
  <c r="D10" i="25" s="1"/>
  <c r="V10" i="25" s="1"/>
  <c r="AM10" i="25" s="1"/>
  <c r="AK162" i="7"/>
  <c r="J9" i="25" s="1"/>
  <c r="AB9" i="25" s="1"/>
  <c r="AS9" i="25" s="1"/>
  <c r="AJ162" i="7"/>
  <c r="I9" i="25" s="1"/>
  <c r="AA9" i="25" s="1"/>
  <c r="AR9" i="25" s="1"/>
  <c r="AI162" i="7"/>
  <c r="H9" i="25" s="1"/>
  <c r="Z9" i="25" s="1"/>
  <c r="AQ9" i="25" s="1"/>
  <c r="AH162" i="7"/>
  <c r="G9" i="25" s="1"/>
  <c r="Y9" i="25" s="1"/>
  <c r="AP9" i="25" s="1"/>
  <c r="AG162" i="7"/>
  <c r="F9" i="25" s="1"/>
  <c r="X9" i="25" s="1"/>
  <c r="AO9" i="25" s="1"/>
  <c r="AF162" i="7"/>
  <c r="E9" i="25" s="1"/>
  <c r="W9" i="25" s="1"/>
  <c r="AN9" i="25" s="1"/>
  <c r="AE162" i="7"/>
  <c r="D9" i="25" s="1"/>
  <c r="V9" i="25" s="1"/>
  <c r="AM9" i="25" s="1"/>
  <c r="AK161" i="7"/>
  <c r="J8" i="25" s="1"/>
  <c r="AB8" i="25" s="1"/>
  <c r="AS8" i="25" s="1"/>
  <c r="AJ161" i="7"/>
  <c r="I8" i="25" s="1"/>
  <c r="AA8" i="25" s="1"/>
  <c r="AR8" i="25" s="1"/>
  <c r="AI161" i="7"/>
  <c r="H8" i="25" s="1"/>
  <c r="Z8" i="25" s="1"/>
  <c r="AQ8" i="25" s="1"/>
  <c r="AH161" i="7"/>
  <c r="G8" i="25" s="1"/>
  <c r="Y8" i="25" s="1"/>
  <c r="AP8" i="25" s="1"/>
  <c r="AG161" i="7"/>
  <c r="F8" i="25" s="1"/>
  <c r="X8" i="25" s="1"/>
  <c r="AO8" i="25" s="1"/>
  <c r="AF161" i="7"/>
  <c r="E8" i="25" s="1"/>
  <c r="W8" i="25" s="1"/>
  <c r="AN8" i="25" s="1"/>
  <c r="AE161" i="7"/>
  <c r="D8" i="25" s="1"/>
  <c r="V8" i="25" s="1"/>
  <c r="AM8" i="25" s="1"/>
  <c r="AE140" i="7"/>
  <c r="D29" i="25" s="1"/>
  <c r="V29" i="25" s="1"/>
  <c r="AM29" i="25" s="1"/>
  <c r="AF140" i="7"/>
  <c r="E29" i="25" s="1"/>
  <c r="W29" i="25" s="1"/>
  <c r="AN29" i="25" s="1"/>
  <c r="AG140" i="7"/>
  <c r="F29" i="25" s="1"/>
  <c r="X29" i="25" s="1"/>
  <c r="AO29" i="25" s="1"/>
  <c r="AH140" i="7"/>
  <c r="G29" i="25" s="1"/>
  <c r="Y29" i="25" s="1"/>
  <c r="AP29" i="25" s="1"/>
  <c r="AI140" i="7"/>
  <c r="H29" i="25" s="1"/>
  <c r="Z29" i="25" s="1"/>
  <c r="AQ29" i="25" s="1"/>
  <c r="AJ140" i="7"/>
  <c r="I29" i="25" s="1"/>
  <c r="AA29" i="25" s="1"/>
  <c r="AR29" i="25" s="1"/>
  <c r="AK140" i="7"/>
  <c r="J29" i="25" s="1"/>
  <c r="AB29" i="25" s="1"/>
  <c r="AS29" i="25" s="1"/>
  <c r="AE141" i="7"/>
  <c r="D30" i="25" s="1"/>
  <c r="V30" i="25" s="1"/>
  <c r="AM30" i="25" s="1"/>
  <c r="AF141" i="7"/>
  <c r="E30" i="25" s="1"/>
  <c r="W30" i="25" s="1"/>
  <c r="AN30" i="25" s="1"/>
  <c r="AG141" i="7"/>
  <c r="F30" i="25" s="1"/>
  <c r="X30" i="25" s="1"/>
  <c r="AO30" i="25" s="1"/>
  <c r="AH141" i="7"/>
  <c r="G30" i="25" s="1"/>
  <c r="Y30" i="25" s="1"/>
  <c r="AP30" i="25" s="1"/>
  <c r="AI141" i="7"/>
  <c r="H30" i="25" s="1"/>
  <c r="Z30" i="25" s="1"/>
  <c r="AQ30" i="25" s="1"/>
  <c r="AJ141" i="7"/>
  <c r="I30" i="25" s="1"/>
  <c r="AA30" i="25" s="1"/>
  <c r="AR30" i="25" s="1"/>
  <c r="AK141" i="7"/>
  <c r="J30" i="25" s="1"/>
  <c r="AB30" i="25" s="1"/>
  <c r="AS30" i="25" s="1"/>
  <c r="AE142" i="7"/>
  <c r="D31" i="25" s="1"/>
  <c r="V31" i="25" s="1"/>
  <c r="AM31" i="25" s="1"/>
  <c r="AF142" i="7"/>
  <c r="E31" i="25" s="1"/>
  <c r="W31" i="25" s="1"/>
  <c r="AN31" i="25" s="1"/>
  <c r="AG142" i="7"/>
  <c r="F31" i="25" s="1"/>
  <c r="X31" i="25" s="1"/>
  <c r="AO31" i="25" s="1"/>
  <c r="AH142" i="7"/>
  <c r="G31" i="25" s="1"/>
  <c r="Y31" i="25" s="1"/>
  <c r="AP31" i="25" s="1"/>
  <c r="AI142" i="7"/>
  <c r="H31" i="25" s="1"/>
  <c r="Z31" i="25" s="1"/>
  <c r="AQ31" i="25" s="1"/>
  <c r="AJ142" i="7"/>
  <c r="I31" i="25" s="1"/>
  <c r="AA31" i="25" s="1"/>
  <c r="AR31" i="25" s="1"/>
  <c r="AK142" i="7"/>
  <c r="J31" i="25" s="1"/>
  <c r="AB31" i="25" s="1"/>
  <c r="AS31" i="25" s="1"/>
  <c r="AE143" i="7"/>
  <c r="D32" i="25" s="1"/>
  <c r="V32" i="25" s="1"/>
  <c r="AM32" i="25" s="1"/>
  <c r="AF143" i="7"/>
  <c r="E32" i="25" s="1"/>
  <c r="W32" i="25" s="1"/>
  <c r="AN32" i="25" s="1"/>
  <c r="AG143" i="7"/>
  <c r="F32" i="25" s="1"/>
  <c r="X32" i="25" s="1"/>
  <c r="AO32" i="25" s="1"/>
  <c r="AH143" i="7"/>
  <c r="G32" i="25" s="1"/>
  <c r="Y32" i="25" s="1"/>
  <c r="AP32" i="25" s="1"/>
  <c r="AI143" i="7"/>
  <c r="H32" i="25" s="1"/>
  <c r="Z32" i="25" s="1"/>
  <c r="AQ32" i="25" s="1"/>
  <c r="AJ143" i="7"/>
  <c r="I32" i="25" s="1"/>
  <c r="AA32" i="25" s="1"/>
  <c r="AR32" i="25" s="1"/>
  <c r="AK143" i="7"/>
  <c r="J32" i="25" s="1"/>
  <c r="AB32" i="25" s="1"/>
  <c r="AS32" i="25" s="1"/>
  <c r="AE144" i="7"/>
  <c r="D33" i="25" s="1"/>
  <c r="V33" i="25" s="1"/>
  <c r="AM33" i="25" s="1"/>
  <c r="AF144" i="7"/>
  <c r="E33" i="25" s="1"/>
  <c r="W33" i="25" s="1"/>
  <c r="AN33" i="25" s="1"/>
  <c r="AG144" i="7"/>
  <c r="F33" i="25" s="1"/>
  <c r="X33" i="25" s="1"/>
  <c r="AO33" i="25" s="1"/>
  <c r="AH144" i="7"/>
  <c r="G33" i="25" s="1"/>
  <c r="Y33" i="25" s="1"/>
  <c r="AP33" i="25" s="1"/>
  <c r="AI144" i="7"/>
  <c r="H33" i="25" s="1"/>
  <c r="Z33" i="25" s="1"/>
  <c r="AQ33" i="25" s="1"/>
  <c r="AJ144" i="7"/>
  <c r="I33" i="25" s="1"/>
  <c r="AA33" i="25" s="1"/>
  <c r="AR33" i="25" s="1"/>
  <c r="AK144" i="7"/>
  <c r="J33" i="25" s="1"/>
  <c r="AB33" i="25" s="1"/>
  <c r="AS33" i="25" s="1"/>
  <c r="AE145" i="7"/>
  <c r="D34" i="25" s="1"/>
  <c r="V34" i="25" s="1"/>
  <c r="AM34" i="25" s="1"/>
  <c r="AF145" i="7"/>
  <c r="E34" i="25" s="1"/>
  <c r="W34" i="25" s="1"/>
  <c r="AN34" i="25" s="1"/>
  <c r="AG145" i="7"/>
  <c r="F34" i="25" s="1"/>
  <c r="X34" i="25" s="1"/>
  <c r="AO34" i="25" s="1"/>
  <c r="AH145" i="7"/>
  <c r="G34" i="25" s="1"/>
  <c r="Y34" i="25" s="1"/>
  <c r="AP34" i="25" s="1"/>
  <c r="AI145" i="7"/>
  <c r="H34" i="25" s="1"/>
  <c r="Z34" i="25" s="1"/>
  <c r="AQ34" i="25" s="1"/>
  <c r="AJ145" i="7"/>
  <c r="I34" i="25" s="1"/>
  <c r="AA34" i="25" s="1"/>
  <c r="AR34" i="25" s="1"/>
  <c r="AT28" i="25" s="1"/>
  <c r="AT29" i="25" s="1"/>
  <c r="AT30" i="25" s="1"/>
  <c r="AT31" i="25" s="1"/>
  <c r="AT32" i="25" s="1"/>
  <c r="AT33" i="25" s="1"/>
  <c r="AT34" i="25" s="1"/>
  <c r="AT35" i="25" s="1"/>
  <c r="AT36" i="25" s="1"/>
  <c r="AT37" i="25" s="1"/>
  <c r="AT38" i="25" s="1"/>
  <c r="AT39" i="25" s="1"/>
  <c r="AT40" i="25" s="1"/>
  <c r="AT41" i="25" s="1"/>
  <c r="AT42" i="25" s="1"/>
  <c r="AT43" i="25" s="1"/>
  <c r="AT44" i="25" s="1"/>
  <c r="AT45" i="25" s="1"/>
  <c r="AT46" i="25" s="1"/>
  <c r="AK145" i="7"/>
  <c r="J34" i="25" s="1"/>
  <c r="AB34" i="25" s="1"/>
  <c r="AS34" i="25" s="1"/>
  <c r="AE146" i="7"/>
  <c r="D35" i="25" s="1"/>
  <c r="V35" i="25" s="1"/>
  <c r="AM35" i="25" s="1"/>
  <c r="AF146" i="7"/>
  <c r="E35" i="25" s="1"/>
  <c r="W35" i="25" s="1"/>
  <c r="AN35" i="25" s="1"/>
  <c r="AG146" i="7"/>
  <c r="F35" i="25" s="1"/>
  <c r="X35" i="25" s="1"/>
  <c r="AO35" i="25" s="1"/>
  <c r="AH146" i="7"/>
  <c r="G35" i="25" s="1"/>
  <c r="Y35" i="25" s="1"/>
  <c r="AP35" i="25" s="1"/>
  <c r="AI146" i="7"/>
  <c r="H35" i="25" s="1"/>
  <c r="Z35" i="25" s="1"/>
  <c r="AQ35" i="25" s="1"/>
  <c r="AJ146" i="7"/>
  <c r="I35" i="25" s="1"/>
  <c r="AA35" i="25" s="1"/>
  <c r="AR35" i="25" s="1"/>
  <c r="AK146" i="7"/>
  <c r="J35" i="25" s="1"/>
  <c r="AB35" i="25" s="1"/>
  <c r="AS35" i="25" s="1"/>
  <c r="AE147" i="7"/>
  <c r="D36" i="25" s="1"/>
  <c r="V36" i="25" s="1"/>
  <c r="AM36" i="25" s="1"/>
  <c r="AF147" i="7"/>
  <c r="E36" i="25" s="1"/>
  <c r="W36" i="25" s="1"/>
  <c r="AN36" i="25" s="1"/>
  <c r="AG147" i="7"/>
  <c r="F36" i="25" s="1"/>
  <c r="X36" i="25" s="1"/>
  <c r="AO36" i="25" s="1"/>
  <c r="AH147" i="7"/>
  <c r="G36" i="25" s="1"/>
  <c r="Y36" i="25" s="1"/>
  <c r="AP36" i="25" s="1"/>
  <c r="AI147" i="7"/>
  <c r="H36" i="25" s="1"/>
  <c r="Z36" i="25" s="1"/>
  <c r="AQ36" i="25" s="1"/>
  <c r="AJ147" i="7"/>
  <c r="I36" i="25" s="1"/>
  <c r="AA36" i="25" s="1"/>
  <c r="AR36" i="25" s="1"/>
  <c r="AK147" i="7"/>
  <c r="J36" i="25" s="1"/>
  <c r="AB36" i="25" s="1"/>
  <c r="AS36" i="25" s="1"/>
  <c r="AG139" i="7"/>
  <c r="F28" i="25" s="1"/>
  <c r="X28" i="25" s="1"/>
  <c r="AO28" i="25" s="1"/>
  <c r="AH139" i="7"/>
  <c r="G28" i="25" s="1"/>
  <c r="Y28" i="25" s="1"/>
  <c r="AP28" i="25" s="1"/>
  <c r="AI139" i="7"/>
  <c r="H28" i="25" s="1"/>
  <c r="Z28" i="25" s="1"/>
  <c r="AQ28" i="25" s="1"/>
  <c r="I28" i="25"/>
  <c r="AA28" i="25" s="1"/>
  <c r="AR28" i="25" s="1"/>
  <c r="J28" i="25"/>
  <c r="AB28" i="25" s="1"/>
  <c r="AS28" i="25" s="1"/>
  <c r="AF139" i="7"/>
  <c r="E28" i="25" s="1"/>
  <c r="W28" i="25" s="1"/>
  <c r="AN28" i="25" s="1"/>
  <c r="AE139" i="7"/>
  <c r="D28" i="25" s="1"/>
  <c r="V28" i="25" s="1"/>
  <c r="AM28" i="25" s="1"/>
  <c r="C63" i="25" l="1"/>
  <c r="U63" i="25" s="1"/>
  <c r="U54" i="25"/>
  <c r="C61" i="25"/>
  <c r="U61" i="25" s="1"/>
  <c r="U52" i="25"/>
  <c r="C65" i="25"/>
  <c r="U65" i="25" s="1"/>
  <c r="U56" i="25"/>
  <c r="C62" i="25"/>
  <c r="U62" i="25" s="1"/>
  <c r="U53" i="25"/>
  <c r="C67" i="25"/>
  <c r="U67" i="25" s="1"/>
  <c r="U58" i="25"/>
  <c r="C64" i="25"/>
  <c r="U64" i="25" s="1"/>
  <c r="U55" i="25"/>
  <c r="C66" i="25"/>
  <c r="U66" i="25" s="1"/>
  <c r="U57" i="25"/>
  <c r="C60" i="25"/>
  <c r="U60" i="25" s="1"/>
  <c r="U51" i="25"/>
  <c r="B10" i="20"/>
  <c r="B9" i="20"/>
  <c r="B34" i="20"/>
  <c r="B33" i="20"/>
  <c r="B29" i="20"/>
  <c r="B30" i="20"/>
  <c r="B31" i="20"/>
  <c r="B32" i="20"/>
  <c r="B28" i="20"/>
  <c r="B26" i="20"/>
  <c r="B25" i="20"/>
  <c r="B21" i="20"/>
  <c r="B22" i="20"/>
  <c r="B23" i="20"/>
  <c r="B24" i="20"/>
  <c r="B20" i="20"/>
  <c r="B18" i="20"/>
  <c r="B17" i="20"/>
  <c r="B15" i="20"/>
  <c r="B16" i="20"/>
  <c r="B6" i="20"/>
  <c r="B7" i="20"/>
  <c r="B8" i="20"/>
  <c r="B5" i="20"/>
  <c r="J260" i="19"/>
  <c r="J249" i="19"/>
  <c r="J238" i="19"/>
  <c r="J227" i="19"/>
  <c r="J214" i="19"/>
  <c r="J204" i="19"/>
  <c r="J194" i="19"/>
  <c r="J184" i="19"/>
  <c r="J170" i="19"/>
  <c r="J158" i="19"/>
  <c r="J146" i="19"/>
  <c r="J134" i="19"/>
  <c r="G60" i="19"/>
  <c r="G59" i="19"/>
  <c r="G58" i="19"/>
  <c r="G57" i="19"/>
  <c r="G56" i="19"/>
  <c r="G55" i="19"/>
  <c r="G49" i="19"/>
  <c r="G48" i="19"/>
  <c r="G47" i="19"/>
  <c r="G46" i="19"/>
  <c r="G45" i="19"/>
  <c r="G44" i="19"/>
  <c r="G41" i="19"/>
  <c r="G40" i="19"/>
  <c r="G39" i="19"/>
  <c r="G38" i="19"/>
  <c r="G37" i="19"/>
  <c r="G36" i="19"/>
  <c r="C26" i="19"/>
  <c r="C25" i="19"/>
  <c r="C24" i="19"/>
  <c r="C23" i="19"/>
  <c r="C22" i="19"/>
  <c r="C21" i="19"/>
  <c r="R17" i="19"/>
  <c r="Q17" i="19"/>
  <c r="P17" i="19"/>
  <c r="O17" i="19"/>
  <c r="N17" i="19"/>
  <c r="M17" i="19"/>
  <c r="L17" i="19"/>
  <c r="O14" i="19"/>
  <c r="N14" i="19"/>
  <c r="M14" i="19"/>
  <c r="L14" i="19"/>
  <c r="C9" i="19"/>
  <c r="R16" i="19" s="1"/>
  <c r="M3" i="19"/>
  <c r="M11" i="7"/>
  <c r="N11" i="7"/>
  <c r="O11" i="7"/>
  <c r="P11" i="7"/>
  <c r="Q11" i="7"/>
  <c r="R11" i="7"/>
  <c r="M11" i="19" l="1"/>
  <c r="M15" i="19" s="1"/>
  <c r="N11" i="19"/>
  <c r="N15" i="19" s="1"/>
  <c r="O11" i="19"/>
  <c r="O15" i="19" s="1"/>
  <c r="Q11" i="19"/>
  <c r="Q15" i="19" s="1"/>
  <c r="R11" i="19"/>
  <c r="R15" i="19" s="1"/>
  <c r="P11" i="19"/>
  <c r="P15" i="19" s="1"/>
  <c r="P16" i="19"/>
  <c r="P18" i="19" s="1"/>
  <c r="L16" i="19"/>
  <c r="L18" i="19" s="1"/>
  <c r="O16" i="19"/>
  <c r="O18" i="19" s="1"/>
  <c r="R18" i="19"/>
  <c r="L15" i="19"/>
  <c r="M16" i="19"/>
  <c r="M18" i="19" s="1"/>
  <c r="Q16" i="19"/>
  <c r="Q18" i="19" s="1"/>
  <c r="N3" i="19"/>
  <c r="C14" i="19"/>
  <c r="N16" i="19"/>
  <c r="N18" i="19" s="1"/>
  <c r="O3" i="19" l="1"/>
  <c r="R19" i="19"/>
  <c r="N19" i="19"/>
  <c r="C15" i="19"/>
  <c r="C16" i="19" s="1"/>
  <c r="O19" i="19"/>
  <c r="Q19" i="19"/>
  <c r="M19" i="19"/>
  <c r="P19" i="19"/>
  <c r="L19" i="19"/>
  <c r="P110" i="19" l="1"/>
  <c r="P116" i="19" s="1"/>
  <c r="P96" i="19"/>
  <c r="P102" i="19" s="1"/>
  <c r="P54" i="19"/>
  <c r="P60" i="19" s="1"/>
  <c r="P82" i="19"/>
  <c r="P88" i="19" s="1"/>
  <c r="P68" i="19"/>
  <c r="P74" i="19" s="1"/>
  <c r="P20" i="19"/>
  <c r="P40" i="19"/>
  <c r="P46" i="19" s="1"/>
  <c r="P3" i="19"/>
  <c r="M96" i="19"/>
  <c r="M110" i="19"/>
  <c r="M82" i="19"/>
  <c r="M88" i="19" s="1"/>
  <c r="M68" i="19"/>
  <c r="M74" i="19" s="1"/>
  <c r="M40" i="19"/>
  <c r="M46" i="19" s="1"/>
  <c r="M54" i="19"/>
  <c r="M20" i="19"/>
  <c r="N96" i="19"/>
  <c r="N102" i="19" s="1"/>
  <c r="N110" i="19"/>
  <c r="N116" i="19" s="1"/>
  <c r="N82" i="19"/>
  <c r="N88" i="19" s="1"/>
  <c r="N68" i="19"/>
  <c r="N74" i="19" s="1"/>
  <c r="N54" i="19"/>
  <c r="N60" i="19" s="1"/>
  <c r="N20" i="19"/>
  <c r="N40" i="19"/>
  <c r="N46" i="19" s="1"/>
  <c r="Q96" i="19"/>
  <c r="Q102" i="19" s="1"/>
  <c r="Q110" i="19"/>
  <c r="Q116" i="19" s="1"/>
  <c r="Q82" i="19"/>
  <c r="Q88" i="19" s="1"/>
  <c r="Q68" i="19"/>
  <c r="Q74" i="19" s="1"/>
  <c r="Q54" i="19"/>
  <c r="Q60" i="19" s="1"/>
  <c r="Q40" i="19"/>
  <c r="Q46" i="19" s="1"/>
  <c r="Q20" i="19"/>
  <c r="R96" i="19"/>
  <c r="R102" i="19" s="1"/>
  <c r="R110" i="19"/>
  <c r="R116" i="19" s="1"/>
  <c r="R82" i="19"/>
  <c r="R88" i="19" s="1"/>
  <c r="R68" i="19"/>
  <c r="R74" i="19" s="1"/>
  <c r="R54" i="19"/>
  <c r="R60" i="19" s="1"/>
  <c r="R20" i="19"/>
  <c r="R40" i="19"/>
  <c r="R46" i="19" s="1"/>
  <c r="L110" i="19"/>
  <c r="L96" i="19"/>
  <c r="L82" i="19"/>
  <c r="L88" i="19" s="1"/>
  <c r="L68" i="19"/>
  <c r="L74" i="19" s="1"/>
  <c r="L40" i="19"/>
  <c r="L46" i="19" s="1"/>
  <c r="L20" i="19"/>
  <c r="L54" i="19"/>
  <c r="O110" i="19"/>
  <c r="O116" i="19" s="1"/>
  <c r="O54" i="19"/>
  <c r="O60" i="19" s="1"/>
  <c r="O96" i="19"/>
  <c r="O102" i="19" s="1"/>
  <c r="O68" i="19"/>
  <c r="O74" i="19" s="1"/>
  <c r="O20" i="19"/>
  <c r="O82" i="19"/>
  <c r="O88" i="19" s="1"/>
  <c r="O40" i="19"/>
  <c r="O46" i="19" s="1"/>
  <c r="K22" i="20" l="1"/>
  <c r="N30" i="20"/>
  <c r="Q14" i="20"/>
  <c r="P22" i="20"/>
  <c r="M6" i="20"/>
  <c r="M30" i="20"/>
  <c r="O22" i="20"/>
  <c r="N14" i="20"/>
  <c r="P14" i="20"/>
  <c r="N22" i="20"/>
  <c r="Q22" i="20"/>
  <c r="P30" i="20"/>
  <c r="O30" i="20"/>
  <c r="M22" i="20"/>
  <c r="N6" i="20"/>
  <c r="Q6" i="20"/>
  <c r="Q30" i="20"/>
  <c r="P6" i="20"/>
  <c r="M14" i="20"/>
  <c r="O6" i="20"/>
  <c r="O14" i="20"/>
  <c r="M102" i="19"/>
  <c r="L102" i="19"/>
  <c r="Q3" i="19"/>
  <c r="L116" i="19"/>
  <c r="L60" i="19"/>
  <c r="M60" i="19"/>
  <c r="M116" i="19"/>
  <c r="L14" i="20" l="1"/>
  <c r="L30" i="20"/>
  <c r="L22" i="20"/>
  <c r="K30" i="20"/>
  <c r="K14" i="20"/>
  <c r="K6" i="20"/>
  <c r="L6" i="20"/>
  <c r="R3" i="19"/>
  <c r="J390" i="7" l="1"/>
  <c r="J379" i="7"/>
  <c r="G39" i="7"/>
  <c r="G40" i="7"/>
  <c r="G41" i="7"/>
  <c r="G42" i="7"/>
  <c r="G43" i="7"/>
  <c r="G44" i="7"/>
  <c r="G47" i="7"/>
  <c r="G48" i="7"/>
  <c r="G50" i="7"/>
  <c r="G51" i="7"/>
  <c r="G52" i="7"/>
  <c r="G58" i="7"/>
  <c r="G59" i="7"/>
  <c r="G60" i="7"/>
  <c r="G61" i="7"/>
  <c r="G62" i="7"/>
  <c r="G63" i="7"/>
  <c r="C23" i="7"/>
  <c r="C25" i="7"/>
  <c r="C26" i="7"/>
  <c r="C27" i="7"/>
  <c r="C22" i="7"/>
  <c r="J256" i="7" l="1"/>
  <c r="J246" i="7"/>
  <c r="J203" i="7"/>
  <c r="J181" i="7"/>
  <c r="J368" i="7" l="1"/>
  <c r="J159" i="7"/>
  <c r="J137" i="7"/>
  <c r="J226" i="7"/>
  <c r="J236" i="7"/>
  <c r="M17" i="7" l="1"/>
  <c r="N17" i="7"/>
  <c r="O17" i="7"/>
  <c r="P17" i="7"/>
  <c r="Q17" i="7"/>
  <c r="R17" i="7"/>
  <c r="L17" i="7"/>
  <c r="M15" i="7"/>
  <c r="N15" i="7"/>
  <c r="O15" i="7"/>
  <c r="P15" i="7"/>
  <c r="Q15" i="7"/>
  <c r="R15" i="7"/>
  <c r="L15" i="7"/>
  <c r="C9" i="7" l="1"/>
  <c r="C14" i="7" s="1"/>
  <c r="M3" i="7"/>
  <c r="D139" i="5"/>
  <c r="E139" i="5" s="1"/>
  <c r="F139" i="5" l="1"/>
  <c r="L16" i="7"/>
  <c r="L18" i="7" s="1"/>
  <c r="P16" i="7"/>
  <c r="P18" i="7" s="1"/>
  <c r="M16" i="7"/>
  <c r="M18" i="7" s="1"/>
  <c r="Q16" i="7"/>
  <c r="Q18" i="7" s="1"/>
  <c r="N16" i="7"/>
  <c r="N18" i="7" s="1"/>
  <c r="R16" i="7"/>
  <c r="R18" i="7" s="1"/>
  <c r="O16" i="7"/>
  <c r="O18" i="7" s="1"/>
  <c r="N3" i="7"/>
  <c r="C15" i="7" l="1"/>
  <c r="R19" i="7"/>
  <c r="Q19" i="7"/>
  <c r="G139" i="5"/>
  <c r="O3" i="7"/>
  <c r="C16" i="7"/>
  <c r="P19" i="7"/>
  <c r="O19" i="7"/>
  <c r="M19" i="7"/>
  <c r="N19" i="7"/>
  <c r="L19" i="7"/>
  <c r="L57" i="7" s="1"/>
  <c r="L63" i="7" s="1"/>
  <c r="C14" i="20" s="1"/>
  <c r="R57" i="7" l="1"/>
  <c r="R63" i="7" s="1"/>
  <c r="I14" i="20" s="1"/>
  <c r="Q57" i="7"/>
  <c r="Q63" i="7" s="1"/>
  <c r="H14" i="20" s="1"/>
  <c r="P57" i="7"/>
  <c r="P63" i="7" s="1"/>
  <c r="G14" i="20" s="1"/>
  <c r="O57" i="7"/>
  <c r="O63" i="7" s="1"/>
  <c r="F14" i="20" s="1"/>
  <c r="N57" i="7"/>
  <c r="N63" i="7" s="1"/>
  <c r="E14" i="20" s="1"/>
  <c r="M57" i="7"/>
  <c r="M63" i="7" s="1"/>
  <c r="D14" i="20" s="1"/>
  <c r="M43" i="7"/>
  <c r="M49" i="7" s="1"/>
  <c r="N43" i="7"/>
  <c r="N49" i="7" s="1"/>
  <c r="O43" i="7"/>
  <c r="O49" i="7" s="1"/>
  <c r="P43" i="7"/>
  <c r="P49" i="7" s="1"/>
  <c r="Q43" i="7"/>
  <c r="Q49" i="7" s="1"/>
  <c r="R43" i="7"/>
  <c r="R49" i="7" s="1"/>
  <c r="L43" i="7"/>
  <c r="L49" i="7" s="1"/>
  <c r="L71" i="7"/>
  <c r="L77" i="7" s="1"/>
  <c r="P3" i="7"/>
  <c r="H139" i="5"/>
  <c r="R20" i="7"/>
  <c r="R71" i="7"/>
  <c r="R77" i="7" s="1"/>
  <c r="R99" i="7"/>
  <c r="R105" i="7" s="1"/>
  <c r="R85" i="7"/>
  <c r="R91" i="7" s="1"/>
  <c r="R113" i="7"/>
  <c r="R119" i="7" s="1"/>
  <c r="M20" i="7"/>
  <c r="M71" i="7"/>
  <c r="M77" i="7" s="1"/>
  <c r="M99" i="7"/>
  <c r="M105" i="7" s="1"/>
  <c r="M85" i="7"/>
  <c r="M91" i="7" s="1"/>
  <c r="M113" i="7"/>
  <c r="L20" i="7"/>
  <c r="L85" i="7"/>
  <c r="L91" i="7" s="1"/>
  <c r="L99" i="7"/>
  <c r="L113" i="7"/>
  <c r="O20" i="7"/>
  <c r="O71" i="7"/>
  <c r="O77" i="7" s="1"/>
  <c r="O99" i="7"/>
  <c r="O105" i="7" s="1"/>
  <c r="O85" i="7"/>
  <c r="O91" i="7" s="1"/>
  <c r="O113" i="7"/>
  <c r="O119" i="7" s="1"/>
  <c r="P20" i="7"/>
  <c r="P113" i="7"/>
  <c r="P119" i="7" s="1"/>
  <c r="P71" i="7"/>
  <c r="P77" i="7" s="1"/>
  <c r="P99" i="7"/>
  <c r="P105" i="7" s="1"/>
  <c r="P85" i="7"/>
  <c r="P91" i="7" s="1"/>
  <c r="Q20" i="7"/>
  <c r="Q85" i="7"/>
  <c r="Q91" i="7" s="1"/>
  <c r="Q113" i="7"/>
  <c r="Q119" i="7" s="1"/>
  <c r="Q71" i="7"/>
  <c r="Q77" i="7" s="1"/>
  <c r="Q99" i="7"/>
  <c r="Q105" i="7" s="1"/>
  <c r="N20" i="7"/>
  <c r="N113" i="7"/>
  <c r="N71" i="7"/>
  <c r="N77" i="7" s="1"/>
  <c r="N99" i="7"/>
  <c r="N105" i="7" s="1"/>
  <c r="N85" i="7"/>
  <c r="N91" i="7" s="1"/>
  <c r="C22" i="20" l="1"/>
  <c r="Q3" i="7"/>
  <c r="I139" i="5"/>
  <c r="F22" i="20"/>
  <c r="D22" i="20"/>
  <c r="I6" i="20"/>
  <c r="E22" i="20"/>
  <c r="H6" i="20"/>
  <c r="G6" i="20"/>
  <c r="F30" i="20"/>
  <c r="D6" i="20"/>
  <c r="G22" i="20"/>
  <c r="G30" i="20"/>
  <c r="E30" i="20"/>
  <c r="E6" i="20"/>
  <c r="H22" i="20"/>
  <c r="I30" i="20"/>
  <c r="L119" i="7"/>
  <c r="N119" i="7"/>
  <c r="L105" i="7"/>
  <c r="M119" i="7"/>
  <c r="R3" i="7" l="1"/>
  <c r="D30" i="20"/>
  <c r="C30" i="20"/>
  <c r="I22" i="20"/>
  <c r="F6" i="20"/>
  <c r="H30" i="20"/>
  <c r="C6" i="20"/>
  <c r="AH164" i="4"/>
  <c r="AF170" i="4"/>
  <c r="AA220" i="2"/>
  <c r="AA215" i="2"/>
  <c r="H219" i="2"/>
  <c r="AL216" i="2"/>
  <c r="Q224" i="2" l="1"/>
  <c r="AL226" i="2"/>
  <c r="H224" i="2"/>
  <c r="Q218" i="2"/>
  <c r="AL224" i="2"/>
  <c r="H216" i="2"/>
  <c r="AL220" i="2"/>
  <c r="H223" i="2"/>
  <c r="H227" i="2"/>
  <c r="AA216" i="2"/>
  <c r="Q220" i="2"/>
  <c r="AL218" i="2"/>
  <c r="Q216" i="2"/>
  <c r="Q226" i="2"/>
  <c r="H215" i="2"/>
  <c r="H220" i="2"/>
  <c r="AA219" i="2"/>
  <c r="AA224" i="2"/>
  <c r="Q222" i="2"/>
  <c r="Y10" i="5"/>
  <c r="Y18" i="5" s="1"/>
  <c r="S25" i="7" s="1"/>
  <c r="AL215" i="2"/>
  <c r="AL219" i="2"/>
  <c r="AL223" i="2"/>
  <c r="AL227" i="2"/>
  <c r="AA225" i="2"/>
  <c r="Q217" i="2"/>
  <c r="Q221" i="2"/>
  <c r="Q225" i="2"/>
  <c r="H217" i="2"/>
  <c r="H221" i="2"/>
  <c r="H225" i="2"/>
  <c r="AA217" i="2"/>
  <c r="AA221" i="2"/>
  <c r="AA226" i="2"/>
  <c r="AL217" i="2"/>
  <c r="AL221" i="2"/>
  <c r="AL225" i="2"/>
  <c r="H218" i="2"/>
  <c r="H226" i="2"/>
  <c r="AA222" i="2"/>
  <c r="AA223" i="2"/>
  <c r="AA227" i="2"/>
  <c r="Q215" i="2"/>
  <c r="Q219" i="2"/>
  <c r="Q223" i="2"/>
  <c r="Q227" i="2"/>
  <c r="BF227" i="2"/>
  <c r="L176" i="2"/>
  <c r="V176" i="2" s="1"/>
  <c r="AF176" i="2" s="1"/>
  <c r="AP176" i="2" s="1"/>
  <c r="L143" i="2"/>
  <c r="V143" i="2" s="1"/>
  <c r="AF143" i="2" s="1"/>
  <c r="AP143" i="2" s="1"/>
  <c r="L142" i="2"/>
  <c r="V142" i="2" s="1"/>
  <c r="AF142" i="2" s="1"/>
  <c r="AP142" i="2" s="1"/>
  <c r="BO221" i="2" l="1"/>
  <c r="AL222" i="2"/>
  <c r="BF222" i="2"/>
  <c r="AL228" i="2"/>
  <c r="H228" i="2"/>
  <c r="BO225" i="2"/>
  <c r="AV225" i="2"/>
  <c r="BO217" i="2"/>
  <c r="H222" i="2"/>
  <c r="AV216" i="2"/>
  <c r="Q228" i="2"/>
  <c r="AV217" i="2"/>
  <c r="AV223" i="2"/>
  <c r="AV227" i="2"/>
  <c r="BO223" i="2"/>
  <c r="BO227" i="2"/>
  <c r="BF215" i="2"/>
  <c r="BF219" i="2"/>
  <c r="BF223" i="2"/>
  <c r="AV219" i="2"/>
  <c r="AV224" i="2"/>
  <c r="BO219" i="2"/>
  <c r="BF226" i="2"/>
  <c r="BF220" i="2"/>
  <c r="AV215" i="2"/>
  <c r="BO215" i="2"/>
  <c r="AA218" i="2"/>
  <c r="AA228" i="2"/>
  <c r="BF216" i="2"/>
  <c r="BF224" i="2"/>
  <c r="AV220" i="2"/>
  <c r="BF217" i="2"/>
  <c r="BF221" i="2"/>
  <c r="BF225" i="2"/>
  <c r="AV221" i="2"/>
  <c r="AV226" i="2"/>
  <c r="BO226" i="2"/>
  <c r="BO216" i="2"/>
  <c r="BO220" i="2"/>
  <c r="BO224" i="2"/>
  <c r="BJ176" i="2"/>
  <c r="AZ176" i="2"/>
  <c r="BJ143" i="2"/>
  <c r="AZ143" i="2"/>
  <c r="BJ142" i="2"/>
  <c r="AZ142" i="2"/>
  <c r="AH170" i="4"/>
  <c r="AG170" i="4"/>
  <c r="AE170" i="4"/>
  <c r="AD170" i="4"/>
  <c r="AA170" i="4"/>
  <c r="Z170" i="4"/>
  <c r="Y170" i="4"/>
  <c r="X170" i="4"/>
  <c r="W170" i="4"/>
  <c r="S170" i="4"/>
  <c r="T170" i="4"/>
  <c r="R170" i="4"/>
  <c r="Q170" i="4"/>
  <c r="P170" i="4"/>
  <c r="L170" i="4"/>
  <c r="M170" i="4"/>
  <c r="K170" i="4"/>
  <c r="J170" i="4"/>
  <c r="I170" i="4"/>
  <c r="BS161" i="4"/>
  <c r="BR161" i="4"/>
  <c r="BI161" i="4"/>
  <c r="BH161" i="4"/>
  <c r="AY161" i="4"/>
  <c r="AX161" i="4"/>
  <c r="AO161" i="4"/>
  <c r="AN161" i="4"/>
  <c r="AE161" i="4"/>
  <c r="AD161" i="4"/>
  <c r="U161" i="4"/>
  <c r="T161" i="4"/>
  <c r="U104" i="4"/>
  <c r="P144" i="4"/>
  <c r="AK144" i="4" s="1"/>
  <c r="BF218" i="2" l="1"/>
  <c r="BO222" i="2"/>
  <c r="BO218" i="2"/>
  <c r="AV228" i="2"/>
  <c r="AV222" i="2"/>
  <c r="BO228" i="2"/>
  <c r="BF228" i="2"/>
  <c r="AV218" i="2"/>
  <c r="Q146" i="4"/>
  <c r="T11" i="2"/>
  <c r="U10" i="2"/>
  <c r="U9" i="2"/>
  <c r="V146" i="4"/>
  <c r="U146" i="4"/>
  <c r="T146" i="4"/>
  <c r="S146" i="4"/>
  <c r="R146" i="4"/>
  <c r="P146" i="4"/>
  <c r="T85" i="4"/>
  <c r="BK345" i="4"/>
  <c r="AQ345" i="4"/>
  <c r="BK346" i="4"/>
  <c r="BK344" i="4"/>
  <c r="BK343" i="4"/>
  <c r="BK342" i="4"/>
  <c r="BK341" i="4"/>
  <c r="BK340" i="4"/>
  <c r="BK339" i="4"/>
  <c r="BK338" i="4"/>
  <c r="BK337" i="4"/>
  <c r="BK336" i="4"/>
  <c r="AQ346" i="4"/>
  <c r="AQ344" i="4"/>
  <c r="AQ343" i="4"/>
  <c r="AQ342" i="4"/>
  <c r="AQ341" i="4"/>
  <c r="AQ340" i="4"/>
  <c r="AQ339" i="4"/>
  <c r="AQ338" i="4"/>
  <c r="AQ337" i="4"/>
  <c r="AQ336" i="4"/>
  <c r="BP335" i="4"/>
  <c r="BR333" i="4" s="1"/>
  <c r="AV335" i="4"/>
  <c r="BR310" i="4" l="1"/>
  <c r="BR326" i="4"/>
  <c r="BL342" i="4"/>
  <c r="BL336" i="4"/>
  <c r="BL338" i="4"/>
  <c r="AR337" i="4"/>
  <c r="AR341" i="4"/>
  <c r="AR346" i="4"/>
  <c r="BL339" i="4"/>
  <c r="BL343" i="4"/>
  <c r="BR298" i="4"/>
  <c r="BR314" i="4"/>
  <c r="BR330" i="4"/>
  <c r="BL344" i="4"/>
  <c r="BR302" i="4"/>
  <c r="BR318" i="4"/>
  <c r="AR339" i="4"/>
  <c r="AR343" i="4"/>
  <c r="BL337" i="4"/>
  <c r="BL341" i="4"/>
  <c r="BL346" i="4"/>
  <c r="BR306" i="4"/>
  <c r="BR322" i="4"/>
  <c r="AX324" i="4"/>
  <c r="AX312" i="4"/>
  <c r="AX304" i="4"/>
  <c r="AR338" i="4"/>
  <c r="AX331" i="4"/>
  <c r="AX327" i="4"/>
  <c r="AX323" i="4"/>
  <c r="AX319" i="4"/>
  <c r="AX315" i="4"/>
  <c r="AX311" i="4"/>
  <c r="AX307" i="4"/>
  <c r="AX303" i="4"/>
  <c r="AX299" i="4"/>
  <c r="BR299" i="4"/>
  <c r="BR303" i="4"/>
  <c r="BR307" i="4"/>
  <c r="BR311" i="4"/>
  <c r="BR315" i="4"/>
  <c r="BR319" i="4"/>
  <c r="BR323" i="4"/>
  <c r="BR327" i="4"/>
  <c r="BR331" i="4"/>
  <c r="BK347" i="4"/>
  <c r="BL347" i="4" s="1"/>
  <c r="AR345" i="4"/>
  <c r="BL345" i="4"/>
  <c r="AX332" i="4"/>
  <c r="AX316" i="4"/>
  <c r="AX300" i="4"/>
  <c r="AX326" i="4"/>
  <c r="AX318" i="4"/>
  <c r="AX310" i="4"/>
  <c r="AX302" i="4"/>
  <c r="BR304" i="4"/>
  <c r="BR312" i="4"/>
  <c r="BR320" i="4"/>
  <c r="BR324" i="4"/>
  <c r="BR328" i="4"/>
  <c r="BR332" i="4"/>
  <c r="BL340" i="4"/>
  <c r="AR336" i="4"/>
  <c r="AR340" i="4"/>
  <c r="AR344" i="4"/>
  <c r="AQ347" i="4"/>
  <c r="AR347" i="4" s="1"/>
  <c r="AX328" i="4"/>
  <c r="AX320" i="4"/>
  <c r="AX308" i="4"/>
  <c r="AR342" i="4"/>
  <c r="AX330" i="4"/>
  <c r="AX322" i="4"/>
  <c r="AX314" i="4"/>
  <c r="AX306" i="4"/>
  <c r="AX298" i="4"/>
  <c r="BR300" i="4"/>
  <c r="BR308" i="4"/>
  <c r="BR316" i="4"/>
  <c r="AX333" i="4"/>
  <c r="AX329" i="4"/>
  <c r="AX325" i="4"/>
  <c r="AX321" i="4"/>
  <c r="AX317" i="4"/>
  <c r="AX313" i="4"/>
  <c r="AX309" i="4"/>
  <c r="AX305" i="4"/>
  <c r="AX301" i="4"/>
  <c r="AX297" i="4"/>
  <c r="BR297" i="4"/>
  <c r="BR301" i="4"/>
  <c r="BR305" i="4"/>
  <c r="BR309" i="4"/>
  <c r="BR313" i="4"/>
  <c r="BR317" i="4"/>
  <c r="BR321" i="4"/>
  <c r="BR325" i="4"/>
  <c r="BR329" i="4"/>
  <c r="U11" i="2"/>
  <c r="K119" i="4"/>
  <c r="K118" i="4"/>
  <c r="K117" i="4"/>
  <c r="K116" i="4"/>
  <c r="K115" i="4"/>
  <c r="K114" i="4"/>
  <c r="K113" i="4"/>
  <c r="K112" i="4"/>
  <c r="K111" i="4"/>
  <c r="K110" i="4"/>
  <c r="K109" i="4"/>
  <c r="K108" i="4"/>
  <c r="K107" i="4"/>
  <c r="K106" i="4"/>
  <c r="K105" i="4"/>
  <c r="K104" i="4"/>
  <c r="U119" i="4"/>
  <c r="U118" i="4"/>
  <c r="U117" i="4"/>
  <c r="U116" i="4"/>
  <c r="U115" i="4"/>
  <c r="U114" i="4"/>
  <c r="U113" i="4"/>
  <c r="U112" i="4"/>
  <c r="U111" i="4"/>
  <c r="U110" i="4"/>
  <c r="U109" i="4"/>
  <c r="U108" i="4"/>
  <c r="U107" i="4"/>
  <c r="U106" i="4"/>
  <c r="U105" i="4"/>
  <c r="AE119" i="4"/>
  <c r="AE118" i="4"/>
  <c r="AE117" i="4"/>
  <c r="AE116" i="4"/>
  <c r="AE115" i="4"/>
  <c r="AE114" i="4"/>
  <c r="AE113" i="4"/>
  <c r="AE112" i="4"/>
  <c r="AE111" i="4"/>
  <c r="AE110" i="4"/>
  <c r="AE109" i="4"/>
  <c r="AE108" i="4"/>
  <c r="AE107" i="4"/>
  <c r="AE106" i="4"/>
  <c r="AE105" i="4"/>
  <c r="AE104" i="4"/>
  <c r="AO119" i="4"/>
  <c r="AO118" i="4"/>
  <c r="AO117" i="4"/>
  <c r="AO116" i="4"/>
  <c r="AO115" i="4"/>
  <c r="AO114" i="4"/>
  <c r="AO113" i="4"/>
  <c r="AO112" i="4"/>
  <c r="AO111" i="4"/>
  <c r="AO110" i="4"/>
  <c r="AO109" i="4"/>
  <c r="AO108" i="4"/>
  <c r="AO107" i="4"/>
  <c r="AO106" i="4"/>
  <c r="AO105" i="4"/>
  <c r="AO104" i="4"/>
  <c r="BI119" i="4"/>
  <c r="BI118" i="4"/>
  <c r="BI117" i="4"/>
  <c r="BI116" i="4"/>
  <c r="BI115" i="4"/>
  <c r="BI114" i="4"/>
  <c r="BI113" i="4"/>
  <c r="BI112" i="4"/>
  <c r="BI111" i="4"/>
  <c r="BI110" i="4"/>
  <c r="BI109" i="4"/>
  <c r="BI108" i="4"/>
  <c r="BI107" i="4"/>
  <c r="BI106" i="4"/>
  <c r="BI105" i="4"/>
  <c r="BI104" i="4"/>
  <c r="AY119" i="4" l="1"/>
  <c r="AY118" i="4"/>
  <c r="AY117" i="4"/>
  <c r="AY116" i="4"/>
  <c r="AY115" i="4"/>
  <c r="AY114" i="4"/>
  <c r="AY113" i="4"/>
  <c r="AY112" i="4"/>
  <c r="AY111" i="4"/>
  <c r="AY110" i="4"/>
  <c r="AY109" i="4"/>
  <c r="AY108" i="4"/>
  <c r="AY107" i="4"/>
  <c r="AY106" i="4"/>
  <c r="AY105" i="4"/>
  <c r="AY104" i="4"/>
  <c r="BS105" i="4"/>
  <c r="BS106" i="4"/>
  <c r="BS107" i="4"/>
  <c r="BS108" i="4"/>
  <c r="BS109" i="4"/>
  <c r="BS110" i="4"/>
  <c r="BS111" i="4"/>
  <c r="BS112" i="4"/>
  <c r="BS113" i="4"/>
  <c r="BS114" i="4"/>
  <c r="BS115" i="4"/>
  <c r="BS116" i="4"/>
  <c r="BS117" i="4"/>
  <c r="BS118" i="4"/>
  <c r="BS119" i="4"/>
  <c r="BS104" i="4"/>
  <c r="M107" i="5" l="1"/>
  <c r="M106" i="5"/>
  <c r="M105" i="5"/>
  <c r="M104" i="5"/>
  <c r="M103" i="5"/>
  <c r="M102" i="5"/>
  <c r="M101" i="5"/>
  <c r="M100" i="5"/>
  <c r="M99" i="5"/>
  <c r="M98" i="5"/>
  <c r="M97" i="5"/>
  <c r="M96" i="5"/>
  <c r="M95" i="5"/>
  <c r="M94" i="5"/>
  <c r="M93" i="5"/>
  <c r="M92" i="5"/>
  <c r="M91" i="5"/>
  <c r="M90" i="5"/>
  <c r="M89" i="5"/>
  <c r="M88" i="5"/>
  <c r="M87" i="5"/>
  <c r="M86" i="5"/>
  <c r="M37" i="5"/>
  <c r="C81" i="25" s="1"/>
  <c r="M38" i="5"/>
  <c r="C82" i="25" s="1"/>
  <c r="M39" i="5"/>
  <c r="C83" i="25" s="1"/>
  <c r="M40" i="5"/>
  <c r="C84" i="25" s="1"/>
  <c r="M41" i="5"/>
  <c r="C85" i="25" s="1"/>
  <c r="M42" i="5"/>
  <c r="C86" i="25" s="1"/>
  <c r="M43" i="5"/>
  <c r="C87" i="25" s="1"/>
  <c r="M44" i="5"/>
  <c r="C88" i="25" s="1"/>
  <c r="M45" i="5"/>
  <c r="C89" i="25" s="1"/>
  <c r="M46" i="5"/>
  <c r="C90" i="25" s="1"/>
  <c r="M47" i="5"/>
  <c r="C91" i="25" s="1"/>
  <c r="M48" i="5"/>
  <c r="C92" i="25" s="1"/>
  <c r="M49" i="5"/>
  <c r="C93" i="25" s="1"/>
  <c r="M50" i="5"/>
  <c r="M51" i="5"/>
  <c r="M31" i="5"/>
  <c r="C75" i="25" s="1"/>
  <c r="M32" i="5"/>
  <c r="C76" i="25" s="1"/>
  <c r="M33" i="5"/>
  <c r="C77" i="25" s="1"/>
  <c r="M34" i="5"/>
  <c r="C78" i="25" s="1"/>
  <c r="M35" i="5"/>
  <c r="C79" i="25" s="1"/>
  <c r="M36" i="5"/>
  <c r="C80" i="25" s="1"/>
  <c r="M30" i="5"/>
  <c r="C100" i="25" l="1"/>
  <c r="U100" i="25" s="1"/>
  <c r="U80" i="25"/>
  <c r="C99" i="25"/>
  <c r="U99" i="25" s="1"/>
  <c r="U79" i="25"/>
  <c r="C112" i="25"/>
  <c r="U112" i="25" s="1"/>
  <c r="U92" i="25"/>
  <c r="C104" i="25"/>
  <c r="U104" i="25" s="1"/>
  <c r="U84" i="25"/>
  <c r="C105" i="25"/>
  <c r="U105" i="25" s="1"/>
  <c r="U85" i="25"/>
  <c r="C111" i="25"/>
  <c r="U111" i="25" s="1"/>
  <c r="U91" i="25"/>
  <c r="C103" i="25"/>
  <c r="U103" i="25" s="1"/>
  <c r="U83" i="25"/>
  <c r="C113" i="25"/>
  <c r="U113" i="25" s="1"/>
  <c r="U93" i="25"/>
  <c r="C102" i="25"/>
  <c r="U102" i="25" s="1"/>
  <c r="U82" i="25"/>
  <c r="C98" i="25"/>
  <c r="U98" i="25" s="1"/>
  <c r="U78" i="25"/>
  <c r="C96" i="25"/>
  <c r="U96" i="25" s="1"/>
  <c r="U76" i="25"/>
  <c r="C109" i="25"/>
  <c r="U109" i="25" s="1"/>
  <c r="U89" i="25"/>
  <c r="C101" i="25"/>
  <c r="U101" i="25" s="1"/>
  <c r="U81" i="25"/>
  <c r="C110" i="25"/>
  <c r="U110" i="25" s="1"/>
  <c r="U90" i="25"/>
  <c r="C95" i="25"/>
  <c r="U95" i="25" s="1"/>
  <c r="U75" i="25"/>
  <c r="C108" i="25"/>
  <c r="U108" i="25" s="1"/>
  <c r="U88" i="25"/>
  <c r="C97" i="25"/>
  <c r="U97" i="25" s="1"/>
  <c r="U77" i="25"/>
  <c r="C107" i="25"/>
  <c r="U107" i="25" s="1"/>
  <c r="U87" i="25"/>
  <c r="C106" i="25"/>
  <c r="U106" i="25" s="1"/>
  <c r="U86" i="25"/>
  <c r="F30" i="5"/>
  <c r="G30" i="5"/>
  <c r="H30" i="5"/>
  <c r="I30" i="5"/>
  <c r="J30" i="5"/>
  <c r="K30" i="5"/>
  <c r="E30" i="5"/>
  <c r="T30" i="5" l="1"/>
  <c r="AI30" i="5" s="1"/>
  <c r="K86" i="5"/>
  <c r="S30" i="5"/>
  <c r="AH30" i="5" s="1"/>
  <c r="J86" i="5"/>
  <c r="R30" i="5"/>
  <c r="AG30" i="5" s="1"/>
  <c r="I86" i="5"/>
  <c r="N30" i="5"/>
  <c r="AC30" i="5" s="1"/>
  <c r="E86" i="5"/>
  <c r="Q30" i="5"/>
  <c r="AF30" i="5" s="1"/>
  <c r="H86" i="5"/>
  <c r="P30" i="5"/>
  <c r="AE30" i="5" s="1"/>
  <c r="G86" i="5"/>
  <c r="O30" i="5"/>
  <c r="AD30" i="5" s="1"/>
  <c r="F86" i="5"/>
  <c r="E137" i="2"/>
  <c r="E118" i="2"/>
  <c r="F118" i="2"/>
  <c r="F119" i="2"/>
  <c r="F120" i="2"/>
  <c r="F121" i="2"/>
  <c r="E122" i="2"/>
  <c r="F122" i="2"/>
  <c r="F123" i="2"/>
  <c r="F130" i="2"/>
  <c r="F131" i="2"/>
  <c r="E132" i="2"/>
  <c r="E133" i="2"/>
  <c r="E134" i="2"/>
  <c r="E135" i="2"/>
  <c r="E136" i="2"/>
  <c r="H117" i="2"/>
  <c r="I117" i="2"/>
  <c r="J117" i="2"/>
  <c r="K117" i="2"/>
  <c r="L117" i="2"/>
  <c r="M117" i="2"/>
  <c r="N117" i="2"/>
  <c r="E117" i="2"/>
  <c r="R86" i="5" l="1"/>
  <c r="R148" i="5" s="1"/>
  <c r="R162" i="5" s="1"/>
  <c r="I148" i="5"/>
  <c r="I162" i="5" s="1"/>
  <c r="N86" i="5"/>
  <c r="N148" i="5" s="1"/>
  <c r="N162" i="5" s="1"/>
  <c r="E148" i="5"/>
  <c r="E162" i="5" s="1"/>
  <c r="S86" i="5"/>
  <c r="S148" i="5" s="1"/>
  <c r="S162" i="5" s="1"/>
  <c r="J148" i="5"/>
  <c r="J162" i="5" s="1"/>
  <c r="O86" i="5"/>
  <c r="O148" i="5" s="1"/>
  <c r="O162" i="5" s="1"/>
  <c r="F148" i="5"/>
  <c r="F162" i="5" s="1"/>
  <c r="P86" i="5"/>
  <c r="P148" i="5" s="1"/>
  <c r="P162" i="5" s="1"/>
  <c r="G148" i="5"/>
  <c r="G162" i="5" s="1"/>
  <c r="T86" i="5"/>
  <c r="T148" i="5" s="1"/>
  <c r="T162" i="5" s="1"/>
  <c r="K148" i="5"/>
  <c r="K162" i="5" s="1"/>
  <c r="Q86" i="5"/>
  <c r="Q148" i="5" s="1"/>
  <c r="Q162" i="5" s="1"/>
  <c r="H148" i="5"/>
  <c r="H162" i="5" s="1"/>
  <c r="AN30" i="5"/>
  <c r="AE86" i="5"/>
  <c r="AN86" i="5" s="1"/>
  <c r="AL30" i="5"/>
  <c r="AC86" i="5"/>
  <c r="AL86" i="5" s="1"/>
  <c r="AQ30" i="5"/>
  <c r="AH86" i="5"/>
  <c r="AQ86" i="5" s="1"/>
  <c r="AM30" i="5"/>
  <c r="AD86" i="5"/>
  <c r="AM86" i="5" s="1"/>
  <c r="AO30" i="5"/>
  <c r="AF86" i="5"/>
  <c r="AO86" i="5" s="1"/>
  <c r="AP30" i="5"/>
  <c r="AG86" i="5"/>
  <c r="AP86" i="5" s="1"/>
  <c r="AR30" i="5"/>
  <c r="AI86" i="5"/>
  <c r="AR86" i="5" s="1"/>
  <c r="D15" i="5" l="1"/>
  <c r="E15" i="5"/>
  <c r="F15" i="5"/>
  <c r="G15" i="5"/>
  <c r="H15" i="5"/>
  <c r="I15" i="5"/>
  <c r="J15" i="5"/>
  <c r="K15" i="5"/>
  <c r="L15" i="5"/>
  <c r="M15" i="5"/>
  <c r="N15" i="5"/>
  <c r="O15" i="5"/>
  <c r="P15" i="5"/>
  <c r="Q15" i="5"/>
  <c r="R15" i="5"/>
  <c r="S15" i="5"/>
  <c r="T15" i="5"/>
  <c r="U15" i="5"/>
  <c r="V15" i="5"/>
  <c r="W15" i="5"/>
  <c r="X15" i="5"/>
  <c r="D7" i="5"/>
  <c r="C186" i="5" s="1"/>
  <c r="C205" i="5" s="1"/>
  <c r="E7" i="5"/>
  <c r="D186" i="5" s="1"/>
  <c r="D205" i="5" s="1"/>
  <c r="F7" i="5"/>
  <c r="E186" i="5" s="1"/>
  <c r="E205" i="5" s="1"/>
  <c r="G7" i="5"/>
  <c r="F186" i="5" s="1"/>
  <c r="F205" i="5" s="1"/>
  <c r="H7" i="5"/>
  <c r="G186" i="5" s="1"/>
  <c r="G205" i="5" s="1"/>
  <c r="I7" i="5"/>
  <c r="H186" i="5" s="1"/>
  <c r="H205" i="5" s="1"/>
  <c r="J7" i="5"/>
  <c r="I186" i="5" s="1"/>
  <c r="I205" i="5" s="1"/>
  <c r="K7" i="5"/>
  <c r="J186" i="5" s="1"/>
  <c r="J205" i="5" s="1"/>
  <c r="L7" i="5"/>
  <c r="K186" i="5" s="1"/>
  <c r="K205" i="5" s="1"/>
  <c r="M7" i="5"/>
  <c r="L186" i="5" s="1"/>
  <c r="L205" i="5" s="1"/>
  <c r="N7" i="5"/>
  <c r="M186" i="5" s="1"/>
  <c r="M205" i="5" s="1"/>
  <c r="O7" i="5"/>
  <c r="N186" i="5" s="1"/>
  <c r="N205" i="5" s="1"/>
  <c r="P7" i="5"/>
  <c r="O186" i="5" s="1"/>
  <c r="O205" i="5" s="1"/>
  <c r="Q7" i="5"/>
  <c r="P186" i="5" s="1"/>
  <c r="P205" i="5" s="1"/>
  <c r="R7" i="5"/>
  <c r="Q186" i="5" s="1"/>
  <c r="Q205" i="5" s="1"/>
  <c r="S7" i="5"/>
  <c r="R186" i="5" s="1"/>
  <c r="R205" i="5" s="1"/>
  <c r="T7" i="5"/>
  <c r="S186" i="5" s="1"/>
  <c r="S205" i="5" s="1"/>
  <c r="U7" i="5"/>
  <c r="T186" i="5" s="1"/>
  <c r="T205" i="5" s="1"/>
  <c r="V7" i="5"/>
  <c r="U186" i="5" s="1"/>
  <c r="U205" i="5" s="1"/>
  <c r="W7" i="5"/>
  <c r="V186" i="5" s="1"/>
  <c r="V205" i="5" s="1"/>
  <c r="X7" i="5"/>
  <c r="W186" i="5" s="1"/>
  <c r="W205" i="5" s="1"/>
  <c r="C7" i="5"/>
  <c r="A186" i="5" s="1"/>
  <c r="C15" i="5"/>
  <c r="R149" i="4" l="1"/>
  <c r="R148" i="4"/>
  <c r="R147" i="4"/>
  <c r="R145" i="4"/>
  <c r="R144" i="4"/>
  <c r="Q149" i="4"/>
  <c r="Q148" i="4"/>
  <c r="Q147" i="4"/>
  <c r="Q145" i="4"/>
  <c r="Q144" i="4"/>
  <c r="P149" i="4"/>
  <c r="P148" i="4"/>
  <c r="P147" i="4"/>
  <c r="P145" i="4"/>
  <c r="S149" i="4" l="1"/>
  <c r="S148" i="4"/>
  <c r="S147" i="4"/>
  <c r="S145" i="4"/>
  <c r="S144" i="4"/>
  <c r="K38" i="2" l="1"/>
  <c r="AT149" i="4"/>
  <c r="N13" i="5" s="1"/>
  <c r="AQ149" i="4"/>
  <c r="K13" i="5" s="1"/>
  <c r="AN149" i="4"/>
  <c r="H13" i="5" s="1"/>
  <c r="AK149" i="4"/>
  <c r="E13" i="5" s="1"/>
  <c r="AT148" i="4"/>
  <c r="N12" i="5" s="1"/>
  <c r="AQ148" i="4"/>
  <c r="K12" i="5" s="1"/>
  <c r="AN148" i="4"/>
  <c r="H12" i="5" s="1"/>
  <c r="AK148" i="4"/>
  <c r="E12" i="5" s="1"/>
  <c r="AT147" i="4"/>
  <c r="N11" i="5" s="1"/>
  <c r="AQ147" i="4"/>
  <c r="K11" i="5" s="1"/>
  <c r="AN147" i="4"/>
  <c r="H11" i="5" s="1"/>
  <c r="AK147" i="4"/>
  <c r="E11" i="5" s="1"/>
  <c r="AT146" i="4"/>
  <c r="N10" i="5" s="1"/>
  <c r="AQ146" i="4"/>
  <c r="K10" i="5" s="1"/>
  <c r="AN146" i="4"/>
  <c r="H10" i="5" s="1"/>
  <c r="AK146" i="4"/>
  <c r="E10" i="5" s="1"/>
  <c r="AT145" i="4"/>
  <c r="N9" i="5" s="1"/>
  <c r="AQ145" i="4"/>
  <c r="K9" i="5" s="1"/>
  <c r="AN145" i="4"/>
  <c r="H9" i="5" s="1"/>
  <c r="AK145" i="4"/>
  <c r="E9" i="5" s="1"/>
  <c r="AT144" i="4"/>
  <c r="N8" i="5" s="1"/>
  <c r="AQ144" i="4"/>
  <c r="K8" i="5" s="1"/>
  <c r="AN144" i="4"/>
  <c r="H8" i="5" s="1"/>
  <c r="E8" i="5"/>
  <c r="V149" i="4"/>
  <c r="BC149" i="4" s="1"/>
  <c r="W13" i="5" s="1"/>
  <c r="V148" i="4"/>
  <c r="BC148" i="4" s="1"/>
  <c r="W12" i="5" s="1"/>
  <c r="V147" i="4"/>
  <c r="BC146" i="4"/>
  <c r="W10" i="5" s="1"/>
  <c r="V145" i="4"/>
  <c r="V144" i="4"/>
  <c r="U149" i="4"/>
  <c r="AZ149" i="4" s="1"/>
  <c r="T13" i="5" s="1"/>
  <c r="U148" i="4"/>
  <c r="AZ148" i="4" s="1"/>
  <c r="T12" i="5" s="1"/>
  <c r="U147" i="4"/>
  <c r="U145" i="4"/>
  <c r="U144" i="4"/>
  <c r="AZ144" i="4" s="1"/>
  <c r="T8" i="5" s="1"/>
  <c r="T149" i="4"/>
  <c r="T148" i="4"/>
  <c r="T147" i="4"/>
  <c r="AW147" i="4" s="1"/>
  <c r="Q11" i="5" s="1"/>
  <c r="T144" i="4"/>
  <c r="T145" i="4"/>
  <c r="AW145" i="4" s="1"/>
  <c r="Q9" i="5" s="1"/>
  <c r="M142" i="4"/>
  <c r="D142" i="4"/>
  <c r="O142" i="4" s="1"/>
  <c r="B142" i="4"/>
  <c r="AZ145" i="4" l="1"/>
  <c r="T9" i="5" s="1"/>
  <c r="AW144" i="4"/>
  <c r="Q8" i="5" s="1"/>
  <c r="AW149" i="4"/>
  <c r="Q13" i="5" s="1"/>
  <c r="AW148" i="4"/>
  <c r="Q12" i="5" s="1"/>
  <c r="AW146" i="4"/>
  <c r="Q10" i="5" s="1"/>
  <c r="BC144" i="4"/>
  <c r="W8" i="5" s="1"/>
  <c r="BC147" i="4"/>
  <c r="W11" i="5" s="1"/>
  <c r="BC145" i="4"/>
  <c r="W9" i="5" s="1"/>
  <c r="AZ147" i="4"/>
  <c r="T11" i="5" s="1"/>
  <c r="AZ146" i="4"/>
  <c r="T10" i="5" s="1"/>
  <c r="Q91" i="4"/>
  <c r="AN91" i="4" s="1"/>
  <c r="AQ91" i="4"/>
  <c r="S91" i="4"/>
  <c r="AT91" i="4" s="1"/>
  <c r="U91" i="4"/>
  <c r="AZ91" i="4" s="1"/>
  <c r="V91" i="4"/>
  <c r="BC91" i="4" s="1"/>
  <c r="Q92" i="4"/>
  <c r="AN92" i="4" s="1"/>
  <c r="R92" i="4"/>
  <c r="AQ92" i="4" s="1"/>
  <c r="S92" i="4"/>
  <c r="AT92" i="4" s="1"/>
  <c r="U92" i="4"/>
  <c r="AZ92" i="4" s="1"/>
  <c r="V92" i="4"/>
  <c r="BC92" i="4" s="1"/>
  <c r="Q93" i="4"/>
  <c r="AN93" i="4" s="1"/>
  <c r="R93" i="4"/>
  <c r="AQ93" i="4" s="1"/>
  <c r="S93" i="4"/>
  <c r="AT93" i="4" s="1"/>
  <c r="T93" i="4"/>
  <c r="AW93" i="4" s="1"/>
  <c r="U93" i="4"/>
  <c r="AZ93" i="4" s="1"/>
  <c r="V93" i="4"/>
  <c r="BC93" i="4" s="1"/>
  <c r="Q94" i="4"/>
  <c r="AN94" i="4" s="1"/>
  <c r="R94" i="4"/>
  <c r="AQ94" i="4" s="1"/>
  <c r="S94" i="4"/>
  <c r="AT94" i="4" s="1"/>
  <c r="U94" i="4"/>
  <c r="AZ94" i="4" s="1"/>
  <c r="V94" i="4"/>
  <c r="Q95" i="4"/>
  <c r="AN95" i="4" s="1"/>
  <c r="R95" i="4"/>
  <c r="AQ95" i="4" s="1"/>
  <c r="S95" i="4"/>
  <c r="AT95" i="4" s="1"/>
  <c r="U95" i="4"/>
  <c r="AZ95" i="4" s="1"/>
  <c r="V95" i="4"/>
  <c r="BC95" i="4" s="1"/>
  <c r="Q96" i="4"/>
  <c r="AN96" i="4" s="1"/>
  <c r="R96" i="4"/>
  <c r="S96" i="4"/>
  <c r="AT96" i="4" s="1"/>
  <c r="U96" i="4"/>
  <c r="AZ96" i="4" s="1"/>
  <c r="V96" i="4"/>
  <c r="BC96" i="4" s="1"/>
  <c r="P92" i="4"/>
  <c r="P93" i="4"/>
  <c r="AK93" i="4" s="1"/>
  <c r="P94" i="4"/>
  <c r="AK94" i="4" s="1"/>
  <c r="P95" i="4"/>
  <c r="AK95" i="4" s="1"/>
  <c r="P96" i="4"/>
  <c r="AK96" i="4" s="1"/>
  <c r="P91" i="4"/>
  <c r="AK91" i="4" s="1"/>
  <c r="AK84" i="4"/>
  <c r="AN84" i="4"/>
  <c r="AQ84" i="4"/>
  <c r="AT84" i="4"/>
  <c r="AZ84" i="4"/>
  <c r="BC84" i="4"/>
  <c r="AK85" i="4"/>
  <c r="AN85" i="4"/>
  <c r="AQ85" i="4"/>
  <c r="AT85" i="4"/>
  <c r="AW85" i="4"/>
  <c r="AZ85" i="4"/>
  <c r="BC85" i="4"/>
  <c r="AK86" i="4"/>
  <c r="AN86" i="4"/>
  <c r="AQ86" i="4"/>
  <c r="AT86" i="4"/>
  <c r="AZ86" i="4"/>
  <c r="BC86" i="4"/>
  <c r="AK87" i="4"/>
  <c r="AN87" i="4"/>
  <c r="AQ87" i="4"/>
  <c r="AT87" i="4"/>
  <c r="AZ87" i="4"/>
  <c r="BC87" i="4"/>
  <c r="AK88" i="4"/>
  <c r="AN88" i="4"/>
  <c r="AQ88" i="4"/>
  <c r="AT88" i="4"/>
  <c r="AZ88" i="4"/>
  <c r="BC88" i="4"/>
  <c r="AN83" i="4"/>
  <c r="AQ83" i="4"/>
  <c r="AT83" i="4"/>
  <c r="AZ83" i="4"/>
  <c r="BC83" i="4"/>
  <c r="AK83" i="4"/>
  <c r="Y82" i="4"/>
  <c r="T88" i="4"/>
  <c r="AW88" i="4" s="1"/>
  <c r="T87" i="4"/>
  <c r="T95" i="4" s="1"/>
  <c r="AW95" i="4" s="1"/>
  <c r="AW86" i="4"/>
  <c r="T84" i="4"/>
  <c r="AW84" i="4" s="1"/>
  <c r="T83" i="4"/>
  <c r="T91" i="4" s="1"/>
  <c r="AW91" i="4" s="1"/>
  <c r="O81" i="4"/>
  <c r="K23" i="2"/>
  <c r="D96" i="4"/>
  <c r="D83" i="4"/>
  <c r="D84" i="4"/>
  <c r="D85" i="4"/>
  <c r="D86" i="4"/>
  <c r="D87" i="4"/>
  <c r="D88" i="4"/>
  <c r="D90" i="4"/>
  <c r="D82" i="4"/>
  <c r="D143" i="4" s="1"/>
  <c r="M23" i="2"/>
  <c r="F81" i="4" s="1"/>
  <c r="F183" i="5" s="1"/>
  <c r="G183" i="5" s="1"/>
  <c r="N23" i="2"/>
  <c r="G81" i="4" s="1"/>
  <c r="I183" i="5" s="1"/>
  <c r="J183" i="5" s="1"/>
  <c r="O23" i="2"/>
  <c r="H81" i="4" s="1"/>
  <c r="L183" i="5" s="1"/>
  <c r="M183" i="5" s="1"/>
  <c r="P23" i="2"/>
  <c r="I81" i="4" s="1"/>
  <c r="O183" i="5" s="1"/>
  <c r="P183" i="5" s="1"/>
  <c r="Q23" i="2"/>
  <c r="J81" i="4" s="1"/>
  <c r="R183" i="5" s="1"/>
  <c r="S183" i="5" s="1"/>
  <c r="R23" i="2"/>
  <c r="L23" i="2"/>
  <c r="H183" i="5" l="1"/>
  <c r="G210" i="5"/>
  <c r="G221" i="5"/>
  <c r="G209" i="5"/>
  <c r="G218" i="5"/>
  <c r="G214" i="5"/>
  <c r="G217" i="5"/>
  <c r="G216" i="5"/>
  <c r="G213" i="5"/>
  <c r="G219" i="5"/>
  <c r="G215" i="5"/>
  <c r="G220" i="5"/>
  <c r="G206" i="5"/>
  <c r="G208" i="5"/>
  <c r="G211" i="5"/>
  <c r="G207" i="5"/>
  <c r="G212" i="5"/>
  <c r="K183" i="5"/>
  <c r="J215" i="5"/>
  <c r="J218" i="5"/>
  <c r="J206" i="5"/>
  <c r="J208" i="5"/>
  <c r="J219" i="5"/>
  <c r="J212" i="5"/>
  <c r="J217" i="5"/>
  <c r="J213" i="5"/>
  <c r="J211" i="5"/>
  <c r="J214" i="5"/>
  <c r="J216" i="5"/>
  <c r="J210" i="5"/>
  <c r="J207" i="5"/>
  <c r="J221" i="5"/>
  <c r="J209" i="5"/>
  <c r="J220" i="5"/>
  <c r="T183" i="5"/>
  <c r="S208" i="5"/>
  <c r="S211" i="5"/>
  <c r="S220" i="5"/>
  <c r="S216" i="5"/>
  <c r="S207" i="5"/>
  <c r="S212" i="5"/>
  <c r="S215" i="5"/>
  <c r="S218" i="5"/>
  <c r="S217" i="5"/>
  <c r="S219" i="5"/>
  <c r="S213" i="5"/>
  <c r="S214" i="5"/>
  <c r="S210" i="5"/>
  <c r="S206" i="5"/>
  <c r="S209" i="5"/>
  <c r="S221" i="5"/>
  <c r="Q183" i="5"/>
  <c r="P215" i="5"/>
  <c r="P206" i="5"/>
  <c r="P214" i="5"/>
  <c r="P207" i="5"/>
  <c r="P217" i="5"/>
  <c r="P208" i="5"/>
  <c r="P211" i="5"/>
  <c r="P219" i="5"/>
  <c r="P212" i="5"/>
  <c r="P213" i="5"/>
  <c r="P209" i="5"/>
  <c r="P210" i="5"/>
  <c r="P216" i="5"/>
  <c r="P218" i="5"/>
  <c r="P220" i="5"/>
  <c r="P221" i="5"/>
  <c r="N183" i="5"/>
  <c r="M209" i="5"/>
  <c r="M220" i="5"/>
  <c r="M217" i="5"/>
  <c r="M212" i="5"/>
  <c r="M208" i="5"/>
  <c r="M213" i="5"/>
  <c r="M206" i="5"/>
  <c r="M214" i="5"/>
  <c r="M207" i="5"/>
  <c r="M216" i="5"/>
  <c r="M219" i="5"/>
  <c r="M218" i="5"/>
  <c r="M221" i="5"/>
  <c r="M215" i="5"/>
  <c r="M210" i="5"/>
  <c r="M211" i="5"/>
  <c r="T94" i="4"/>
  <c r="AW94" i="4" s="1"/>
  <c r="T92" i="4"/>
  <c r="AW92" i="4" s="1"/>
  <c r="AW87" i="4"/>
  <c r="AW83" i="4"/>
  <c r="T96" i="4"/>
  <c r="AW96" i="4" s="1"/>
  <c r="H59" i="2"/>
  <c r="H98" i="2"/>
  <c r="L59" i="2"/>
  <c r="L98" i="2"/>
  <c r="M59" i="2"/>
  <c r="M98" i="2"/>
  <c r="K59" i="2"/>
  <c r="K98" i="2"/>
  <c r="J59" i="2"/>
  <c r="J98" i="2"/>
  <c r="E81" i="4"/>
  <c r="N59" i="2"/>
  <c r="N98" i="2"/>
  <c r="I59" i="2"/>
  <c r="I98" i="2"/>
  <c r="K81" i="4"/>
  <c r="O86" i="4"/>
  <c r="Y86" i="4" s="1"/>
  <c r="AI86" i="4" s="1"/>
  <c r="AI147" i="4" s="1"/>
  <c r="D147" i="4"/>
  <c r="O147" i="4" s="1"/>
  <c r="U81" i="4"/>
  <c r="J142" i="4"/>
  <c r="U142" i="4" s="1"/>
  <c r="BF101" i="4" s="1"/>
  <c r="O87" i="4"/>
  <c r="Y87" i="4" s="1"/>
  <c r="AI87" i="4" s="1"/>
  <c r="AI148" i="4" s="1"/>
  <c r="D148" i="4"/>
  <c r="O148" i="4" s="1"/>
  <c r="O85" i="4"/>
  <c r="Y85" i="4" s="1"/>
  <c r="AI85" i="4" s="1"/>
  <c r="AI146" i="4" s="1"/>
  <c r="D146" i="4"/>
  <c r="O146" i="4" s="1"/>
  <c r="T81" i="4"/>
  <c r="I142" i="4"/>
  <c r="O84" i="4"/>
  <c r="Y84" i="4" s="1"/>
  <c r="AI84" i="4" s="1"/>
  <c r="AI145" i="4" s="1"/>
  <c r="D145" i="4"/>
  <c r="O145" i="4" s="1"/>
  <c r="S81" i="4"/>
  <c r="H142" i="4"/>
  <c r="S142" i="4" s="1"/>
  <c r="R81" i="4"/>
  <c r="G142" i="4"/>
  <c r="O90" i="4"/>
  <c r="Y90" i="4" s="1"/>
  <c r="D151" i="4"/>
  <c r="O151" i="4" s="1"/>
  <c r="O83" i="4"/>
  <c r="Y83" i="4" s="1"/>
  <c r="AI83" i="4" s="1"/>
  <c r="AI144" i="4" s="1"/>
  <c r="D144" i="4"/>
  <c r="O144" i="4" s="1"/>
  <c r="Q81" i="4"/>
  <c r="F142" i="4"/>
  <c r="O88" i="4"/>
  <c r="Y88" i="4" s="1"/>
  <c r="AI88" i="4" s="1"/>
  <c r="AI149" i="4" s="1"/>
  <c r="D149" i="4"/>
  <c r="O149" i="4" s="1"/>
  <c r="O96" i="4"/>
  <c r="Y96" i="4" s="1"/>
  <c r="AI96" i="4" s="1"/>
  <c r="D157" i="4"/>
  <c r="O157" i="4" s="1"/>
  <c r="AQ96" i="4"/>
  <c r="BC94" i="4"/>
  <c r="AK92" i="4"/>
  <c r="BM102" i="4"/>
  <c r="BC102" i="4"/>
  <c r="AS102" i="4"/>
  <c r="AI102" i="4"/>
  <c r="Y102" i="4"/>
  <c r="O102" i="4"/>
  <c r="L102" i="4"/>
  <c r="V102" i="4" s="1"/>
  <c r="AF102" i="4" s="1"/>
  <c r="AP102" i="4" s="1"/>
  <c r="E102" i="4"/>
  <c r="L99" i="4"/>
  <c r="V99" i="4" s="1"/>
  <c r="AF99" i="4" s="1"/>
  <c r="AP99" i="4" s="1"/>
  <c r="AZ99" i="4" s="1"/>
  <c r="BJ99" i="4" s="1"/>
  <c r="L40" i="4"/>
  <c r="V40" i="4" s="1"/>
  <c r="AF40" i="4" s="1"/>
  <c r="AP40" i="4" s="1"/>
  <c r="L41" i="4"/>
  <c r="V41" i="4" s="1"/>
  <c r="AF41" i="4" s="1"/>
  <c r="AP41" i="4" s="1"/>
  <c r="L1" i="4"/>
  <c r="V1" i="4" s="1"/>
  <c r="AF1" i="4" s="1"/>
  <c r="AP1" i="4" s="1"/>
  <c r="AZ1" i="4" s="1"/>
  <c r="BJ1" i="4" s="1"/>
  <c r="BM4" i="4"/>
  <c r="BM40" i="4" s="1"/>
  <c r="BC4" i="4"/>
  <c r="BC40" i="4" s="1"/>
  <c r="AS4" i="4"/>
  <c r="AS40" i="4" s="1"/>
  <c r="AI4" i="4"/>
  <c r="AI40" i="4" s="1"/>
  <c r="Y4" i="4"/>
  <c r="Y40" i="4" s="1"/>
  <c r="O4" i="4"/>
  <c r="O40" i="4" s="1"/>
  <c r="L4" i="4"/>
  <c r="V4" i="4" s="1"/>
  <c r="AF4" i="4" s="1"/>
  <c r="AP4" i="4" s="1"/>
  <c r="E4" i="4"/>
  <c r="E40" i="4" s="1"/>
  <c r="P81" i="4" l="1"/>
  <c r="C183" i="5"/>
  <c r="V81" i="4"/>
  <c r="U183" i="5"/>
  <c r="V183" i="5" s="1"/>
  <c r="Y121" i="4"/>
  <c r="AS121" i="4"/>
  <c r="BC121" i="4"/>
  <c r="BM121" i="4"/>
  <c r="AI121" i="4"/>
  <c r="E121" i="4"/>
  <c r="O121" i="4"/>
  <c r="J160" i="2"/>
  <c r="J230" i="2" s="1"/>
  <c r="J241" i="2"/>
  <c r="J163" i="2"/>
  <c r="J174" i="2"/>
  <c r="J232" i="2"/>
  <c r="J168" i="2"/>
  <c r="J167" i="2"/>
  <c r="J162" i="2"/>
  <c r="J173" i="2"/>
  <c r="J172" i="2"/>
  <c r="J164" i="2"/>
  <c r="J171" i="2"/>
  <c r="J237" i="2"/>
  <c r="J166" i="2"/>
  <c r="J169" i="2"/>
  <c r="J236" i="2"/>
  <c r="J233" i="2"/>
  <c r="J165" i="2"/>
  <c r="J170" i="2"/>
  <c r="J239" i="2"/>
  <c r="J238" i="2"/>
  <c r="J242" i="2"/>
  <c r="J175" i="2"/>
  <c r="J234" i="2"/>
  <c r="J244" i="2"/>
  <c r="J240" i="2"/>
  <c r="J243" i="2"/>
  <c r="J235" i="2"/>
  <c r="J245" i="2"/>
  <c r="M160" i="2"/>
  <c r="M230" i="2" s="1"/>
  <c r="M169" i="2"/>
  <c r="M168" i="2"/>
  <c r="M163" i="2"/>
  <c r="M244" i="2"/>
  <c r="M165" i="2"/>
  <c r="M162" i="2"/>
  <c r="M166" i="2"/>
  <c r="M167" i="2"/>
  <c r="M164" i="2"/>
  <c r="M173" i="2"/>
  <c r="M174" i="2"/>
  <c r="M170" i="2"/>
  <c r="M172" i="2"/>
  <c r="M171" i="2"/>
  <c r="M234" i="2"/>
  <c r="M241" i="2"/>
  <c r="M243" i="2"/>
  <c r="M235" i="2"/>
  <c r="M238" i="2"/>
  <c r="M232" i="2"/>
  <c r="M240" i="2"/>
  <c r="M242" i="2"/>
  <c r="M236" i="2"/>
  <c r="M237" i="2"/>
  <c r="M233" i="2"/>
  <c r="M239" i="2"/>
  <c r="M175" i="2"/>
  <c r="M245" i="2"/>
  <c r="H160" i="2"/>
  <c r="H230" i="2" s="1"/>
  <c r="H173" i="2"/>
  <c r="H163" i="2"/>
  <c r="H233" i="2"/>
  <c r="H240" i="2"/>
  <c r="H162" i="2"/>
  <c r="H232" i="2"/>
  <c r="H241" i="2"/>
  <c r="H164" i="2"/>
  <c r="H237" i="2"/>
  <c r="H168" i="2"/>
  <c r="H166" i="2"/>
  <c r="H244" i="2"/>
  <c r="H167" i="2"/>
  <c r="H172" i="2"/>
  <c r="H170" i="2"/>
  <c r="H171" i="2"/>
  <c r="H236" i="2"/>
  <c r="H174" i="2"/>
  <c r="H242" i="2"/>
  <c r="H243" i="2"/>
  <c r="H239" i="2"/>
  <c r="H238" i="2"/>
  <c r="H234" i="2"/>
  <c r="H169" i="2"/>
  <c r="H165" i="2"/>
  <c r="H235" i="2"/>
  <c r="H175" i="2"/>
  <c r="H245" i="2"/>
  <c r="N160" i="2"/>
  <c r="N230" i="2" s="1"/>
  <c r="N234" i="2"/>
  <c r="N166" i="2"/>
  <c r="N167" i="2"/>
  <c r="N242" i="2"/>
  <c r="N240" i="2"/>
  <c r="N172" i="2"/>
  <c r="N174" i="2"/>
  <c r="N173" i="2"/>
  <c r="N170" i="2"/>
  <c r="N169" i="2"/>
  <c r="N171" i="2"/>
  <c r="N238" i="2"/>
  <c r="N165" i="2"/>
  <c r="N163" i="2"/>
  <c r="N168" i="2"/>
  <c r="N162" i="2"/>
  <c r="N244" i="2"/>
  <c r="N164" i="2"/>
  <c r="N243" i="2"/>
  <c r="N245" i="2"/>
  <c r="N235" i="2"/>
  <c r="N232" i="2"/>
  <c r="N241" i="2"/>
  <c r="N233" i="2"/>
  <c r="N175" i="2"/>
  <c r="N237" i="2"/>
  <c r="N239" i="2"/>
  <c r="N236" i="2"/>
  <c r="K160" i="2"/>
  <c r="K230" i="2" s="1"/>
  <c r="K162" i="2"/>
  <c r="K172" i="2"/>
  <c r="K239" i="2"/>
  <c r="K243" i="2"/>
  <c r="K174" i="2"/>
  <c r="K167" i="2"/>
  <c r="K235" i="2"/>
  <c r="K233" i="2"/>
  <c r="K171" i="2"/>
  <c r="K164" i="2"/>
  <c r="K169" i="2"/>
  <c r="K237" i="2"/>
  <c r="K168" i="2"/>
  <c r="K173" i="2"/>
  <c r="K166" i="2"/>
  <c r="K170" i="2"/>
  <c r="K163" i="2"/>
  <c r="K241" i="2"/>
  <c r="K165" i="2"/>
  <c r="K238" i="2"/>
  <c r="K244" i="2"/>
  <c r="K240" i="2"/>
  <c r="K242" i="2"/>
  <c r="K234" i="2"/>
  <c r="K236" i="2"/>
  <c r="K175" i="2"/>
  <c r="K232" i="2"/>
  <c r="K245" i="2"/>
  <c r="L160" i="2"/>
  <c r="L230" i="2" s="1"/>
  <c r="L165" i="2"/>
  <c r="L240" i="2"/>
  <c r="L173" i="2"/>
  <c r="L164" i="2"/>
  <c r="L162" i="2"/>
  <c r="L167" i="2"/>
  <c r="L166" i="2"/>
  <c r="L169" i="2"/>
  <c r="L170" i="2"/>
  <c r="L168" i="2"/>
  <c r="L234" i="2"/>
  <c r="L172" i="2"/>
  <c r="L171" i="2"/>
  <c r="L242" i="2"/>
  <c r="L244" i="2"/>
  <c r="L174" i="2"/>
  <c r="L233" i="2"/>
  <c r="L163" i="2"/>
  <c r="L232" i="2"/>
  <c r="L236" i="2"/>
  <c r="L243" i="2"/>
  <c r="L241" i="2"/>
  <c r="L239" i="2"/>
  <c r="L238" i="2"/>
  <c r="L175" i="2"/>
  <c r="L237" i="2"/>
  <c r="L245" i="2"/>
  <c r="L235" i="2"/>
  <c r="I160" i="2"/>
  <c r="I230" i="2" s="1"/>
  <c r="I164" i="2"/>
  <c r="I243" i="2"/>
  <c r="I170" i="2"/>
  <c r="I171" i="2"/>
  <c r="I172" i="2"/>
  <c r="I174" i="2"/>
  <c r="I237" i="2"/>
  <c r="I241" i="2"/>
  <c r="I235" i="2"/>
  <c r="I163" i="2"/>
  <c r="I162" i="2"/>
  <c r="I167" i="2"/>
  <c r="I166" i="2"/>
  <c r="I169" i="2"/>
  <c r="I173" i="2"/>
  <c r="I233" i="2"/>
  <c r="I168" i="2"/>
  <c r="I244" i="2"/>
  <c r="I236" i="2"/>
  <c r="I232" i="2"/>
  <c r="I165" i="2"/>
  <c r="I234" i="2"/>
  <c r="I175" i="2"/>
  <c r="I239" i="2"/>
  <c r="I242" i="2"/>
  <c r="I240" i="2"/>
  <c r="I238" i="2"/>
  <c r="I245" i="2"/>
  <c r="I101" i="2"/>
  <c r="I118" i="2" s="1"/>
  <c r="I74" i="2"/>
  <c r="S74" i="2" s="1"/>
  <c r="I70" i="2"/>
  <c r="S70" i="2" s="1"/>
  <c r="I67" i="2"/>
  <c r="S67" i="2" s="1"/>
  <c r="I68" i="2"/>
  <c r="S68" i="2" s="1"/>
  <c r="I64" i="2"/>
  <c r="S64" i="2" s="1"/>
  <c r="I71" i="2"/>
  <c r="S71" i="2" s="1"/>
  <c r="I63" i="2"/>
  <c r="S63" i="2" s="1"/>
  <c r="I62" i="2"/>
  <c r="S62" i="2" s="1"/>
  <c r="I66" i="2"/>
  <c r="S66" i="2" s="1"/>
  <c r="I72" i="2"/>
  <c r="S72" i="2" s="1"/>
  <c r="I69" i="2"/>
  <c r="S69" i="2" s="1"/>
  <c r="I73" i="2"/>
  <c r="S73" i="2" s="1"/>
  <c r="I65" i="2"/>
  <c r="S65" i="2" s="1"/>
  <c r="I75" i="2"/>
  <c r="S75" i="2" s="1"/>
  <c r="M72" i="2"/>
  <c r="W72" i="2" s="1"/>
  <c r="M66" i="2"/>
  <c r="W66" i="2" s="1"/>
  <c r="M62" i="2"/>
  <c r="W62" i="2" s="1"/>
  <c r="M68" i="2"/>
  <c r="W68" i="2" s="1"/>
  <c r="M64" i="2"/>
  <c r="W64" i="2" s="1"/>
  <c r="M65" i="2"/>
  <c r="W65" i="2" s="1"/>
  <c r="M73" i="2"/>
  <c r="W73" i="2" s="1"/>
  <c r="M74" i="2"/>
  <c r="W74" i="2" s="1"/>
  <c r="M70" i="2"/>
  <c r="W70" i="2" s="1"/>
  <c r="M67" i="2"/>
  <c r="W67" i="2" s="1"/>
  <c r="M71" i="2"/>
  <c r="W71" i="2" s="1"/>
  <c r="M63" i="2"/>
  <c r="W63" i="2" s="1"/>
  <c r="M69" i="2"/>
  <c r="W69" i="2" s="1"/>
  <c r="M75" i="2"/>
  <c r="W75" i="2" s="1"/>
  <c r="K71" i="2"/>
  <c r="U71" i="2" s="1"/>
  <c r="K63" i="2"/>
  <c r="U63" i="2" s="1"/>
  <c r="K62" i="2"/>
  <c r="U62" i="2" s="1"/>
  <c r="K69" i="2"/>
  <c r="U69" i="2" s="1"/>
  <c r="K68" i="2"/>
  <c r="U68" i="2" s="1"/>
  <c r="K64" i="2"/>
  <c r="U64" i="2" s="1"/>
  <c r="K67" i="2"/>
  <c r="U67" i="2" s="1"/>
  <c r="K75" i="2"/>
  <c r="U75" i="2" s="1"/>
  <c r="K72" i="2"/>
  <c r="U72" i="2" s="1"/>
  <c r="K65" i="2"/>
  <c r="U65" i="2" s="1"/>
  <c r="K73" i="2"/>
  <c r="U73" i="2" s="1"/>
  <c r="K66" i="2"/>
  <c r="U66" i="2" s="1"/>
  <c r="K74" i="2"/>
  <c r="U74" i="2" s="1"/>
  <c r="K70" i="2"/>
  <c r="U70" i="2" s="1"/>
  <c r="N74" i="2"/>
  <c r="X74" i="2" s="1"/>
  <c r="N73" i="2"/>
  <c r="X73" i="2" s="1"/>
  <c r="N72" i="2"/>
  <c r="X72" i="2" s="1"/>
  <c r="N70" i="2"/>
  <c r="X70" i="2" s="1"/>
  <c r="N69" i="2"/>
  <c r="X69" i="2" s="1"/>
  <c r="N68" i="2"/>
  <c r="X68" i="2" s="1"/>
  <c r="N71" i="2"/>
  <c r="X71" i="2" s="1"/>
  <c r="N63" i="2"/>
  <c r="X63" i="2" s="1"/>
  <c r="N64" i="2"/>
  <c r="X64" i="2" s="1"/>
  <c r="N62" i="2"/>
  <c r="X62" i="2" s="1"/>
  <c r="N66" i="2"/>
  <c r="X66" i="2" s="1"/>
  <c r="N65" i="2"/>
  <c r="X65" i="2" s="1"/>
  <c r="N67" i="2"/>
  <c r="X67" i="2" s="1"/>
  <c r="N75" i="2"/>
  <c r="X75" i="2" s="1"/>
  <c r="L68" i="2"/>
  <c r="V68" i="2" s="1"/>
  <c r="L64" i="2"/>
  <c r="V64" i="2" s="1"/>
  <c r="L66" i="2"/>
  <c r="V66" i="2" s="1"/>
  <c r="L75" i="2"/>
  <c r="V75" i="2" s="1"/>
  <c r="L72" i="2"/>
  <c r="V72" i="2" s="1"/>
  <c r="L69" i="2"/>
  <c r="V69" i="2" s="1"/>
  <c r="L65" i="2"/>
  <c r="V65" i="2" s="1"/>
  <c r="L71" i="2"/>
  <c r="V71" i="2" s="1"/>
  <c r="L62" i="2"/>
  <c r="V62" i="2" s="1"/>
  <c r="L73" i="2"/>
  <c r="V73" i="2" s="1"/>
  <c r="L74" i="2"/>
  <c r="V74" i="2" s="1"/>
  <c r="L70" i="2"/>
  <c r="V70" i="2" s="1"/>
  <c r="L67" i="2"/>
  <c r="V67" i="2" s="1"/>
  <c r="L63" i="2"/>
  <c r="V63" i="2" s="1"/>
  <c r="J67" i="2"/>
  <c r="T67" i="2" s="1"/>
  <c r="J65" i="2"/>
  <c r="T65" i="2" s="1"/>
  <c r="J71" i="2"/>
  <c r="T71" i="2" s="1"/>
  <c r="J63" i="2"/>
  <c r="T63" i="2" s="1"/>
  <c r="J62" i="2"/>
  <c r="T62" i="2" s="1"/>
  <c r="J72" i="2"/>
  <c r="T72" i="2" s="1"/>
  <c r="J69" i="2"/>
  <c r="T69" i="2" s="1"/>
  <c r="J68" i="2"/>
  <c r="T68" i="2" s="1"/>
  <c r="J64" i="2"/>
  <c r="T64" i="2" s="1"/>
  <c r="J75" i="2"/>
  <c r="T75" i="2" s="1"/>
  <c r="J74" i="2"/>
  <c r="T74" i="2" s="1"/>
  <c r="J73" i="2"/>
  <c r="T73" i="2" s="1"/>
  <c r="J66" i="2"/>
  <c r="T66" i="2" s="1"/>
  <c r="J70" i="2"/>
  <c r="T70" i="2" s="1"/>
  <c r="J124" i="2"/>
  <c r="J123" i="2"/>
  <c r="J129" i="2"/>
  <c r="J125" i="2"/>
  <c r="J127" i="2"/>
  <c r="J126" i="2"/>
  <c r="J128" i="2"/>
  <c r="H66" i="2"/>
  <c r="R66" i="2" s="1"/>
  <c r="H63" i="2"/>
  <c r="R63" i="2" s="1"/>
  <c r="H70" i="2"/>
  <c r="R70" i="2" s="1"/>
  <c r="H67" i="2"/>
  <c r="R67" i="2" s="1"/>
  <c r="H68" i="2"/>
  <c r="R68" i="2" s="1"/>
  <c r="H64" i="2"/>
  <c r="R64" i="2" s="1"/>
  <c r="H65" i="2"/>
  <c r="R65" i="2" s="1"/>
  <c r="H62" i="2"/>
  <c r="R62" i="2" s="1"/>
  <c r="H69" i="2"/>
  <c r="R69" i="2" s="1"/>
  <c r="H126" i="2"/>
  <c r="H128" i="2"/>
  <c r="H123" i="2"/>
  <c r="H125" i="2"/>
  <c r="H124" i="2"/>
  <c r="H127" i="2"/>
  <c r="H129" i="2"/>
  <c r="H73" i="2"/>
  <c r="R73" i="2" s="1"/>
  <c r="H74" i="2"/>
  <c r="R74" i="2" s="1"/>
  <c r="H71" i="2"/>
  <c r="R71" i="2" s="1"/>
  <c r="H72" i="2"/>
  <c r="R72" i="2" s="1"/>
  <c r="H75" i="2"/>
  <c r="R75" i="2" s="1"/>
  <c r="R142" i="4"/>
  <c r="R154" i="4" s="1"/>
  <c r="AQ154" i="4" s="1"/>
  <c r="K18" i="5" s="1"/>
  <c r="AB101" i="4"/>
  <c r="BI101" i="4"/>
  <c r="BH101" i="4"/>
  <c r="Q142" i="4"/>
  <c r="Q156" i="4" s="1"/>
  <c r="AN156" i="4" s="1"/>
  <c r="R101" i="4"/>
  <c r="T142" i="4"/>
  <c r="AV101" i="4" s="1"/>
  <c r="AL101" i="4"/>
  <c r="I126" i="2"/>
  <c r="I129" i="2"/>
  <c r="I125" i="2"/>
  <c r="I128" i="2"/>
  <c r="I124" i="2"/>
  <c r="I123" i="2"/>
  <c r="I127" i="2"/>
  <c r="K125" i="2"/>
  <c r="K127" i="2"/>
  <c r="K123" i="2"/>
  <c r="K126" i="2"/>
  <c r="K124" i="2"/>
  <c r="K128" i="2"/>
  <c r="K129" i="2"/>
  <c r="N114" i="2"/>
  <c r="N137" i="2" s="1"/>
  <c r="N106" i="2"/>
  <c r="N123" i="2" s="1"/>
  <c r="N103" i="2"/>
  <c r="N120" i="2" s="1"/>
  <c r="N113" i="2"/>
  <c r="N136" i="2" s="1"/>
  <c r="N111" i="2"/>
  <c r="N134" i="2" s="1"/>
  <c r="N101" i="2"/>
  <c r="N118" i="2" s="1"/>
  <c r="N109" i="2"/>
  <c r="N132" i="2" s="1"/>
  <c r="N112" i="2"/>
  <c r="N135" i="2" s="1"/>
  <c r="N104" i="2"/>
  <c r="N121" i="2" s="1"/>
  <c r="N108" i="2"/>
  <c r="N131" i="2" s="1"/>
  <c r="N102" i="2"/>
  <c r="N119" i="2" s="1"/>
  <c r="N107" i="2"/>
  <c r="N130" i="2" s="1"/>
  <c r="N110" i="2"/>
  <c r="N133" i="2" s="1"/>
  <c r="N105" i="2"/>
  <c r="N122" i="2" s="1"/>
  <c r="I111" i="2"/>
  <c r="I134" i="2" s="1"/>
  <c r="I104" i="2"/>
  <c r="I121" i="2" s="1"/>
  <c r="I102" i="2"/>
  <c r="I119" i="2" s="1"/>
  <c r="I107" i="2"/>
  <c r="I130" i="2" s="1"/>
  <c r="I110" i="2"/>
  <c r="I133" i="2" s="1"/>
  <c r="I103" i="2"/>
  <c r="I120" i="2" s="1"/>
  <c r="I113" i="2"/>
  <c r="I136" i="2" s="1"/>
  <c r="I106" i="2"/>
  <c r="I112" i="2"/>
  <c r="I135" i="2" s="1"/>
  <c r="I105" i="2"/>
  <c r="I122" i="2" s="1"/>
  <c r="I109" i="2"/>
  <c r="I132" i="2" s="1"/>
  <c r="I108" i="2"/>
  <c r="I131" i="2" s="1"/>
  <c r="I114" i="2"/>
  <c r="I137" i="2" s="1"/>
  <c r="L101" i="2"/>
  <c r="L118" i="2" s="1"/>
  <c r="L107" i="2"/>
  <c r="L130" i="2" s="1"/>
  <c r="L110" i="2"/>
  <c r="L133" i="2" s="1"/>
  <c r="L109" i="2"/>
  <c r="L132" i="2" s="1"/>
  <c r="L102" i="2"/>
  <c r="L119" i="2" s="1"/>
  <c r="L111" i="2"/>
  <c r="L134" i="2" s="1"/>
  <c r="L103" i="2"/>
  <c r="L120" i="2" s="1"/>
  <c r="L112" i="2"/>
  <c r="L135" i="2" s="1"/>
  <c r="L108" i="2"/>
  <c r="L131" i="2" s="1"/>
  <c r="L105" i="2"/>
  <c r="L122" i="2" s="1"/>
  <c r="L104" i="2"/>
  <c r="L121" i="2" s="1"/>
  <c r="L113" i="2"/>
  <c r="L136" i="2" s="1"/>
  <c r="L106" i="2"/>
  <c r="L123" i="2" s="1"/>
  <c r="L114" i="2"/>
  <c r="L137" i="2" s="1"/>
  <c r="K111" i="2"/>
  <c r="K134" i="2" s="1"/>
  <c r="K105" i="2"/>
  <c r="K122" i="2" s="1"/>
  <c r="K110" i="2"/>
  <c r="K133" i="2" s="1"/>
  <c r="K101" i="2"/>
  <c r="K118" i="2" s="1"/>
  <c r="K109" i="2"/>
  <c r="K132" i="2" s="1"/>
  <c r="K102" i="2"/>
  <c r="K119" i="2" s="1"/>
  <c r="K113" i="2"/>
  <c r="K136" i="2" s="1"/>
  <c r="K103" i="2"/>
  <c r="K120" i="2" s="1"/>
  <c r="K106" i="2"/>
  <c r="K107" i="2"/>
  <c r="K130" i="2" s="1"/>
  <c r="K112" i="2"/>
  <c r="K135" i="2" s="1"/>
  <c r="K104" i="2"/>
  <c r="K121" i="2" s="1"/>
  <c r="K108" i="2"/>
  <c r="K131" i="2" s="1"/>
  <c r="K114" i="2"/>
  <c r="K137" i="2" s="1"/>
  <c r="M110" i="2"/>
  <c r="M133" i="2" s="1"/>
  <c r="M103" i="2"/>
  <c r="M120" i="2" s="1"/>
  <c r="M109" i="2"/>
  <c r="M132" i="2" s="1"/>
  <c r="M101" i="2"/>
  <c r="M118" i="2" s="1"/>
  <c r="M114" i="2"/>
  <c r="M137" i="2" s="1"/>
  <c r="M104" i="2"/>
  <c r="M121" i="2" s="1"/>
  <c r="M108" i="2"/>
  <c r="M131" i="2" s="1"/>
  <c r="M113" i="2"/>
  <c r="M136" i="2" s="1"/>
  <c r="M112" i="2"/>
  <c r="M135" i="2" s="1"/>
  <c r="M111" i="2"/>
  <c r="M134" i="2" s="1"/>
  <c r="M105" i="2"/>
  <c r="M122" i="2" s="1"/>
  <c r="M106" i="2"/>
  <c r="M123" i="2" s="1"/>
  <c r="M107" i="2"/>
  <c r="M130" i="2" s="1"/>
  <c r="M102" i="2"/>
  <c r="M119" i="2" s="1"/>
  <c r="K142" i="4"/>
  <c r="V142" i="4" s="1"/>
  <c r="V152" i="4" s="1"/>
  <c r="BC152" i="4" s="1"/>
  <c r="E142" i="4"/>
  <c r="J111" i="2"/>
  <c r="J134" i="2" s="1"/>
  <c r="J101" i="2"/>
  <c r="J118" i="2" s="1"/>
  <c r="J113" i="2"/>
  <c r="J136" i="2" s="1"/>
  <c r="J106" i="2"/>
  <c r="J103" i="2"/>
  <c r="J120" i="2" s="1"/>
  <c r="J107" i="2"/>
  <c r="J130" i="2" s="1"/>
  <c r="J112" i="2"/>
  <c r="J135" i="2" s="1"/>
  <c r="J110" i="2"/>
  <c r="J133" i="2" s="1"/>
  <c r="J108" i="2"/>
  <c r="J131" i="2" s="1"/>
  <c r="J102" i="2"/>
  <c r="J119" i="2" s="1"/>
  <c r="J109" i="2"/>
  <c r="J132" i="2" s="1"/>
  <c r="J105" i="2"/>
  <c r="J122" i="2" s="1"/>
  <c r="J104" i="2"/>
  <c r="J121" i="2" s="1"/>
  <c r="J114" i="2"/>
  <c r="J137" i="2" s="1"/>
  <c r="H111" i="2"/>
  <c r="H134" i="2" s="1"/>
  <c r="H106" i="2"/>
  <c r="H105" i="2"/>
  <c r="H122" i="2" s="1"/>
  <c r="H108" i="2"/>
  <c r="H131" i="2" s="1"/>
  <c r="H101" i="2"/>
  <c r="H112" i="2"/>
  <c r="H135" i="2" s="1"/>
  <c r="H113" i="2"/>
  <c r="H136" i="2" s="1"/>
  <c r="H102" i="2"/>
  <c r="H119" i="2" s="1"/>
  <c r="H109" i="2"/>
  <c r="H132" i="2" s="1"/>
  <c r="H107" i="2"/>
  <c r="H130" i="2" s="1"/>
  <c r="H110" i="2"/>
  <c r="H133" i="2" s="1"/>
  <c r="H103" i="2"/>
  <c r="H120" i="2" s="1"/>
  <c r="H114" i="2"/>
  <c r="H137" i="2" s="1"/>
  <c r="H104" i="2"/>
  <c r="H121" i="2" s="1"/>
  <c r="AI152" i="4"/>
  <c r="C16" i="5" s="1"/>
  <c r="C8" i="5"/>
  <c r="AI154" i="4"/>
  <c r="C18" i="5" s="1"/>
  <c r="C10" i="5"/>
  <c r="AI153" i="4"/>
  <c r="C17" i="5" s="1"/>
  <c r="C9" i="5"/>
  <c r="AI155" i="4"/>
  <c r="C19" i="5" s="1"/>
  <c r="C11" i="5"/>
  <c r="AI157" i="4"/>
  <c r="C21" i="5" s="1"/>
  <c r="C13" i="5"/>
  <c r="AI156" i="4"/>
  <c r="C20" i="5" s="1"/>
  <c r="C12" i="5"/>
  <c r="S154" i="4"/>
  <c r="AT154" i="4" s="1"/>
  <c r="N18" i="5" s="1"/>
  <c r="S152" i="4"/>
  <c r="AT152" i="4" s="1"/>
  <c r="S157" i="4"/>
  <c r="AT157" i="4" s="1"/>
  <c r="N21" i="5" s="1"/>
  <c r="S156" i="4"/>
  <c r="AT156" i="4" s="1"/>
  <c r="S155" i="4"/>
  <c r="AT155" i="4" s="1"/>
  <c r="N19" i="5" s="1"/>
  <c r="S153" i="4"/>
  <c r="AT153" i="4" s="1"/>
  <c r="N17" i="5" s="1"/>
  <c r="U155" i="4"/>
  <c r="AZ155" i="4" s="1"/>
  <c r="T19" i="5" s="1"/>
  <c r="U156" i="4"/>
  <c r="AZ156" i="4" s="1"/>
  <c r="T20" i="5" s="1"/>
  <c r="U153" i="4"/>
  <c r="AZ153" i="4" s="1"/>
  <c r="T17" i="5" s="1"/>
  <c r="U157" i="4"/>
  <c r="AZ157" i="4" s="1"/>
  <c r="T21" i="5" s="1"/>
  <c r="U152" i="4"/>
  <c r="AZ152" i="4" s="1"/>
  <c r="T16" i="5" s="1"/>
  <c r="U154" i="4"/>
  <c r="AZ154" i="4" s="1"/>
  <c r="T18" i="5" s="1"/>
  <c r="BJ102" i="4"/>
  <c r="AZ102" i="4"/>
  <c r="AZ40" i="4"/>
  <c r="BJ40" i="4"/>
  <c r="AZ41" i="4"/>
  <c r="BJ41" i="4"/>
  <c r="BJ4" i="4"/>
  <c r="AZ4" i="4"/>
  <c r="W183" i="5" l="1"/>
  <c r="V207" i="5"/>
  <c r="V214" i="5"/>
  <c r="V213" i="5"/>
  <c r="V221" i="5"/>
  <c r="V217" i="5"/>
  <c r="V206" i="5"/>
  <c r="V209" i="5"/>
  <c r="V210" i="5"/>
  <c r="V216" i="5"/>
  <c r="V208" i="5"/>
  <c r="V212" i="5"/>
  <c r="V218" i="5"/>
  <c r="V219" i="5"/>
  <c r="V215" i="5"/>
  <c r="V211" i="5"/>
  <c r="V220" i="5"/>
  <c r="D183" i="5"/>
  <c r="C207" i="5"/>
  <c r="Q157" i="4"/>
  <c r="AN157" i="4" s="1"/>
  <c r="H21" i="5" s="1"/>
  <c r="H118" i="2"/>
  <c r="H115" i="2"/>
  <c r="Q152" i="4"/>
  <c r="AN152" i="4" s="1"/>
  <c r="H16" i="5" s="1"/>
  <c r="Q155" i="4"/>
  <c r="AN155" i="4" s="1"/>
  <c r="H19" i="5" s="1"/>
  <c r="T154" i="4"/>
  <c r="AW154" i="4" s="1"/>
  <c r="Q18" i="5" s="1"/>
  <c r="R157" i="4"/>
  <c r="AQ157" i="4" s="1"/>
  <c r="K21" i="5" s="1"/>
  <c r="T153" i="4"/>
  <c r="AW153" i="4" s="1"/>
  <c r="Q17" i="5" s="1"/>
  <c r="Q154" i="4"/>
  <c r="AN154" i="4" s="1"/>
  <c r="H18" i="5" s="1"/>
  <c r="Q153" i="4"/>
  <c r="AN153" i="4" s="1"/>
  <c r="H17" i="5" s="1"/>
  <c r="R152" i="4"/>
  <c r="AQ152" i="4" s="1"/>
  <c r="K16" i="5" s="1"/>
  <c r="T152" i="4"/>
  <c r="AW152" i="4" s="1"/>
  <c r="Q16" i="5" s="1"/>
  <c r="R155" i="4"/>
  <c r="AQ155" i="4" s="1"/>
  <c r="K19" i="5" s="1"/>
  <c r="R153" i="4"/>
  <c r="AQ153" i="4" s="1"/>
  <c r="K17" i="5" s="1"/>
  <c r="R156" i="4"/>
  <c r="AQ156" i="4" s="1"/>
  <c r="K20" i="5" s="1"/>
  <c r="T156" i="4"/>
  <c r="AW156" i="4" s="1"/>
  <c r="Q20" i="5" s="1"/>
  <c r="T155" i="4"/>
  <c r="AW155" i="4" s="1"/>
  <c r="Q19" i="5" s="1"/>
  <c r="T157" i="4"/>
  <c r="AW157" i="4" s="1"/>
  <c r="Q21" i="5" s="1"/>
  <c r="AO101" i="4"/>
  <c r="AN101" i="4"/>
  <c r="AY101" i="4"/>
  <c r="AX101" i="4"/>
  <c r="V154" i="4"/>
  <c r="BC154" i="4" s="1"/>
  <c r="W18" i="5" s="1"/>
  <c r="BP101" i="4"/>
  <c r="U101" i="4"/>
  <c r="T101" i="4"/>
  <c r="BH166" i="4"/>
  <c r="BH162" i="4"/>
  <c r="BH165" i="4"/>
  <c r="X176" i="4" s="1"/>
  <c r="AD196" i="4" s="1"/>
  <c r="BH164" i="4"/>
  <c r="AE176" i="4" s="1"/>
  <c r="AD202" i="4" s="1"/>
  <c r="BH167" i="4"/>
  <c r="BH163" i="4"/>
  <c r="Q176" i="4" s="1"/>
  <c r="AD190" i="4" s="1"/>
  <c r="BI162" i="4"/>
  <c r="BI163" i="4"/>
  <c r="R176" i="4" s="1"/>
  <c r="AC190" i="4" s="1"/>
  <c r="BI165" i="4"/>
  <c r="Y176" i="4" s="1"/>
  <c r="AC196" i="4" s="1"/>
  <c r="BI167" i="4"/>
  <c r="BI164" i="4"/>
  <c r="AF176" i="4" s="1"/>
  <c r="AC202" i="4" s="1"/>
  <c r="BI166" i="4"/>
  <c r="P142" i="4"/>
  <c r="P155" i="4" s="1"/>
  <c r="AK155" i="4" s="1"/>
  <c r="E19" i="5" s="1"/>
  <c r="H101" i="4"/>
  <c r="AE101" i="4"/>
  <c r="AD101" i="4"/>
  <c r="V156" i="4"/>
  <c r="BC156" i="4" s="1"/>
  <c r="W20" i="5" s="1"/>
  <c r="V157" i="4"/>
  <c r="BC157" i="4" s="1"/>
  <c r="W21" i="5" s="1"/>
  <c r="V155" i="4"/>
  <c r="BC155" i="4" s="1"/>
  <c r="W19" i="5" s="1"/>
  <c r="V153" i="4"/>
  <c r="BC153" i="4" s="1"/>
  <c r="W17" i="5" s="1"/>
  <c r="N20" i="5"/>
  <c r="N16" i="5"/>
  <c r="W16" i="5"/>
  <c r="H20" i="5"/>
  <c r="L42" i="2"/>
  <c r="J176" i="4" l="1"/>
  <c r="AD183" i="4" s="1"/>
  <c r="K176" i="4"/>
  <c r="AC183" i="4" s="1"/>
  <c r="E183" i="5"/>
  <c r="E207" i="5" s="1"/>
  <c r="D213" i="5"/>
  <c r="D208" i="5"/>
  <c r="D215" i="5"/>
  <c r="D220" i="5"/>
  <c r="D218" i="5"/>
  <c r="D217" i="5"/>
  <c r="D219" i="5"/>
  <c r="D210" i="5"/>
  <c r="D214" i="5"/>
  <c r="D212" i="5"/>
  <c r="D216" i="5"/>
  <c r="D211" i="5"/>
  <c r="D221" i="5"/>
  <c r="D206" i="5"/>
  <c r="D209" i="5"/>
  <c r="D207" i="5"/>
  <c r="AG90" i="5"/>
  <c r="AG96" i="5"/>
  <c r="AG89" i="5"/>
  <c r="AG93" i="5"/>
  <c r="AG95" i="5"/>
  <c r="AG100" i="5"/>
  <c r="AG92" i="5"/>
  <c r="AG94" i="5"/>
  <c r="AG103" i="5"/>
  <c r="AG88" i="5"/>
  <c r="AG91" i="5"/>
  <c r="AG107" i="5"/>
  <c r="AG87" i="5"/>
  <c r="AG98" i="5"/>
  <c r="AG104" i="5"/>
  <c r="AG106" i="5"/>
  <c r="AG99" i="5"/>
  <c r="AG102" i="5"/>
  <c r="AG97" i="5"/>
  <c r="AG101" i="5"/>
  <c r="AG105" i="5"/>
  <c r="P153" i="4"/>
  <c r="AK153" i="4" s="1"/>
  <c r="E17" i="5" s="1"/>
  <c r="P157" i="4"/>
  <c r="AK157" i="4" s="1"/>
  <c r="E21" i="5" s="1"/>
  <c r="P152" i="4"/>
  <c r="AK152" i="4" s="1"/>
  <c r="E16" i="5" s="1"/>
  <c r="U162" i="4"/>
  <c r="U167" i="4"/>
  <c r="U164" i="4"/>
  <c r="AF172" i="4" s="1"/>
  <c r="M202" i="4" s="1"/>
  <c r="U163" i="4"/>
  <c r="R172" i="4" s="1"/>
  <c r="M190" i="4" s="1"/>
  <c r="U166" i="4"/>
  <c r="U165" i="4"/>
  <c r="Y172" i="4" s="1"/>
  <c r="M196" i="4" s="1"/>
  <c r="AD164" i="4"/>
  <c r="AE173" i="4" s="1"/>
  <c r="R202" i="4" s="1"/>
  <c r="AD167" i="4"/>
  <c r="AD166" i="4"/>
  <c r="AD165" i="4"/>
  <c r="X173" i="4" s="1"/>
  <c r="R196" i="4" s="1"/>
  <c r="AD163" i="4"/>
  <c r="Q173" i="4" s="1"/>
  <c r="R190" i="4" s="1"/>
  <c r="AD162" i="4"/>
  <c r="J173" i="4" s="1"/>
  <c r="R183" i="4" s="1"/>
  <c r="AX165" i="4"/>
  <c r="X175" i="4" s="1"/>
  <c r="Z196" i="4" s="1"/>
  <c r="AX164" i="4"/>
  <c r="AE175" i="4" s="1"/>
  <c r="Z202" i="4" s="1"/>
  <c r="AX167" i="4"/>
  <c r="AX163" i="4"/>
  <c r="Q175" i="4" s="1"/>
  <c r="Z190" i="4" s="1"/>
  <c r="AX166" i="4"/>
  <c r="AX162" i="4"/>
  <c r="J175" i="4" s="1"/>
  <c r="Z183" i="4" s="1"/>
  <c r="P154" i="4"/>
  <c r="AK154" i="4" s="1"/>
  <c r="E18" i="5" s="1"/>
  <c r="AY162" i="4"/>
  <c r="AY163" i="4"/>
  <c r="R175" i="4" s="1"/>
  <c r="Y190" i="4" s="1"/>
  <c r="AY165" i="4"/>
  <c r="Y175" i="4" s="1"/>
  <c r="Y196" i="4" s="1"/>
  <c r="AY167" i="4"/>
  <c r="AY166" i="4"/>
  <c r="AY164" i="4"/>
  <c r="AF175" i="4" s="1"/>
  <c r="Y202" i="4" s="1"/>
  <c r="T167" i="4"/>
  <c r="T164" i="4"/>
  <c r="AE172" i="4" s="1"/>
  <c r="N202" i="4" s="1"/>
  <c r="T166" i="4"/>
  <c r="T165" i="4"/>
  <c r="X172" i="4" s="1"/>
  <c r="N196" i="4" s="1"/>
  <c r="T163" i="4"/>
  <c r="Q172" i="4" s="1"/>
  <c r="N190" i="4" s="1"/>
  <c r="T162" i="4"/>
  <c r="BR101" i="4"/>
  <c r="BS101" i="4"/>
  <c r="AN167" i="4"/>
  <c r="AN166" i="4"/>
  <c r="AN165" i="4"/>
  <c r="X174" i="4" s="1"/>
  <c r="V196" i="4" s="1"/>
  <c r="AN164" i="4"/>
  <c r="AE174" i="4" s="1"/>
  <c r="V202" i="4" s="1"/>
  <c r="AN163" i="4"/>
  <c r="Q174" i="4" s="1"/>
  <c r="V190" i="4" s="1"/>
  <c r="AN162" i="4"/>
  <c r="AE167" i="4"/>
  <c r="AE165" i="4"/>
  <c r="Y173" i="4" s="1"/>
  <c r="Q196" i="4" s="1"/>
  <c r="AE164" i="4"/>
  <c r="AF173" i="4" s="1"/>
  <c r="Q202" i="4" s="1"/>
  <c r="AE163" i="4"/>
  <c r="R173" i="4" s="1"/>
  <c r="Q190" i="4" s="1"/>
  <c r="AE162" i="4"/>
  <c r="AE166" i="4"/>
  <c r="K101" i="4"/>
  <c r="J101" i="4"/>
  <c r="P156" i="4"/>
  <c r="AK156" i="4" s="1"/>
  <c r="E20" i="5" s="1"/>
  <c r="AO163" i="4"/>
  <c r="R174" i="4" s="1"/>
  <c r="U190" i="4" s="1"/>
  <c r="AO165" i="4"/>
  <c r="Y174" i="4" s="1"/>
  <c r="U196" i="4" s="1"/>
  <c r="AO164" i="4"/>
  <c r="AF174" i="4" s="1"/>
  <c r="U202" i="4" s="1"/>
  <c r="AO167" i="4"/>
  <c r="AO162" i="4"/>
  <c r="AO166" i="4"/>
  <c r="L81" i="2"/>
  <c r="V81" i="2" s="1"/>
  <c r="L80" i="2"/>
  <c r="V80" i="2" s="1"/>
  <c r="AF80" i="2" s="1"/>
  <c r="AP80" i="2" s="1"/>
  <c r="V42" i="2"/>
  <c r="AF42" i="2" s="1"/>
  <c r="AP42" i="2" s="1"/>
  <c r="L41" i="2"/>
  <c r="V41" i="2" s="1"/>
  <c r="AF41" i="2" s="1"/>
  <c r="AP41" i="2" s="1"/>
  <c r="J40" i="2"/>
  <c r="I40" i="2"/>
  <c r="U202" i="5" s="1"/>
  <c r="H40" i="2"/>
  <c r="R202" i="5" s="1"/>
  <c r="G40" i="2"/>
  <c r="O202" i="5" s="1"/>
  <c r="F40" i="2"/>
  <c r="L202" i="5" s="1"/>
  <c r="E40" i="2"/>
  <c r="I202" i="5" s="1"/>
  <c r="D40" i="2"/>
  <c r="F202" i="5" s="1"/>
  <c r="C40" i="2"/>
  <c r="C202" i="5" s="1"/>
  <c r="B40" i="2"/>
  <c r="A202" i="5" s="1"/>
  <c r="A221" i="5" s="1"/>
  <c r="J39" i="2"/>
  <c r="I39" i="2"/>
  <c r="U201" i="5" s="1"/>
  <c r="H39" i="2"/>
  <c r="R201" i="5" s="1"/>
  <c r="G39" i="2"/>
  <c r="O201" i="5" s="1"/>
  <c r="F39" i="2"/>
  <c r="L201" i="5" s="1"/>
  <c r="E39" i="2"/>
  <c r="I201" i="5" s="1"/>
  <c r="D39" i="2"/>
  <c r="F201" i="5" s="1"/>
  <c r="C39" i="2"/>
  <c r="C201" i="5" s="1"/>
  <c r="B39" i="2"/>
  <c r="A201" i="5" s="1"/>
  <c r="A220" i="5" s="1"/>
  <c r="J38" i="2"/>
  <c r="I38" i="2"/>
  <c r="U200" i="5" s="1"/>
  <c r="H38" i="2"/>
  <c r="R200" i="5" s="1"/>
  <c r="G38" i="2"/>
  <c r="O200" i="5" s="1"/>
  <c r="F38" i="2"/>
  <c r="L200" i="5" s="1"/>
  <c r="E38" i="2"/>
  <c r="I200" i="5" s="1"/>
  <c r="D38" i="2"/>
  <c r="F200" i="5" s="1"/>
  <c r="C38" i="2"/>
  <c r="C200" i="5" s="1"/>
  <c r="B38" i="2"/>
  <c r="A200" i="5" s="1"/>
  <c r="A219" i="5" s="1"/>
  <c r="K37" i="2"/>
  <c r="D95" i="4" s="1"/>
  <c r="J37" i="2"/>
  <c r="S30" i="2" s="1"/>
  <c r="I37" i="2"/>
  <c r="H37" i="2"/>
  <c r="G37" i="2"/>
  <c r="F37" i="2"/>
  <c r="E37" i="2"/>
  <c r="D37" i="2"/>
  <c r="C37" i="2"/>
  <c r="B37" i="2"/>
  <c r="A199" i="5" s="1"/>
  <c r="A218" i="5" s="1"/>
  <c r="K36" i="2"/>
  <c r="D94" i="4" s="1"/>
  <c r="J36" i="2"/>
  <c r="S29" i="2" s="1"/>
  <c r="I36" i="2"/>
  <c r="H36" i="2"/>
  <c r="R198" i="5" s="1"/>
  <c r="G36" i="2"/>
  <c r="F36" i="2"/>
  <c r="E36" i="2"/>
  <c r="D36" i="2"/>
  <c r="C36" i="2"/>
  <c r="B36" i="2"/>
  <c r="A198" i="5" s="1"/>
  <c r="A217" i="5" s="1"/>
  <c r="K35" i="2"/>
  <c r="D93" i="4" s="1"/>
  <c r="J35" i="2"/>
  <c r="S28" i="2" s="1"/>
  <c r="I35" i="2"/>
  <c r="H35" i="2"/>
  <c r="G35" i="2"/>
  <c r="F35" i="2"/>
  <c r="E35" i="2"/>
  <c r="D35" i="2"/>
  <c r="C35" i="2"/>
  <c r="B35" i="2"/>
  <c r="A197" i="5" s="1"/>
  <c r="A216" i="5" s="1"/>
  <c r="K34" i="2"/>
  <c r="D92" i="4" s="1"/>
  <c r="J34" i="2"/>
  <c r="I34" i="2"/>
  <c r="U196" i="5" s="1"/>
  <c r="H34" i="2"/>
  <c r="R196" i="5" s="1"/>
  <c r="G34" i="2"/>
  <c r="O196" i="5" s="1"/>
  <c r="F34" i="2"/>
  <c r="L196" i="5" s="1"/>
  <c r="E34" i="2"/>
  <c r="I196" i="5" s="1"/>
  <c r="D34" i="2"/>
  <c r="F196" i="5" s="1"/>
  <c r="C34" i="2"/>
  <c r="C196" i="5" s="1"/>
  <c r="B34" i="2"/>
  <c r="A196" i="5" s="1"/>
  <c r="A215" i="5" s="1"/>
  <c r="K33" i="2"/>
  <c r="D91" i="4" s="1"/>
  <c r="J33" i="2"/>
  <c r="I33" i="2"/>
  <c r="U195" i="5" s="1"/>
  <c r="H33" i="2"/>
  <c r="R195" i="5" s="1"/>
  <c r="G33" i="2"/>
  <c r="O195" i="5" s="1"/>
  <c r="F33" i="2"/>
  <c r="L195" i="5" s="1"/>
  <c r="E33" i="2"/>
  <c r="I195" i="5" s="1"/>
  <c r="D33" i="2"/>
  <c r="F195" i="5" s="1"/>
  <c r="C33" i="2"/>
  <c r="C195" i="5" s="1"/>
  <c r="B33" i="2"/>
  <c r="A195" i="5" s="1"/>
  <c r="A214" i="5" s="1"/>
  <c r="J32" i="2"/>
  <c r="I32" i="2"/>
  <c r="U194" i="5" s="1"/>
  <c r="H32" i="2"/>
  <c r="R194" i="5" s="1"/>
  <c r="G32" i="2"/>
  <c r="O194" i="5" s="1"/>
  <c r="F32" i="2"/>
  <c r="L194" i="5" s="1"/>
  <c r="E32" i="2"/>
  <c r="I194" i="5" s="1"/>
  <c r="D32" i="2"/>
  <c r="F194" i="5" s="1"/>
  <c r="C32" i="2"/>
  <c r="C194" i="5" s="1"/>
  <c r="B32" i="2"/>
  <c r="A194" i="5" s="1"/>
  <c r="A213" i="5" s="1"/>
  <c r="J31" i="2"/>
  <c r="I31" i="2"/>
  <c r="U193" i="5" s="1"/>
  <c r="H31" i="2"/>
  <c r="R193" i="5" s="1"/>
  <c r="G31" i="2"/>
  <c r="O193" i="5" s="1"/>
  <c r="F31" i="2"/>
  <c r="L193" i="5" s="1"/>
  <c r="E31" i="2"/>
  <c r="I193" i="5" s="1"/>
  <c r="D31" i="2"/>
  <c r="F193" i="5" s="1"/>
  <c r="C31" i="2"/>
  <c r="C193" i="5" s="1"/>
  <c r="B31" i="2"/>
  <c r="A193" i="5" s="1"/>
  <c r="A212" i="5" s="1"/>
  <c r="J30" i="2"/>
  <c r="I30" i="2"/>
  <c r="U192" i="5" s="1"/>
  <c r="H30" i="2"/>
  <c r="R192" i="5" s="1"/>
  <c r="G30" i="2"/>
  <c r="O192" i="5" s="1"/>
  <c r="F30" i="2"/>
  <c r="L192" i="5" s="1"/>
  <c r="E30" i="2"/>
  <c r="I192" i="5" s="1"/>
  <c r="D30" i="2"/>
  <c r="F192" i="5" s="1"/>
  <c r="C30" i="2"/>
  <c r="C192" i="5" s="1"/>
  <c r="B30" i="2"/>
  <c r="A192" i="5" s="1"/>
  <c r="A211" i="5" s="1"/>
  <c r="Q29" i="2"/>
  <c r="J29" i="2"/>
  <c r="I29" i="2"/>
  <c r="U191" i="5" s="1"/>
  <c r="H29" i="2"/>
  <c r="R191" i="5" s="1"/>
  <c r="G29" i="2"/>
  <c r="O191" i="5" s="1"/>
  <c r="F29" i="2"/>
  <c r="L191" i="5" s="1"/>
  <c r="E29" i="2"/>
  <c r="I191" i="5" s="1"/>
  <c r="D29" i="2"/>
  <c r="F191" i="5" s="1"/>
  <c r="C29" i="2"/>
  <c r="C191" i="5" s="1"/>
  <c r="B29" i="2"/>
  <c r="A191" i="5" s="1"/>
  <c r="A210" i="5" s="1"/>
  <c r="J28" i="2"/>
  <c r="I28" i="2"/>
  <c r="U190" i="5" s="1"/>
  <c r="H28" i="2"/>
  <c r="R190" i="5" s="1"/>
  <c r="G28" i="2"/>
  <c r="O190" i="5" s="1"/>
  <c r="F28" i="2"/>
  <c r="L190" i="5" s="1"/>
  <c r="E28" i="2"/>
  <c r="I190" i="5" s="1"/>
  <c r="D28" i="2"/>
  <c r="F190" i="5" s="1"/>
  <c r="C28" i="2"/>
  <c r="C190" i="5" s="1"/>
  <c r="B28" i="2"/>
  <c r="A190" i="5" s="1"/>
  <c r="A209" i="5" s="1"/>
  <c r="J27" i="2"/>
  <c r="I27" i="2"/>
  <c r="U189" i="5" s="1"/>
  <c r="H27" i="2"/>
  <c r="R189" i="5" s="1"/>
  <c r="G27" i="2"/>
  <c r="O189" i="5" s="1"/>
  <c r="F27" i="2"/>
  <c r="L189" i="5" s="1"/>
  <c r="E27" i="2"/>
  <c r="I189" i="5" s="1"/>
  <c r="D27" i="2"/>
  <c r="F189" i="5" s="1"/>
  <c r="C27" i="2"/>
  <c r="C189" i="5" s="1"/>
  <c r="B27" i="2"/>
  <c r="A189" i="5" s="1"/>
  <c r="A208" i="5" s="1"/>
  <c r="J26" i="2"/>
  <c r="S26" i="2" s="1"/>
  <c r="I26" i="2"/>
  <c r="H26" i="2"/>
  <c r="G26" i="2"/>
  <c r="F26" i="2"/>
  <c r="E26" i="2"/>
  <c r="D26" i="2"/>
  <c r="B26" i="2"/>
  <c r="A188" i="5" s="1"/>
  <c r="A207" i="5" s="1"/>
  <c r="J25" i="2"/>
  <c r="S25" i="2" s="1"/>
  <c r="I25" i="2"/>
  <c r="H25" i="2"/>
  <c r="G25" i="2"/>
  <c r="F25" i="2"/>
  <c r="E25" i="2"/>
  <c r="D25" i="2"/>
  <c r="C25" i="2"/>
  <c r="B25" i="2"/>
  <c r="A187" i="5" s="1"/>
  <c r="A206" i="5" s="1"/>
  <c r="R24" i="2"/>
  <c r="Q24" i="2"/>
  <c r="P24" i="2"/>
  <c r="O24" i="2"/>
  <c r="N24" i="2"/>
  <c r="M24" i="2"/>
  <c r="L24" i="2"/>
  <c r="BM3" i="2"/>
  <c r="BM41" i="2" s="1"/>
  <c r="BM80" i="2" s="1"/>
  <c r="BM142" i="2" s="1"/>
  <c r="BM176" i="2" s="1"/>
  <c r="BC3" i="2"/>
  <c r="BC41" i="2" s="1"/>
  <c r="BC80" i="2" s="1"/>
  <c r="BC142" i="2" s="1"/>
  <c r="BC176" i="2" s="1"/>
  <c r="AS3" i="2"/>
  <c r="AS41" i="2" s="1"/>
  <c r="AS80" i="2" s="1"/>
  <c r="AS142" i="2" s="1"/>
  <c r="AS176" i="2" s="1"/>
  <c r="AI3" i="2"/>
  <c r="AI41" i="2" s="1"/>
  <c r="AI80" i="2" s="1"/>
  <c r="AI142" i="2" s="1"/>
  <c r="AI176" i="2" s="1"/>
  <c r="Y41" i="2"/>
  <c r="Y80" i="2" s="1"/>
  <c r="Y142" i="2" s="1"/>
  <c r="Y176" i="2" s="1"/>
  <c r="O3" i="2"/>
  <c r="O41" i="2" s="1"/>
  <c r="O80" i="2" s="1"/>
  <c r="O142" i="2" s="1"/>
  <c r="O176" i="2" s="1"/>
  <c r="L3" i="2"/>
  <c r="E3" i="2"/>
  <c r="E41" i="2" s="1"/>
  <c r="E80" i="2" s="1"/>
  <c r="E142" i="2" s="1"/>
  <c r="E176" i="2" s="1"/>
  <c r="K172" i="4" l="1"/>
  <c r="M183" i="4" s="1"/>
  <c r="J174" i="4"/>
  <c r="V183" i="4" s="1"/>
  <c r="J172" i="4"/>
  <c r="N183" i="4" s="1"/>
  <c r="K174" i="4"/>
  <c r="U183" i="4" s="1"/>
  <c r="K173" i="4"/>
  <c r="Q183" i="4" s="1"/>
  <c r="K175" i="4"/>
  <c r="Y183" i="4" s="1"/>
  <c r="H193" i="5"/>
  <c r="H212" i="5" s="1"/>
  <c r="F212" i="5"/>
  <c r="L25" i="2"/>
  <c r="L33" i="2" s="1"/>
  <c r="E91" i="4" s="1"/>
  <c r="C187" i="5"/>
  <c r="U209" i="5"/>
  <c r="W190" i="5"/>
  <c r="W209" i="5" s="1"/>
  <c r="T191" i="5"/>
  <c r="T210" i="5" s="1"/>
  <c r="R210" i="5"/>
  <c r="L211" i="5"/>
  <c r="N192" i="5"/>
  <c r="N211" i="5" s="1"/>
  <c r="I212" i="5"/>
  <c r="K193" i="5"/>
  <c r="K212" i="5" s="1"/>
  <c r="H194" i="5"/>
  <c r="H213" i="5" s="1"/>
  <c r="F213" i="5"/>
  <c r="C214" i="5"/>
  <c r="E195" i="5"/>
  <c r="E214" i="5" s="1"/>
  <c r="U215" i="5"/>
  <c r="W196" i="5"/>
  <c r="W215" i="5" s="1"/>
  <c r="P28" i="2"/>
  <c r="P36" i="2" s="1"/>
  <c r="I94" i="4" s="1"/>
  <c r="O197" i="5"/>
  <c r="N29" i="2"/>
  <c r="I198" i="5"/>
  <c r="L30" i="2"/>
  <c r="L38" i="2" s="1"/>
  <c r="E96" i="4" s="1"/>
  <c r="C199" i="5"/>
  <c r="W200" i="5"/>
  <c r="W219" i="5" s="1"/>
  <c r="U219" i="5"/>
  <c r="T201" i="5"/>
  <c r="T220" i="5" s="1"/>
  <c r="R220" i="5"/>
  <c r="Q202" i="5"/>
  <c r="Q221" i="5" s="1"/>
  <c r="O221" i="5"/>
  <c r="I211" i="5"/>
  <c r="K192" i="5"/>
  <c r="K211" i="5" s="1"/>
  <c r="Q201" i="5"/>
  <c r="Q220" i="5" s="1"/>
  <c r="O220" i="5"/>
  <c r="M25" i="2"/>
  <c r="F187" i="5"/>
  <c r="M26" i="2"/>
  <c r="F188" i="5"/>
  <c r="E189" i="5"/>
  <c r="E208" i="5" s="1"/>
  <c r="C208" i="5"/>
  <c r="W191" i="5"/>
  <c r="W210" i="5" s="1"/>
  <c r="U210" i="5"/>
  <c r="Q192" i="5"/>
  <c r="Q211" i="5" s="1"/>
  <c r="O211" i="5"/>
  <c r="N193" i="5"/>
  <c r="N212" i="5" s="1"/>
  <c r="L212" i="5"/>
  <c r="I213" i="5"/>
  <c r="K194" i="5"/>
  <c r="K213" i="5" s="1"/>
  <c r="H195" i="5"/>
  <c r="H214" i="5" s="1"/>
  <c r="F214" i="5"/>
  <c r="Q28" i="2"/>
  <c r="J86" i="4" s="1"/>
  <c r="R197" i="5"/>
  <c r="O29" i="2"/>
  <c r="L198" i="5"/>
  <c r="M30" i="2"/>
  <c r="M38" i="2" s="1"/>
  <c r="F96" i="4" s="1"/>
  <c r="F199" i="5"/>
  <c r="W201" i="5"/>
  <c r="W220" i="5" s="1"/>
  <c r="U220" i="5"/>
  <c r="R221" i="5"/>
  <c r="T202" i="5"/>
  <c r="T221" i="5" s="1"/>
  <c r="O210" i="5"/>
  <c r="Q191" i="5"/>
  <c r="Q210" i="5" s="1"/>
  <c r="C213" i="5"/>
  <c r="E194" i="5"/>
  <c r="E213" i="5" s="1"/>
  <c r="O28" i="2"/>
  <c r="L197" i="5"/>
  <c r="T200" i="5"/>
  <c r="T219" i="5" s="1"/>
  <c r="R219" i="5"/>
  <c r="N202" i="5"/>
  <c r="N221" i="5" s="1"/>
  <c r="L221" i="5"/>
  <c r="N25" i="2"/>
  <c r="N33" i="2" s="1"/>
  <c r="G91" i="4" s="1"/>
  <c r="I187" i="5"/>
  <c r="N26" i="2"/>
  <c r="N34" i="2" s="1"/>
  <c r="G92" i="4" s="1"/>
  <c r="I188" i="5"/>
  <c r="F208" i="5"/>
  <c r="H189" i="5"/>
  <c r="H208" i="5" s="1"/>
  <c r="E190" i="5"/>
  <c r="E209" i="5" s="1"/>
  <c r="C209" i="5"/>
  <c r="T192" i="5"/>
  <c r="T211" i="5" s="1"/>
  <c r="R211" i="5"/>
  <c r="Q193" i="5"/>
  <c r="Q212" i="5" s="1"/>
  <c r="O212" i="5"/>
  <c r="N194" i="5"/>
  <c r="N213" i="5" s="1"/>
  <c r="L213" i="5"/>
  <c r="K195" i="5"/>
  <c r="K214" i="5" s="1"/>
  <c r="I214" i="5"/>
  <c r="C215" i="5"/>
  <c r="E196" i="5"/>
  <c r="E215" i="5" s="1"/>
  <c r="R28" i="2"/>
  <c r="K86" i="4" s="1"/>
  <c r="U197" i="5"/>
  <c r="P29" i="2"/>
  <c r="I87" i="4" s="1"/>
  <c r="O198" i="5"/>
  <c r="N30" i="2"/>
  <c r="I199" i="5"/>
  <c r="E200" i="5"/>
  <c r="E219" i="5" s="1"/>
  <c r="C219" i="5"/>
  <c r="W202" i="5"/>
  <c r="W221" i="5" s="1"/>
  <c r="U221" i="5"/>
  <c r="W189" i="5"/>
  <c r="W208" i="5" s="1"/>
  <c r="U208" i="5"/>
  <c r="T196" i="5"/>
  <c r="T215" i="5" s="1"/>
  <c r="R215" i="5"/>
  <c r="K189" i="5"/>
  <c r="K208" i="5" s="1"/>
  <c r="I208" i="5"/>
  <c r="C210" i="5"/>
  <c r="E191" i="5"/>
  <c r="E210" i="5" s="1"/>
  <c r="W192" i="5"/>
  <c r="W211" i="5" s="1"/>
  <c r="U211" i="5"/>
  <c r="R212" i="5"/>
  <c r="T193" i="5"/>
  <c r="T212" i="5" s="1"/>
  <c r="N195" i="5"/>
  <c r="N214" i="5" s="1"/>
  <c r="L214" i="5"/>
  <c r="H196" i="5"/>
  <c r="H215" i="5" s="1"/>
  <c r="F215" i="5"/>
  <c r="T198" i="5"/>
  <c r="T217" i="5" s="1"/>
  <c r="R217" i="5"/>
  <c r="O30" i="2"/>
  <c r="L199" i="5"/>
  <c r="H200" i="5"/>
  <c r="H219" i="5" s="1"/>
  <c r="F219" i="5"/>
  <c r="E201" i="5"/>
  <c r="E220" i="5" s="1"/>
  <c r="C220" i="5"/>
  <c r="M29" i="2"/>
  <c r="M37" i="2" s="1"/>
  <c r="F95" i="4" s="1"/>
  <c r="F198" i="5"/>
  <c r="O25" i="2"/>
  <c r="L187" i="5"/>
  <c r="O26" i="2"/>
  <c r="O34" i="2" s="1"/>
  <c r="H92" i="4" s="1"/>
  <c r="L188" i="5"/>
  <c r="H190" i="5"/>
  <c r="H209" i="5" s="1"/>
  <c r="F209" i="5"/>
  <c r="Q194" i="5"/>
  <c r="Q213" i="5" s="1"/>
  <c r="O213" i="5"/>
  <c r="P25" i="2"/>
  <c r="O187" i="5"/>
  <c r="P26" i="2"/>
  <c r="P34" i="2" s="1"/>
  <c r="I92" i="4" s="1"/>
  <c r="O188" i="5"/>
  <c r="N189" i="5"/>
  <c r="N208" i="5" s="1"/>
  <c r="L208" i="5"/>
  <c r="K190" i="5"/>
  <c r="K209" i="5" s="1"/>
  <c r="I209" i="5"/>
  <c r="F210" i="5"/>
  <c r="H191" i="5"/>
  <c r="H210" i="5" s="1"/>
  <c r="W193" i="5"/>
  <c r="W212" i="5" s="1"/>
  <c r="U212" i="5"/>
  <c r="R213" i="5"/>
  <c r="T194" i="5"/>
  <c r="T213" i="5" s="1"/>
  <c r="Q195" i="5"/>
  <c r="Q214" i="5" s="1"/>
  <c r="O214" i="5"/>
  <c r="K196" i="5"/>
  <c r="K215" i="5" s="1"/>
  <c r="I215" i="5"/>
  <c r="L28" i="2"/>
  <c r="L36" i="2" s="1"/>
  <c r="E94" i="4" s="1"/>
  <c r="C197" i="5"/>
  <c r="R29" i="2"/>
  <c r="R37" i="2" s="1"/>
  <c r="K95" i="4" s="1"/>
  <c r="U198" i="5"/>
  <c r="P30" i="2"/>
  <c r="P38" i="2" s="1"/>
  <c r="I96" i="4" s="1"/>
  <c r="O199" i="5"/>
  <c r="K200" i="5"/>
  <c r="K219" i="5" s="1"/>
  <c r="I219" i="5"/>
  <c r="H201" i="5"/>
  <c r="H220" i="5" s="1"/>
  <c r="F220" i="5"/>
  <c r="C221" i="5"/>
  <c r="E202" i="5"/>
  <c r="E221" i="5" s="1"/>
  <c r="R209" i="5"/>
  <c r="T190" i="5"/>
  <c r="T209" i="5" s="1"/>
  <c r="Q25" i="2"/>
  <c r="R187" i="5"/>
  <c r="N190" i="5"/>
  <c r="N209" i="5" s="1"/>
  <c r="L209" i="5"/>
  <c r="W194" i="5"/>
  <c r="W213" i="5" s="1"/>
  <c r="U213" i="5"/>
  <c r="R214" i="5"/>
  <c r="T195" i="5"/>
  <c r="T214" i="5" s="1"/>
  <c r="L215" i="5"/>
  <c r="N196" i="5"/>
  <c r="N215" i="5" s="1"/>
  <c r="M28" i="2"/>
  <c r="M36" i="2" s="1"/>
  <c r="F94" i="4" s="1"/>
  <c r="F197" i="5"/>
  <c r="Q30" i="2"/>
  <c r="Q38" i="2" s="1"/>
  <c r="J96" i="4" s="1"/>
  <c r="R199" i="5"/>
  <c r="L219" i="5"/>
  <c r="N200" i="5"/>
  <c r="N219" i="5" s="1"/>
  <c r="K201" i="5"/>
  <c r="K220" i="5" s="1"/>
  <c r="I220" i="5"/>
  <c r="F221" i="5"/>
  <c r="H202" i="5"/>
  <c r="H221" i="5" s="1"/>
  <c r="Q26" i="2"/>
  <c r="Q34" i="2" s="1"/>
  <c r="J92" i="4" s="1"/>
  <c r="R188" i="5"/>
  <c r="Q189" i="5"/>
  <c r="Q208" i="5" s="1"/>
  <c r="O208" i="5"/>
  <c r="K191" i="5"/>
  <c r="K210" i="5" s="1"/>
  <c r="I210" i="5"/>
  <c r="E192" i="5"/>
  <c r="E211" i="5" s="1"/>
  <c r="C211" i="5"/>
  <c r="R25" i="2"/>
  <c r="R33" i="2" s="1"/>
  <c r="K91" i="4" s="1"/>
  <c r="U187" i="5"/>
  <c r="R26" i="2"/>
  <c r="R34" i="2" s="1"/>
  <c r="K92" i="4" s="1"/>
  <c r="U188" i="5"/>
  <c r="T189" i="5"/>
  <c r="T208" i="5" s="1"/>
  <c r="R208" i="5"/>
  <c r="Q190" i="5"/>
  <c r="Q209" i="5" s="1"/>
  <c r="O209" i="5"/>
  <c r="N191" i="5"/>
  <c r="N210" i="5" s="1"/>
  <c r="L210" i="5"/>
  <c r="H192" i="5"/>
  <c r="H211" i="5" s="1"/>
  <c r="F211" i="5"/>
  <c r="E193" i="5"/>
  <c r="E212" i="5" s="1"/>
  <c r="C212" i="5"/>
  <c r="W195" i="5"/>
  <c r="W214" i="5" s="1"/>
  <c r="U214" i="5"/>
  <c r="Q196" i="5"/>
  <c r="Q215" i="5" s="1"/>
  <c r="O215" i="5"/>
  <c r="N28" i="2"/>
  <c r="N36" i="2" s="1"/>
  <c r="G94" i="4" s="1"/>
  <c r="I197" i="5"/>
  <c r="L29" i="2"/>
  <c r="C198" i="5"/>
  <c r="R30" i="2"/>
  <c r="R38" i="2" s="1"/>
  <c r="K96" i="4" s="1"/>
  <c r="U199" i="5"/>
  <c r="O219" i="5"/>
  <c r="Q200" i="5"/>
  <c r="Q219" i="5" s="1"/>
  <c r="N201" i="5"/>
  <c r="N220" i="5" s="1"/>
  <c r="L220" i="5"/>
  <c r="I221" i="5"/>
  <c r="K202" i="5"/>
  <c r="K221" i="5" s="1"/>
  <c r="V3" i="2"/>
  <c r="AF3" i="2" s="1"/>
  <c r="AP3" i="2" s="1"/>
  <c r="AD91" i="5"/>
  <c r="AD98" i="5"/>
  <c r="AD90" i="5"/>
  <c r="AD96" i="5"/>
  <c r="AD102" i="5"/>
  <c r="AD89" i="5"/>
  <c r="AD100" i="5"/>
  <c r="AD104" i="5"/>
  <c r="AD106" i="5"/>
  <c r="AD95" i="5"/>
  <c r="AD88" i="5"/>
  <c r="AD99" i="5"/>
  <c r="AD103" i="5"/>
  <c r="AD94" i="5"/>
  <c r="AD92" i="5"/>
  <c r="AD107" i="5"/>
  <c r="AD101" i="5"/>
  <c r="AD93" i="5"/>
  <c r="AD105" i="5"/>
  <c r="AD97" i="5"/>
  <c r="S37" i="2"/>
  <c r="L95" i="4" s="1"/>
  <c r="L156" i="4" s="1"/>
  <c r="AH166" i="4" s="1"/>
  <c r="L87" i="4"/>
  <c r="L148" i="4" s="1"/>
  <c r="W148" i="4" s="1"/>
  <c r="L83" i="4"/>
  <c r="L144" i="4" s="1"/>
  <c r="W144" i="4" s="1"/>
  <c r="S33" i="2"/>
  <c r="L91" i="4" s="1"/>
  <c r="L152" i="4" s="1"/>
  <c r="AH162" i="4" s="1"/>
  <c r="S34" i="2"/>
  <c r="L92" i="4" s="1"/>
  <c r="L153" i="4" s="1"/>
  <c r="AH163" i="4" s="1"/>
  <c r="L84" i="4"/>
  <c r="L145" i="4" s="1"/>
  <c r="W145" i="4" s="1"/>
  <c r="S36" i="2"/>
  <c r="L94" i="4" s="1"/>
  <c r="L155" i="4" s="1"/>
  <c r="AH165" i="4" s="1"/>
  <c r="L86" i="4"/>
  <c r="L147" i="4" s="1"/>
  <c r="W147" i="4" s="1"/>
  <c r="S38" i="2"/>
  <c r="L96" i="4" s="1"/>
  <c r="L157" i="4" s="1"/>
  <c r="AH167" i="4" s="1"/>
  <c r="L88" i="4"/>
  <c r="L149" i="4" s="1"/>
  <c r="W149" i="4" s="1"/>
  <c r="BR167" i="4"/>
  <c r="BR163" i="4"/>
  <c r="Q177" i="4" s="1"/>
  <c r="AH190" i="4" s="1"/>
  <c r="BR166" i="4"/>
  <c r="BR162" i="4"/>
  <c r="J177" i="4" s="1"/>
  <c r="AH183" i="4" s="1"/>
  <c r="BR165" i="4"/>
  <c r="X177" i="4" s="1"/>
  <c r="AH196" i="4" s="1"/>
  <c r="BR164" i="4"/>
  <c r="AE177" i="4" s="1"/>
  <c r="AH202" i="4" s="1"/>
  <c r="J164" i="4"/>
  <c r="AE171" i="4" s="1"/>
  <c r="J202" i="4" s="1"/>
  <c r="J163" i="4"/>
  <c r="Q171" i="4" s="1"/>
  <c r="J190" i="4" s="1"/>
  <c r="J162" i="4"/>
  <c r="J171" i="4" s="1"/>
  <c r="J183" i="4" s="1"/>
  <c r="J167" i="4"/>
  <c r="J166" i="4"/>
  <c r="J165" i="4"/>
  <c r="X171" i="4" s="1"/>
  <c r="J196" i="4" s="1"/>
  <c r="BS162" i="4"/>
  <c r="BS164" i="4"/>
  <c r="AF177" i="4" s="1"/>
  <c r="AG202" i="4" s="1"/>
  <c r="BS165" i="4"/>
  <c r="Y177" i="4" s="1"/>
  <c r="AG196" i="4" s="1"/>
  <c r="BS167" i="4"/>
  <c r="BS166" i="4"/>
  <c r="BS163" i="4"/>
  <c r="R177" i="4" s="1"/>
  <c r="AG190" i="4" s="1"/>
  <c r="K162" i="4"/>
  <c r="K163" i="4"/>
  <c r="R171" i="4" s="1"/>
  <c r="I190" i="4" s="1"/>
  <c r="K164" i="4"/>
  <c r="AF171" i="4" s="1"/>
  <c r="I202" i="4" s="1"/>
  <c r="K166" i="4"/>
  <c r="K167" i="4"/>
  <c r="K165" i="4"/>
  <c r="Y171" i="4" s="1"/>
  <c r="I196" i="4" s="1"/>
  <c r="M27" i="2"/>
  <c r="F85" i="4" s="1"/>
  <c r="AM85" i="4" s="1"/>
  <c r="AO85" i="4" s="1"/>
  <c r="O27" i="2"/>
  <c r="H85" i="4" s="1"/>
  <c r="AS85" i="4" s="1"/>
  <c r="AU85" i="4" s="1"/>
  <c r="O38" i="2"/>
  <c r="H96" i="4" s="1"/>
  <c r="H88" i="4"/>
  <c r="O93" i="4"/>
  <c r="Y93" i="4" s="1"/>
  <c r="AI93" i="4" s="1"/>
  <c r="D154" i="4"/>
  <c r="O154" i="4" s="1"/>
  <c r="N38" i="2"/>
  <c r="G96" i="4" s="1"/>
  <c r="G88" i="4"/>
  <c r="L32" i="2"/>
  <c r="E90" i="4" s="1"/>
  <c r="E82" i="4"/>
  <c r="N27" i="2"/>
  <c r="G85" i="4" s="1"/>
  <c r="Q32" i="2"/>
  <c r="J90" i="4" s="1"/>
  <c r="J82" i="4"/>
  <c r="O92" i="4"/>
  <c r="Y92" i="4" s="1"/>
  <c r="AI92" i="4" s="1"/>
  <c r="D153" i="4"/>
  <c r="O153" i="4" s="1"/>
  <c r="O94" i="4"/>
  <c r="Y94" i="4" s="1"/>
  <c r="AI94" i="4" s="1"/>
  <c r="D155" i="4"/>
  <c r="O155" i="4" s="1"/>
  <c r="M32" i="2"/>
  <c r="F90" i="4" s="1"/>
  <c r="F82" i="4"/>
  <c r="O36" i="2"/>
  <c r="H94" i="4" s="1"/>
  <c r="H86" i="4"/>
  <c r="M33" i="2"/>
  <c r="F91" i="4" s="1"/>
  <c r="F83" i="4"/>
  <c r="M34" i="2"/>
  <c r="F92" i="4" s="1"/>
  <c r="F84" i="4"/>
  <c r="O32" i="2"/>
  <c r="H90" i="4" s="1"/>
  <c r="H82" i="4"/>
  <c r="O33" i="2"/>
  <c r="H91" i="4" s="1"/>
  <c r="H83" i="4"/>
  <c r="Q27" i="2"/>
  <c r="Q35" i="2" s="1"/>
  <c r="J93" i="4" s="1"/>
  <c r="O91" i="4"/>
  <c r="Y91" i="4" s="1"/>
  <c r="AI91" i="4" s="1"/>
  <c r="D152" i="4"/>
  <c r="O152" i="4" s="1"/>
  <c r="N37" i="2"/>
  <c r="G95" i="4" s="1"/>
  <c r="G87" i="4"/>
  <c r="O95" i="4"/>
  <c r="Y95" i="4" s="1"/>
  <c r="AI95" i="4" s="1"/>
  <c r="D156" i="4"/>
  <c r="O156" i="4" s="1"/>
  <c r="R32" i="2"/>
  <c r="K90" i="4" s="1"/>
  <c r="K82" i="4"/>
  <c r="N32" i="2"/>
  <c r="G90" i="4" s="1"/>
  <c r="G82" i="4"/>
  <c r="P32" i="2"/>
  <c r="I90" i="4" s="1"/>
  <c r="I82" i="4"/>
  <c r="O37" i="2"/>
  <c r="H95" i="4" s="1"/>
  <c r="H87" i="4"/>
  <c r="I88" i="4"/>
  <c r="P27" i="2"/>
  <c r="I85" i="4" s="1"/>
  <c r="P37" i="2"/>
  <c r="I95" i="4" s="1"/>
  <c r="I86" i="4"/>
  <c r="P33" i="2"/>
  <c r="I91" i="4" s="1"/>
  <c r="I83" i="4"/>
  <c r="R27" i="2"/>
  <c r="K85" i="4" s="1"/>
  <c r="K84" i="4"/>
  <c r="L27" i="2"/>
  <c r="L35" i="2" s="1"/>
  <c r="E93" i="4" s="1"/>
  <c r="L37" i="2"/>
  <c r="E95" i="4" s="1"/>
  <c r="E87" i="4"/>
  <c r="E83" i="4"/>
  <c r="L34" i="2"/>
  <c r="E92" i="4" s="1"/>
  <c r="Q33" i="2"/>
  <c r="J91" i="4" s="1"/>
  <c r="J83" i="4"/>
  <c r="Q36" i="2"/>
  <c r="J94" i="4" s="1"/>
  <c r="Q37" i="2"/>
  <c r="J95" i="4" s="1"/>
  <c r="J87" i="4"/>
  <c r="AF81" i="2"/>
  <c r="AP81" i="2" s="1"/>
  <c r="AZ81" i="2" s="1"/>
  <c r="BJ41" i="2"/>
  <c r="AZ41" i="2"/>
  <c r="BJ42" i="2"/>
  <c r="AZ42" i="2"/>
  <c r="AZ80" i="2"/>
  <c r="BJ80" i="2"/>
  <c r="R36" i="2" l="1"/>
  <c r="K94" i="4" s="1"/>
  <c r="K83" i="4"/>
  <c r="J88" i="4"/>
  <c r="K87" i="4"/>
  <c r="J84" i="4"/>
  <c r="G84" i="4"/>
  <c r="AB84" i="4" s="1"/>
  <c r="F88" i="4"/>
  <c r="E86" i="4"/>
  <c r="Z86" i="4" s="1"/>
  <c r="F87" i="4"/>
  <c r="AM87" i="4" s="1"/>
  <c r="AO87" i="4" s="1"/>
  <c r="G86" i="4"/>
  <c r="BJ81" i="2"/>
  <c r="H84" i="4"/>
  <c r="AS84" i="4" s="1"/>
  <c r="AU84" i="4" s="1"/>
  <c r="E88" i="4"/>
  <c r="AJ88" i="4" s="1"/>
  <c r="AL88" i="4" s="1"/>
  <c r="I84" i="4"/>
  <c r="AV84" i="4" s="1"/>
  <c r="AX84" i="4" s="1"/>
  <c r="F86" i="4"/>
  <c r="F147" i="4" s="1"/>
  <c r="AM147" i="4" s="1"/>
  <c r="G83" i="4"/>
  <c r="AB83" i="4" s="1"/>
  <c r="K88" i="4"/>
  <c r="K149" i="4" s="1"/>
  <c r="BB149" i="4" s="1"/>
  <c r="K171" i="4"/>
  <c r="I183" i="4" s="1"/>
  <c r="K177" i="4"/>
  <c r="AG183" i="4" s="1"/>
  <c r="E197" i="5"/>
  <c r="E216" i="5" s="1"/>
  <c r="C216" i="5"/>
  <c r="L207" i="5"/>
  <c r="N188" i="5"/>
  <c r="N207" i="5" s="1"/>
  <c r="Q188" i="5"/>
  <c r="Q207" i="5" s="1"/>
  <c r="O207" i="5"/>
  <c r="E199" i="5"/>
  <c r="E218" i="5" s="1"/>
  <c r="C218" i="5"/>
  <c r="E198" i="5"/>
  <c r="E217" i="5" s="1"/>
  <c r="C217" i="5"/>
  <c r="R206" i="5"/>
  <c r="T187" i="5"/>
  <c r="T206" i="5" s="1"/>
  <c r="O206" i="5"/>
  <c r="Q187" i="5"/>
  <c r="Q206" i="5" s="1"/>
  <c r="L206" i="5"/>
  <c r="N187" i="5"/>
  <c r="N206" i="5" s="1"/>
  <c r="N199" i="5"/>
  <c r="N218" i="5" s="1"/>
  <c r="L218" i="5"/>
  <c r="K199" i="5"/>
  <c r="K218" i="5" s="1"/>
  <c r="I218" i="5"/>
  <c r="N198" i="5"/>
  <c r="N217" i="5" s="1"/>
  <c r="L217" i="5"/>
  <c r="H188" i="5"/>
  <c r="H207" i="5" s="1"/>
  <c r="F207" i="5"/>
  <c r="K198" i="5"/>
  <c r="K217" i="5" s="1"/>
  <c r="I217" i="5"/>
  <c r="W199" i="5"/>
  <c r="W218" i="5" s="1"/>
  <c r="U218" i="5"/>
  <c r="F216" i="5"/>
  <c r="H197" i="5"/>
  <c r="H216" i="5" s="1"/>
  <c r="H199" i="5"/>
  <c r="H218" i="5" s="1"/>
  <c r="F218" i="5"/>
  <c r="G152" i="4"/>
  <c r="AB91" i="4"/>
  <c r="K187" i="5"/>
  <c r="K206" i="5" s="1"/>
  <c r="I206" i="5"/>
  <c r="I216" i="5"/>
  <c r="K197" i="5"/>
  <c r="K216" i="5" s="1"/>
  <c r="U207" i="5"/>
  <c r="W188" i="5"/>
  <c r="W207" i="5" s="1"/>
  <c r="Q199" i="5"/>
  <c r="Q218" i="5" s="1"/>
  <c r="O218" i="5"/>
  <c r="F217" i="5"/>
  <c r="H198" i="5"/>
  <c r="H217" i="5" s="1"/>
  <c r="O217" i="5"/>
  <c r="Q198" i="5"/>
  <c r="Q217" i="5" s="1"/>
  <c r="T197" i="5"/>
  <c r="T216" i="5" s="1"/>
  <c r="R216" i="5"/>
  <c r="H187" i="5"/>
  <c r="H206" i="5" s="1"/>
  <c r="F206" i="5"/>
  <c r="Q197" i="5"/>
  <c r="Q216" i="5" s="1"/>
  <c r="O216" i="5"/>
  <c r="C206" i="5"/>
  <c r="E187" i="5"/>
  <c r="E206" i="5" s="1"/>
  <c r="N35" i="2"/>
  <c r="G93" i="4" s="1"/>
  <c r="AB93" i="4" s="1"/>
  <c r="U206" i="5"/>
  <c r="W187" i="5"/>
  <c r="W206" i="5" s="1"/>
  <c r="T188" i="5"/>
  <c r="T207" i="5" s="1"/>
  <c r="R207" i="5"/>
  <c r="T199" i="5"/>
  <c r="T218" i="5" s="1"/>
  <c r="R218" i="5"/>
  <c r="W198" i="5"/>
  <c r="W217" i="5" s="1"/>
  <c r="U217" i="5"/>
  <c r="U216" i="5"/>
  <c r="W197" i="5"/>
  <c r="W216" i="5" s="1"/>
  <c r="K188" i="5"/>
  <c r="K207" i="5" s="1"/>
  <c r="I207" i="5"/>
  <c r="N197" i="5"/>
  <c r="N216" i="5" s="1"/>
  <c r="L216" i="5"/>
  <c r="AZ3" i="2"/>
  <c r="BJ3" i="2"/>
  <c r="M35" i="2"/>
  <c r="F93" i="4" s="1"/>
  <c r="AA93" i="4" s="1"/>
  <c r="O35" i="2"/>
  <c r="H93" i="4" s="1"/>
  <c r="AS93" i="4" s="1"/>
  <c r="AU93" i="4" s="1"/>
  <c r="W152" i="4"/>
  <c r="BE144" i="4"/>
  <c r="Y8" i="5" s="1"/>
  <c r="Y16" i="5" s="1"/>
  <c r="W157" i="4"/>
  <c r="BE149" i="4"/>
  <c r="Y13" i="5" s="1"/>
  <c r="Y21" i="5" s="1"/>
  <c r="W153" i="4"/>
  <c r="BE145" i="4"/>
  <c r="Y9" i="5" s="1"/>
  <c r="Y17" i="5" s="1"/>
  <c r="BE148" i="4"/>
  <c r="Y12" i="5" s="1"/>
  <c r="Y20" i="5" s="1"/>
  <c r="W156" i="4"/>
  <c r="BE147" i="4"/>
  <c r="Y11" i="5" s="1"/>
  <c r="Y19" i="5" s="1"/>
  <c r="W155" i="4"/>
  <c r="H146" i="4"/>
  <c r="AS146" i="4" s="1"/>
  <c r="M10" i="5" s="1"/>
  <c r="AC85" i="4"/>
  <c r="F146" i="4"/>
  <c r="AM146" i="4" s="1"/>
  <c r="AO146" i="4" s="1"/>
  <c r="I10" i="5" s="1"/>
  <c r="AA85" i="4"/>
  <c r="J85" i="4"/>
  <c r="J146" i="4" s="1"/>
  <c r="AY146" i="4" s="1"/>
  <c r="AP87" i="4"/>
  <c r="AR87" i="4" s="1"/>
  <c r="AB87" i="4"/>
  <c r="G148" i="4"/>
  <c r="AP148" i="4" s="1"/>
  <c r="AV89" i="4"/>
  <c r="T90" i="4"/>
  <c r="AD90" i="4" s="1"/>
  <c r="I151" i="4"/>
  <c r="G156" i="4"/>
  <c r="AP95" i="4"/>
  <c r="AR95" i="4" s="1"/>
  <c r="AB95" i="4"/>
  <c r="S82" i="4"/>
  <c r="AC82" i="4" s="1"/>
  <c r="H143" i="4"/>
  <c r="AS81" i="4"/>
  <c r="AS86" i="4"/>
  <c r="AU86" i="4" s="1"/>
  <c r="AC86" i="4"/>
  <c r="H147" i="4"/>
  <c r="AS147" i="4" s="1"/>
  <c r="AB86" i="4"/>
  <c r="G147" i="4"/>
  <c r="AP147" i="4" s="1"/>
  <c r="AP86" i="4"/>
  <c r="AR86" i="4" s="1"/>
  <c r="U90" i="4"/>
  <c r="AE90" i="4" s="1"/>
  <c r="J151" i="4"/>
  <c r="AY89" i="4"/>
  <c r="AC91" i="4"/>
  <c r="H152" i="4"/>
  <c r="AS91" i="4"/>
  <c r="AU91" i="4" s="1"/>
  <c r="AA88" i="4"/>
  <c r="AM88" i="4"/>
  <c r="AO88" i="4" s="1"/>
  <c r="F149" i="4"/>
  <c r="AM149" i="4" s="1"/>
  <c r="AP81" i="4"/>
  <c r="R82" i="4"/>
  <c r="AB82" i="4" s="1"/>
  <c r="G143" i="4"/>
  <c r="AS89" i="4"/>
  <c r="H151" i="4"/>
  <c r="S90" i="4"/>
  <c r="AC90" i="4" s="1"/>
  <c r="H155" i="4"/>
  <c r="AC94" i="4"/>
  <c r="AS94" i="4"/>
  <c r="AU94" i="4" s="1"/>
  <c r="AP94" i="4"/>
  <c r="AR94" i="4" s="1"/>
  <c r="G155" i="4"/>
  <c r="AB94" i="4"/>
  <c r="U82" i="4"/>
  <c r="AE82" i="4" s="1"/>
  <c r="J143" i="4"/>
  <c r="AY81" i="4"/>
  <c r="F157" i="4"/>
  <c r="AA96" i="4"/>
  <c r="AM96" i="4"/>
  <c r="AO96" i="4" s="1"/>
  <c r="AP89" i="4"/>
  <c r="R90" i="4"/>
  <c r="AB90" i="4" s="1"/>
  <c r="G151" i="4"/>
  <c r="AA84" i="4"/>
  <c r="AM84" i="4"/>
  <c r="AO84" i="4" s="1"/>
  <c r="F145" i="4"/>
  <c r="AM145" i="4" s="1"/>
  <c r="AM94" i="4"/>
  <c r="AO94" i="4" s="1"/>
  <c r="AA94" i="4"/>
  <c r="F155" i="4"/>
  <c r="AA95" i="4"/>
  <c r="AM95" i="4"/>
  <c r="AO95" i="4" s="1"/>
  <c r="F156" i="4"/>
  <c r="AS87" i="4"/>
  <c r="AU87" i="4" s="1"/>
  <c r="H148" i="4"/>
  <c r="AS148" i="4" s="1"/>
  <c r="AC87" i="4"/>
  <c r="BB81" i="4"/>
  <c r="K143" i="4"/>
  <c r="V82" i="4"/>
  <c r="AF82" i="4" s="1"/>
  <c r="AM92" i="4"/>
  <c r="AO92" i="4" s="1"/>
  <c r="F153" i="4"/>
  <c r="AA92" i="4"/>
  <c r="AP91" i="4"/>
  <c r="AR91" i="4" s="1"/>
  <c r="AB85" i="4"/>
  <c r="G146" i="4"/>
  <c r="AP146" i="4" s="1"/>
  <c r="AP85" i="4"/>
  <c r="AR85" i="4" s="1"/>
  <c r="AP96" i="4"/>
  <c r="AR96" i="4" s="1"/>
  <c r="G157" i="4"/>
  <c r="AB96" i="4"/>
  <c r="AC95" i="4"/>
  <c r="AS95" i="4"/>
  <c r="AU95" i="4" s="1"/>
  <c r="H156" i="4"/>
  <c r="BB89" i="4"/>
  <c r="V90" i="4"/>
  <c r="AF90" i="4" s="1"/>
  <c r="K151" i="4"/>
  <c r="AA83" i="4"/>
  <c r="AM83" i="4"/>
  <c r="AO83" i="4" s="1"/>
  <c r="F144" i="4"/>
  <c r="AM144" i="4" s="1"/>
  <c r="AO144" i="4" s="1"/>
  <c r="AM81" i="4"/>
  <c r="F143" i="4"/>
  <c r="Q82" i="4"/>
  <c r="AA82" i="4" s="1"/>
  <c r="P82" i="4"/>
  <c r="Z82" i="4" s="1"/>
  <c r="E143" i="4"/>
  <c r="AJ81" i="4"/>
  <c r="T82" i="4"/>
  <c r="AD82" i="4" s="1"/>
  <c r="I143" i="4"/>
  <c r="AV81" i="4"/>
  <c r="AB92" i="4"/>
  <c r="G153" i="4"/>
  <c r="AP92" i="4"/>
  <c r="AR92" i="4" s="1"/>
  <c r="AA91" i="4"/>
  <c r="F152" i="4"/>
  <c r="AM91" i="4"/>
  <c r="AO91" i="4" s="1"/>
  <c r="Q90" i="4"/>
  <c r="AA90" i="4" s="1"/>
  <c r="AM89" i="4"/>
  <c r="F151" i="4"/>
  <c r="AJ89" i="4"/>
  <c r="E151" i="4"/>
  <c r="P90" i="4"/>
  <c r="Z90" i="4" s="1"/>
  <c r="AC88" i="4"/>
  <c r="H149" i="4"/>
  <c r="AS149" i="4" s="1"/>
  <c r="AS88" i="4"/>
  <c r="AU88" i="4" s="1"/>
  <c r="AC92" i="4"/>
  <c r="AS92" i="4"/>
  <c r="AU92" i="4" s="1"/>
  <c r="H153" i="4"/>
  <c r="H144" i="4"/>
  <c r="AS144" i="4" s="1"/>
  <c r="AC83" i="4"/>
  <c r="AS83" i="4"/>
  <c r="AU83" i="4" s="1"/>
  <c r="AA87" i="4"/>
  <c r="AB88" i="4"/>
  <c r="G149" i="4"/>
  <c r="AP149" i="4" s="1"/>
  <c r="AP88" i="4"/>
  <c r="AR88" i="4" s="1"/>
  <c r="AC96" i="4"/>
  <c r="AS96" i="4"/>
  <c r="AU96" i="4" s="1"/>
  <c r="H157" i="4"/>
  <c r="AD94" i="4"/>
  <c r="AV94" i="4"/>
  <c r="AX94" i="4" s="1"/>
  <c r="I155" i="4"/>
  <c r="AD86" i="4"/>
  <c r="AV86" i="4"/>
  <c r="AX86" i="4" s="1"/>
  <c r="I147" i="4"/>
  <c r="AV147" i="4" s="1"/>
  <c r="AD87" i="4"/>
  <c r="I148" i="4"/>
  <c r="AV148" i="4" s="1"/>
  <c r="AV87" i="4"/>
  <c r="AX87" i="4" s="1"/>
  <c r="P35" i="2"/>
  <c r="I93" i="4" s="1"/>
  <c r="AV95" i="4"/>
  <c r="AX95" i="4" s="1"/>
  <c r="I156" i="4"/>
  <c r="AD95" i="4"/>
  <c r="I153" i="4"/>
  <c r="AV92" i="4"/>
  <c r="AX92" i="4" s="1"/>
  <c r="AD92" i="4"/>
  <c r="AD83" i="4"/>
  <c r="AV83" i="4"/>
  <c r="AX83" i="4" s="1"/>
  <c r="I144" i="4"/>
  <c r="AV144" i="4" s="1"/>
  <c r="I149" i="4"/>
  <c r="AV149" i="4" s="1"/>
  <c r="AD88" i="4"/>
  <c r="AV88" i="4"/>
  <c r="AX88" i="4" s="1"/>
  <c r="AV85" i="4"/>
  <c r="AX85" i="4" s="1"/>
  <c r="AD85" i="4"/>
  <c r="I146" i="4"/>
  <c r="AV146" i="4" s="1"/>
  <c r="AD91" i="4"/>
  <c r="AV91" i="4"/>
  <c r="AX91" i="4" s="1"/>
  <c r="I152" i="4"/>
  <c r="AD96" i="4"/>
  <c r="I157" i="4"/>
  <c r="AV96" i="4"/>
  <c r="AX96" i="4" s="1"/>
  <c r="AF87" i="4"/>
  <c r="K148" i="4"/>
  <c r="BB148" i="4" s="1"/>
  <c r="BB87" i="4"/>
  <c r="BD87" i="4" s="1"/>
  <c r="R35" i="2"/>
  <c r="K93" i="4" s="1"/>
  <c r="AF93" i="4" s="1"/>
  <c r="K146" i="4"/>
  <c r="BB146" i="4" s="1"/>
  <c r="AF85" i="4"/>
  <c r="BB85" i="4"/>
  <c r="BD85" i="4" s="1"/>
  <c r="BB84" i="4"/>
  <c r="BD84" i="4" s="1"/>
  <c r="AF84" i="4"/>
  <c r="K145" i="4"/>
  <c r="BB145" i="4" s="1"/>
  <c r="BB86" i="4"/>
  <c r="BD86" i="4" s="1"/>
  <c r="AF86" i="4"/>
  <c r="K147" i="4"/>
  <c r="BB147" i="4" s="1"/>
  <c r="AF94" i="4"/>
  <c r="BB94" i="4"/>
  <c r="BD94" i="4" s="1"/>
  <c r="K155" i="4"/>
  <c r="AF92" i="4"/>
  <c r="K153" i="4"/>
  <c r="BB92" i="4"/>
  <c r="BD92" i="4" s="1"/>
  <c r="AF83" i="4"/>
  <c r="K144" i="4"/>
  <c r="BB144" i="4" s="1"/>
  <c r="BB83" i="4"/>
  <c r="BD83" i="4" s="1"/>
  <c r="AF95" i="4"/>
  <c r="BB95" i="4"/>
  <c r="BD95" i="4" s="1"/>
  <c r="K156" i="4"/>
  <c r="BB91" i="4"/>
  <c r="BD91" i="4" s="1"/>
  <c r="K152" i="4"/>
  <c r="AF91" i="4"/>
  <c r="AF96" i="4"/>
  <c r="BB96" i="4"/>
  <c r="BD96" i="4" s="1"/>
  <c r="K157" i="4"/>
  <c r="E85" i="4"/>
  <c r="AJ85" i="4" s="1"/>
  <c r="AL85" i="4" s="1"/>
  <c r="AJ83" i="4"/>
  <c r="AL83" i="4" s="1"/>
  <c r="Z83" i="4"/>
  <c r="E144" i="4"/>
  <c r="AJ144" i="4" s="1"/>
  <c r="AL144" i="4" s="1"/>
  <c r="E152" i="4"/>
  <c r="Z91" i="4"/>
  <c r="AJ91" i="4"/>
  <c r="AL91" i="4" s="1"/>
  <c r="E154" i="4"/>
  <c r="Z93" i="4"/>
  <c r="AJ93" i="4"/>
  <c r="AL93" i="4" s="1"/>
  <c r="AJ96" i="4"/>
  <c r="AL96" i="4" s="1"/>
  <c r="Z96" i="4"/>
  <c r="E157" i="4"/>
  <c r="Z94" i="4"/>
  <c r="E155" i="4"/>
  <c r="AJ94" i="4"/>
  <c r="AL94" i="4" s="1"/>
  <c r="Z84" i="4"/>
  <c r="AL145" i="4"/>
  <c r="AJ84" i="4"/>
  <c r="AL84" i="4" s="1"/>
  <c r="AJ87" i="4"/>
  <c r="AL87" i="4" s="1"/>
  <c r="Z87" i="4"/>
  <c r="E148" i="4"/>
  <c r="AJ148" i="4" s="1"/>
  <c r="AJ92" i="4"/>
  <c r="AL92" i="4" s="1"/>
  <c r="Z92" i="4"/>
  <c r="E153" i="4"/>
  <c r="Z95" i="4"/>
  <c r="E156" i="4"/>
  <c r="AJ95" i="4"/>
  <c r="AL95" i="4" s="1"/>
  <c r="AY92" i="4"/>
  <c r="BA92" i="4" s="1"/>
  <c r="J153" i="4"/>
  <c r="AE92" i="4"/>
  <c r="AE93" i="4"/>
  <c r="J154" i="4"/>
  <c r="AY93" i="4"/>
  <c r="BA93" i="4" s="1"/>
  <c r="AE84" i="4"/>
  <c r="J145" i="4"/>
  <c r="AY145" i="4" s="1"/>
  <c r="AY84" i="4"/>
  <c r="BA84" i="4" s="1"/>
  <c r="AY91" i="4"/>
  <c r="BA91" i="4" s="1"/>
  <c r="J152" i="4"/>
  <c r="AE91" i="4"/>
  <c r="AE87" i="4"/>
  <c r="J148" i="4"/>
  <c r="AY148" i="4" s="1"/>
  <c r="AY87" i="4"/>
  <c r="BA87" i="4" s="1"/>
  <c r="AY95" i="4"/>
  <c r="BA95" i="4" s="1"/>
  <c r="J156" i="4"/>
  <c r="AE95" i="4"/>
  <c r="AY86" i="4"/>
  <c r="BA86" i="4" s="1"/>
  <c r="J147" i="4"/>
  <c r="AY147" i="4" s="1"/>
  <c r="AE86" i="4"/>
  <c r="AE88" i="4"/>
  <c r="J149" i="4"/>
  <c r="AY149" i="4" s="1"/>
  <c r="AY88" i="4"/>
  <c r="BA88" i="4" s="1"/>
  <c r="AY83" i="4"/>
  <c r="BA83" i="4" s="1"/>
  <c r="J144" i="4"/>
  <c r="AY144" i="4" s="1"/>
  <c r="AE83" i="4"/>
  <c r="AE94" i="4"/>
  <c r="J155" i="4"/>
  <c r="AY94" i="4"/>
  <c r="BA94" i="4" s="1"/>
  <c r="AY96" i="4"/>
  <c r="BA96" i="4" s="1"/>
  <c r="J157" i="4"/>
  <c r="AE96" i="4"/>
  <c r="G145" i="4" l="1"/>
  <c r="AP145" i="4" s="1"/>
  <c r="AP84" i="4"/>
  <c r="AR84" i="4" s="1"/>
  <c r="E149" i="4"/>
  <c r="AJ149" i="4" s="1"/>
  <c r="E147" i="4"/>
  <c r="AJ147" i="4" s="1"/>
  <c r="AJ86" i="4"/>
  <c r="AL86" i="4" s="1"/>
  <c r="AD84" i="4"/>
  <c r="I145" i="4"/>
  <c r="AV145" i="4" s="1"/>
  <c r="F148" i="4"/>
  <c r="AM148" i="4" s="1"/>
  <c r="G12" i="5" s="1"/>
  <c r="AF88" i="4"/>
  <c r="AC84" i="4"/>
  <c r="AA86" i="4"/>
  <c r="AM86" i="4"/>
  <c r="AO86" i="4" s="1"/>
  <c r="Z88" i="4"/>
  <c r="H145" i="4"/>
  <c r="AS145" i="4" s="1"/>
  <c r="AU145" i="4" s="1"/>
  <c r="O9" i="5" s="1"/>
  <c r="AP83" i="4"/>
  <c r="AR83" i="4" s="1"/>
  <c r="BB88" i="4"/>
  <c r="BD88" i="4" s="1"/>
  <c r="G144" i="4"/>
  <c r="AP144" i="4" s="1"/>
  <c r="AR144" i="4" s="1"/>
  <c r="L8" i="5" s="1"/>
  <c r="AU146" i="4"/>
  <c r="O10" i="5" s="1"/>
  <c r="G154" i="4"/>
  <c r="AP154" i="4" s="1"/>
  <c r="AR154" i="4" s="1"/>
  <c r="L18" i="5" s="1"/>
  <c r="AP93" i="4"/>
  <c r="AR93" i="4" s="1"/>
  <c r="H154" i="4"/>
  <c r="AM164" i="4" s="1"/>
  <c r="AD174" i="4" s="1"/>
  <c r="T200" i="4" s="1"/>
  <c r="U201" i="4" s="1"/>
  <c r="V201" i="4" s="1"/>
  <c r="AC93" i="4"/>
  <c r="AM93" i="4"/>
  <c r="AO93" i="4" s="1"/>
  <c r="F154" i="4"/>
  <c r="S164" i="4" s="1"/>
  <c r="AD172" i="4" s="1"/>
  <c r="L200" i="4" s="1"/>
  <c r="M201" i="4" s="1"/>
  <c r="N201" i="4" s="1"/>
  <c r="AE85" i="4"/>
  <c r="O173" i="4"/>
  <c r="V173" i="4"/>
  <c r="H173" i="4"/>
  <c r="AC173" i="4"/>
  <c r="V171" i="4"/>
  <c r="AC171" i="4"/>
  <c r="H171" i="4"/>
  <c r="O171" i="4"/>
  <c r="V177" i="4"/>
  <c r="AC177" i="4"/>
  <c r="H177" i="4"/>
  <c r="O177" i="4"/>
  <c r="AC176" i="4"/>
  <c r="O176" i="4"/>
  <c r="V176" i="4"/>
  <c r="H176" i="4"/>
  <c r="O174" i="4"/>
  <c r="V174" i="4"/>
  <c r="H174" i="4"/>
  <c r="AC174" i="4"/>
  <c r="O172" i="4"/>
  <c r="AC172" i="4"/>
  <c r="V172" i="4"/>
  <c r="H172" i="4"/>
  <c r="V175" i="4"/>
  <c r="H175" i="4"/>
  <c r="O175" i="4"/>
  <c r="AC175" i="4"/>
  <c r="AM155" i="4"/>
  <c r="AO155" i="4" s="1"/>
  <c r="I19" i="5" s="1"/>
  <c r="S165" i="4"/>
  <c r="W172" i="4" s="1"/>
  <c r="L194" i="4" s="1"/>
  <c r="M195" i="4" s="1"/>
  <c r="N195" i="4" s="1"/>
  <c r="AY152" i="4"/>
  <c r="BA152" i="4" s="1"/>
  <c r="U16" i="5" s="1"/>
  <c r="BG162" i="4"/>
  <c r="AJ155" i="4"/>
  <c r="AL155" i="4" s="1"/>
  <c r="F19" i="5" s="1"/>
  <c r="I165" i="4"/>
  <c r="W171" i="4" s="1"/>
  <c r="H194" i="4" s="1"/>
  <c r="I195" i="4" s="1"/>
  <c r="J195" i="4" s="1"/>
  <c r="AJ152" i="4"/>
  <c r="D16" i="5" s="1"/>
  <c r="I162" i="4"/>
  <c r="I171" i="4" s="1"/>
  <c r="H181" i="4" s="1"/>
  <c r="I182" i="4" s="1"/>
  <c r="J182" i="4" s="1"/>
  <c r="BB155" i="4"/>
  <c r="V19" i="5" s="1"/>
  <c r="BQ165" i="4"/>
  <c r="W177" i="4" s="1"/>
  <c r="AF194" i="4" s="1"/>
  <c r="AG195" i="4" s="1"/>
  <c r="AH195" i="4" s="1"/>
  <c r="AS155" i="4"/>
  <c r="M19" i="5" s="1"/>
  <c r="AM165" i="4"/>
  <c r="W174" i="4" s="1"/>
  <c r="T194" i="4" s="1"/>
  <c r="U195" i="4" s="1"/>
  <c r="V195" i="4" s="1"/>
  <c r="AV152" i="4"/>
  <c r="AX152" i="4" s="1"/>
  <c r="R16" i="5" s="1"/>
  <c r="AW162" i="4"/>
  <c r="AV156" i="4"/>
  <c r="P20" i="5" s="1"/>
  <c r="AW166" i="4"/>
  <c r="AM152" i="4"/>
  <c r="G16" i="5" s="1"/>
  <c r="S162" i="4"/>
  <c r="I172" i="4" s="1"/>
  <c r="L181" i="4" s="1"/>
  <c r="M182" i="4" s="1"/>
  <c r="N182" i="4" s="1"/>
  <c r="AV153" i="4"/>
  <c r="AX153" i="4" s="1"/>
  <c r="R17" i="5" s="1"/>
  <c r="AW163" i="4"/>
  <c r="P175" i="4" s="1"/>
  <c r="X188" i="4" s="1"/>
  <c r="Y189" i="4" s="1"/>
  <c r="Z189" i="4" s="1"/>
  <c r="BB152" i="4"/>
  <c r="V16" i="5" s="1"/>
  <c r="BQ162" i="4"/>
  <c r="AJ156" i="4"/>
  <c r="D20" i="5" s="1"/>
  <c r="I166" i="4"/>
  <c r="BB156" i="4"/>
  <c r="V20" i="5" s="1"/>
  <c r="BQ166" i="4"/>
  <c r="AM153" i="4"/>
  <c r="G17" i="5" s="1"/>
  <c r="S163" i="4"/>
  <c r="P172" i="4" s="1"/>
  <c r="L188" i="4" s="1"/>
  <c r="M189" i="4" s="1"/>
  <c r="N189" i="4" s="1"/>
  <c r="AM156" i="4"/>
  <c r="G20" i="5" s="1"/>
  <c r="S166" i="4"/>
  <c r="AS152" i="4"/>
  <c r="AU152" i="4" s="1"/>
  <c r="O16" i="5" s="1"/>
  <c r="AM162" i="4"/>
  <c r="AP156" i="4"/>
  <c r="AR156" i="4" s="1"/>
  <c r="L20" i="5" s="1"/>
  <c r="AC166" i="4"/>
  <c r="AV155" i="4"/>
  <c r="P19" i="5" s="1"/>
  <c r="AW165" i="4"/>
  <c r="W175" i="4" s="1"/>
  <c r="X194" i="4" s="1"/>
  <c r="Y195" i="4" s="1"/>
  <c r="Z195" i="4" s="1"/>
  <c r="AY153" i="4"/>
  <c r="BA153" i="4" s="1"/>
  <c r="U17" i="5" s="1"/>
  <c r="BG163" i="4"/>
  <c r="P176" i="4" s="1"/>
  <c r="AB188" i="4" s="1"/>
  <c r="AC189" i="4" s="1"/>
  <c r="AD189" i="4" s="1"/>
  <c r="AP157" i="4"/>
  <c r="J21" i="5" s="1"/>
  <c r="AC167" i="4"/>
  <c r="AP152" i="4"/>
  <c r="AR152" i="4" s="1"/>
  <c r="L16" i="5" s="1"/>
  <c r="AC162" i="4"/>
  <c r="AY157" i="4"/>
  <c r="S21" i="5" s="1"/>
  <c r="BG167" i="4"/>
  <c r="AY155" i="4"/>
  <c r="S19" i="5" s="1"/>
  <c r="BG165" i="4"/>
  <c r="W176" i="4" s="1"/>
  <c r="AB194" i="4" s="1"/>
  <c r="AC195" i="4" s="1"/>
  <c r="AD195" i="4" s="1"/>
  <c r="AJ154" i="4"/>
  <c r="D18" i="5" s="1"/>
  <c r="I164" i="4"/>
  <c r="AD171" i="4" s="1"/>
  <c r="H200" i="4" s="1"/>
  <c r="I201" i="4" s="1"/>
  <c r="J201" i="4" s="1"/>
  <c r="AS156" i="4"/>
  <c r="M20" i="5" s="1"/>
  <c r="AM166" i="4"/>
  <c r="AM157" i="4"/>
  <c r="AO157" i="4" s="1"/>
  <c r="I21" i="5" s="1"/>
  <c r="S167" i="4"/>
  <c r="AP155" i="4"/>
  <c r="AR155" i="4" s="1"/>
  <c r="L19" i="5" s="1"/>
  <c r="AC165" i="4"/>
  <c r="W173" i="4" s="1"/>
  <c r="P194" i="4" s="1"/>
  <c r="Q195" i="4" s="1"/>
  <c r="R195" i="4" s="1"/>
  <c r="AY156" i="4"/>
  <c r="BA156" i="4" s="1"/>
  <c r="U20" i="5" s="1"/>
  <c r="BG166" i="4"/>
  <c r="AV157" i="4"/>
  <c r="AX157" i="4" s="1"/>
  <c r="R21" i="5" s="1"/>
  <c r="AW167" i="4"/>
  <c r="AJ157" i="4"/>
  <c r="AL157" i="4" s="1"/>
  <c r="F21" i="5" s="1"/>
  <c r="I167" i="4"/>
  <c r="AS157" i="4"/>
  <c r="M21" i="5" s="1"/>
  <c r="AM167" i="4"/>
  <c r="AY154" i="4"/>
  <c r="S18" i="5" s="1"/>
  <c r="BG164" i="4"/>
  <c r="AD176" i="4" s="1"/>
  <c r="AB200" i="4" s="1"/>
  <c r="AC201" i="4" s="1"/>
  <c r="AD201" i="4" s="1"/>
  <c r="AJ153" i="4"/>
  <c r="AL153" i="4" s="1"/>
  <c r="F17" i="5" s="1"/>
  <c r="I163" i="4"/>
  <c r="P171" i="4" s="1"/>
  <c r="H188" i="4" s="1"/>
  <c r="I189" i="4" s="1"/>
  <c r="J189" i="4" s="1"/>
  <c r="BB157" i="4"/>
  <c r="BD157" i="4" s="1"/>
  <c r="X21" i="5" s="1"/>
  <c r="BQ167" i="4"/>
  <c r="BB153" i="4"/>
  <c r="BD153" i="4" s="1"/>
  <c r="X17" i="5" s="1"/>
  <c r="BQ163" i="4"/>
  <c r="P177" i="4" s="1"/>
  <c r="AF188" i="4" s="1"/>
  <c r="AG189" i="4" s="1"/>
  <c r="AH189" i="4" s="1"/>
  <c r="AS153" i="4"/>
  <c r="M17" i="5" s="1"/>
  <c r="AM163" i="4"/>
  <c r="P174" i="4" s="1"/>
  <c r="T188" i="4" s="1"/>
  <c r="U189" i="4" s="1"/>
  <c r="V189" i="4" s="1"/>
  <c r="AP153" i="4"/>
  <c r="J17" i="5" s="1"/>
  <c r="AC163" i="4"/>
  <c r="P173" i="4" s="1"/>
  <c r="P188" i="4" s="1"/>
  <c r="Q189" i="4" s="1"/>
  <c r="R189" i="4" s="1"/>
  <c r="AY85" i="4"/>
  <c r="BA85" i="4" s="1"/>
  <c r="G10" i="5"/>
  <c r="Q151" i="4"/>
  <c r="AM150" i="4"/>
  <c r="G14" i="5" s="1"/>
  <c r="AU147" i="4"/>
  <c r="O11" i="5" s="1"/>
  <c r="M11" i="5"/>
  <c r="J13" i="5"/>
  <c r="AR149" i="4"/>
  <c r="L13" i="5" s="1"/>
  <c r="AJ142" i="4"/>
  <c r="D6" i="5" s="1"/>
  <c r="C185" i="5" s="1"/>
  <c r="C204" i="5" s="1"/>
  <c r="P143" i="4"/>
  <c r="V143" i="4"/>
  <c r="BB142" i="4"/>
  <c r="V6" i="5" s="1"/>
  <c r="U185" i="5" s="1"/>
  <c r="U204" i="5" s="1"/>
  <c r="AO145" i="4"/>
  <c r="I9" i="5" s="1"/>
  <c r="G9" i="5"/>
  <c r="AP142" i="4"/>
  <c r="J6" i="5" s="1"/>
  <c r="I185" i="5" s="1"/>
  <c r="I204" i="5" s="1"/>
  <c r="R143" i="4"/>
  <c r="T151" i="4"/>
  <c r="AV150" i="4"/>
  <c r="P14" i="5" s="1"/>
  <c r="S151" i="4"/>
  <c r="AS150" i="4"/>
  <c r="M14" i="5" s="1"/>
  <c r="AR145" i="4"/>
  <c r="L9" i="5" s="1"/>
  <c r="J9" i="5"/>
  <c r="AU149" i="4"/>
  <c r="O13" i="5" s="1"/>
  <c r="M13" i="5"/>
  <c r="AY142" i="4"/>
  <c r="S6" i="5" s="1"/>
  <c r="R185" i="5" s="1"/>
  <c r="R204" i="5" s="1"/>
  <c r="U143" i="4"/>
  <c r="AY150" i="4"/>
  <c r="S14" i="5" s="1"/>
  <c r="U151" i="4"/>
  <c r="Q143" i="4"/>
  <c r="AM142" i="4"/>
  <c r="G6" i="5" s="1"/>
  <c r="F185" i="5" s="1"/>
  <c r="F204" i="5" s="1"/>
  <c r="V151" i="4"/>
  <c r="BB150" i="4"/>
  <c r="V14" i="5" s="1"/>
  <c r="AU148" i="4"/>
  <c r="O12" i="5" s="1"/>
  <c r="M12" i="5"/>
  <c r="AP150" i="4"/>
  <c r="J14" i="5" s="1"/>
  <c r="R151" i="4"/>
  <c r="AO149" i="4"/>
  <c r="I13" i="5" s="1"/>
  <c r="G13" i="5"/>
  <c r="AS142" i="4"/>
  <c r="M6" i="5" s="1"/>
  <c r="L185" i="5" s="1"/>
  <c r="L204" i="5" s="1"/>
  <c r="S143" i="4"/>
  <c r="AR148" i="4"/>
  <c r="L12" i="5" s="1"/>
  <c r="J12" i="5"/>
  <c r="AO147" i="4"/>
  <c r="I11" i="5" s="1"/>
  <c r="G11" i="5"/>
  <c r="AU144" i="4"/>
  <c r="O8" i="5" s="1"/>
  <c r="M8" i="5"/>
  <c r="AJ150" i="4"/>
  <c r="D14" i="5" s="1"/>
  <c r="P151" i="4"/>
  <c r="AV142" i="4"/>
  <c r="P6" i="5" s="1"/>
  <c r="O185" i="5" s="1"/>
  <c r="O204" i="5" s="1"/>
  <c r="T143" i="4"/>
  <c r="I8" i="5"/>
  <c r="G8" i="5"/>
  <c r="J10" i="5"/>
  <c r="AR146" i="4"/>
  <c r="L10" i="5" s="1"/>
  <c r="J11" i="5"/>
  <c r="AR147" i="4"/>
  <c r="L11" i="5" s="1"/>
  <c r="P8" i="5"/>
  <c r="AX144" i="4"/>
  <c r="R8" i="5" s="1"/>
  <c r="AX145" i="4"/>
  <c r="R9" i="5" s="1"/>
  <c r="P9" i="5"/>
  <c r="AD93" i="4"/>
  <c r="I154" i="4"/>
  <c r="AV93" i="4"/>
  <c r="AX93" i="4" s="1"/>
  <c r="P10" i="5"/>
  <c r="AX146" i="4"/>
  <c r="R10" i="5" s="1"/>
  <c r="AX149" i="4"/>
  <c r="R13" i="5" s="1"/>
  <c r="P13" i="5"/>
  <c r="P12" i="5"/>
  <c r="AX148" i="4"/>
  <c r="R12" i="5" s="1"/>
  <c r="P11" i="5"/>
  <c r="AX147" i="4"/>
  <c r="R11" i="5" s="1"/>
  <c r="BD149" i="4"/>
  <c r="X13" i="5" s="1"/>
  <c r="V13" i="5"/>
  <c r="BB93" i="4"/>
  <c r="BD93" i="4" s="1"/>
  <c r="K154" i="4"/>
  <c r="BD144" i="4"/>
  <c r="X8" i="5" s="1"/>
  <c r="V8" i="5"/>
  <c r="BD146" i="4"/>
  <c r="X10" i="5" s="1"/>
  <c r="V10" i="5"/>
  <c r="V11" i="5"/>
  <c r="BD147" i="4"/>
  <c r="X11" i="5" s="1"/>
  <c r="BD145" i="4"/>
  <c r="X9" i="5" s="1"/>
  <c r="V9" i="5"/>
  <c r="BD148" i="4"/>
  <c r="X12" i="5" s="1"/>
  <c r="V12" i="5"/>
  <c r="BA145" i="4"/>
  <c r="U9" i="5" s="1"/>
  <c r="S9" i="5"/>
  <c r="BA148" i="4"/>
  <c r="U12" i="5" s="1"/>
  <c r="S12" i="5"/>
  <c r="F9" i="5"/>
  <c r="D9" i="5"/>
  <c r="BA147" i="4"/>
  <c r="U11" i="5" s="1"/>
  <c r="S11" i="5"/>
  <c r="BA144" i="4"/>
  <c r="U8" i="5" s="1"/>
  <c r="S8" i="5"/>
  <c r="AL149" i="4"/>
  <c r="F13" i="5" s="1"/>
  <c r="D13" i="5"/>
  <c r="BA146" i="4"/>
  <c r="U10" i="5" s="1"/>
  <c r="S10" i="5"/>
  <c r="AL147" i="4"/>
  <c r="F11" i="5" s="1"/>
  <c r="D11" i="5"/>
  <c r="BA149" i="4"/>
  <c r="U13" i="5" s="1"/>
  <c r="S13" i="5"/>
  <c r="AL148" i="4"/>
  <c r="F12" i="5" s="1"/>
  <c r="D12" i="5"/>
  <c r="F8" i="5"/>
  <c r="D8" i="5"/>
  <c r="Z85" i="4"/>
  <c r="E146" i="4"/>
  <c r="AJ146" i="4" s="1"/>
  <c r="AO148" i="4" l="1"/>
  <c r="I12" i="5" s="1"/>
  <c r="M9" i="5"/>
  <c r="J8" i="5"/>
  <c r="AS154" i="4"/>
  <c r="AU154" i="4" s="1"/>
  <c r="O18" i="5" s="1"/>
  <c r="G21" i="5"/>
  <c r="AM154" i="4"/>
  <c r="AO154" i="4" s="1"/>
  <c r="I18" i="5" s="1"/>
  <c r="AM47" i="5" s="1"/>
  <c r="M111" i="25" s="1"/>
  <c r="AE111" i="25" s="1"/>
  <c r="I173" i="4"/>
  <c r="P181" i="4" s="1"/>
  <c r="Q182" i="4" s="1"/>
  <c r="R182" i="4" s="1"/>
  <c r="AC164" i="4"/>
  <c r="AD173" i="4" s="1"/>
  <c r="P200" i="4" s="1"/>
  <c r="Q201" i="4" s="1"/>
  <c r="R201" i="4" s="1"/>
  <c r="I176" i="4"/>
  <c r="AB181" i="4" s="1"/>
  <c r="AC182" i="4" s="1"/>
  <c r="AD182" i="4" s="1"/>
  <c r="I174" i="4"/>
  <c r="T181" i="4" s="1"/>
  <c r="U182" i="4" s="1"/>
  <c r="V182" i="4" s="1"/>
  <c r="I177" i="4"/>
  <c r="AF181" i="4" s="1"/>
  <c r="AG182" i="4" s="1"/>
  <c r="AH182" i="4" s="1"/>
  <c r="I175" i="4"/>
  <c r="X181" i="4" s="1"/>
  <c r="Y182" i="4" s="1"/>
  <c r="Z182" i="4" s="1"/>
  <c r="T155" i="5"/>
  <c r="T153" i="5"/>
  <c r="T156" i="5"/>
  <c r="T152" i="5"/>
  <c r="T151" i="5"/>
  <c r="T159" i="5"/>
  <c r="T154" i="5"/>
  <c r="T150" i="5"/>
  <c r="T158" i="5"/>
  <c r="T149" i="5"/>
  <c r="T157" i="5"/>
  <c r="S154" i="5"/>
  <c r="S152" i="5"/>
  <c r="S151" i="5"/>
  <c r="S159" i="5"/>
  <c r="S150" i="5"/>
  <c r="S158" i="5"/>
  <c r="S155" i="5"/>
  <c r="S157" i="5"/>
  <c r="S153" i="5"/>
  <c r="S156" i="5"/>
  <c r="S149" i="5"/>
  <c r="K169" i="5"/>
  <c r="K171" i="5"/>
  <c r="K163" i="5"/>
  <c r="K170" i="5"/>
  <c r="K172" i="5"/>
  <c r="K164" i="5"/>
  <c r="K173" i="5"/>
  <c r="K165" i="5"/>
  <c r="K166" i="5"/>
  <c r="K168" i="5"/>
  <c r="K167" i="5"/>
  <c r="E171" i="5"/>
  <c r="E163" i="5"/>
  <c r="E173" i="5"/>
  <c r="E165" i="5"/>
  <c r="E166" i="5"/>
  <c r="E170" i="5"/>
  <c r="E172" i="5"/>
  <c r="E167" i="5"/>
  <c r="E168" i="5"/>
  <c r="E164" i="5"/>
  <c r="E169" i="5"/>
  <c r="G156" i="5"/>
  <c r="G154" i="5"/>
  <c r="G155" i="5"/>
  <c r="G153" i="5"/>
  <c r="G157" i="5"/>
  <c r="G152" i="5"/>
  <c r="G151" i="5"/>
  <c r="G159" i="5"/>
  <c r="G150" i="5"/>
  <c r="G158" i="5"/>
  <c r="G149" i="5"/>
  <c r="R153" i="5"/>
  <c r="R151" i="5"/>
  <c r="R159" i="5"/>
  <c r="R150" i="5"/>
  <c r="R158" i="5"/>
  <c r="R154" i="5"/>
  <c r="R149" i="5"/>
  <c r="R152" i="5"/>
  <c r="R157" i="5"/>
  <c r="R156" i="5"/>
  <c r="R155" i="5"/>
  <c r="F155" i="5"/>
  <c r="F153" i="5"/>
  <c r="F156" i="5"/>
  <c r="F152" i="5"/>
  <c r="F151" i="5"/>
  <c r="F159" i="5"/>
  <c r="F154" i="5"/>
  <c r="F150" i="5"/>
  <c r="F158" i="5"/>
  <c r="F149" i="5"/>
  <c r="F157" i="5"/>
  <c r="Q152" i="5"/>
  <c r="Q149" i="5"/>
  <c r="Q151" i="5"/>
  <c r="Q150" i="5"/>
  <c r="Q158" i="5"/>
  <c r="Q157" i="5"/>
  <c r="Q156" i="5"/>
  <c r="Q155" i="5"/>
  <c r="Q153" i="5"/>
  <c r="Q154" i="5"/>
  <c r="Q159" i="5"/>
  <c r="H157" i="5"/>
  <c r="H155" i="5"/>
  <c r="H150" i="5"/>
  <c r="H154" i="5"/>
  <c r="H153" i="5"/>
  <c r="H152" i="5"/>
  <c r="H149" i="5"/>
  <c r="H156" i="5"/>
  <c r="H151" i="5"/>
  <c r="H159" i="5"/>
  <c r="H158" i="5"/>
  <c r="S173" i="5"/>
  <c r="S165" i="5"/>
  <c r="S167" i="5"/>
  <c r="S168" i="5"/>
  <c r="S169" i="5"/>
  <c r="S170" i="5"/>
  <c r="S172" i="5"/>
  <c r="S164" i="5"/>
  <c r="S166" i="5"/>
  <c r="S171" i="5"/>
  <c r="S163" i="5"/>
  <c r="F172" i="5"/>
  <c r="F164" i="5"/>
  <c r="F166" i="5"/>
  <c r="F167" i="5"/>
  <c r="F165" i="5"/>
  <c r="F168" i="5"/>
  <c r="F171" i="5"/>
  <c r="F169" i="5"/>
  <c r="F163" i="5"/>
  <c r="F170" i="5"/>
  <c r="F173" i="5"/>
  <c r="N168" i="5"/>
  <c r="N170" i="5"/>
  <c r="N167" i="5"/>
  <c r="N171" i="5"/>
  <c r="N163" i="5"/>
  <c r="N172" i="5"/>
  <c r="N164" i="5"/>
  <c r="N173" i="5"/>
  <c r="N165" i="5"/>
  <c r="N166" i="5"/>
  <c r="N169" i="5"/>
  <c r="L28" i="7"/>
  <c r="L39" i="7" s="1"/>
  <c r="L112" i="7" s="1"/>
  <c r="Q24" i="7"/>
  <c r="Q35" i="7" s="1"/>
  <c r="Q56" i="7" s="1"/>
  <c r="AF89" i="5"/>
  <c r="AF95" i="5"/>
  <c r="AF100" i="5"/>
  <c r="AF88" i="5"/>
  <c r="AF92" i="5"/>
  <c r="AF94" i="5"/>
  <c r="AF99" i="5"/>
  <c r="AF91" i="5"/>
  <c r="AF90" i="5"/>
  <c r="AF102" i="5"/>
  <c r="AF107" i="5"/>
  <c r="AF98" i="5"/>
  <c r="AF104" i="5"/>
  <c r="AF106" i="5"/>
  <c r="AF96" i="5"/>
  <c r="AF103" i="5"/>
  <c r="AF87" i="5"/>
  <c r="AF101" i="5"/>
  <c r="AF105" i="5"/>
  <c r="AF97" i="5"/>
  <c r="AF93" i="5"/>
  <c r="AQ89" i="5"/>
  <c r="I97" i="25" s="1"/>
  <c r="AA97" i="25" s="1"/>
  <c r="AQ92" i="5"/>
  <c r="I100" i="25" s="1"/>
  <c r="AA100" i="25" s="1"/>
  <c r="AQ107" i="5"/>
  <c r="AQ88" i="5"/>
  <c r="I96" i="25" s="1"/>
  <c r="AA96" i="25" s="1"/>
  <c r="AQ91" i="5"/>
  <c r="I99" i="25" s="1"/>
  <c r="AA99" i="25" s="1"/>
  <c r="AQ96" i="5"/>
  <c r="I104" i="25" s="1"/>
  <c r="AA104" i="25" s="1"/>
  <c r="AQ100" i="5"/>
  <c r="I108" i="25" s="1"/>
  <c r="AA108" i="25" s="1"/>
  <c r="AQ104" i="5"/>
  <c r="I112" i="25" s="1"/>
  <c r="AA112" i="25" s="1"/>
  <c r="AQ106" i="5"/>
  <c r="AQ93" i="5"/>
  <c r="I101" i="25" s="1"/>
  <c r="AA101" i="25" s="1"/>
  <c r="AQ95" i="5"/>
  <c r="I103" i="25" s="1"/>
  <c r="AA103" i="25" s="1"/>
  <c r="AQ99" i="5"/>
  <c r="I107" i="25" s="1"/>
  <c r="AA107" i="25" s="1"/>
  <c r="AQ103" i="5"/>
  <c r="I111" i="25" s="1"/>
  <c r="AA111" i="25" s="1"/>
  <c r="AQ87" i="5"/>
  <c r="I95" i="25" s="1"/>
  <c r="AA95" i="25" s="1"/>
  <c r="AQ101" i="5"/>
  <c r="I109" i="25" s="1"/>
  <c r="AA109" i="25" s="1"/>
  <c r="AQ102" i="5"/>
  <c r="I110" i="25" s="1"/>
  <c r="AA110" i="25" s="1"/>
  <c r="AQ105" i="5"/>
  <c r="I113" i="25" s="1"/>
  <c r="AA113" i="25" s="1"/>
  <c r="AQ98" i="5"/>
  <c r="I106" i="25" s="1"/>
  <c r="AA106" i="25" s="1"/>
  <c r="AQ97" i="5"/>
  <c r="I105" i="25" s="1"/>
  <c r="AA105" i="25" s="1"/>
  <c r="AQ94" i="5"/>
  <c r="I102" i="25" s="1"/>
  <c r="AA102" i="25" s="1"/>
  <c r="AQ90" i="5"/>
  <c r="I98" i="25" s="1"/>
  <c r="AA98" i="25" s="1"/>
  <c r="Q23" i="7"/>
  <c r="Q34" i="7" s="1"/>
  <c r="R24" i="7"/>
  <c r="R35" i="7" s="1"/>
  <c r="R56" i="7" s="1"/>
  <c r="M28" i="7"/>
  <c r="M39" i="7" s="1"/>
  <c r="N27" i="7"/>
  <c r="N38" i="7" s="1"/>
  <c r="AP88" i="5"/>
  <c r="H96" i="25" s="1"/>
  <c r="Z96" i="25" s="1"/>
  <c r="AP91" i="5"/>
  <c r="H99" i="25" s="1"/>
  <c r="Z99" i="25" s="1"/>
  <c r="AP94" i="5"/>
  <c r="H102" i="25" s="1"/>
  <c r="Z102" i="25" s="1"/>
  <c r="AP96" i="5"/>
  <c r="H104" i="25" s="1"/>
  <c r="Z104" i="25" s="1"/>
  <c r="AP98" i="5"/>
  <c r="H106" i="25" s="1"/>
  <c r="Z106" i="25" s="1"/>
  <c r="AP100" i="5"/>
  <c r="H108" i="25" s="1"/>
  <c r="Z108" i="25" s="1"/>
  <c r="AP102" i="5"/>
  <c r="H110" i="25" s="1"/>
  <c r="Z110" i="25" s="1"/>
  <c r="AP104" i="5"/>
  <c r="H112" i="25" s="1"/>
  <c r="Z112" i="25" s="1"/>
  <c r="AP106" i="5"/>
  <c r="AP87" i="5"/>
  <c r="H95" i="25" s="1"/>
  <c r="Z95" i="25" s="1"/>
  <c r="AP95" i="5"/>
  <c r="H103" i="25" s="1"/>
  <c r="Z103" i="25" s="1"/>
  <c r="AP99" i="5"/>
  <c r="H107" i="25" s="1"/>
  <c r="Z107" i="25" s="1"/>
  <c r="AP103" i="5"/>
  <c r="H111" i="25" s="1"/>
  <c r="Z111" i="25" s="1"/>
  <c r="AP90" i="5"/>
  <c r="H98" i="25" s="1"/>
  <c r="Z98" i="25" s="1"/>
  <c r="AP89" i="5"/>
  <c r="H97" i="25" s="1"/>
  <c r="Z97" i="25" s="1"/>
  <c r="AP92" i="5"/>
  <c r="H100" i="25" s="1"/>
  <c r="Z100" i="25" s="1"/>
  <c r="AP107" i="5"/>
  <c r="AP93" i="5"/>
  <c r="H101" i="25" s="1"/>
  <c r="Z101" i="25" s="1"/>
  <c r="AP105" i="5"/>
  <c r="H113" i="25" s="1"/>
  <c r="Z113" i="25" s="1"/>
  <c r="AP97" i="5"/>
  <c r="H105" i="25" s="1"/>
  <c r="Z105" i="25" s="1"/>
  <c r="AP101" i="5"/>
  <c r="H109" i="25" s="1"/>
  <c r="Z109" i="25" s="1"/>
  <c r="P23" i="7"/>
  <c r="P34" i="7" s="1"/>
  <c r="AC90" i="5"/>
  <c r="AC96" i="5"/>
  <c r="AC102" i="5"/>
  <c r="AC89" i="5"/>
  <c r="AC95" i="5"/>
  <c r="AC100" i="5"/>
  <c r="AC88" i="5"/>
  <c r="AC99" i="5"/>
  <c r="AC103" i="5"/>
  <c r="AC92" i="5"/>
  <c r="AC98" i="5"/>
  <c r="AC94" i="5"/>
  <c r="AC87" i="5"/>
  <c r="AC106" i="5"/>
  <c r="AC91" i="5"/>
  <c r="AC105" i="5"/>
  <c r="AC107" i="5"/>
  <c r="AC104" i="5"/>
  <c r="AC101" i="5"/>
  <c r="AC93" i="5"/>
  <c r="AC97" i="5"/>
  <c r="R28" i="7"/>
  <c r="R39" i="7" s="1"/>
  <c r="AO33" i="5"/>
  <c r="O97" i="25" s="1"/>
  <c r="AG97" i="25" s="1"/>
  <c r="AO37" i="5"/>
  <c r="O101" i="25" s="1"/>
  <c r="AG101" i="25" s="1"/>
  <c r="AO41" i="5"/>
  <c r="O105" i="25" s="1"/>
  <c r="AG105" i="25" s="1"/>
  <c r="AO45" i="5"/>
  <c r="O109" i="25" s="1"/>
  <c r="AG109" i="25" s="1"/>
  <c r="AO49" i="5"/>
  <c r="O113" i="25" s="1"/>
  <c r="AG113" i="25" s="1"/>
  <c r="AO31" i="5"/>
  <c r="O95" i="25" s="1"/>
  <c r="AG95" i="25" s="1"/>
  <c r="AO32" i="5"/>
  <c r="O96" i="25" s="1"/>
  <c r="AG96" i="25" s="1"/>
  <c r="AO36" i="5"/>
  <c r="O100" i="25" s="1"/>
  <c r="AG100" i="25" s="1"/>
  <c r="AO40" i="5"/>
  <c r="O104" i="25" s="1"/>
  <c r="AG104" i="25" s="1"/>
  <c r="AO44" i="5"/>
  <c r="O108" i="25" s="1"/>
  <c r="AG108" i="25" s="1"/>
  <c r="AO48" i="5"/>
  <c r="O112" i="25" s="1"/>
  <c r="AG112" i="25" s="1"/>
  <c r="AO51" i="5"/>
  <c r="AO35" i="5"/>
  <c r="O99" i="25" s="1"/>
  <c r="AG99" i="25" s="1"/>
  <c r="AO43" i="5"/>
  <c r="O107" i="25" s="1"/>
  <c r="AG107" i="25" s="1"/>
  <c r="AO50" i="5"/>
  <c r="AO34" i="5"/>
  <c r="O98" i="25" s="1"/>
  <c r="AG98" i="25" s="1"/>
  <c r="AO42" i="5"/>
  <c r="O106" i="25" s="1"/>
  <c r="AG106" i="25" s="1"/>
  <c r="AO39" i="5"/>
  <c r="O103" i="25" s="1"/>
  <c r="AG103" i="25" s="1"/>
  <c r="AO47" i="5"/>
  <c r="O111" i="25" s="1"/>
  <c r="AG111" i="25" s="1"/>
  <c r="AO46" i="5"/>
  <c r="O110" i="25" s="1"/>
  <c r="AG110" i="25" s="1"/>
  <c r="AO38" i="5"/>
  <c r="O102" i="25" s="1"/>
  <c r="AG102" i="25" s="1"/>
  <c r="O25" i="7"/>
  <c r="O36" i="7" s="1"/>
  <c r="P28" i="7"/>
  <c r="P39" i="7" s="1"/>
  <c r="N26" i="7"/>
  <c r="N37" i="7" s="1"/>
  <c r="AO95" i="5"/>
  <c r="G103" i="25" s="1"/>
  <c r="Y103" i="25" s="1"/>
  <c r="AO99" i="5"/>
  <c r="G107" i="25" s="1"/>
  <c r="Y107" i="25" s="1"/>
  <c r="AO103" i="5"/>
  <c r="G111" i="25" s="1"/>
  <c r="Y111" i="25" s="1"/>
  <c r="AO87" i="5"/>
  <c r="G95" i="25" s="1"/>
  <c r="Y95" i="25" s="1"/>
  <c r="AO107" i="5"/>
  <c r="AO89" i="5"/>
  <c r="G97" i="25" s="1"/>
  <c r="Y97" i="25" s="1"/>
  <c r="AO92" i="5"/>
  <c r="G100" i="25" s="1"/>
  <c r="Y100" i="25" s="1"/>
  <c r="AO96" i="5"/>
  <c r="G104" i="25" s="1"/>
  <c r="Y104" i="25" s="1"/>
  <c r="AO104" i="5"/>
  <c r="G112" i="25" s="1"/>
  <c r="Y112" i="25" s="1"/>
  <c r="AO88" i="5"/>
  <c r="G96" i="25" s="1"/>
  <c r="Y96" i="25" s="1"/>
  <c r="AO91" i="5"/>
  <c r="G99" i="25" s="1"/>
  <c r="Y99" i="25" s="1"/>
  <c r="AO106" i="5"/>
  <c r="AO100" i="5"/>
  <c r="G108" i="25" s="1"/>
  <c r="Y108" i="25" s="1"/>
  <c r="AO93" i="5"/>
  <c r="G101" i="25" s="1"/>
  <c r="Y101" i="25" s="1"/>
  <c r="AO94" i="5"/>
  <c r="G102" i="25" s="1"/>
  <c r="Y102" i="25" s="1"/>
  <c r="AO90" i="5"/>
  <c r="G98" i="25" s="1"/>
  <c r="Y98" i="25" s="1"/>
  <c r="AO105" i="5"/>
  <c r="G113" i="25" s="1"/>
  <c r="Y113" i="25" s="1"/>
  <c r="AO97" i="5"/>
  <c r="G105" i="25" s="1"/>
  <c r="Y105" i="25" s="1"/>
  <c r="AO101" i="5"/>
  <c r="G109" i="25" s="1"/>
  <c r="Y109" i="25" s="1"/>
  <c r="AO102" i="5"/>
  <c r="G110" i="25" s="1"/>
  <c r="Y110" i="25" s="1"/>
  <c r="AO98" i="5"/>
  <c r="G106" i="25" s="1"/>
  <c r="Y106" i="25" s="1"/>
  <c r="O23" i="7"/>
  <c r="O34" i="7" s="1"/>
  <c r="P24" i="7"/>
  <c r="P35" i="7" s="1"/>
  <c r="P56" i="7" s="1"/>
  <c r="L26" i="7"/>
  <c r="M26" i="7"/>
  <c r="M37" i="7" s="1"/>
  <c r="L24" i="7"/>
  <c r="L35" i="7" s="1"/>
  <c r="L56" i="7" s="1"/>
  <c r="Q27" i="7"/>
  <c r="Q38" i="7" s="1"/>
  <c r="AN89" i="5"/>
  <c r="F97" i="25" s="1"/>
  <c r="X97" i="25" s="1"/>
  <c r="AN92" i="5"/>
  <c r="F100" i="25" s="1"/>
  <c r="X100" i="25" s="1"/>
  <c r="AN107" i="5"/>
  <c r="AN104" i="5"/>
  <c r="F112" i="25" s="1"/>
  <c r="X112" i="25" s="1"/>
  <c r="AN88" i="5"/>
  <c r="F96" i="25" s="1"/>
  <c r="X96" i="25" s="1"/>
  <c r="AN91" i="5"/>
  <c r="F99" i="25" s="1"/>
  <c r="X99" i="25" s="1"/>
  <c r="AN96" i="5"/>
  <c r="F104" i="25" s="1"/>
  <c r="X104" i="25" s="1"/>
  <c r="AN100" i="5"/>
  <c r="F108" i="25" s="1"/>
  <c r="X108" i="25" s="1"/>
  <c r="AN106" i="5"/>
  <c r="AN87" i="5"/>
  <c r="F95" i="25" s="1"/>
  <c r="X95" i="25" s="1"/>
  <c r="AN103" i="5"/>
  <c r="F111" i="25" s="1"/>
  <c r="X111" i="25" s="1"/>
  <c r="AN99" i="5"/>
  <c r="F107" i="25" s="1"/>
  <c r="X107" i="25" s="1"/>
  <c r="AN95" i="5"/>
  <c r="F103" i="25" s="1"/>
  <c r="X103" i="25" s="1"/>
  <c r="AN102" i="5"/>
  <c r="F110" i="25" s="1"/>
  <c r="X110" i="25" s="1"/>
  <c r="AN93" i="5"/>
  <c r="F101" i="25" s="1"/>
  <c r="X101" i="25" s="1"/>
  <c r="AN101" i="5"/>
  <c r="F109" i="25" s="1"/>
  <c r="X109" i="25" s="1"/>
  <c r="AN98" i="5"/>
  <c r="F106" i="25" s="1"/>
  <c r="X106" i="25" s="1"/>
  <c r="AN90" i="5"/>
  <c r="F98" i="25" s="1"/>
  <c r="X98" i="25" s="1"/>
  <c r="AN97" i="5"/>
  <c r="F105" i="25" s="1"/>
  <c r="X105" i="25" s="1"/>
  <c r="AN94" i="5"/>
  <c r="F102" i="25" s="1"/>
  <c r="X102" i="25" s="1"/>
  <c r="AN105" i="5"/>
  <c r="F113" i="25" s="1"/>
  <c r="X113" i="25" s="1"/>
  <c r="N23" i="7"/>
  <c r="N34" i="7" s="1"/>
  <c r="AN32" i="5"/>
  <c r="N96" i="25" s="1"/>
  <c r="AF96" i="25" s="1"/>
  <c r="AN36" i="5"/>
  <c r="N100" i="25" s="1"/>
  <c r="AF100" i="25" s="1"/>
  <c r="AN40" i="5"/>
  <c r="N104" i="25" s="1"/>
  <c r="AF104" i="25" s="1"/>
  <c r="AN44" i="5"/>
  <c r="N108" i="25" s="1"/>
  <c r="AF108" i="25" s="1"/>
  <c r="AN48" i="5"/>
  <c r="N112" i="25" s="1"/>
  <c r="AF112" i="25" s="1"/>
  <c r="AN51" i="5"/>
  <c r="AN35" i="5"/>
  <c r="N99" i="25" s="1"/>
  <c r="AF99" i="25" s="1"/>
  <c r="AN39" i="5"/>
  <c r="N103" i="25" s="1"/>
  <c r="AF103" i="25" s="1"/>
  <c r="AN43" i="5"/>
  <c r="N107" i="25" s="1"/>
  <c r="AF107" i="25" s="1"/>
  <c r="AN47" i="5"/>
  <c r="N111" i="25" s="1"/>
  <c r="AF111" i="25" s="1"/>
  <c r="AN50" i="5"/>
  <c r="AN31" i="5"/>
  <c r="N95" i="25" s="1"/>
  <c r="AF95" i="25" s="1"/>
  <c r="AN34" i="5"/>
  <c r="N98" i="25" s="1"/>
  <c r="AF98" i="25" s="1"/>
  <c r="AN42" i="5"/>
  <c r="N106" i="25" s="1"/>
  <c r="AF106" i="25" s="1"/>
  <c r="AN33" i="5"/>
  <c r="N97" i="25" s="1"/>
  <c r="AF97" i="25" s="1"/>
  <c r="AN41" i="5"/>
  <c r="N105" i="25" s="1"/>
  <c r="AF105" i="25" s="1"/>
  <c r="AN49" i="5"/>
  <c r="N113" i="25" s="1"/>
  <c r="AF113" i="25" s="1"/>
  <c r="AN38" i="5"/>
  <c r="N102" i="25" s="1"/>
  <c r="AF102" i="25" s="1"/>
  <c r="AN46" i="5"/>
  <c r="N110" i="25" s="1"/>
  <c r="AF110" i="25" s="1"/>
  <c r="AN45" i="5"/>
  <c r="N109" i="25" s="1"/>
  <c r="AF109" i="25" s="1"/>
  <c r="AN37" i="5"/>
  <c r="N101" i="25" s="1"/>
  <c r="AF101" i="25" s="1"/>
  <c r="N25" i="7"/>
  <c r="N36" i="7" s="1"/>
  <c r="O4" i="19"/>
  <c r="F140" i="5"/>
  <c r="O4" i="7"/>
  <c r="O14" i="7" s="1"/>
  <c r="Q4" i="19"/>
  <c r="H140" i="5"/>
  <c r="Q4" i="7"/>
  <c r="Q14" i="7" s="1"/>
  <c r="M4" i="19"/>
  <c r="M4" i="7"/>
  <c r="M14" i="7" s="1"/>
  <c r="D140" i="5"/>
  <c r="L4" i="19"/>
  <c r="C140" i="5"/>
  <c r="L4" i="7"/>
  <c r="L14" i="7" s="1"/>
  <c r="P4" i="19"/>
  <c r="G140" i="5"/>
  <c r="P4" i="7"/>
  <c r="P14" i="7" s="1"/>
  <c r="N4" i="19"/>
  <c r="E140" i="5"/>
  <c r="N4" i="7"/>
  <c r="N14" i="7" s="1"/>
  <c r="R4" i="19"/>
  <c r="I140" i="5"/>
  <c r="R4" i="7"/>
  <c r="R14" i="7" s="1"/>
  <c r="S20" i="5"/>
  <c r="S17" i="5"/>
  <c r="V17" i="5"/>
  <c r="AL152" i="4"/>
  <c r="F16" i="5" s="1"/>
  <c r="BD156" i="4"/>
  <c r="X20" i="5" s="1"/>
  <c r="J18" i="5"/>
  <c r="S16" i="5"/>
  <c r="AO152" i="4"/>
  <c r="I16" i="5" s="1"/>
  <c r="M16" i="5"/>
  <c r="P21" i="5"/>
  <c r="AO153" i="4"/>
  <c r="I17" i="5" s="1"/>
  <c r="O64" i="5" s="1"/>
  <c r="J16" i="5"/>
  <c r="BA154" i="4"/>
  <c r="U18" i="5" s="1"/>
  <c r="BD155" i="4"/>
  <c r="X19" i="5" s="1"/>
  <c r="T124" i="5" s="1"/>
  <c r="BA157" i="4"/>
  <c r="U21" i="5" s="1"/>
  <c r="AU156" i="4"/>
  <c r="O20" i="5" s="1"/>
  <c r="P17" i="5"/>
  <c r="AL156" i="4"/>
  <c r="F20" i="5" s="1"/>
  <c r="AU157" i="4"/>
  <c r="O21" i="5" s="1"/>
  <c r="J20" i="5"/>
  <c r="M18" i="5"/>
  <c r="G19" i="5"/>
  <c r="AN119" i="5"/>
  <c r="AN127" i="5"/>
  <c r="AN135" i="5"/>
  <c r="AN117" i="5"/>
  <c r="AN125" i="5"/>
  <c r="AN133" i="5"/>
  <c r="AN120" i="5"/>
  <c r="AN128" i="5"/>
  <c r="AN113" i="5"/>
  <c r="AN116" i="5"/>
  <c r="AN124" i="5"/>
  <c r="AN132" i="5"/>
  <c r="AN115" i="5"/>
  <c r="AN123" i="5"/>
  <c r="AN131" i="5"/>
  <c r="AN121" i="5"/>
  <c r="AN118" i="5"/>
  <c r="AN114" i="5"/>
  <c r="AN122" i="5"/>
  <c r="AN130" i="5"/>
  <c r="AN129" i="5"/>
  <c r="AN126" i="5"/>
  <c r="AN134" i="5"/>
  <c r="AQ114" i="5"/>
  <c r="AQ122" i="5"/>
  <c r="AQ130" i="5"/>
  <c r="AQ120" i="5"/>
  <c r="AQ128" i="5"/>
  <c r="AQ116" i="5"/>
  <c r="AQ115" i="5"/>
  <c r="AQ131" i="5"/>
  <c r="AQ119" i="5"/>
  <c r="AQ127" i="5"/>
  <c r="AQ135" i="5"/>
  <c r="AQ124" i="5"/>
  <c r="AQ113" i="5"/>
  <c r="AQ123" i="5"/>
  <c r="AQ121" i="5"/>
  <c r="AQ129" i="5"/>
  <c r="AQ118" i="5"/>
  <c r="AQ126" i="5"/>
  <c r="AQ134" i="5"/>
  <c r="AQ132" i="5"/>
  <c r="AQ117" i="5"/>
  <c r="AQ125" i="5"/>
  <c r="AQ133" i="5"/>
  <c r="AO120" i="5"/>
  <c r="AO128" i="5"/>
  <c r="AO113" i="5"/>
  <c r="AO135" i="5"/>
  <c r="AO118" i="5"/>
  <c r="AO126" i="5"/>
  <c r="AO134" i="5"/>
  <c r="AO130" i="5"/>
  <c r="AO119" i="5"/>
  <c r="AO117" i="5"/>
  <c r="AO125" i="5"/>
  <c r="AO133" i="5"/>
  <c r="AO122" i="5"/>
  <c r="AO129" i="5"/>
  <c r="AO116" i="5"/>
  <c r="AO124" i="5"/>
  <c r="AO132" i="5"/>
  <c r="AO114" i="5"/>
  <c r="AO121" i="5"/>
  <c r="AO127" i="5"/>
  <c r="AO115" i="5"/>
  <c r="AO123" i="5"/>
  <c r="AO131" i="5"/>
  <c r="AP121" i="5"/>
  <c r="AP129" i="5"/>
  <c r="AP120" i="5"/>
  <c r="AP119" i="5"/>
  <c r="AP127" i="5"/>
  <c r="AP135" i="5"/>
  <c r="AP113" i="5"/>
  <c r="AP128" i="5"/>
  <c r="AP118" i="5"/>
  <c r="AP126" i="5"/>
  <c r="AP134" i="5"/>
  <c r="AP115" i="5"/>
  <c r="AP131" i="5"/>
  <c r="AP117" i="5"/>
  <c r="AP125" i="5"/>
  <c r="AP133" i="5"/>
  <c r="AP123" i="5"/>
  <c r="AP116" i="5"/>
  <c r="AP124" i="5"/>
  <c r="AP132" i="5"/>
  <c r="AP114" i="5"/>
  <c r="AP122" i="5"/>
  <c r="AP130" i="5"/>
  <c r="AR153" i="4"/>
  <c r="L17" i="5" s="1"/>
  <c r="P75" i="5" s="1"/>
  <c r="D19" i="5"/>
  <c r="D21" i="5"/>
  <c r="P16" i="5"/>
  <c r="BA155" i="4"/>
  <c r="U19" i="5" s="1"/>
  <c r="AX155" i="4"/>
  <c r="R19" i="5" s="1"/>
  <c r="D17" i="5"/>
  <c r="AO156" i="4"/>
  <c r="I20" i="5" s="1"/>
  <c r="AU155" i="4"/>
  <c r="O19" i="5" s="1"/>
  <c r="AU153" i="4"/>
  <c r="O17" i="5" s="1"/>
  <c r="BD152" i="4"/>
  <c r="X16" i="5" s="1"/>
  <c r="BT162" i="4"/>
  <c r="BU162" i="4"/>
  <c r="AL154" i="4"/>
  <c r="F18" i="5" s="1"/>
  <c r="V21" i="5"/>
  <c r="BB154" i="4"/>
  <c r="V18" i="5" s="1"/>
  <c r="BQ164" i="4"/>
  <c r="AD177" i="4" s="1"/>
  <c r="AF200" i="4" s="1"/>
  <c r="AG201" i="4" s="1"/>
  <c r="AH201" i="4" s="1"/>
  <c r="AF163" i="4"/>
  <c r="T173" i="4" s="1"/>
  <c r="S191" i="4" s="1"/>
  <c r="AG163" i="4"/>
  <c r="S173" i="4" s="1"/>
  <c r="M167" i="4"/>
  <c r="L167" i="4"/>
  <c r="BK165" i="4"/>
  <c r="Z176" i="4" s="1"/>
  <c r="BJ165" i="4"/>
  <c r="AA176" i="4" s="1"/>
  <c r="AE197" i="4" s="1"/>
  <c r="M162" i="4"/>
  <c r="L162" i="4"/>
  <c r="AR157" i="4"/>
  <c r="L21" i="5" s="1"/>
  <c r="AQ163" i="4"/>
  <c r="S174" i="4" s="1"/>
  <c r="AP163" i="4"/>
  <c r="T174" i="4" s="1"/>
  <c r="W191" i="4" s="1"/>
  <c r="BJ164" i="4"/>
  <c r="AH176" i="4" s="1"/>
  <c r="AE203" i="4" s="1"/>
  <c r="BK164" i="4"/>
  <c r="AG176" i="4" s="1"/>
  <c r="BA167" i="4"/>
  <c r="AZ167" i="4"/>
  <c r="AQ166" i="4"/>
  <c r="AP166" i="4"/>
  <c r="BK167" i="4"/>
  <c r="BJ167" i="4"/>
  <c r="BA165" i="4"/>
  <c r="Z175" i="4" s="1"/>
  <c r="AZ165" i="4"/>
  <c r="AA175" i="4" s="1"/>
  <c r="AA197" i="4" s="1"/>
  <c r="W163" i="4"/>
  <c r="S172" i="4" s="1"/>
  <c r="V163" i="4"/>
  <c r="T172" i="4" s="1"/>
  <c r="O191" i="4" s="1"/>
  <c r="BA163" i="4"/>
  <c r="S175" i="4" s="1"/>
  <c r="AZ163" i="4"/>
  <c r="T175" i="4" s="1"/>
  <c r="AA191" i="4" s="1"/>
  <c r="AQ165" i="4"/>
  <c r="Z174" i="4" s="1"/>
  <c r="AP165" i="4"/>
  <c r="AA174" i="4" s="1"/>
  <c r="W197" i="4" s="1"/>
  <c r="M165" i="4"/>
  <c r="Z171" i="4" s="1"/>
  <c r="L165" i="4"/>
  <c r="AA171" i="4" s="1"/>
  <c r="K197" i="4" s="1"/>
  <c r="AX156" i="4"/>
  <c r="R20" i="5" s="1"/>
  <c r="AZ162" i="4"/>
  <c r="BA162" i="4"/>
  <c r="AQ167" i="4"/>
  <c r="AP167" i="4"/>
  <c r="J19" i="5"/>
  <c r="M163" i="4"/>
  <c r="S171" i="4" s="1"/>
  <c r="L163" i="4"/>
  <c r="T171" i="4" s="1"/>
  <c r="K191" i="4" s="1"/>
  <c r="W167" i="4"/>
  <c r="V167" i="4"/>
  <c r="BK163" i="4"/>
  <c r="S176" i="4" s="1"/>
  <c r="BJ163" i="4"/>
  <c r="T176" i="4" s="1"/>
  <c r="AE191" i="4" s="1"/>
  <c r="V166" i="4"/>
  <c r="W166" i="4"/>
  <c r="BU163" i="4"/>
  <c r="S177" i="4" s="1"/>
  <c r="BT163" i="4"/>
  <c r="T177" i="4" s="1"/>
  <c r="AI191" i="4" s="1"/>
  <c r="BK166" i="4"/>
  <c r="BJ166" i="4"/>
  <c r="W164" i="4"/>
  <c r="AG172" i="4" s="1"/>
  <c r="V164" i="4"/>
  <c r="AH172" i="4" s="1"/>
  <c r="O203" i="4" s="1"/>
  <c r="AG162" i="4"/>
  <c r="AF162" i="4"/>
  <c r="AG166" i="4"/>
  <c r="AF166" i="4"/>
  <c r="BT166" i="4"/>
  <c r="BU166" i="4"/>
  <c r="V162" i="4"/>
  <c r="W162" i="4"/>
  <c r="BK162" i="4"/>
  <c r="BJ162" i="4"/>
  <c r="AV154" i="4"/>
  <c r="AX154" i="4" s="1"/>
  <c r="R18" i="5" s="1"/>
  <c r="AW164" i="4"/>
  <c r="AD175" i="4" s="1"/>
  <c r="X200" i="4" s="1"/>
  <c r="Y201" i="4" s="1"/>
  <c r="Z201" i="4" s="1"/>
  <c r="BT167" i="4"/>
  <c r="BU167" i="4"/>
  <c r="AP164" i="4"/>
  <c r="AH174" i="4" s="1"/>
  <c r="W203" i="4" s="1"/>
  <c r="AQ164" i="4"/>
  <c r="AG174" i="4" s="1"/>
  <c r="AF165" i="4"/>
  <c r="AA173" i="4" s="1"/>
  <c r="S197" i="4" s="1"/>
  <c r="AG165" i="4"/>
  <c r="Z173" i="4" s="1"/>
  <c r="L164" i="4"/>
  <c r="AH171" i="4" s="1"/>
  <c r="K203" i="4" s="1"/>
  <c r="M164" i="4"/>
  <c r="AG171" i="4" s="1"/>
  <c r="AG167" i="4"/>
  <c r="AF167" i="4"/>
  <c r="AQ162" i="4"/>
  <c r="AP162" i="4"/>
  <c r="M166" i="4"/>
  <c r="L166" i="4"/>
  <c r="AZ166" i="4"/>
  <c r="BA166" i="4"/>
  <c r="BU165" i="4"/>
  <c r="Z177" i="4" s="1"/>
  <c r="BT165" i="4"/>
  <c r="AA177" i="4" s="1"/>
  <c r="AI197" i="4" s="1"/>
  <c r="W165" i="4"/>
  <c r="Z172" i="4" s="1"/>
  <c r="V165" i="4"/>
  <c r="AA172" i="4" s="1"/>
  <c r="O197" i="4" s="1"/>
  <c r="AC60" i="5"/>
  <c r="AC68" i="5"/>
  <c r="AC76" i="5"/>
  <c r="AC35" i="5"/>
  <c r="AC43" i="5"/>
  <c r="AC51" i="5"/>
  <c r="AC58" i="5"/>
  <c r="AC66" i="5"/>
  <c r="AC57" i="5"/>
  <c r="AC49" i="5"/>
  <c r="AC59" i="5"/>
  <c r="AC67" i="5"/>
  <c r="AC75" i="5"/>
  <c r="AC34" i="5"/>
  <c r="AC42" i="5"/>
  <c r="AC50" i="5"/>
  <c r="AC74" i="5"/>
  <c r="AC33" i="5"/>
  <c r="AC41" i="5"/>
  <c r="AC48" i="5"/>
  <c r="AC65" i="5"/>
  <c r="AC73" i="5"/>
  <c r="AC32" i="5"/>
  <c r="AC64" i="5"/>
  <c r="AC72" i="5"/>
  <c r="AC39" i="5"/>
  <c r="AC47" i="5"/>
  <c r="AC31" i="5"/>
  <c r="AC36" i="5"/>
  <c r="AC63" i="5"/>
  <c r="AC71" i="5"/>
  <c r="AC79" i="5"/>
  <c r="AC38" i="5"/>
  <c r="AC46" i="5"/>
  <c r="AC77" i="5"/>
  <c r="AC40" i="5"/>
  <c r="AC62" i="5"/>
  <c r="AC70" i="5"/>
  <c r="AC78" i="5"/>
  <c r="AC37" i="5"/>
  <c r="AC45" i="5"/>
  <c r="AC61" i="5"/>
  <c r="AC69" i="5"/>
  <c r="AC44" i="5"/>
  <c r="AH65" i="5"/>
  <c r="AH73" i="5"/>
  <c r="AH32" i="5"/>
  <c r="AH40" i="5"/>
  <c r="AH48" i="5"/>
  <c r="AH31" i="5"/>
  <c r="AH71" i="5"/>
  <c r="AH46" i="5"/>
  <c r="AH64" i="5"/>
  <c r="AH72" i="5"/>
  <c r="AH39" i="5"/>
  <c r="AH47" i="5"/>
  <c r="AH63" i="5"/>
  <c r="AH79" i="5"/>
  <c r="AH38" i="5"/>
  <c r="AH62" i="5"/>
  <c r="AH70" i="5"/>
  <c r="AH78" i="5"/>
  <c r="AH45" i="5"/>
  <c r="AH61" i="5"/>
  <c r="AH69" i="5"/>
  <c r="AH77" i="5"/>
  <c r="AH36" i="5"/>
  <c r="AH44" i="5"/>
  <c r="AH60" i="5"/>
  <c r="AH68" i="5"/>
  <c r="AH76" i="5"/>
  <c r="AH57" i="5"/>
  <c r="AH35" i="5"/>
  <c r="AH43" i="5"/>
  <c r="AH51" i="5"/>
  <c r="AH58" i="5"/>
  <c r="AH74" i="5"/>
  <c r="AH33" i="5"/>
  <c r="AH49" i="5"/>
  <c r="AH59" i="5"/>
  <c r="AH67" i="5"/>
  <c r="AH75" i="5"/>
  <c r="AH34" i="5"/>
  <c r="AH42" i="5"/>
  <c r="AH50" i="5"/>
  <c r="AH66" i="5"/>
  <c r="AH41" i="5"/>
  <c r="AH37" i="5"/>
  <c r="AO59" i="5"/>
  <c r="AO63" i="5"/>
  <c r="AO65" i="5"/>
  <c r="AO69" i="5"/>
  <c r="AO73" i="5"/>
  <c r="AO77" i="5"/>
  <c r="AO58" i="5"/>
  <c r="AO60" i="5"/>
  <c r="AO62" i="5"/>
  <c r="AO64" i="5"/>
  <c r="AO66" i="5"/>
  <c r="AO68" i="5"/>
  <c r="AO70" i="5"/>
  <c r="AO72" i="5"/>
  <c r="AO74" i="5"/>
  <c r="AO78" i="5"/>
  <c r="AO76" i="5"/>
  <c r="AO57" i="5"/>
  <c r="AO61" i="5"/>
  <c r="AO67" i="5"/>
  <c r="AO71" i="5"/>
  <c r="AO75" i="5"/>
  <c r="AO79" i="5"/>
  <c r="AN59" i="5"/>
  <c r="AN67" i="5"/>
  <c r="AN75" i="5"/>
  <c r="AN72" i="5"/>
  <c r="AN64" i="5"/>
  <c r="AN61" i="5"/>
  <c r="AN69" i="5"/>
  <c r="AN77" i="5"/>
  <c r="AN58" i="5"/>
  <c r="AN66" i="5"/>
  <c r="AN74" i="5"/>
  <c r="AN63" i="5"/>
  <c r="AN71" i="5"/>
  <c r="AN79" i="5"/>
  <c r="AN65" i="5"/>
  <c r="AN73" i="5"/>
  <c r="AN60" i="5"/>
  <c r="AN68" i="5"/>
  <c r="AN76" i="5"/>
  <c r="AN57" i="5"/>
  <c r="AN62" i="5"/>
  <c r="AN70" i="5"/>
  <c r="AN78" i="5"/>
  <c r="AM57" i="5"/>
  <c r="AM61" i="5"/>
  <c r="AM73" i="5"/>
  <c r="AM77" i="5"/>
  <c r="AM68" i="5"/>
  <c r="AM72" i="5"/>
  <c r="AM59" i="5"/>
  <c r="AM63" i="5"/>
  <c r="AM75" i="5"/>
  <c r="AM79" i="5"/>
  <c r="AM70" i="5"/>
  <c r="AM74" i="5"/>
  <c r="P121" i="5"/>
  <c r="P129" i="5"/>
  <c r="P91" i="5"/>
  <c r="N79" i="25" s="1"/>
  <c r="AF79" i="25" s="1"/>
  <c r="P99" i="5"/>
  <c r="N87" i="25" s="1"/>
  <c r="AF87" i="25" s="1"/>
  <c r="P107" i="5"/>
  <c r="P89" i="5"/>
  <c r="N77" i="25" s="1"/>
  <c r="AF77" i="25" s="1"/>
  <c r="P106" i="5"/>
  <c r="P114" i="5"/>
  <c r="P122" i="5"/>
  <c r="P130" i="5"/>
  <c r="P92" i="5"/>
  <c r="N80" i="25" s="1"/>
  <c r="AF80" i="25" s="1"/>
  <c r="P100" i="5"/>
  <c r="N88" i="25" s="1"/>
  <c r="AF88" i="25" s="1"/>
  <c r="P87" i="5"/>
  <c r="N75" i="25" s="1"/>
  <c r="AF75" i="25" s="1"/>
  <c r="P119" i="5"/>
  <c r="P115" i="5"/>
  <c r="P123" i="5"/>
  <c r="P131" i="5"/>
  <c r="P93" i="5"/>
  <c r="N81" i="25" s="1"/>
  <c r="AF81" i="25" s="1"/>
  <c r="P101" i="5"/>
  <c r="N89" i="25" s="1"/>
  <c r="AF89" i="25" s="1"/>
  <c r="P135" i="5"/>
  <c r="P120" i="5"/>
  <c r="P116" i="5"/>
  <c r="P124" i="5"/>
  <c r="P132" i="5"/>
  <c r="P94" i="5"/>
  <c r="N82" i="25" s="1"/>
  <c r="AF82" i="25" s="1"/>
  <c r="P102" i="5"/>
  <c r="N90" i="25" s="1"/>
  <c r="AF90" i="25" s="1"/>
  <c r="P128" i="5"/>
  <c r="P117" i="5"/>
  <c r="P125" i="5"/>
  <c r="P133" i="5"/>
  <c r="P95" i="5"/>
  <c r="N83" i="25" s="1"/>
  <c r="AF83" i="25" s="1"/>
  <c r="P103" i="5"/>
  <c r="N91" i="25" s="1"/>
  <c r="AF91" i="25" s="1"/>
  <c r="P127" i="5"/>
  <c r="P105" i="5"/>
  <c r="N93" i="25" s="1"/>
  <c r="AF93" i="25" s="1"/>
  <c r="P90" i="5"/>
  <c r="N78" i="25" s="1"/>
  <c r="AF78" i="25" s="1"/>
  <c r="P118" i="5"/>
  <c r="P126" i="5"/>
  <c r="P134" i="5"/>
  <c r="P88" i="5"/>
  <c r="N76" i="25" s="1"/>
  <c r="AF76" i="25" s="1"/>
  <c r="P96" i="5"/>
  <c r="N84" i="25" s="1"/>
  <c r="AF84" i="25" s="1"/>
  <c r="P104" i="5"/>
  <c r="N92" i="25" s="1"/>
  <c r="AF92" i="25" s="1"/>
  <c r="P97" i="5"/>
  <c r="N85" i="25" s="1"/>
  <c r="AF85" i="25" s="1"/>
  <c r="P98" i="5"/>
  <c r="N86" i="25" s="1"/>
  <c r="AF86" i="25" s="1"/>
  <c r="P113" i="5"/>
  <c r="H116" i="5"/>
  <c r="H120" i="5"/>
  <c r="H124" i="5"/>
  <c r="H128" i="5"/>
  <c r="H132" i="5"/>
  <c r="H88" i="5"/>
  <c r="H92" i="5"/>
  <c r="H96" i="5"/>
  <c r="H100" i="5"/>
  <c r="H104" i="5"/>
  <c r="H87" i="5"/>
  <c r="H117" i="5"/>
  <c r="H121" i="5"/>
  <c r="H125" i="5"/>
  <c r="H129" i="5"/>
  <c r="H133" i="5"/>
  <c r="H89" i="5"/>
  <c r="H93" i="5"/>
  <c r="H97" i="5"/>
  <c r="H101" i="5"/>
  <c r="H105" i="5"/>
  <c r="H114" i="5"/>
  <c r="H118" i="5"/>
  <c r="H122" i="5"/>
  <c r="H126" i="5"/>
  <c r="H130" i="5"/>
  <c r="H134" i="5"/>
  <c r="H90" i="5"/>
  <c r="H94" i="5"/>
  <c r="H98" i="5"/>
  <c r="H102" i="5"/>
  <c r="H106" i="5"/>
  <c r="H113" i="5"/>
  <c r="H115" i="5"/>
  <c r="H119" i="5"/>
  <c r="H123" i="5"/>
  <c r="H127" i="5"/>
  <c r="H131" i="5"/>
  <c r="H135" i="5"/>
  <c r="H91" i="5"/>
  <c r="H95" i="5"/>
  <c r="H99" i="5"/>
  <c r="H103" i="5"/>
  <c r="H107" i="5"/>
  <c r="O115" i="5"/>
  <c r="O123" i="5"/>
  <c r="O131" i="5"/>
  <c r="O93" i="5"/>
  <c r="M81" i="25" s="1"/>
  <c r="AE81" i="25" s="1"/>
  <c r="O101" i="5"/>
  <c r="M89" i="25" s="1"/>
  <c r="AE89" i="25" s="1"/>
  <c r="O118" i="5"/>
  <c r="O126" i="5"/>
  <c r="O134" i="5"/>
  <c r="O113" i="5"/>
  <c r="O88" i="5"/>
  <c r="M76" i="25" s="1"/>
  <c r="AE76" i="25" s="1"/>
  <c r="O96" i="5"/>
  <c r="M84" i="25" s="1"/>
  <c r="AE84" i="25" s="1"/>
  <c r="O104" i="5"/>
  <c r="M92" i="25" s="1"/>
  <c r="AE92" i="25" s="1"/>
  <c r="O87" i="5"/>
  <c r="M75" i="25" s="1"/>
  <c r="AE75" i="25" s="1"/>
  <c r="O121" i="5"/>
  <c r="O129" i="5"/>
  <c r="O91" i="5"/>
  <c r="M79" i="25" s="1"/>
  <c r="AE79" i="25" s="1"/>
  <c r="O99" i="5"/>
  <c r="M87" i="25" s="1"/>
  <c r="AE87" i="25" s="1"/>
  <c r="O107" i="5"/>
  <c r="O90" i="5"/>
  <c r="M78" i="25" s="1"/>
  <c r="AE78" i="25" s="1"/>
  <c r="O116" i="5"/>
  <c r="O124" i="5"/>
  <c r="O132" i="5"/>
  <c r="O94" i="5"/>
  <c r="M82" i="25" s="1"/>
  <c r="AE82" i="25" s="1"/>
  <c r="O102" i="5"/>
  <c r="M90" i="25" s="1"/>
  <c r="AE90" i="25" s="1"/>
  <c r="O119" i="5"/>
  <c r="O127" i="5"/>
  <c r="O135" i="5"/>
  <c r="O89" i="5"/>
  <c r="M77" i="25" s="1"/>
  <c r="AE77" i="25" s="1"/>
  <c r="O97" i="5"/>
  <c r="M85" i="25" s="1"/>
  <c r="AE85" i="25" s="1"/>
  <c r="O105" i="5"/>
  <c r="M93" i="25" s="1"/>
  <c r="AE93" i="25" s="1"/>
  <c r="O114" i="5"/>
  <c r="O122" i="5"/>
  <c r="O130" i="5"/>
  <c r="O92" i="5"/>
  <c r="M80" i="25" s="1"/>
  <c r="AE80" i="25" s="1"/>
  <c r="O100" i="5"/>
  <c r="M88" i="25" s="1"/>
  <c r="AE88" i="25" s="1"/>
  <c r="O128" i="5"/>
  <c r="O106" i="5"/>
  <c r="O117" i="5"/>
  <c r="O125" i="5"/>
  <c r="O133" i="5"/>
  <c r="O95" i="5"/>
  <c r="M83" i="25" s="1"/>
  <c r="AE83" i="25" s="1"/>
  <c r="O103" i="5"/>
  <c r="M91" i="25" s="1"/>
  <c r="AE91" i="25" s="1"/>
  <c r="O120" i="5"/>
  <c r="O98" i="5"/>
  <c r="M86" i="25" s="1"/>
  <c r="AE86" i="25" s="1"/>
  <c r="N120" i="5"/>
  <c r="N92" i="5"/>
  <c r="L80" i="25" s="1"/>
  <c r="AD80" i="25" s="1"/>
  <c r="N106" i="5"/>
  <c r="N118" i="5"/>
  <c r="N124" i="5"/>
  <c r="N132" i="5"/>
  <c r="N90" i="5"/>
  <c r="L78" i="25" s="1"/>
  <c r="AD78" i="25" s="1"/>
  <c r="N102" i="5"/>
  <c r="L90" i="25" s="1"/>
  <c r="AD90" i="25" s="1"/>
  <c r="N93" i="5"/>
  <c r="L81" i="25" s="1"/>
  <c r="AD81" i="25" s="1"/>
  <c r="N101" i="5"/>
  <c r="L89" i="25" s="1"/>
  <c r="AD89" i="25" s="1"/>
  <c r="N105" i="5"/>
  <c r="L93" i="25" s="1"/>
  <c r="AD93" i="25" s="1"/>
  <c r="N114" i="5"/>
  <c r="N130" i="5"/>
  <c r="N96" i="5"/>
  <c r="L84" i="25" s="1"/>
  <c r="AD84" i="25" s="1"/>
  <c r="N99" i="5"/>
  <c r="L87" i="25" s="1"/>
  <c r="AD87" i="25" s="1"/>
  <c r="N122" i="5"/>
  <c r="N100" i="5"/>
  <c r="L88" i="25" s="1"/>
  <c r="AD88" i="25" s="1"/>
  <c r="N113" i="5"/>
  <c r="N87" i="5"/>
  <c r="L75" i="25" s="1"/>
  <c r="AD75" i="25" s="1"/>
  <c r="N89" i="5"/>
  <c r="L77" i="25" s="1"/>
  <c r="AD77" i="25" s="1"/>
  <c r="N95" i="5"/>
  <c r="L83" i="25" s="1"/>
  <c r="AD83" i="25" s="1"/>
  <c r="N103" i="5"/>
  <c r="L91" i="25" s="1"/>
  <c r="AD91" i="25" s="1"/>
  <c r="N116" i="5"/>
  <c r="N126" i="5"/>
  <c r="N134" i="5"/>
  <c r="N88" i="5"/>
  <c r="L76" i="25" s="1"/>
  <c r="AD76" i="25" s="1"/>
  <c r="N98" i="5"/>
  <c r="L86" i="25" s="1"/>
  <c r="AD86" i="25" s="1"/>
  <c r="N104" i="5"/>
  <c r="L92" i="25" s="1"/>
  <c r="AD92" i="25" s="1"/>
  <c r="N115" i="5"/>
  <c r="N117" i="5"/>
  <c r="N119" i="5"/>
  <c r="N121" i="5"/>
  <c r="N123" i="5"/>
  <c r="N125" i="5"/>
  <c r="N127" i="5"/>
  <c r="N129" i="5"/>
  <c r="N131" i="5"/>
  <c r="N133" i="5"/>
  <c r="N135" i="5"/>
  <c r="N91" i="5"/>
  <c r="L79" i="25" s="1"/>
  <c r="AD79" i="25" s="1"/>
  <c r="N97" i="5"/>
  <c r="L85" i="25" s="1"/>
  <c r="AD85" i="25" s="1"/>
  <c r="N107" i="5"/>
  <c r="N128" i="5"/>
  <c r="N94" i="5"/>
  <c r="L82" i="25" s="1"/>
  <c r="AD82" i="25" s="1"/>
  <c r="K119" i="5"/>
  <c r="K127" i="5"/>
  <c r="K135" i="5"/>
  <c r="K90" i="5"/>
  <c r="K98" i="5"/>
  <c r="K106" i="5"/>
  <c r="K116" i="5"/>
  <c r="K124" i="5"/>
  <c r="K132" i="5"/>
  <c r="K95" i="5"/>
  <c r="K103" i="5"/>
  <c r="K121" i="5"/>
  <c r="K129" i="5"/>
  <c r="K92" i="5"/>
  <c r="K100" i="5"/>
  <c r="K87" i="5"/>
  <c r="K118" i="5"/>
  <c r="K126" i="5"/>
  <c r="K134" i="5"/>
  <c r="K89" i="5"/>
  <c r="K97" i="5"/>
  <c r="K105" i="5"/>
  <c r="K115" i="5"/>
  <c r="K123" i="5"/>
  <c r="K131" i="5"/>
  <c r="K94" i="5"/>
  <c r="K102" i="5"/>
  <c r="K120" i="5"/>
  <c r="K128" i="5"/>
  <c r="K113" i="5"/>
  <c r="K91" i="5"/>
  <c r="K99" i="5"/>
  <c r="K107" i="5"/>
  <c r="K117" i="5"/>
  <c r="K125" i="5"/>
  <c r="K133" i="5"/>
  <c r="K88" i="5"/>
  <c r="K96" i="5"/>
  <c r="K104" i="5"/>
  <c r="K114" i="5"/>
  <c r="K122" i="5"/>
  <c r="K130" i="5"/>
  <c r="K93" i="5"/>
  <c r="K101" i="5"/>
  <c r="J90" i="5"/>
  <c r="J94" i="5"/>
  <c r="J98" i="5"/>
  <c r="J102" i="5"/>
  <c r="J106" i="5"/>
  <c r="J117" i="5"/>
  <c r="J121" i="5"/>
  <c r="J125" i="5"/>
  <c r="J129" i="5"/>
  <c r="J133" i="5"/>
  <c r="J89" i="5"/>
  <c r="J93" i="5"/>
  <c r="J97" i="5"/>
  <c r="J101" i="5"/>
  <c r="J105" i="5"/>
  <c r="J87" i="5"/>
  <c r="J116" i="5"/>
  <c r="J120" i="5"/>
  <c r="J124" i="5"/>
  <c r="J128" i="5"/>
  <c r="J132" i="5"/>
  <c r="J113" i="5"/>
  <c r="J88" i="5"/>
  <c r="J92" i="5"/>
  <c r="J96" i="5"/>
  <c r="J100" i="5"/>
  <c r="J104" i="5"/>
  <c r="J115" i="5"/>
  <c r="J119" i="5"/>
  <c r="J123" i="5"/>
  <c r="J127" i="5"/>
  <c r="J131" i="5"/>
  <c r="J135" i="5"/>
  <c r="J91" i="5"/>
  <c r="J95" i="5"/>
  <c r="J99" i="5"/>
  <c r="J103" i="5"/>
  <c r="J107" i="5"/>
  <c r="J114" i="5"/>
  <c r="J118" i="5"/>
  <c r="J122" i="5"/>
  <c r="J126" i="5"/>
  <c r="J130" i="5"/>
  <c r="J134" i="5"/>
  <c r="I121" i="5"/>
  <c r="I129" i="5"/>
  <c r="I90" i="5"/>
  <c r="I98" i="5"/>
  <c r="I106" i="5"/>
  <c r="I114" i="5"/>
  <c r="I120" i="5"/>
  <c r="I128" i="5"/>
  <c r="I113" i="5"/>
  <c r="I89" i="5"/>
  <c r="I97" i="5"/>
  <c r="I105" i="5"/>
  <c r="I123" i="5"/>
  <c r="I131" i="5"/>
  <c r="I122" i="5"/>
  <c r="I91" i="5"/>
  <c r="I99" i="5"/>
  <c r="I119" i="5"/>
  <c r="I127" i="5"/>
  <c r="I135" i="5"/>
  <c r="I88" i="5"/>
  <c r="I96" i="5"/>
  <c r="I104" i="5"/>
  <c r="I87" i="5"/>
  <c r="I118" i="5"/>
  <c r="I126" i="5"/>
  <c r="I134" i="5"/>
  <c r="I95" i="5"/>
  <c r="I103" i="5"/>
  <c r="I92" i="5"/>
  <c r="I117" i="5"/>
  <c r="I125" i="5"/>
  <c r="I133" i="5"/>
  <c r="I94" i="5"/>
  <c r="I102" i="5"/>
  <c r="I115" i="5"/>
  <c r="I116" i="5"/>
  <c r="I124" i="5"/>
  <c r="I132" i="5"/>
  <c r="I93" i="5"/>
  <c r="I101" i="5"/>
  <c r="I100" i="5"/>
  <c r="I130" i="5"/>
  <c r="I107" i="5"/>
  <c r="G72" i="5"/>
  <c r="G60" i="5"/>
  <c r="G67" i="5"/>
  <c r="G35" i="5"/>
  <c r="G57" i="5"/>
  <c r="G33" i="5"/>
  <c r="G71" i="5"/>
  <c r="G59" i="5"/>
  <c r="G66" i="5"/>
  <c r="G34" i="5"/>
  <c r="G65" i="5"/>
  <c r="G70" i="5"/>
  <c r="G79" i="5"/>
  <c r="G31" i="5"/>
  <c r="G78" i="5"/>
  <c r="G76" i="5"/>
  <c r="G64" i="5"/>
  <c r="G32" i="5"/>
  <c r="G74" i="5"/>
  <c r="G62" i="5"/>
  <c r="G69" i="5"/>
  <c r="G75" i="5"/>
  <c r="G77" i="5"/>
  <c r="G61" i="5"/>
  <c r="G58" i="5"/>
  <c r="G73" i="5"/>
  <c r="G63" i="5"/>
  <c r="G68" i="5"/>
  <c r="S63" i="5"/>
  <c r="S71" i="5"/>
  <c r="S79" i="5"/>
  <c r="S37" i="5"/>
  <c r="I81" i="25" s="1"/>
  <c r="AA81" i="25" s="1"/>
  <c r="S38" i="5"/>
  <c r="I82" i="25" s="1"/>
  <c r="AA82" i="25" s="1"/>
  <c r="S39" i="5"/>
  <c r="I83" i="25" s="1"/>
  <c r="AA83" i="25" s="1"/>
  <c r="S40" i="5"/>
  <c r="I84" i="25" s="1"/>
  <c r="AA84" i="25" s="1"/>
  <c r="S41" i="5"/>
  <c r="I85" i="25" s="1"/>
  <c r="AA85" i="25" s="1"/>
  <c r="S42" i="5"/>
  <c r="I86" i="25" s="1"/>
  <c r="AA86" i="25" s="1"/>
  <c r="S43" i="5"/>
  <c r="I87" i="25" s="1"/>
  <c r="AA87" i="25" s="1"/>
  <c r="S44" i="5"/>
  <c r="I88" i="25" s="1"/>
  <c r="AA88" i="25" s="1"/>
  <c r="S45" i="5"/>
  <c r="I89" i="25" s="1"/>
  <c r="AA89" i="25" s="1"/>
  <c r="S46" i="5"/>
  <c r="I90" i="25" s="1"/>
  <c r="AA90" i="25" s="1"/>
  <c r="S47" i="5"/>
  <c r="I91" i="25" s="1"/>
  <c r="AA91" i="25" s="1"/>
  <c r="S48" i="5"/>
  <c r="I92" i="25" s="1"/>
  <c r="AA92" i="25" s="1"/>
  <c r="S49" i="5"/>
  <c r="I93" i="25" s="1"/>
  <c r="AA93" i="25" s="1"/>
  <c r="S50" i="5"/>
  <c r="S51" i="5"/>
  <c r="S31" i="5"/>
  <c r="I75" i="25" s="1"/>
  <c r="AA75" i="25" s="1"/>
  <c r="S32" i="5"/>
  <c r="I76" i="25" s="1"/>
  <c r="AA76" i="25" s="1"/>
  <c r="S33" i="5"/>
  <c r="I77" i="25" s="1"/>
  <c r="AA77" i="25" s="1"/>
  <c r="S34" i="5"/>
  <c r="I78" i="25" s="1"/>
  <c r="AA78" i="25" s="1"/>
  <c r="S35" i="5"/>
  <c r="I79" i="25" s="1"/>
  <c r="AA79" i="25" s="1"/>
  <c r="S62" i="5"/>
  <c r="S70" i="5"/>
  <c r="S78" i="5"/>
  <c r="S61" i="5"/>
  <c r="S69" i="5"/>
  <c r="S77" i="5"/>
  <c r="S60" i="5"/>
  <c r="S68" i="5"/>
  <c r="S76" i="5"/>
  <c r="S57" i="5"/>
  <c r="S58" i="5"/>
  <c r="S66" i="5"/>
  <c r="S74" i="5"/>
  <c r="S59" i="5"/>
  <c r="S67" i="5"/>
  <c r="S75" i="5"/>
  <c r="S65" i="5"/>
  <c r="S73" i="5"/>
  <c r="S64" i="5"/>
  <c r="S72" i="5"/>
  <c r="S36" i="5"/>
  <c r="I80" i="25" s="1"/>
  <c r="AA80" i="25" s="1"/>
  <c r="N58" i="5"/>
  <c r="N66" i="5"/>
  <c r="N74" i="5"/>
  <c r="N57" i="5"/>
  <c r="N77" i="5"/>
  <c r="N65" i="5"/>
  <c r="N73" i="5"/>
  <c r="N61" i="5"/>
  <c r="N64" i="5"/>
  <c r="N72" i="5"/>
  <c r="N63" i="5"/>
  <c r="N71" i="5"/>
  <c r="N79" i="5"/>
  <c r="N37" i="5"/>
  <c r="D81" i="25" s="1"/>
  <c r="V81" i="25" s="1"/>
  <c r="N38" i="5"/>
  <c r="D82" i="25" s="1"/>
  <c r="V82" i="25" s="1"/>
  <c r="N39" i="5"/>
  <c r="D83" i="25" s="1"/>
  <c r="V83" i="25" s="1"/>
  <c r="N40" i="5"/>
  <c r="D84" i="25" s="1"/>
  <c r="V84" i="25" s="1"/>
  <c r="N41" i="5"/>
  <c r="D85" i="25" s="1"/>
  <c r="V85" i="25" s="1"/>
  <c r="N42" i="5"/>
  <c r="D86" i="25" s="1"/>
  <c r="V86" i="25" s="1"/>
  <c r="N43" i="5"/>
  <c r="D87" i="25" s="1"/>
  <c r="V87" i="25" s="1"/>
  <c r="N44" i="5"/>
  <c r="D88" i="25" s="1"/>
  <c r="V88" i="25" s="1"/>
  <c r="N45" i="5"/>
  <c r="D89" i="25" s="1"/>
  <c r="V89" i="25" s="1"/>
  <c r="N46" i="5"/>
  <c r="D90" i="25" s="1"/>
  <c r="V90" i="25" s="1"/>
  <c r="N47" i="5"/>
  <c r="D91" i="25" s="1"/>
  <c r="V91" i="25" s="1"/>
  <c r="N48" i="5"/>
  <c r="D92" i="25" s="1"/>
  <c r="V92" i="25" s="1"/>
  <c r="N49" i="5"/>
  <c r="D93" i="25" s="1"/>
  <c r="V93" i="25" s="1"/>
  <c r="N50" i="5"/>
  <c r="N51" i="5"/>
  <c r="N31" i="5"/>
  <c r="D75" i="25" s="1"/>
  <c r="V75" i="25" s="1"/>
  <c r="N32" i="5"/>
  <c r="D76" i="25" s="1"/>
  <c r="V76" i="25" s="1"/>
  <c r="N33" i="5"/>
  <c r="D77" i="25" s="1"/>
  <c r="V77" i="25" s="1"/>
  <c r="N34" i="5"/>
  <c r="D78" i="25" s="1"/>
  <c r="V78" i="25" s="1"/>
  <c r="N35" i="5"/>
  <c r="D79" i="25" s="1"/>
  <c r="V79" i="25" s="1"/>
  <c r="N36" i="5"/>
  <c r="D80" i="25" s="1"/>
  <c r="V80" i="25" s="1"/>
  <c r="N69" i="5"/>
  <c r="N62" i="5"/>
  <c r="N70" i="5"/>
  <c r="N78" i="5"/>
  <c r="N60" i="5"/>
  <c r="N68" i="5"/>
  <c r="N76" i="5"/>
  <c r="N59" i="5"/>
  <c r="N67" i="5"/>
  <c r="N75" i="5"/>
  <c r="F71" i="5"/>
  <c r="F59" i="5"/>
  <c r="F66" i="5"/>
  <c r="F58" i="5"/>
  <c r="F34" i="5"/>
  <c r="F70" i="5"/>
  <c r="F57" i="5"/>
  <c r="F33" i="5"/>
  <c r="F65" i="5"/>
  <c r="F31" i="5"/>
  <c r="F79" i="5"/>
  <c r="F78" i="5"/>
  <c r="F76" i="5"/>
  <c r="F64" i="5"/>
  <c r="F32" i="5"/>
  <c r="F77" i="5"/>
  <c r="F75" i="5"/>
  <c r="F63" i="5"/>
  <c r="F73" i="5"/>
  <c r="F61" i="5"/>
  <c r="F68" i="5"/>
  <c r="F35" i="5"/>
  <c r="F72" i="5"/>
  <c r="F62" i="5"/>
  <c r="F67" i="5"/>
  <c r="F74" i="5"/>
  <c r="F69" i="5"/>
  <c r="F60" i="5"/>
  <c r="R62" i="5"/>
  <c r="R70" i="5"/>
  <c r="R78" i="5"/>
  <c r="R61" i="5"/>
  <c r="R69" i="5"/>
  <c r="R77" i="5"/>
  <c r="R60" i="5"/>
  <c r="R68" i="5"/>
  <c r="R76" i="5"/>
  <c r="R59" i="5"/>
  <c r="R67" i="5"/>
  <c r="R75" i="5"/>
  <c r="R73" i="5"/>
  <c r="R58" i="5"/>
  <c r="R66" i="5"/>
  <c r="R74" i="5"/>
  <c r="R57" i="5"/>
  <c r="R65" i="5"/>
  <c r="R64" i="5"/>
  <c r="R72" i="5"/>
  <c r="R36" i="5"/>
  <c r="H80" i="25" s="1"/>
  <c r="Z80" i="25" s="1"/>
  <c r="R63" i="5"/>
  <c r="R71" i="5"/>
  <c r="R79" i="5"/>
  <c r="R49" i="5"/>
  <c r="H93" i="25" s="1"/>
  <c r="Z93" i="25" s="1"/>
  <c r="R43" i="5"/>
  <c r="H87" i="25" s="1"/>
  <c r="Z87" i="25" s="1"/>
  <c r="R47" i="5"/>
  <c r="H91" i="25" s="1"/>
  <c r="Z91" i="25" s="1"/>
  <c r="R41" i="5"/>
  <c r="H85" i="25" s="1"/>
  <c r="Z85" i="25" s="1"/>
  <c r="R33" i="5"/>
  <c r="H77" i="25" s="1"/>
  <c r="Z77" i="25" s="1"/>
  <c r="R38" i="5"/>
  <c r="H82" i="25" s="1"/>
  <c r="Z82" i="25" s="1"/>
  <c r="R42" i="5"/>
  <c r="H86" i="25" s="1"/>
  <c r="Z86" i="25" s="1"/>
  <c r="R46" i="5"/>
  <c r="H90" i="25" s="1"/>
  <c r="Z90" i="25" s="1"/>
  <c r="R31" i="5"/>
  <c r="H75" i="25" s="1"/>
  <c r="Z75" i="25" s="1"/>
  <c r="R34" i="5"/>
  <c r="H78" i="25" s="1"/>
  <c r="Z78" i="25" s="1"/>
  <c r="R39" i="5"/>
  <c r="H83" i="25" s="1"/>
  <c r="Z83" i="25" s="1"/>
  <c r="R50" i="5"/>
  <c r="R45" i="5"/>
  <c r="H89" i="25" s="1"/>
  <c r="Z89" i="25" s="1"/>
  <c r="R32" i="5"/>
  <c r="H76" i="25" s="1"/>
  <c r="Z76" i="25" s="1"/>
  <c r="R40" i="5"/>
  <c r="H84" i="25" s="1"/>
  <c r="Z84" i="25" s="1"/>
  <c r="R44" i="5"/>
  <c r="H88" i="25" s="1"/>
  <c r="Z88" i="25" s="1"/>
  <c r="R48" i="5"/>
  <c r="H92" i="25" s="1"/>
  <c r="Z92" i="25" s="1"/>
  <c r="R35" i="5"/>
  <c r="H79" i="25" s="1"/>
  <c r="Z79" i="25" s="1"/>
  <c r="R51" i="5"/>
  <c r="R37" i="5"/>
  <c r="H81" i="25" s="1"/>
  <c r="Z81" i="25" s="1"/>
  <c r="H73" i="5"/>
  <c r="H61" i="5"/>
  <c r="H68" i="5"/>
  <c r="H66" i="5"/>
  <c r="H72" i="5"/>
  <c r="H60" i="5"/>
  <c r="H67" i="5"/>
  <c r="H35" i="5"/>
  <c r="H59" i="5"/>
  <c r="H34" i="5"/>
  <c r="H71" i="5"/>
  <c r="H70" i="5"/>
  <c r="H57" i="5"/>
  <c r="H65" i="5"/>
  <c r="H33" i="5"/>
  <c r="H79" i="5"/>
  <c r="H31" i="5"/>
  <c r="H77" i="5"/>
  <c r="H75" i="5"/>
  <c r="H63" i="5"/>
  <c r="H58" i="5"/>
  <c r="H32" i="5"/>
  <c r="H78" i="5"/>
  <c r="H74" i="5"/>
  <c r="H69" i="5"/>
  <c r="H76" i="5"/>
  <c r="H62" i="5"/>
  <c r="H64" i="5"/>
  <c r="T64" i="5"/>
  <c r="T72" i="5"/>
  <c r="T63" i="5"/>
  <c r="T71" i="5"/>
  <c r="T79" i="5"/>
  <c r="T37" i="5"/>
  <c r="J81" i="25" s="1"/>
  <c r="AB81" i="25" s="1"/>
  <c r="T38" i="5"/>
  <c r="J82" i="25" s="1"/>
  <c r="AB82" i="25" s="1"/>
  <c r="T39" i="5"/>
  <c r="J83" i="25" s="1"/>
  <c r="AB83" i="25" s="1"/>
  <c r="T40" i="5"/>
  <c r="J84" i="25" s="1"/>
  <c r="AB84" i="25" s="1"/>
  <c r="T41" i="5"/>
  <c r="J85" i="25" s="1"/>
  <c r="AB85" i="25" s="1"/>
  <c r="T42" i="5"/>
  <c r="J86" i="25" s="1"/>
  <c r="AB86" i="25" s="1"/>
  <c r="T43" i="5"/>
  <c r="J87" i="25" s="1"/>
  <c r="AB87" i="25" s="1"/>
  <c r="T44" i="5"/>
  <c r="J88" i="25" s="1"/>
  <c r="AB88" i="25" s="1"/>
  <c r="T45" i="5"/>
  <c r="J89" i="25" s="1"/>
  <c r="AB89" i="25" s="1"/>
  <c r="T46" i="5"/>
  <c r="J90" i="25" s="1"/>
  <c r="AB90" i="25" s="1"/>
  <c r="T47" i="5"/>
  <c r="J91" i="25" s="1"/>
  <c r="AB91" i="25" s="1"/>
  <c r="T48" i="5"/>
  <c r="J92" i="25" s="1"/>
  <c r="AB92" i="25" s="1"/>
  <c r="T49" i="5"/>
  <c r="J93" i="25" s="1"/>
  <c r="AB93" i="25" s="1"/>
  <c r="T50" i="5"/>
  <c r="T51" i="5"/>
  <c r="T31" i="5"/>
  <c r="J75" i="25" s="1"/>
  <c r="AB75" i="25" s="1"/>
  <c r="T32" i="5"/>
  <c r="J76" i="25" s="1"/>
  <c r="AB76" i="25" s="1"/>
  <c r="T33" i="5"/>
  <c r="J77" i="25" s="1"/>
  <c r="AB77" i="25" s="1"/>
  <c r="T34" i="5"/>
  <c r="J78" i="25" s="1"/>
  <c r="AB78" i="25" s="1"/>
  <c r="T35" i="5"/>
  <c r="J79" i="25" s="1"/>
  <c r="AB79" i="25" s="1"/>
  <c r="T62" i="5"/>
  <c r="T70" i="5"/>
  <c r="T78" i="5"/>
  <c r="T57" i="5"/>
  <c r="T61" i="5"/>
  <c r="T69" i="5"/>
  <c r="T77" i="5"/>
  <c r="T67" i="5"/>
  <c r="T60" i="5"/>
  <c r="T68" i="5"/>
  <c r="T76" i="5"/>
  <c r="T36" i="5"/>
  <c r="J80" i="25" s="1"/>
  <c r="AB80" i="25" s="1"/>
  <c r="T59" i="5"/>
  <c r="T75" i="5"/>
  <c r="T58" i="5"/>
  <c r="T66" i="5"/>
  <c r="T74" i="5"/>
  <c r="T65" i="5"/>
  <c r="T73" i="5"/>
  <c r="G44" i="5"/>
  <c r="G43" i="5"/>
  <c r="G51" i="5"/>
  <c r="G45" i="5"/>
  <c r="G42" i="5"/>
  <c r="G50" i="5"/>
  <c r="G36" i="5"/>
  <c r="G41" i="5"/>
  <c r="G49" i="5"/>
  <c r="G38" i="5"/>
  <c r="G46" i="5"/>
  <c r="G40" i="5"/>
  <c r="G48" i="5"/>
  <c r="G39" i="5"/>
  <c r="G47" i="5"/>
  <c r="G37" i="5"/>
  <c r="F44" i="5"/>
  <c r="F43" i="5"/>
  <c r="F51" i="5"/>
  <c r="F42" i="5"/>
  <c r="F50" i="5"/>
  <c r="F41" i="5"/>
  <c r="F49" i="5"/>
  <c r="F40" i="5"/>
  <c r="F48" i="5"/>
  <c r="F36" i="5"/>
  <c r="F39" i="5"/>
  <c r="F47" i="5"/>
  <c r="F38" i="5"/>
  <c r="F46" i="5"/>
  <c r="F37" i="5"/>
  <c r="F45" i="5"/>
  <c r="H37" i="5"/>
  <c r="H45" i="5"/>
  <c r="H47" i="5"/>
  <c r="H44" i="5"/>
  <c r="H36" i="5"/>
  <c r="H43" i="5"/>
  <c r="H51" i="5"/>
  <c r="H38" i="5"/>
  <c r="H42" i="5"/>
  <c r="H50" i="5"/>
  <c r="H41" i="5"/>
  <c r="H49" i="5"/>
  <c r="H39" i="5"/>
  <c r="H40" i="5"/>
  <c r="H48" i="5"/>
  <c r="H46" i="5"/>
  <c r="AL146" i="4"/>
  <c r="F10" i="5" s="1"/>
  <c r="D10" i="5"/>
  <c r="AM45" i="5" l="1"/>
  <c r="M109" i="25" s="1"/>
  <c r="AE109" i="25" s="1"/>
  <c r="AM39" i="5"/>
  <c r="M103" i="25" s="1"/>
  <c r="AE103" i="25" s="1"/>
  <c r="AM36" i="5"/>
  <c r="M100" i="25" s="1"/>
  <c r="AE100" i="25" s="1"/>
  <c r="AM41" i="5"/>
  <c r="M105" i="25" s="1"/>
  <c r="AE105" i="25" s="1"/>
  <c r="AM33" i="5"/>
  <c r="M97" i="25" s="1"/>
  <c r="AE97" i="25" s="1"/>
  <c r="AM43" i="5"/>
  <c r="M107" i="25" s="1"/>
  <c r="AE107" i="25" s="1"/>
  <c r="O75" i="5"/>
  <c r="AM66" i="5"/>
  <c r="AM71" i="5"/>
  <c r="AM58" i="5"/>
  <c r="AM64" i="5"/>
  <c r="AM69" i="5"/>
  <c r="G18" i="5"/>
  <c r="O169" i="5" s="1"/>
  <c r="AM48" i="5"/>
  <c r="M112" i="25" s="1"/>
  <c r="AE112" i="25" s="1"/>
  <c r="AM42" i="5"/>
  <c r="M106" i="25" s="1"/>
  <c r="AE106" i="25" s="1"/>
  <c r="AM78" i="5"/>
  <c r="AM62" i="5"/>
  <c r="AM67" i="5"/>
  <c r="AM76" i="5"/>
  <c r="AM60" i="5"/>
  <c r="AM65" i="5"/>
  <c r="AM32" i="5"/>
  <c r="M96" i="25" s="1"/>
  <c r="AE96" i="25" s="1"/>
  <c r="AM34" i="5"/>
  <c r="M98" i="25" s="1"/>
  <c r="AE98" i="25" s="1"/>
  <c r="J35" i="5"/>
  <c r="V23" i="5"/>
  <c r="J23" i="5"/>
  <c r="P23" i="5"/>
  <c r="M23" i="5"/>
  <c r="S23" i="5"/>
  <c r="G23" i="5"/>
  <c r="D23" i="5"/>
  <c r="P76" i="5"/>
  <c r="AG164" i="4"/>
  <c r="AG173" i="4" s="1"/>
  <c r="AF164" i="4"/>
  <c r="AH173" i="4" s="1"/>
  <c r="S203" i="4" s="1"/>
  <c r="AM37" i="5"/>
  <c r="M101" i="25" s="1"/>
  <c r="AE101" i="25" s="1"/>
  <c r="AM46" i="5"/>
  <c r="M110" i="25" s="1"/>
  <c r="AE110" i="25" s="1"/>
  <c r="AM35" i="5"/>
  <c r="M99" i="25" s="1"/>
  <c r="AE99" i="25" s="1"/>
  <c r="M25" i="7"/>
  <c r="M36" i="7" s="1"/>
  <c r="M70" i="7" s="1"/>
  <c r="M72" i="7" s="1"/>
  <c r="AM40" i="5"/>
  <c r="M104" i="25" s="1"/>
  <c r="AE104" i="25" s="1"/>
  <c r="AM38" i="5"/>
  <c r="M102" i="25" s="1"/>
  <c r="AE102" i="25" s="1"/>
  <c r="AM44" i="5"/>
  <c r="M108" i="25" s="1"/>
  <c r="AE108" i="25" s="1"/>
  <c r="AM31" i="5"/>
  <c r="M95" i="25" s="1"/>
  <c r="AE95" i="25" s="1"/>
  <c r="AM50" i="5"/>
  <c r="AM51" i="5"/>
  <c r="AM49" i="5"/>
  <c r="M113" i="25" s="1"/>
  <c r="AE113" i="25" s="1"/>
  <c r="L177" i="4"/>
  <c r="M174" i="4"/>
  <c r="W184" i="4" s="1"/>
  <c r="L172" i="4"/>
  <c r="M177" i="4"/>
  <c r="AI184" i="4" s="1"/>
  <c r="L174" i="4"/>
  <c r="M172" i="4"/>
  <c r="O184" i="4" s="1"/>
  <c r="L175" i="4"/>
  <c r="M171" i="4"/>
  <c r="K184" i="4" s="1"/>
  <c r="L173" i="4"/>
  <c r="M175" i="4"/>
  <c r="AA184" i="4" s="1"/>
  <c r="L171" i="4"/>
  <c r="L176" i="4"/>
  <c r="M176" i="4"/>
  <c r="AE184" i="4" s="1"/>
  <c r="M173" i="4"/>
  <c r="S184" i="4" s="1"/>
  <c r="P37" i="5"/>
  <c r="F81" i="25" s="1"/>
  <c r="X81" i="25" s="1"/>
  <c r="I46" i="5"/>
  <c r="I150" i="5"/>
  <c r="I156" i="5"/>
  <c r="I155" i="5"/>
  <c r="I158" i="5"/>
  <c r="I154" i="5"/>
  <c r="I149" i="5"/>
  <c r="I151" i="5"/>
  <c r="I159" i="5"/>
  <c r="I153" i="5"/>
  <c r="I152" i="5"/>
  <c r="I157" i="5"/>
  <c r="J168" i="5"/>
  <c r="J170" i="5"/>
  <c r="J171" i="5"/>
  <c r="J163" i="5"/>
  <c r="J172" i="5"/>
  <c r="J164" i="5"/>
  <c r="J173" i="5"/>
  <c r="J165" i="5"/>
  <c r="J169" i="5"/>
  <c r="J166" i="5"/>
  <c r="J167" i="5"/>
  <c r="I167" i="5"/>
  <c r="I168" i="5"/>
  <c r="I169" i="5"/>
  <c r="I166" i="5"/>
  <c r="I170" i="5"/>
  <c r="I171" i="5"/>
  <c r="I163" i="5"/>
  <c r="I172" i="5"/>
  <c r="I164" i="5"/>
  <c r="I173" i="5"/>
  <c r="I165" i="5"/>
  <c r="F89" i="5"/>
  <c r="O150" i="5"/>
  <c r="O158" i="5"/>
  <c r="O156" i="5"/>
  <c r="O149" i="5"/>
  <c r="O151" i="5"/>
  <c r="O157" i="5"/>
  <c r="O155" i="5"/>
  <c r="O154" i="5"/>
  <c r="O153" i="5"/>
  <c r="O159" i="5"/>
  <c r="O152" i="5"/>
  <c r="G120" i="5"/>
  <c r="P151" i="5"/>
  <c r="P159" i="5"/>
  <c r="P149" i="5"/>
  <c r="P157" i="5"/>
  <c r="P156" i="5"/>
  <c r="P155" i="5"/>
  <c r="P154" i="5"/>
  <c r="P158" i="5"/>
  <c r="P153" i="5"/>
  <c r="P152" i="5"/>
  <c r="P150" i="5"/>
  <c r="AF46" i="5"/>
  <c r="Q171" i="5"/>
  <c r="Q163" i="5"/>
  <c r="Q164" i="5"/>
  <c r="Q173" i="5"/>
  <c r="Q165" i="5"/>
  <c r="Q166" i="5"/>
  <c r="Q167" i="5"/>
  <c r="Q170" i="5"/>
  <c r="Q172" i="5"/>
  <c r="Q168" i="5"/>
  <c r="Q169" i="5"/>
  <c r="P170" i="5"/>
  <c r="P172" i="5"/>
  <c r="P164" i="5"/>
  <c r="P169" i="5"/>
  <c r="P173" i="5"/>
  <c r="P165" i="5"/>
  <c r="P171" i="5"/>
  <c r="P166" i="5"/>
  <c r="P163" i="5"/>
  <c r="P167" i="5"/>
  <c r="P168" i="5"/>
  <c r="E102" i="5"/>
  <c r="N157" i="5"/>
  <c r="N155" i="5"/>
  <c r="N154" i="5"/>
  <c r="N149" i="5"/>
  <c r="N150" i="5"/>
  <c r="N153" i="5"/>
  <c r="N152" i="5"/>
  <c r="N151" i="5"/>
  <c r="N159" i="5"/>
  <c r="N158" i="5"/>
  <c r="N156" i="5"/>
  <c r="G173" i="5"/>
  <c r="G165" i="5"/>
  <c r="G167" i="5"/>
  <c r="G172" i="5"/>
  <c r="G168" i="5"/>
  <c r="G169" i="5"/>
  <c r="G166" i="5"/>
  <c r="G170" i="5"/>
  <c r="G171" i="5"/>
  <c r="G163" i="5"/>
  <c r="G164" i="5"/>
  <c r="I57" i="5"/>
  <c r="E31" i="5"/>
  <c r="E154" i="5"/>
  <c r="E152" i="5"/>
  <c r="E151" i="5"/>
  <c r="E159" i="5"/>
  <c r="E150" i="5"/>
  <c r="E158" i="5"/>
  <c r="E157" i="5"/>
  <c r="E155" i="5"/>
  <c r="E156" i="5"/>
  <c r="E149" i="5"/>
  <c r="E153" i="5"/>
  <c r="H166" i="5"/>
  <c r="H168" i="5"/>
  <c r="H169" i="5"/>
  <c r="H165" i="5"/>
  <c r="H170" i="5"/>
  <c r="H171" i="5"/>
  <c r="H163" i="5"/>
  <c r="H172" i="5"/>
  <c r="H164" i="5"/>
  <c r="H173" i="5"/>
  <c r="H167" i="5"/>
  <c r="J65" i="5"/>
  <c r="J151" i="5"/>
  <c r="J157" i="5"/>
  <c r="J156" i="5"/>
  <c r="J149" i="5"/>
  <c r="J150" i="5"/>
  <c r="J155" i="5"/>
  <c r="J154" i="5"/>
  <c r="J159" i="5"/>
  <c r="J158" i="5"/>
  <c r="J153" i="5"/>
  <c r="J152" i="5"/>
  <c r="J47" i="5"/>
  <c r="I60" i="5"/>
  <c r="T166" i="5"/>
  <c r="T167" i="5"/>
  <c r="T168" i="5"/>
  <c r="T169" i="5"/>
  <c r="T170" i="5"/>
  <c r="T165" i="5"/>
  <c r="T171" i="5"/>
  <c r="T163" i="5"/>
  <c r="T172" i="5"/>
  <c r="T164" i="5"/>
  <c r="T173" i="5"/>
  <c r="K76" i="5"/>
  <c r="K152" i="5"/>
  <c r="K150" i="5"/>
  <c r="K158" i="5"/>
  <c r="K149" i="5"/>
  <c r="K157" i="5"/>
  <c r="K153" i="5"/>
  <c r="K156" i="5"/>
  <c r="K155" i="5"/>
  <c r="K151" i="5"/>
  <c r="K154" i="5"/>
  <c r="K159" i="5"/>
  <c r="L62" i="7"/>
  <c r="C13" i="20" s="1"/>
  <c r="L58" i="7"/>
  <c r="L64" i="7" s="1"/>
  <c r="C15" i="20" s="1"/>
  <c r="AF51" i="5"/>
  <c r="P58" i="7"/>
  <c r="P59" i="7" s="1"/>
  <c r="Q58" i="7"/>
  <c r="Q59" i="7" s="1"/>
  <c r="R58" i="7"/>
  <c r="R59" i="7" s="1"/>
  <c r="P62" i="7"/>
  <c r="G13" i="20" s="1"/>
  <c r="Q62" i="7"/>
  <c r="H13" i="20" s="1"/>
  <c r="R62" i="7"/>
  <c r="I13" i="20" s="1"/>
  <c r="L37" i="7"/>
  <c r="L84" i="7" s="1"/>
  <c r="L90" i="7" s="1"/>
  <c r="Q98" i="7"/>
  <c r="M84" i="7"/>
  <c r="R112" i="7"/>
  <c r="M112" i="7"/>
  <c r="Q42" i="7"/>
  <c r="P42" i="7"/>
  <c r="N42" i="7"/>
  <c r="N84" i="7"/>
  <c r="P112" i="7"/>
  <c r="N70" i="7"/>
  <c r="O42" i="7"/>
  <c r="N98" i="7"/>
  <c r="I77" i="5"/>
  <c r="J61" i="5"/>
  <c r="I43" i="5"/>
  <c r="J70" i="5"/>
  <c r="J44" i="5"/>
  <c r="L24" i="19"/>
  <c r="L32" i="19" s="1"/>
  <c r="L53" i="19" s="1"/>
  <c r="L26" i="19"/>
  <c r="L34" i="19" s="1"/>
  <c r="L81" i="19" s="1"/>
  <c r="L87" i="19" s="1"/>
  <c r="P32" i="5"/>
  <c r="F76" i="25" s="1"/>
  <c r="X76" i="25" s="1"/>
  <c r="P38" i="5"/>
  <c r="F82" i="25" s="1"/>
  <c r="X82" i="25" s="1"/>
  <c r="P73" i="5"/>
  <c r="P57" i="5"/>
  <c r="P58" i="5"/>
  <c r="P70" i="5"/>
  <c r="P79" i="5"/>
  <c r="O33" i="5"/>
  <c r="E77" i="25" s="1"/>
  <c r="W77" i="25" s="1"/>
  <c r="P69" i="5"/>
  <c r="P41" i="5"/>
  <c r="F85" i="25" s="1"/>
  <c r="X85" i="25" s="1"/>
  <c r="P67" i="5"/>
  <c r="O38" i="5"/>
  <c r="E82" i="25" s="1"/>
  <c r="W82" i="25" s="1"/>
  <c r="P51" i="5"/>
  <c r="P72" i="5"/>
  <c r="P60" i="5"/>
  <c r="P34" i="5"/>
  <c r="F78" i="25" s="1"/>
  <c r="X78" i="25" s="1"/>
  <c r="P42" i="5"/>
  <c r="F86" i="25" s="1"/>
  <c r="X86" i="25" s="1"/>
  <c r="K40" i="5"/>
  <c r="K79" i="5"/>
  <c r="K57" i="5"/>
  <c r="BD154" i="4"/>
  <c r="X18" i="5" s="1"/>
  <c r="AR39" i="5" s="1"/>
  <c r="R103" i="25" s="1"/>
  <c r="AJ103" i="25" s="1"/>
  <c r="K61" i="5"/>
  <c r="K32" i="5"/>
  <c r="K37" i="5"/>
  <c r="O76" i="5"/>
  <c r="O46" i="5"/>
  <c r="E90" i="25" s="1"/>
  <c r="W90" i="25" s="1"/>
  <c r="L28" i="19"/>
  <c r="L36" i="19" s="1"/>
  <c r="L109" i="19" s="1"/>
  <c r="P50" i="5"/>
  <c r="P62" i="5"/>
  <c r="P64" i="5"/>
  <c r="P65" i="5"/>
  <c r="P59" i="5"/>
  <c r="P31" i="5"/>
  <c r="F75" i="25" s="1"/>
  <c r="X75" i="25" s="1"/>
  <c r="P48" i="5"/>
  <c r="F92" i="25" s="1"/>
  <c r="X92" i="25" s="1"/>
  <c r="P47" i="5"/>
  <c r="F91" i="25" s="1"/>
  <c r="X91" i="25" s="1"/>
  <c r="P74" i="5"/>
  <c r="P43" i="5"/>
  <c r="F87" i="25" s="1"/>
  <c r="X87" i="25" s="1"/>
  <c r="P49" i="5"/>
  <c r="F93" i="25" s="1"/>
  <c r="X93" i="25" s="1"/>
  <c r="P77" i="5"/>
  <c r="P46" i="5"/>
  <c r="F90" i="25" s="1"/>
  <c r="X90" i="25" s="1"/>
  <c r="P45" i="5"/>
  <c r="F89" i="25" s="1"/>
  <c r="X89" i="25" s="1"/>
  <c r="P66" i="5"/>
  <c r="P36" i="5"/>
  <c r="F80" i="25" s="1"/>
  <c r="X80" i="25" s="1"/>
  <c r="P35" i="5"/>
  <c r="F79" i="25" s="1"/>
  <c r="X79" i="25" s="1"/>
  <c r="P61" i="5"/>
  <c r="P39" i="5"/>
  <c r="F83" i="25" s="1"/>
  <c r="X83" i="25" s="1"/>
  <c r="P40" i="5"/>
  <c r="F84" i="25" s="1"/>
  <c r="X84" i="25" s="1"/>
  <c r="P44" i="5"/>
  <c r="F88" i="25" s="1"/>
  <c r="X88" i="25" s="1"/>
  <c r="P68" i="5"/>
  <c r="P33" i="5"/>
  <c r="F77" i="25" s="1"/>
  <c r="X77" i="25" s="1"/>
  <c r="P78" i="5"/>
  <c r="P63" i="5"/>
  <c r="P71" i="5"/>
  <c r="T123" i="5"/>
  <c r="N27" i="19"/>
  <c r="N35" i="19" s="1"/>
  <c r="N95" i="19" s="1"/>
  <c r="P28" i="19"/>
  <c r="P36" i="19" s="1"/>
  <c r="P109" i="19" s="1"/>
  <c r="P23" i="19"/>
  <c r="P31" i="19" s="1"/>
  <c r="P39" i="19" s="1"/>
  <c r="P45" i="19" s="1"/>
  <c r="N23" i="19"/>
  <c r="N31" i="19" s="1"/>
  <c r="N39" i="19" s="1"/>
  <c r="N45" i="19" s="1"/>
  <c r="P24" i="19"/>
  <c r="P32" i="19" s="1"/>
  <c r="P53" i="19" s="1"/>
  <c r="R28" i="19"/>
  <c r="R36" i="19" s="1"/>
  <c r="R109" i="19" s="1"/>
  <c r="M26" i="19"/>
  <c r="M34" i="19" s="1"/>
  <c r="M81" i="19" s="1"/>
  <c r="M87" i="19" s="1"/>
  <c r="N26" i="19"/>
  <c r="N34" i="19" s="1"/>
  <c r="N81" i="19" s="1"/>
  <c r="N87" i="19" s="1"/>
  <c r="N25" i="19"/>
  <c r="N33" i="19" s="1"/>
  <c r="N67" i="19" s="1"/>
  <c r="N73" i="19" s="1"/>
  <c r="O23" i="19"/>
  <c r="O31" i="19" s="1"/>
  <c r="O39" i="19" s="1"/>
  <c r="O45" i="19" s="1"/>
  <c r="M28" i="19"/>
  <c r="M36" i="19" s="1"/>
  <c r="M109" i="19" s="1"/>
  <c r="Q24" i="19"/>
  <c r="Q32" i="19" s="1"/>
  <c r="Q53" i="19" s="1"/>
  <c r="N28" i="7"/>
  <c r="N39" i="7" s="1"/>
  <c r="AR89" i="5"/>
  <c r="J97" i="25" s="1"/>
  <c r="AB97" i="25" s="1"/>
  <c r="AR92" i="5"/>
  <c r="J100" i="25" s="1"/>
  <c r="AB100" i="25" s="1"/>
  <c r="AR107" i="5"/>
  <c r="AR88" i="5"/>
  <c r="J96" i="25" s="1"/>
  <c r="AB96" i="25" s="1"/>
  <c r="AR91" i="5"/>
  <c r="J99" i="25" s="1"/>
  <c r="AB99" i="25" s="1"/>
  <c r="AR96" i="5"/>
  <c r="J104" i="25" s="1"/>
  <c r="AB104" i="25" s="1"/>
  <c r="AR100" i="5"/>
  <c r="J108" i="25" s="1"/>
  <c r="AB108" i="25" s="1"/>
  <c r="AR104" i="5"/>
  <c r="J112" i="25" s="1"/>
  <c r="AB112" i="25" s="1"/>
  <c r="AR106" i="5"/>
  <c r="AR87" i="5"/>
  <c r="J95" i="25" s="1"/>
  <c r="AB95" i="25" s="1"/>
  <c r="AR95" i="5"/>
  <c r="J103" i="25" s="1"/>
  <c r="AB103" i="25" s="1"/>
  <c r="AR99" i="5"/>
  <c r="J107" i="25" s="1"/>
  <c r="AB107" i="25" s="1"/>
  <c r="AR103" i="5"/>
  <c r="J111" i="25" s="1"/>
  <c r="AB111" i="25" s="1"/>
  <c r="AR101" i="5"/>
  <c r="J109" i="25" s="1"/>
  <c r="AB109" i="25" s="1"/>
  <c r="AR90" i="5"/>
  <c r="J98" i="25" s="1"/>
  <c r="AB98" i="25" s="1"/>
  <c r="AR93" i="5"/>
  <c r="J101" i="25" s="1"/>
  <c r="AB101" i="25" s="1"/>
  <c r="AR94" i="5"/>
  <c r="J102" i="25" s="1"/>
  <c r="AB102" i="25" s="1"/>
  <c r="AR102" i="5"/>
  <c r="J110" i="25" s="1"/>
  <c r="AB110" i="25" s="1"/>
  <c r="AR97" i="5"/>
  <c r="J105" i="25" s="1"/>
  <c r="AB105" i="25" s="1"/>
  <c r="AR105" i="5"/>
  <c r="J113" i="25" s="1"/>
  <c r="AB113" i="25" s="1"/>
  <c r="AR98" i="5"/>
  <c r="J106" i="25" s="1"/>
  <c r="AB106" i="25" s="1"/>
  <c r="R23" i="7"/>
  <c r="R34" i="7" s="1"/>
  <c r="E65" i="5"/>
  <c r="E35" i="5"/>
  <c r="I74" i="5"/>
  <c r="I73" i="5"/>
  <c r="I67" i="5"/>
  <c r="I66" i="5"/>
  <c r="I65" i="5"/>
  <c r="I64" i="5"/>
  <c r="I75" i="5"/>
  <c r="I36" i="5"/>
  <c r="I40" i="5"/>
  <c r="I51" i="5"/>
  <c r="I41" i="5"/>
  <c r="I39" i="5"/>
  <c r="I49" i="5"/>
  <c r="I44" i="5"/>
  <c r="I62" i="5"/>
  <c r="I61" i="5"/>
  <c r="I72" i="5"/>
  <c r="I34" i="5"/>
  <c r="I33" i="5"/>
  <c r="I32" i="5"/>
  <c r="I31" i="5"/>
  <c r="I47" i="5"/>
  <c r="I42" i="5"/>
  <c r="I50" i="5"/>
  <c r="I69" i="5"/>
  <c r="I68" i="5"/>
  <c r="I71" i="5"/>
  <c r="I70" i="5"/>
  <c r="I78" i="5"/>
  <c r="I58" i="5"/>
  <c r="I79" i="5"/>
  <c r="I38" i="5"/>
  <c r="I37" i="5"/>
  <c r="AQ63" i="5"/>
  <c r="AQ35" i="5"/>
  <c r="Q99" i="25" s="1"/>
  <c r="AI99" i="25" s="1"/>
  <c r="AQ39" i="5"/>
  <c r="Q103" i="25" s="1"/>
  <c r="AI103" i="25" s="1"/>
  <c r="AQ43" i="5"/>
  <c r="Q107" i="25" s="1"/>
  <c r="AI107" i="25" s="1"/>
  <c r="AQ47" i="5"/>
  <c r="Q111" i="25" s="1"/>
  <c r="AI111" i="25" s="1"/>
  <c r="AQ50" i="5"/>
  <c r="AQ34" i="5"/>
  <c r="Q98" i="25" s="1"/>
  <c r="AI98" i="25" s="1"/>
  <c r="AQ38" i="5"/>
  <c r="Q102" i="25" s="1"/>
  <c r="AI102" i="25" s="1"/>
  <c r="AQ42" i="5"/>
  <c r="Q106" i="25" s="1"/>
  <c r="AI106" i="25" s="1"/>
  <c r="AQ46" i="5"/>
  <c r="Q110" i="25" s="1"/>
  <c r="AI110" i="25" s="1"/>
  <c r="AQ37" i="5"/>
  <c r="Q101" i="25" s="1"/>
  <c r="AI101" i="25" s="1"/>
  <c r="AQ45" i="5"/>
  <c r="Q109" i="25" s="1"/>
  <c r="AI109" i="25" s="1"/>
  <c r="AQ36" i="5"/>
  <c r="Q100" i="25" s="1"/>
  <c r="AI100" i="25" s="1"/>
  <c r="AQ44" i="5"/>
  <c r="Q108" i="25" s="1"/>
  <c r="AI108" i="25" s="1"/>
  <c r="AQ51" i="5"/>
  <c r="AQ33" i="5"/>
  <c r="Q97" i="25" s="1"/>
  <c r="AI97" i="25" s="1"/>
  <c r="AQ41" i="5"/>
  <c r="Q105" i="25" s="1"/>
  <c r="AI105" i="25" s="1"/>
  <c r="AQ49" i="5"/>
  <c r="Q113" i="25" s="1"/>
  <c r="AI113" i="25" s="1"/>
  <c r="AQ31" i="5"/>
  <c r="Q95" i="25" s="1"/>
  <c r="AI95" i="25" s="1"/>
  <c r="AQ40" i="5"/>
  <c r="Q104" i="25" s="1"/>
  <c r="AI104" i="25" s="1"/>
  <c r="AQ32" i="5"/>
  <c r="Q96" i="25" s="1"/>
  <c r="AI96" i="25" s="1"/>
  <c r="AQ48" i="5"/>
  <c r="Q112" i="25" s="1"/>
  <c r="AI112" i="25" s="1"/>
  <c r="Q25" i="7"/>
  <c r="Q36" i="7" s="1"/>
  <c r="AQ57" i="5"/>
  <c r="AE37" i="5"/>
  <c r="AE46" i="5"/>
  <c r="J77" i="5"/>
  <c r="J68" i="5"/>
  <c r="J72" i="5"/>
  <c r="J71" i="5"/>
  <c r="J34" i="5"/>
  <c r="J76" i="5"/>
  <c r="J78" i="5"/>
  <c r="J40" i="5"/>
  <c r="J38" i="5"/>
  <c r="J45" i="5"/>
  <c r="J43" i="5"/>
  <c r="J46" i="5"/>
  <c r="J75" i="5"/>
  <c r="J74" i="5"/>
  <c r="J60" i="5"/>
  <c r="J59" i="5"/>
  <c r="J79" i="5"/>
  <c r="J32" i="5"/>
  <c r="J57" i="5"/>
  <c r="J36" i="5"/>
  <c r="J41" i="5"/>
  <c r="J51" i="5"/>
  <c r="J63" i="5"/>
  <c r="J62" i="5"/>
  <c r="J67" i="5"/>
  <c r="J66" i="5"/>
  <c r="J31" i="5"/>
  <c r="J33" i="5"/>
  <c r="J73" i="5"/>
  <c r="J39" i="5"/>
  <c r="J49" i="5"/>
  <c r="J48" i="5"/>
  <c r="J42" i="5"/>
  <c r="I45" i="5"/>
  <c r="J50" i="5"/>
  <c r="I63" i="5"/>
  <c r="I59" i="5"/>
  <c r="J64" i="5"/>
  <c r="J69" i="5"/>
  <c r="I48" i="5"/>
  <c r="J37" i="5"/>
  <c r="I76" i="5"/>
  <c r="I35" i="5"/>
  <c r="J58" i="5"/>
  <c r="AL57" i="5"/>
  <c r="AL50" i="5"/>
  <c r="AL34" i="5"/>
  <c r="L98" i="25" s="1"/>
  <c r="AD98" i="25" s="1"/>
  <c r="AL38" i="5"/>
  <c r="L102" i="25" s="1"/>
  <c r="AD102" i="25" s="1"/>
  <c r="AL42" i="5"/>
  <c r="L106" i="25" s="1"/>
  <c r="AD106" i="25" s="1"/>
  <c r="AL46" i="5"/>
  <c r="L110" i="25" s="1"/>
  <c r="AD110" i="25" s="1"/>
  <c r="AL33" i="5"/>
  <c r="L97" i="25" s="1"/>
  <c r="AD97" i="25" s="1"/>
  <c r="AL37" i="5"/>
  <c r="L101" i="25" s="1"/>
  <c r="AD101" i="25" s="1"/>
  <c r="AL41" i="5"/>
  <c r="L105" i="25" s="1"/>
  <c r="AD105" i="25" s="1"/>
  <c r="AL45" i="5"/>
  <c r="L109" i="25" s="1"/>
  <c r="AD109" i="25" s="1"/>
  <c r="AL49" i="5"/>
  <c r="L113" i="25" s="1"/>
  <c r="AD113" i="25" s="1"/>
  <c r="AL32" i="5"/>
  <c r="L96" i="25" s="1"/>
  <c r="AD96" i="25" s="1"/>
  <c r="AL40" i="5"/>
  <c r="L104" i="25" s="1"/>
  <c r="AD104" i="25" s="1"/>
  <c r="AL48" i="5"/>
  <c r="L112" i="25" s="1"/>
  <c r="AD112" i="25" s="1"/>
  <c r="AL39" i="5"/>
  <c r="L103" i="25" s="1"/>
  <c r="AD103" i="25" s="1"/>
  <c r="AL47" i="5"/>
  <c r="L111" i="25" s="1"/>
  <c r="AD111" i="25" s="1"/>
  <c r="AL31" i="5"/>
  <c r="L95" i="25" s="1"/>
  <c r="AD95" i="25" s="1"/>
  <c r="AL36" i="5"/>
  <c r="L100" i="25" s="1"/>
  <c r="AD100" i="25" s="1"/>
  <c r="AL44" i="5"/>
  <c r="L108" i="25" s="1"/>
  <c r="AD108" i="25" s="1"/>
  <c r="AL51" i="5"/>
  <c r="AL43" i="5"/>
  <c r="L107" i="25" s="1"/>
  <c r="AD107" i="25" s="1"/>
  <c r="AL35" i="5"/>
  <c r="L99" i="25" s="1"/>
  <c r="AD99" i="25" s="1"/>
  <c r="L25" i="7"/>
  <c r="Q68" i="5"/>
  <c r="O24" i="7"/>
  <c r="O35" i="7" s="1"/>
  <c r="O56" i="7" s="1"/>
  <c r="R100" i="5"/>
  <c r="P88" i="25" s="1"/>
  <c r="AH88" i="25" s="1"/>
  <c r="P26" i="7"/>
  <c r="P37" i="7" s="1"/>
  <c r="O27" i="7"/>
  <c r="O38" i="7" s="1"/>
  <c r="AI88" i="5"/>
  <c r="AI92" i="5"/>
  <c r="AI94" i="5"/>
  <c r="AI99" i="5"/>
  <c r="AI91" i="5"/>
  <c r="AI98" i="5"/>
  <c r="AI96" i="5"/>
  <c r="AI107" i="5"/>
  <c r="AI90" i="5"/>
  <c r="AI95" i="5"/>
  <c r="AI104" i="5"/>
  <c r="AI106" i="5"/>
  <c r="AI87" i="5"/>
  <c r="AI102" i="5"/>
  <c r="AI89" i="5"/>
  <c r="AI100" i="5"/>
  <c r="AI103" i="5"/>
  <c r="AI101" i="5"/>
  <c r="AI93" i="5"/>
  <c r="AI105" i="5"/>
  <c r="AI97" i="5"/>
  <c r="AM89" i="5"/>
  <c r="E97" i="25" s="1"/>
  <c r="W97" i="25" s="1"/>
  <c r="AM92" i="5"/>
  <c r="E100" i="25" s="1"/>
  <c r="W100" i="25" s="1"/>
  <c r="AM107" i="5"/>
  <c r="AH91" i="5"/>
  <c r="AH98" i="5"/>
  <c r="AM88" i="5"/>
  <c r="E96" i="25" s="1"/>
  <c r="W96" i="25" s="1"/>
  <c r="AM91" i="5"/>
  <c r="E99" i="25" s="1"/>
  <c r="W99" i="25" s="1"/>
  <c r="AM96" i="5"/>
  <c r="E104" i="25" s="1"/>
  <c r="W104" i="25" s="1"/>
  <c r="AM100" i="5"/>
  <c r="E108" i="25" s="1"/>
  <c r="W108" i="25" s="1"/>
  <c r="AM104" i="5"/>
  <c r="E112" i="25" s="1"/>
  <c r="W112" i="25" s="1"/>
  <c r="AM106" i="5"/>
  <c r="AD87" i="5"/>
  <c r="AH90" i="5"/>
  <c r="AH96" i="5"/>
  <c r="AH102" i="5"/>
  <c r="AH95" i="5"/>
  <c r="AH104" i="5"/>
  <c r="AH106" i="5"/>
  <c r="AH87" i="5"/>
  <c r="AM99" i="5"/>
  <c r="E107" i="25" s="1"/>
  <c r="W107" i="25" s="1"/>
  <c r="AH92" i="5"/>
  <c r="AH94" i="5"/>
  <c r="AH103" i="5"/>
  <c r="AM133" i="5"/>
  <c r="AM95" i="5"/>
  <c r="E103" i="25" s="1"/>
  <c r="W103" i="25" s="1"/>
  <c r="AM103" i="5"/>
  <c r="E111" i="25" s="1"/>
  <c r="W111" i="25" s="1"/>
  <c r="AH89" i="5"/>
  <c r="AH88" i="5"/>
  <c r="AH100" i="5"/>
  <c r="AH107" i="5"/>
  <c r="AM87" i="5"/>
  <c r="E95" i="25" s="1"/>
  <c r="W95" i="25" s="1"/>
  <c r="AH99" i="5"/>
  <c r="AM105" i="5"/>
  <c r="E113" i="25" s="1"/>
  <c r="W113" i="25" s="1"/>
  <c r="AM98" i="5"/>
  <c r="E106" i="25" s="1"/>
  <c r="W106" i="25" s="1"/>
  <c r="AM101" i="5"/>
  <c r="E109" i="25" s="1"/>
  <c r="W109" i="25" s="1"/>
  <c r="AH105" i="5"/>
  <c r="AH97" i="5"/>
  <c r="AM94" i="5"/>
  <c r="E102" i="25" s="1"/>
  <c r="W102" i="25" s="1"/>
  <c r="AM93" i="5"/>
  <c r="E101" i="25" s="1"/>
  <c r="W101" i="25" s="1"/>
  <c r="AH101" i="5"/>
  <c r="AM102" i="5"/>
  <c r="E110" i="25" s="1"/>
  <c r="W110" i="25" s="1"/>
  <c r="AM90" i="5"/>
  <c r="E98" i="25" s="1"/>
  <c r="W98" i="25" s="1"/>
  <c r="AM97" i="5"/>
  <c r="E105" i="25" s="1"/>
  <c r="W105" i="25" s="1"/>
  <c r="AH93" i="5"/>
  <c r="M23" i="7"/>
  <c r="M34" i="7" s="1"/>
  <c r="R27" i="7"/>
  <c r="R38" i="7" s="1"/>
  <c r="R24" i="19"/>
  <c r="R32" i="19" s="1"/>
  <c r="R53" i="19" s="1"/>
  <c r="AP34" i="5"/>
  <c r="P98" i="25" s="1"/>
  <c r="AH98" i="25" s="1"/>
  <c r="AP38" i="5"/>
  <c r="P102" i="25" s="1"/>
  <c r="AH102" i="25" s="1"/>
  <c r="AP42" i="5"/>
  <c r="P106" i="25" s="1"/>
  <c r="AH106" i="25" s="1"/>
  <c r="AP46" i="5"/>
  <c r="P110" i="25" s="1"/>
  <c r="AH110" i="25" s="1"/>
  <c r="AP33" i="5"/>
  <c r="P97" i="25" s="1"/>
  <c r="AH97" i="25" s="1"/>
  <c r="AP37" i="5"/>
  <c r="P101" i="25" s="1"/>
  <c r="AH101" i="25" s="1"/>
  <c r="AP41" i="5"/>
  <c r="P105" i="25" s="1"/>
  <c r="AH105" i="25" s="1"/>
  <c r="AP45" i="5"/>
  <c r="P109" i="25" s="1"/>
  <c r="AH109" i="25" s="1"/>
  <c r="AP49" i="5"/>
  <c r="P113" i="25" s="1"/>
  <c r="AH113" i="25" s="1"/>
  <c r="AP36" i="5"/>
  <c r="P100" i="25" s="1"/>
  <c r="AH100" i="25" s="1"/>
  <c r="AP44" i="5"/>
  <c r="P108" i="25" s="1"/>
  <c r="AH108" i="25" s="1"/>
  <c r="AP51" i="5"/>
  <c r="AP48" i="5"/>
  <c r="P112" i="25" s="1"/>
  <c r="AH112" i="25" s="1"/>
  <c r="AP35" i="5"/>
  <c r="P99" i="25" s="1"/>
  <c r="AH99" i="25" s="1"/>
  <c r="AP43" i="5"/>
  <c r="P107" i="25" s="1"/>
  <c r="AH107" i="25" s="1"/>
  <c r="AP50" i="5"/>
  <c r="AP32" i="5"/>
  <c r="P96" i="25" s="1"/>
  <c r="AH96" i="25" s="1"/>
  <c r="AP40" i="5"/>
  <c r="P104" i="25" s="1"/>
  <c r="AH104" i="25" s="1"/>
  <c r="AP39" i="5"/>
  <c r="P103" i="25" s="1"/>
  <c r="AH103" i="25" s="1"/>
  <c r="AP47" i="5"/>
  <c r="P111" i="25" s="1"/>
  <c r="AH111" i="25" s="1"/>
  <c r="AP31" i="5"/>
  <c r="P95" i="25" s="1"/>
  <c r="AH95" i="25" s="1"/>
  <c r="P25" i="7"/>
  <c r="P36" i="7" s="1"/>
  <c r="Q92" i="5"/>
  <c r="O80" i="25" s="1"/>
  <c r="AG80" i="25" s="1"/>
  <c r="O26" i="7"/>
  <c r="O37" i="7" s="1"/>
  <c r="S92" i="5"/>
  <c r="Q80" i="25" s="1"/>
  <c r="AI80" i="25" s="1"/>
  <c r="Q26" i="7"/>
  <c r="Q37" i="7" s="1"/>
  <c r="N24" i="7"/>
  <c r="N35" i="7" s="1"/>
  <c r="N56" i="7" s="1"/>
  <c r="O28" i="7"/>
  <c r="O39" i="7" s="1"/>
  <c r="Q28" i="7"/>
  <c r="Q39" i="7" s="1"/>
  <c r="O62" i="5"/>
  <c r="M24" i="7"/>
  <c r="M35" i="7" s="1"/>
  <c r="M56" i="7" s="1"/>
  <c r="AL115" i="5"/>
  <c r="AL88" i="5"/>
  <c r="D96" i="25" s="1"/>
  <c r="V96" i="25" s="1"/>
  <c r="AL91" i="5"/>
  <c r="D99" i="25" s="1"/>
  <c r="V99" i="25" s="1"/>
  <c r="AL96" i="5"/>
  <c r="D104" i="25" s="1"/>
  <c r="V104" i="25" s="1"/>
  <c r="AL100" i="5"/>
  <c r="D108" i="25" s="1"/>
  <c r="V108" i="25" s="1"/>
  <c r="AL104" i="5"/>
  <c r="D112" i="25" s="1"/>
  <c r="V112" i="25" s="1"/>
  <c r="AL106" i="5"/>
  <c r="AL87" i="5"/>
  <c r="D95" i="25" s="1"/>
  <c r="V95" i="25" s="1"/>
  <c r="AE88" i="5"/>
  <c r="AE92" i="5"/>
  <c r="AE94" i="5"/>
  <c r="AE99" i="5"/>
  <c r="AL95" i="5"/>
  <c r="D103" i="25" s="1"/>
  <c r="V103" i="25" s="1"/>
  <c r="AL99" i="5"/>
  <c r="D107" i="25" s="1"/>
  <c r="V107" i="25" s="1"/>
  <c r="AL103" i="5"/>
  <c r="D111" i="25" s="1"/>
  <c r="V111" i="25" s="1"/>
  <c r="AE91" i="5"/>
  <c r="AE98" i="5"/>
  <c r="AL90" i="5"/>
  <c r="D98" i="25" s="1"/>
  <c r="V98" i="25" s="1"/>
  <c r="AE90" i="5"/>
  <c r="AE102" i="5"/>
  <c r="AE107" i="5"/>
  <c r="AL89" i="5"/>
  <c r="D97" i="25" s="1"/>
  <c r="V97" i="25" s="1"/>
  <c r="AL92" i="5"/>
  <c r="D100" i="25" s="1"/>
  <c r="V100" i="25" s="1"/>
  <c r="AL94" i="5"/>
  <c r="D102" i="25" s="1"/>
  <c r="V102" i="25" s="1"/>
  <c r="AL98" i="5"/>
  <c r="D106" i="25" s="1"/>
  <c r="V106" i="25" s="1"/>
  <c r="AL102" i="5"/>
  <c r="D110" i="25" s="1"/>
  <c r="V110" i="25" s="1"/>
  <c r="AL105" i="5"/>
  <c r="D113" i="25" s="1"/>
  <c r="V113" i="25" s="1"/>
  <c r="AL107" i="5"/>
  <c r="AE89" i="5"/>
  <c r="AE100" i="5"/>
  <c r="AE104" i="5"/>
  <c r="AE106" i="5"/>
  <c r="AE87" i="5"/>
  <c r="AE103" i="5"/>
  <c r="AE95" i="5"/>
  <c r="AE96" i="5"/>
  <c r="AE105" i="5"/>
  <c r="AL97" i="5"/>
  <c r="D105" i="25" s="1"/>
  <c r="V105" i="25" s="1"/>
  <c r="AL101" i="5"/>
  <c r="D109" i="25" s="1"/>
  <c r="V109" i="25" s="1"/>
  <c r="AL93" i="5"/>
  <c r="D101" i="25" s="1"/>
  <c r="V101" i="25" s="1"/>
  <c r="AE101" i="5"/>
  <c r="AE93" i="5"/>
  <c r="AE97" i="5"/>
  <c r="L23" i="7"/>
  <c r="L34" i="7" s="1"/>
  <c r="Q27" i="19"/>
  <c r="Q35" i="19" s="1"/>
  <c r="Q95" i="19" s="1"/>
  <c r="Q23" i="19"/>
  <c r="Q31" i="19" s="1"/>
  <c r="Q39" i="19" s="1"/>
  <c r="Q45" i="19" s="1"/>
  <c r="O70" i="7"/>
  <c r="O25" i="19"/>
  <c r="O33" i="19" s="1"/>
  <c r="O67" i="19" s="1"/>
  <c r="O73" i="19" s="1"/>
  <c r="P27" i="7"/>
  <c r="P38" i="7" s="1"/>
  <c r="M27" i="7"/>
  <c r="M38" i="7" s="1"/>
  <c r="L27" i="7"/>
  <c r="L38" i="7" s="1"/>
  <c r="T116" i="5"/>
  <c r="R26" i="7"/>
  <c r="R37" i="7" s="1"/>
  <c r="R55" i="7"/>
  <c r="R41" i="7"/>
  <c r="R83" i="7"/>
  <c r="R103" i="7"/>
  <c r="R33" i="7"/>
  <c r="R61" i="7"/>
  <c r="R89" i="7"/>
  <c r="R47" i="7"/>
  <c r="R97" i="7"/>
  <c r="R69" i="7"/>
  <c r="R111" i="7"/>
  <c r="W137" i="7" s="1"/>
  <c r="AK138" i="7" s="1"/>
  <c r="J6" i="25" s="1"/>
  <c r="AB6" i="25" s="1"/>
  <c r="AS6" i="25" s="1"/>
  <c r="R22" i="7"/>
  <c r="R75" i="7"/>
  <c r="R117" i="7"/>
  <c r="N47" i="7"/>
  <c r="N75" i="7"/>
  <c r="N61" i="7"/>
  <c r="N69" i="7"/>
  <c r="N117" i="7"/>
  <c r="N103" i="7"/>
  <c r="N89" i="7"/>
  <c r="N41" i="7"/>
  <c r="N97" i="7"/>
  <c r="N33" i="7"/>
  <c r="N22" i="7"/>
  <c r="N111" i="7"/>
  <c r="O137" i="7" s="1"/>
  <c r="O159" i="7" s="1"/>
  <c r="AG160" i="7" s="1"/>
  <c r="N55" i="7"/>
  <c r="N83" i="7"/>
  <c r="L118" i="7"/>
  <c r="L114" i="7"/>
  <c r="L120" i="7" s="1"/>
  <c r="O114" i="19"/>
  <c r="O108" i="19"/>
  <c r="Q134" i="19" s="1"/>
  <c r="Q146" i="19" s="1"/>
  <c r="O72" i="19"/>
  <c r="O38" i="19"/>
  <c r="O66" i="19"/>
  <c r="O94" i="19"/>
  <c r="O58" i="19"/>
  <c r="O22" i="19"/>
  <c r="O30" i="19"/>
  <c r="O86" i="19"/>
  <c r="O52" i="19"/>
  <c r="O100" i="19"/>
  <c r="O80" i="19"/>
  <c r="O44" i="19"/>
  <c r="N94" i="19"/>
  <c r="N80" i="19"/>
  <c r="N22" i="19"/>
  <c r="N86" i="19"/>
  <c r="N100" i="19"/>
  <c r="N66" i="19"/>
  <c r="N30" i="19"/>
  <c r="N38" i="19"/>
  <c r="N108" i="19"/>
  <c r="O134" i="19" s="1"/>
  <c r="O146" i="19" s="1"/>
  <c r="N58" i="19"/>
  <c r="N44" i="19"/>
  <c r="N72" i="19"/>
  <c r="N114" i="19"/>
  <c r="N52" i="19"/>
  <c r="L103" i="7"/>
  <c r="L117" i="7"/>
  <c r="L55" i="7"/>
  <c r="L22" i="7"/>
  <c r="L75" i="7"/>
  <c r="L89" i="7"/>
  <c r="L61" i="7"/>
  <c r="L33" i="7"/>
  <c r="L97" i="7"/>
  <c r="L111" i="7"/>
  <c r="L69" i="7"/>
  <c r="L41" i="7"/>
  <c r="K137" i="7" s="1"/>
  <c r="L83" i="7"/>
  <c r="L47" i="7"/>
  <c r="M61" i="7"/>
  <c r="M75" i="7"/>
  <c r="M89" i="7"/>
  <c r="M22" i="7"/>
  <c r="M33" i="7"/>
  <c r="M69" i="7"/>
  <c r="M83" i="7"/>
  <c r="M97" i="7"/>
  <c r="M41" i="7"/>
  <c r="M117" i="7"/>
  <c r="M137" i="7" s="1"/>
  <c r="M47" i="7"/>
  <c r="M111" i="7"/>
  <c r="M103" i="7"/>
  <c r="M55" i="7"/>
  <c r="P100" i="19"/>
  <c r="P66" i="19"/>
  <c r="P38" i="19"/>
  <c r="P22" i="19"/>
  <c r="P94" i="19"/>
  <c r="P58" i="19"/>
  <c r="P86" i="19"/>
  <c r="P72" i="19"/>
  <c r="P30" i="19"/>
  <c r="P80" i="19"/>
  <c r="P108" i="19"/>
  <c r="S134" i="19" s="1"/>
  <c r="S146" i="19" s="1"/>
  <c r="P52" i="19"/>
  <c r="P114" i="19"/>
  <c r="P44" i="19"/>
  <c r="M44" i="19"/>
  <c r="M114" i="19"/>
  <c r="M134" i="19" s="1"/>
  <c r="M146" i="19" s="1"/>
  <c r="M58" i="19"/>
  <c r="M66" i="19"/>
  <c r="M108" i="19"/>
  <c r="M38" i="19"/>
  <c r="M100" i="19"/>
  <c r="M72" i="19"/>
  <c r="M80" i="19"/>
  <c r="M86" i="19"/>
  <c r="M52" i="19"/>
  <c r="M30" i="19"/>
  <c r="M94" i="19"/>
  <c r="M22" i="19"/>
  <c r="Q100" i="19"/>
  <c r="Q72" i="19"/>
  <c r="Q38" i="19"/>
  <c r="Q44" i="19"/>
  <c r="Q86" i="19"/>
  <c r="Q94" i="19"/>
  <c r="Q30" i="19"/>
  <c r="Q80" i="19"/>
  <c r="Q114" i="19"/>
  <c r="Q66" i="19"/>
  <c r="Q108" i="19"/>
  <c r="U134" i="19" s="1"/>
  <c r="U146" i="19" s="1"/>
  <c r="Q52" i="19"/>
  <c r="Q22" i="19"/>
  <c r="Q58" i="19"/>
  <c r="O75" i="7"/>
  <c r="O22" i="7"/>
  <c r="O103" i="7"/>
  <c r="O41" i="7"/>
  <c r="O89" i="7"/>
  <c r="O69" i="7"/>
  <c r="O47" i="7"/>
  <c r="O83" i="7"/>
  <c r="O117" i="7"/>
  <c r="O33" i="7"/>
  <c r="O55" i="7"/>
  <c r="O97" i="7"/>
  <c r="O111" i="7"/>
  <c r="Q137" i="7" s="1"/>
  <c r="AH138" i="7" s="1"/>
  <c r="G6" i="25" s="1"/>
  <c r="Y6" i="25" s="1"/>
  <c r="AP6" i="25" s="1"/>
  <c r="O61" i="7"/>
  <c r="R94" i="19"/>
  <c r="R80" i="19"/>
  <c r="R30" i="19"/>
  <c r="R38" i="19"/>
  <c r="R100" i="19"/>
  <c r="R66" i="19"/>
  <c r="R72" i="19"/>
  <c r="R58" i="19"/>
  <c r="R108" i="19"/>
  <c r="W134" i="19" s="1"/>
  <c r="W146" i="19" s="1"/>
  <c r="R86" i="19"/>
  <c r="R44" i="19"/>
  <c r="R52" i="19"/>
  <c r="R114" i="19"/>
  <c r="R22" i="19"/>
  <c r="P69" i="7"/>
  <c r="P33" i="7"/>
  <c r="P111" i="7"/>
  <c r="S137" i="7" s="1"/>
  <c r="S159" i="7" s="1"/>
  <c r="AI160" i="7" s="1"/>
  <c r="P103" i="7"/>
  <c r="P55" i="7"/>
  <c r="P61" i="7"/>
  <c r="P47" i="7"/>
  <c r="P83" i="7"/>
  <c r="P117" i="7"/>
  <c r="P75" i="7"/>
  <c r="P41" i="7"/>
  <c r="P22" i="7"/>
  <c r="P89" i="7"/>
  <c r="P97" i="7"/>
  <c r="L38" i="19"/>
  <c r="K134" i="19" s="1"/>
  <c r="K146" i="19" s="1"/>
  <c r="L58" i="19"/>
  <c r="L22" i="19"/>
  <c r="L30" i="19"/>
  <c r="L86" i="19"/>
  <c r="L66" i="19"/>
  <c r="L80" i="19"/>
  <c r="L108" i="19"/>
  <c r="L72" i="19"/>
  <c r="L94" i="19"/>
  <c r="L114" i="19"/>
  <c r="L52" i="19"/>
  <c r="L44" i="19"/>
  <c r="L100" i="19"/>
  <c r="Q75" i="7"/>
  <c r="Q69" i="7"/>
  <c r="Q55" i="7"/>
  <c r="Q111" i="7"/>
  <c r="U137" i="7" s="1"/>
  <c r="Q97" i="7"/>
  <c r="Q33" i="7"/>
  <c r="Q47" i="7"/>
  <c r="Q117" i="7"/>
  <c r="Q61" i="7"/>
  <c r="Q89" i="7"/>
  <c r="Q41" i="7"/>
  <c r="Q22" i="7"/>
  <c r="Q83" i="7"/>
  <c r="Q103" i="7"/>
  <c r="K43" i="5"/>
  <c r="K38" i="5"/>
  <c r="K71" i="5"/>
  <c r="K67" i="5"/>
  <c r="K62" i="5"/>
  <c r="K78" i="5"/>
  <c r="K59" i="5"/>
  <c r="K60" i="5"/>
  <c r="K74" i="5"/>
  <c r="K49" i="5"/>
  <c r="K41" i="5"/>
  <c r="K39" i="5"/>
  <c r="K34" i="5"/>
  <c r="K72" i="5"/>
  <c r="K63" i="5"/>
  <c r="K44" i="5"/>
  <c r="K42" i="5"/>
  <c r="K33" i="5"/>
  <c r="K58" i="5"/>
  <c r="K75" i="5"/>
  <c r="K47" i="5"/>
  <c r="K45" i="5"/>
  <c r="K48" i="5"/>
  <c r="K65" i="5"/>
  <c r="K68" i="5"/>
  <c r="K77" i="5"/>
  <c r="K36" i="5"/>
  <c r="K50" i="5"/>
  <c r="K31" i="5"/>
  <c r="K70" i="5"/>
  <c r="K73" i="5"/>
  <c r="K64" i="5"/>
  <c r="K51" i="5"/>
  <c r="K46" i="5"/>
  <c r="K66" i="5"/>
  <c r="K35" i="5"/>
  <c r="K69" i="5"/>
  <c r="AQ67" i="5"/>
  <c r="AE79" i="5"/>
  <c r="AE36" i="5"/>
  <c r="AQ58" i="5"/>
  <c r="AQ69" i="5"/>
  <c r="AE39" i="5"/>
  <c r="AQ76" i="5"/>
  <c r="AE32" i="5"/>
  <c r="T87" i="5"/>
  <c r="R75" i="25" s="1"/>
  <c r="AJ75" i="25" s="1"/>
  <c r="S101" i="5"/>
  <c r="Q89" i="25" s="1"/>
  <c r="AI89" i="25" s="1"/>
  <c r="T98" i="5"/>
  <c r="R86" i="25" s="1"/>
  <c r="AJ86" i="25" s="1"/>
  <c r="AE45" i="5"/>
  <c r="AE70" i="5"/>
  <c r="AE33" i="5"/>
  <c r="AE34" i="5"/>
  <c r="AQ72" i="5"/>
  <c r="AE51" i="5"/>
  <c r="AE31" i="5"/>
  <c r="AF66" i="5"/>
  <c r="S128" i="5"/>
  <c r="F116" i="5"/>
  <c r="F129" i="5"/>
  <c r="AF34" i="5"/>
  <c r="AF35" i="5"/>
  <c r="AF61" i="5"/>
  <c r="AF72" i="5"/>
  <c r="AF70" i="5"/>
  <c r="AF73" i="5"/>
  <c r="AF36" i="5"/>
  <c r="AF49" i="5"/>
  <c r="AF71" i="5"/>
  <c r="T90" i="5"/>
  <c r="R78" i="25" s="1"/>
  <c r="AJ78" i="25" s="1"/>
  <c r="T103" i="5"/>
  <c r="R91" i="25" s="1"/>
  <c r="AJ91" i="25" s="1"/>
  <c r="F123" i="5"/>
  <c r="T91" i="5"/>
  <c r="R79" i="25" s="1"/>
  <c r="AJ79" i="25" s="1"/>
  <c r="T95" i="5"/>
  <c r="R83" i="25" s="1"/>
  <c r="AJ83" i="25" s="1"/>
  <c r="F104" i="5"/>
  <c r="T104" i="5"/>
  <c r="R92" i="25" s="1"/>
  <c r="AJ92" i="25" s="1"/>
  <c r="T121" i="5"/>
  <c r="F88" i="5"/>
  <c r="T97" i="5"/>
  <c r="R85" i="25" s="1"/>
  <c r="AJ85" i="25" s="1"/>
  <c r="T100" i="5"/>
  <c r="R88" i="25" s="1"/>
  <c r="AJ88" i="25" s="1"/>
  <c r="F98" i="5"/>
  <c r="AD47" i="5"/>
  <c r="T135" i="5"/>
  <c r="T101" i="5"/>
  <c r="R89" i="25" s="1"/>
  <c r="AJ89" i="25" s="1"/>
  <c r="F114" i="5"/>
  <c r="T127" i="5"/>
  <c r="T131" i="5"/>
  <c r="F103" i="5"/>
  <c r="AD41" i="5"/>
  <c r="S132" i="5"/>
  <c r="S131" i="5"/>
  <c r="S104" i="5"/>
  <c r="Q92" i="25" s="1"/>
  <c r="AI92" i="25" s="1"/>
  <c r="S96" i="5"/>
  <c r="Q84" i="25" s="1"/>
  <c r="AI84" i="25" s="1"/>
  <c r="S91" i="5"/>
  <c r="Q79" i="25" s="1"/>
  <c r="AI79" i="25" s="1"/>
  <c r="S130" i="5"/>
  <c r="S134" i="5"/>
  <c r="S117" i="5"/>
  <c r="S106" i="5"/>
  <c r="S105" i="5"/>
  <c r="Q93" i="25" s="1"/>
  <c r="AI93" i="25" s="1"/>
  <c r="S121" i="5"/>
  <c r="S102" i="5"/>
  <c r="Q90" i="25" s="1"/>
  <c r="AI90" i="25" s="1"/>
  <c r="AL119" i="5"/>
  <c r="AL113" i="5"/>
  <c r="S95" i="5"/>
  <c r="Q83" i="25" s="1"/>
  <c r="AI83" i="25" s="1"/>
  <c r="S127" i="5"/>
  <c r="S123" i="5"/>
  <c r="AL130" i="5"/>
  <c r="AM117" i="5"/>
  <c r="AL116" i="5"/>
  <c r="AL131" i="5"/>
  <c r="AL120" i="5"/>
  <c r="AL133" i="5"/>
  <c r="AL135" i="5"/>
  <c r="AL125" i="5"/>
  <c r="AL121" i="5"/>
  <c r="AL134" i="5"/>
  <c r="AL117" i="5"/>
  <c r="AL122" i="5"/>
  <c r="AL124" i="5"/>
  <c r="AM114" i="5"/>
  <c r="AM131" i="5"/>
  <c r="AL129" i="5"/>
  <c r="AL114" i="5"/>
  <c r="AL132" i="5"/>
  <c r="AL126" i="5"/>
  <c r="AL118" i="5"/>
  <c r="AL123" i="5"/>
  <c r="AL128" i="5"/>
  <c r="AL127" i="5"/>
  <c r="T96" i="5"/>
  <c r="R84" i="25" s="1"/>
  <c r="AJ84" i="25" s="1"/>
  <c r="T119" i="5"/>
  <c r="T128" i="5"/>
  <c r="T92" i="5"/>
  <c r="R80" i="25" s="1"/>
  <c r="AJ80" i="25" s="1"/>
  <c r="T115" i="5"/>
  <c r="T133" i="5"/>
  <c r="E123" i="5"/>
  <c r="F120" i="5"/>
  <c r="F135" i="5"/>
  <c r="T88" i="5"/>
  <c r="R76" i="25" s="1"/>
  <c r="AJ76" i="25" s="1"/>
  <c r="T113" i="5"/>
  <c r="T120" i="5"/>
  <c r="T130" i="5"/>
  <c r="T102" i="5"/>
  <c r="R90" i="25" s="1"/>
  <c r="AJ90" i="25" s="1"/>
  <c r="T125" i="5"/>
  <c r="F94" i="5"/>
  <c r="F93" i="5"/>
  <c r="F119" i="5"/>
  <c r="T134" i="5"/>
  <c r="T126" i="5"/>
  <c r="T107" i="5"/>
  <c r="T122" i="5"/>
  <c r="T94" i="5"/>
  <c r="R82" i="25" s="1"/>
  <c r="AJ82" i="25" s="1"/>
  <c r="T117" i="5"/>
  <c r="F107" i="5"/>
  <c r="F133" i="5"/>
  <c r="F100" i="5"/>
  <c r="T105" i="5"/>
  <c r="R93" i="25" s="1"/>
  <c r="AJ93" i="25" s="1"/>
  <c r="T118" i="5"/>
  <c r="T99" i="5"/>
  <c r="R87" i="25" s="1"/>
  <c r="AJ87" i="25" s="1"/>
  <c r="T114" i="5"/>
  <c r="T132" i="5"/>
  <c r="F91" i="5"/>
  <c r="F117" i="5"/>
  <c r="F132" i="5"/>
  <c r="T89" i="5"/>
  <c r="R77" i="25" s="1"/>
  <c r="AJ77" i="25" s="1"/>
  <c r="T106" i="5"/>
  <c r="T129" i="5"/>
  <c r="T93" i="5"/>
  <c r="R81" i="25" s="1"/>
  <c r="AJ81" i="25" s="1"/>
  <c r="F102" i="5"/>
  <c r="F130" i="5"/>
  <c r="F97" i="5"/>
  <c r="Q36" i="5"/>
  <c r="G80" i="25" s="1"/>
  <c r="Y80" i="25" s="1"/>
  <c r="E89" i="5"/>
  <c r="AM115" i="5"/>
  <c r="Q79" i="5"/>
  <c r="AM135" i="5"/>
  <c r="AM113" i="5"/>
  <c r="Q74" i="5"/>
  <c r="AM129" i="5"/>
  <c r="AM124" i="5"/>
  <c r="AM127" i="5"/>
  <c r="AM134" i="5"/>
  <c r="AM130" i="5"/>
  <c r="AM118" i="5"/>
  <c r="Q60" i="5"/>
  <c r="Q31" i="5"/>
  <c r="G75" i="25" s="1"/>
  <c r="Y75" i="25" s="1"/>
  <c r="Q44" i="5"/>
  <c r="G88" i="25" s="1"/>
  <c r="Y88" i="25" s="1"/>
  <c r="E100" i="5"/>
  <c r="AQ77" i="5"/>
  <c r="AQ64" i="5"/>
  <c r="AQ59" i="5"/>
  <c r="AE63" i="5"/>
  <c r="AE48" i="5"/>
  <c r="AE49" i="5"/>
  <c r="AE67" i="5"/>
  <c r="AE69" i="5"/>
  <c r="AE57" i="5"/>
  <c r="AF47" i="5"/>
  <c r="AF57" i="5"/>
  <c r="AF50" i="5"/>
  <c r="AF68" i="5"/>
  <c r="AF37" i="5"/>
  <c r="AF38" i="5"/>
  <c r="AQ73" i="5"/>
  <c r="AQ60" i="5"/>
  <c r="AE47" i="5"/>
  <c r="AE40" i="5"/>
  <c r="AE41" i="5"/>
  <c r="AE59" i="5"/>
  <c r="AE61" i="5"/>
  <c r="AE78" i="5"/>
  <c r="AF39" i="5"/>
  <c r="AF64" i="5"/>
  <c r="AF42" i="5"/>
  <c r="AF60" i="5"/>
  <c r="AF78" i="5"/>
  <c r="AF79" i="5"/>
  <c r="AQ78" i="5"/>
  <c r="AQ65" i="5"/>
  <c r="AQ79" i="5"/>
  <c r="AE72" i="5"/>
  <c r="AE73" i="5"/>
  <c r="AE74" i="5"/>
  <c r="AE43" i="5"/>
  <c r="AE76" i="5"/>
  <c r="AE62" i="5"/>
  <c r="AF48" i="5"/>
  <c r="AF41" i="5"/>
  <c r="AF75" i="5"/>
  <c r="AF43" i="5"/>
  <c r="AF62" i="5"/>
  <c r="AF63" i="5"/>
  <c r="AQ74" i="5"/>
  <c r="AQ61" i="5"/>
  <c r="AQ75" i="5"/>
  <c r="AE64" i="5"/>
  <c r="AE65" i="5"/>
  <c r="AE66" i="5"/>
  <c r="AE35" i="5"/>
  <c r="AE68" i="5"/>
  <c r="AF40" i="5"/>
  <c r="AF33" i="5"/>
  <c r="AF67" i="5"/>
  <c r="AF77" i="5"/>
  <c r="AF31" i="5"/>
  <c r="AQ70" i="5"/>
  <c r="AQ62" i="5"/>
  <c r="AQ71" i="5"/>
  <c r="AE50" i="5"/>
  <c r="AE42" i="5"/>
  <c r="AE58" i="5"/>
  <c r="AE44" i="5"/>
  <c r="AE60" i="5"/>
  <c r="AF32" i="5"/>
  <c r="AF74" i="5"/>
  <c r="AF59" i="5"/>
  <c r="AF69" i="5"/>
  <c r="AF44" i="5"/>
  <c r="AQ66" i="5"/>
  <c r="AQ68" i="5"/>
  <c r="AE38" i="5"/>
  <c r="AE71" i="5"/>
  <c r="AE75" i="5"/>
  <c r="AE77" i="5"/>
  <c r="AF65" i="5"/>
  <c r="AF58" i="5"/>
  <c r="AF76" i="5"/>
  <c r="AF45" i="5"/>
  <c r="AD62" i="5"/>
  <c r="AD65" i="5"/>
  <c r="AD61" i="5"/>
  <c r="AD74" i="5"/>
  <c r="Q78" i="5"/>
  <c r="Q51" i="5"/>
  <c r="Q43" i="5"/>
  <c r="G87" i="25" s="1"/>
  <c r="Y87" i="25" s="1"/>
  <c r="Q71" i="5"/>
  <c r="Q66" i="5"/>
  <c r="Q77" i="5"/>
  <c r="E134" i="5"/>
  <c r="E119" i="5"/>
  <c r="E92" i="5"/>
  <c r="Q70" i="5"/>
  <c r="Q50" i="5"/>
  <c r="Q42" i="5"/>
  <c r="G86" i="25" s="1"/>
  <c r="Y86" i="25" s="1"/>
  <c r="Q63" i="5"/>
  <c r="Q58" i="5"/>
  <c r="Q69" i="5"/>
  <c r="E87" i="5"/>
  <c r="E115" i="5"/>
  <c r="E93" i="5"/>
  <c r="Q62" i="5"/>
  <c r="Q49" i="5"/>
  <c r="G93" i="25" s="1"/>
  <c r="Y93" i="25" s="1"/>
  <c r="Q41" i="5"/>
  <c r="G85" i="25" s="1"/>
  <c r="Y85" i="25" s="1"/>
  <c r="Q73" i="5"/>
  <c r="Q75" i="5"/>
  <c r="Q61" i="5"/>
  <c r="E105" i="5"/>
  <c r="E132" i="5"/>
  <c r="E94" i="5"/>
  <c r="Q35" i="5"/>
  <c r="G79" i="25" s="1"/>
  <c r="Y79" i="25" s="1"/>
  <c r="Q48" i="5"/>
  <c r="G92" i="25" s="1"/>
  <c r="Y92" i="25" s="1"/>
  <c r="Q40" i="5"/>
  <c r="G84" i="25" s="1"/>
  <c r="Y84" i="25" s="1"/>
  <c r="Q65" i="5"/>
  <c r="Q67" i="5"/>
  <c r="E97" i="5"/>
  <c r="E126" i="5"/>
  <c r="E116" i="5"/>
  <c r="Q34" i="5"/>
  <c r="G78" i="25" s="1"/>
  <c r="Y78" i="25" s="1"/>
  <c r="Q47" i="5"/>
  <c r="G91" i="25" s="1"/>
  <c r="Y91" i="25" s="1"/>
  <c r="Q39" i="5"/>
  <c r="G83" i="25" s="1"/>
  <c r="Y83" i="25" s="1"/>
  <c r="Q57" i="5"/>
  <c r="Q59" i="5"/>
  <c r="E135" i="5"/>
  <c r="E103" i="5"/>
  <c r="E124" i="5"/>
  <c r="Q33" i="5"/>
  <c r="G77" i="25" s="1"/>
  <c r="Y77" i="25" s="1"/>
  <c r="Q46" i="5"/>
  <c r="G90" i="25" s="1"/>
  <c r="Y90" i="25" s="1"/>
  <c r="Q38" i="5"/>
  <c r="G82" i="25" s="1"/>
  <c r="Y82" i="25" s="1"/>
  <c r="Q72" i="5"/>
  <c r="Q76" i="5"/>
  <c r="E131" i="5"/>
  <c r="E95" i="5"/>
  <c r="Q32" i="5"/>
  <c r="G76" i="25" s="1"/>
  <c r="Y76" i="25" s="1"/>
  <c r="Q45" i="5"/>
  <c r="G89" i="25" s="1"/>
  <c r="Y89" i="25" s="1"/>
  <c r="Q37" i="5"/>
  <c r="G81" i="25" s="1"/>
  <c r="Y81" i="25" s="1"/>
  <c r="Q64" i="5"/>
  <c r="E127" i="5"/>
  <c r="E88" i="5"/>
  <c r="O68" i="5"/>
  <c r="O32" i="5"/>
  <c r="E76" i="25" s="1"/>
  <c r="W76" i="25" s="1"/>
  <c r="O45" i="5"/>
  <c r="E89" i="25" s="1"/>
  <c r="W89" i="25" s="1"/>
  <c r="O37" i="5"/>
  <c r="E81" i="25" s="1"/>
  <c r="W81" i="25" s="1"/>
  <c r="O73" i="5"/>
  <c r="O67" i="5"/>
  <c r="O60" i="5"/>
  <c r="O31" i="5"/>
  <c r="E75" i="25" s="1"/>
  <c r="W75" i="25" s="1"/>
  <c r="O44" i="5"/>
  <c r="E88" i="25" s="1"/>
  <c r="W88" i="25" s="1"/>
  <c r="O79" i="5"/>
  <c r="O65" i="5"/>
  <c r="O59" i="5"/>
  <c r="O77" i="5"/>
  <c r="O51" i="5"/>
  <c r="O43" i="5"/>
  <c r="E87" i="25" s="1"/>
  <c r="W87" i="25" s="1"/>
  <c r="O71" i="5"/>
  <c r="O36" i="5"/>
  <c r="E80" i="25" s="1"/>
  <c r="W80" i="25" s="1"/>
  <c r="O69" i="5"/>
  <c r="O50" i="5"/>
  <c r="O42" i="5"/>
  <c r="E86" i="25" s="1"/>
  <c r="W86" i="25" s="1"/>
  <c r="O63" i="5"/>
  <c r="O74" i="5"/>
  <c r="R120" i="5"/>
  <c r="O61" i="5"/>
  <c r="O49" i="5"/>
  <c r="E93" i="25" s="1"/>
  <c r="W93" i="25" s="1"/>
  <c r="O41" i="5"/>
  <c r="E85" i="25" s="1"/>
  <c r="W85" i="25" s="1"/>
  <c r="O78" i="5"/>
  <c r="O66" i="5"/>
  <c r="R106" i="5"/>
  <c r="O35" i="5"/>
  <c r="E79" i="25" s="1"/>
  <c r="W79" i="25" s="1"/>
  <c r="O48" i="5"/>
  <c r="E92" i="25" s="1"/>
  <c r="W92" i="25" s="1"/>
  <c r="O40" i="5"/>
  <c r="E84" i="25" s="1"/>
  <c r="W84" i="25" s="1"/>
  <c r="O70" i="5"/>
  <c r="O58" i="5"/>
  <c r="R107" i="5"/>
  <c r="O57" i="5"/>
  <c r="O34" i="5"/>
  <c r="E78" i="25" s="1"/>
  <c r="W78" i="25" s="1"/>
  <c r="O47" i="5"/>
  <c r="E91" i="25" s="1"/>
  <c r="W91" i="25" s="1"/>
  <c r="O39" i="5"/>
  <c r="E83" i="25" s="1"/>
  <c r="W83" i="25" s="1"/>
  <c r="O72" i="5"/>
  <c r="R119" i="5"/>
  <c r="E101" i="5"/>
  <c r="E125" i="5"/>
  <c r="E128" i="5"/>
  <c r="E120" i="5"/>
  <c r="E130" i="5"/>
  <c r="F99" i="5"/>
  <c r="F96" i="5"/>
  <c r="F125" i="5"/>
  <c r="F87" i="5"/>
  <c r="F92" i="5"/>
  <c r="F121" i="5"/>
  <c r="AM119" i="5"/>
  <c r="AM125" i="5"/>
  <c r="AM132" i="5"/>
  <c r="R88" i="5"/>
  <c r="P76" i="25" s="1"/>
  <c r="AH76" i="25" s="1"/>
  <c r="E90" i="5"/>
  <c r="E91" i="5"/>
  <c r="E121" i="5"/>
  <c r="E114" i="5"/>
  <c r="E104" i="5"/>
  <c r="E98" i="5"/>
  <c r="F131" i="5"/>
  <c r="F128" i="5"/>
  <c r="F106" i="5"/>
  <c r="F95" i="5"/>
  <c r="F124" i="5"/>
  <c r="AM121" i="5"/>
  <c r="AM120" i="5"/>
  <c r="AM116" i="5"/>
  <c r="E122" i="5"/>
  <c r="E133" i="5"/>
  <c r="E117" i="5"/>
  <c r="E99" i="5"/>
  <c r="E118" i="5"/>
  <c r="E113" i="5"/>
  <c r="F115" i="5"/>
  <c r="F101" i="5"/>
  <c r="F90" i="5"/>
  <c r="F127" i="5"/>
  <c r="F105" i="5"/>
  <c r="AM128" i="5"/>
  <c r="AM123" i="5"/>
  <c r="AM126" i="5"/>
  <c r="E107" i="5"/>
  <c r="E129" i="5"/>
  <c r="E96" i="5"/>
  <c r="E106" i="5"/>
  <c r="F134" i="5"/>
  <c r="F118" i="5"/>
  <c r="F113" i="5"/>
  <c r="F122" i="5"/>
  <c r="F126" i="5"/>
  <c r="AM122" i="5"/>
  <c r="AL78" i="5"/>
  <c r="AL76" i="5"/>
  <c r="R135" i="5"/>
  <c r="R116" i="5"/>
  <c r="R87" i="5"/>
  <c r="P75" i="25" s="1"/>
  <c r="AH75" i="25" s="1"/>
  <c r="R102" i="5"/>
  <c r="P90" i="25" s="1"/>
  <c r="AH90" i="25" s="1"/>
  <c r="R134" i="5"/>
  <c r="R103" i="5"/>
  <c r="P91" i="25" s="1"/>
  <c r="AH91" i="25" s="1"/>
  <c r="AL68" i="5"/>
  <c r="AL70" i="5"/>
  <c r="R127" i="5"/>
  <c r="R123" i="5"/>
  <c r="R133" i="5"/>
  <c r="R98" i="5"/>
  <c r="P86" i="25" s="1"/>
  <c r="AH86" i="25" s="1"/>
  <c r="R130" i="5"/>
  <c r="R99" i="5"/>
  <c r="P87" i="25" s="1"/>
  <c r="AH87" i="25" s="1"/>
  <c r="AL74" i="5"/>
  <c r="AL60" i="5"/>
  <c r="AL62" i="5"/>
  <c r="R104" i="5"/>
  <c r="P92" i="25" s="1"/>
  <c r="AH92" i="25" s="1"/>
  <c r="R105" i="5"/>
  <c r="P93" i="25" s="1"/>
  <c r="AH93" i="25" s="1"/>
  <c r="R129" i="5"/>
  <c r="R94" i="5"/>
  <c r="P82" i="25" s="1"/>
  <c r="AH82" i="25" s="1"/>
  <c r="R126" i="5"/>
  <c r="R95" i="5"/>
  <c r="P83" i="25" s="1"/>
  <c r="AH83" i="25" s="1"/>
  <c r="AL66" i="5"/>
  <c r="AL73" i="5"/>
  <c r="AL79" i="5"/>
  <c r="AR115" i="5"/>
  <c r="AR123" i="5"/>
  <c r="AR131" i="5"/>
  <c r="AR114" i="5"/>
  <c r="AR121" i="5"/>
  <c r="AR129" i="5"/>
  <c r="AR124" i="5"/>
  <c r="AR120" i="5"/>
  <c r="AR128" i="5"/>
  <c r="AR117" i="5"/>
  <c r="AR133" i="5"/>
  <c r="AR119" i="5"/>
  <c r="AR127" i="5"/>
  <c r="AR135" i="5"/>
  <c r="AR125" i="5"/>
  <c r="AR116" i="5"/>
  <c r="AR132" i="5"/>
  <c r="AR122" i="5"/>
  <c r="AR130" i="5"/>
  <c r="AR118" i="5"/>
  <c r="AR126" i="5"/>
  <c r="AR134" i="5"/>
  <c r="AR113" i="5"/>
  <c r="R92" i="5"/>
  <c r="P80" i="25" s="1"/>
  <c r="AH80" i="25" s="1"/>
  <c r="R101" i="5"/>
  <c r="P89" i="25" s="1"/>
  <c r="AH89" i="25" s="1"/>
  <c r="R125" i="5"/>
  <c r="R90" i="5"/>
  <c r="P78" i="25" s="1"/>
  <c r="AH78" i="25" s="1"/>
  <c r="R122" i="5"/>
  <c r="R91" i="5"/>
  <c r="P79" i="25" s="1"/>
  <c r="AH79" i="25" s="1"/>
  <c r="AL58" i="5"/>
  <c r="AL65" i="5"/>
  <c r="AL71" i="5"/>
  <c r="R132" i="5"/>
  <c r="R97" i="5"/>
  <c r="P85" i="25" s="1"/>
  <c r="AH85" i="25" s="1"/>
  <c r="R121" i="5"/>
  <c r="R113" i="5"/>
  <c r="R118" i="5"/>
  <c r="AL75" i="5"/>
  <c r="AL77" i="5"/>
  <c r="AL63" i="5"/>
  <c r="R128" i="5"/>
  <c r="R93" i="5"/>
  <c r="P81" i="25" s="1"/>
  <c r="AH81" i="25" s="1"/>
  <c r="R117" i="5"/>
  <c r="R131" i="5"/>
  <c r="R114" i="5"/>
  <c r="AL67" i="5"/>
  <c r="AL69" i="5"/>
  <c r="AL72" i="5"/>
  <c r="R124" i="5"/>
  <c r="R89" i="5"/>
  <c r="P77" i="25" s="1"/>
  <c r="AH77" i="25" s="1"/>
  <c r="R96" i="5"/>
  <c r="P84" i="25" s="1"/>
  <c r="AH84" i="25" s="1"/>
  <c r="R115" i="5"/>
  <c r="AL59" i="5"/>
  <c r="AL61" i="5"/>
  <c r="AL64" i="5"/>
  <c r="E42" i="5"/>
  <c r="G126" i="5"/>
  <c r="G103" i="5"/>
  <c r="G94" i="5"/>
  <c r="E61" i="5"/>
  <c r="G100" i="5"/>
  <c r="G104" i="5"/>
  <c r="E74" i="5"/>
  <c r="G107" i="5"/>
  <c r="G119" i="5"/>
  <c r="G135" i="5"/>
  <c r="E75" i="5"/>
  <c r="G95" i="5"/>
  <c r="E38" i="5"/>
  <c r="E79" i="5"/>
  <c r="G106" i="5"/>
  <c r="E47" i="5"/>
  <c r="E32" i="5"/>
  <c r="G128" i="5"/>
  <c r="E41" i="5"/>
  <c r="G105" i="5"/>
  <c r="S126" i="5"/>
  <c r="S93" i="5"/>
  <c r="Q81" i="25" s="1"/>
  <c r="AI81" i="25" s="1"/>
  <c r="S88" i="5"/>
  <c r="Q76" i="25" s="1"/>
  <c r="AI76" i="25" s="1"/>
  <c r="S122" i="5"/>
  <c r="S97" i="5"/>
  <c r="Q85" i="25" s="1"/>
  <c r="AI85" i="25" s="1"/>
  <c r="S115" i="5"/>
  <c r="S118" i="5"/>
  <c r="S113" i="5"/>
  <c r="S135" i="5"/>
  <c r="S114" i="5"/>
  <c r="S89" i="5"/>
  <c r="Q77" i="25" s="1"/>
  <c r="AI77" i="25" s="1"/>
  <c r="Q133" i="5"/>
  <c r="S98" i="5"/>
  <c r="Q86" i="25" s="1"/>
  <c r="AI86" i="25" s="1"/>
  <c r="S124" i="5"/>
  <c r="S119" i="5"/>
  <c r="S94" i="5"/>
  <c r="Q82" i="25" s="1"/>
  <c r="AI82" i="25" s="1"/>
  <c r="S120" i="5"/>
  <c r="Q113" i="5"/>
  <c r="S90" i="5"/>
  <c r="Q78" i="25" s="1"/>
  <c r="AI78" i="25" s="1"/>
  <c r="S116" i="5"/>
  <c r="S107" i="5"/>
  <c r="S133" i="5"/>
  <c r="S100" i="5"/>
  <c r="Q88" i="25" s="1"/>
  <c r="AI88" i="25" s="1"/>
  <c r="Q127" i="5"/>
  <c r="Q98" i="5"/>
  <c r="O86" i="25" s="1"/>
  <c r="AG86" i="25" s="1"/>
  <c r="S103" i="5"/>
  <c r="Q91" i="25" s="1"/>
  <c r="AI91" i="25" s="1"/>
  <c r="S129" i="5"/>
  <c r="S87" i="5"/>
  <c r="Q75" i="25" s="1"/>
  <c r="AI75" i="25" s="1"/>
  <c r="S99" i="5"/>
  <c r="Q87" i="25" s="1"/>
  <c r="AI87" i="25" s="1"/>
  <c r="S125" i="5"/>
  <c r="Q88" i="5"/>
  <c r="O76" i="25" s="1"/>
  <c r="AG76" i="25" s="1"/>
  <c r="E43" i="5"/>
  <c r="E50" i="5"/>
  <c r="E71" i="5"/>
  <c r="E63" i="5"/>
  <c r="E57" i="5"/>
  <c r="Q129" i="5"/>
  <c r="Q94" i="5"/>
  <c r="O82" i="25" s="1"/>
  <c r="AG82" i="25" s="1"/>
  <c r="Q105" i="5"/>
  <c r="O93" i="25" s="1"/>
  <c r="AG93" i="25" s="1"/>
  <c r="Q123" i="5"/>
  <c r="Q134" i="5"/>
  <c r="G87" i="5"/>
  <c r="G134" i="5"/>
  <c r="G118" i="5"/>
  <c r="G101" i="5"/>
  <c r="G93" i="5"/>
  <c r="G127" i="5"/>
  <c r="Q101" i="5"/>
  <c r="O89" i="25" s="1"/>
  <c r="AG89" i="25" s="1"/>
  <c r="E45" i="5"/>
  <c r="E39" i="5"/>
  <c r="E34" i="5"/>
  <c r="E67" i="5"/>
  <c r="E77" i="5"/>
  <c r="E64" i="5"/>
  <c r="Q107" i="5"/>
  <c r="Q121" i="5"/>
  <c r="Q132" i="5"/>
  <c r="Q97" i="5"/>
  <c r="O85" i="25" s="1"/>
  <c r="AG85" i="25" s="1"/>
  <c r="Q115" i="5"/>
  <c r="Q126" i="5"/>
  <c r="G92" i="5"/>
  <c r="G99" i="5"/>
  <c r="G98" i="5"/>
  <c r="G97" i="5"/>
  <c r="G96" i="5"/>
  <c r="E37" i="5"/>
  <c r="E48" i="5"/>
  <c r="E59" i="5"/>
  <c r="E60" i="5"/>
  <c r="E78" i="5"/>
  <c r="E76" i="5"/>
  <c r="Q103" i="5"/>
  <c r="O91" i="25" s="1"/>
  <c r="AG91" i="25" s="1"/>
  <c r="Q117" i="5"/>
  <c r="Q128" i="5"/>
  <c r="Q93" i="5"/>
  <c r="O81" i="25" s="1"/>
  <c r="AG81" i="25" s="1"/>
  <c r="Q104" i="5"/>
  <c r="O92" i="25" s="1"/>
  <c r="AG92" i="25" s="1"/>
  <c r="Q122" i="5"/>
  <c r="G133" i="5"/>
  <c r="G91" i="5"/>
  <c r="G90" i="5"/>
  <c r="G89" i="5"/>
  <c r="G88" i="5"/>
  <c r="Q90" i="5"/>
  <c r="O78" i="25" s="1"/>
  <c r="AG78" i="25" s="1"/>
  <c r="E44" i="5"/>
  <c r="E40" i="5"/>
  <c r="E68" i="5"/>
  <c r="E72" i="5"/>
  <c r="E33" i="5"/>
  <c r="Q99" i="5"/>
  <c r="O87" i="25" s="1"/>
  <c r="AG87" i="25" s="1"/>
  <c r="Q87" i="5"/>
  <c r="O75" i="25" s="1"/>
  <c r="AG75" i="25" s="1"/>
  <c r="Q124" i="5"/>
  <c r="Q89" i="5"/>
  <c r="O77" i="25" s="1"/>
  <c r="AG77" i="25" s="1"/>
  <c r="Q100" i="5"/>
  <c r="O88" i="25" s="1"/>
  <c r="AG88" i="25" s="1"/>
  <c r="Q118" i="5"/>
  <c r="G125" i="5"/>
  <c r="G132" i="5"/>
  <c r="G131" i="5"/>
  <c r="G130" i="5"/>
  <c r="G129" i="5"/>
  <c r="Q119" i="5"/>
  <c r="E36" i="5"/>
  <c r="E51" i="5"/>
  <c r="E73" i="5"/>
  <c r="E69" i="5"/>
  <c r="E58" i="5"/>
  <c r="E70" i="5"/>
  <c r="Q95" i="5"/>
  <c r="O83" i="25" s="1"/>
  <c r="AG83" i="25" s="1"/>
  <c r="Q106" i="5"/>
  <c r="Q120" i="5"/>
  <c r="Q135" i="5"/>
  <c r="Q96" i="5"/>
  <c r="O84" i="25" s="1"/>
  <c r="AG84" i="25" s="1"/>
  <c r="Q114" i="5"/>
  <c r="G117" i="5"/>
  <c r="G124" i="5"/>
  <c r="G123" i="5"/>
  <c r="G122" i="5"/>
  <c r="G121" i="5"/>
  <c r="Q125" i="5"/>
  <c r="Q130" i="5"/>
  <c r="E46" i="5"/>
  <c r="E49" i="5"/>
  <c r="E66" i="5"/>
  <c r="E62" i="5"/>
  <c r="Q91" i="5"/>
  <c r="O79" i="25" s="1"/>
  <c r="AG79" i="25" s="1"/>
  <c r="Q102" i="5"/>
  <c r="O90" i="25" s="1"/>
  <c r="AG90" i="25" s="1"/>
  <c r="Q116" i="5"/>
  <c r="Q131" i="5"/>
  <c r="G102" i="5"/>
  <c r="G113" i="5"/>
  <c r="G116" i="5"/>
  <c r="G115" i="5"/>
  <c r="G114" i="5"/>
  <c r="BU164" i="4"/>
  <c r="AG177" i="4" s="1"/>
  <c r="BT164" i="4"/>
  <c r="AH177" i="4" s="1"/>
  <c r="AI203" i="4" s="1"/>
  <c r="P18" i="5"/>
  <c r="BA164" i="4"/>
  <c r="AG175" i="4" s="1"/>
  <c r="AZ164" i="4"/>
  <c r="AH175" i="4" s="1"/>
  <c r="AA203" i="4" s="1"/>
  <c r="AI58" i="5"/>
  <c r="AI66" i="5"/>
  <c r="AI74" i="5"/>
  <c r="AI33" i="5"/>
  <c r="AI41" i="5"/>
  <c r="AI49" i="5"/>
  <c r="AI64" i="5"/>
  <c r="AI39" i="5"/>
  <c r="AI65" i="5"/>
  <c r="AI73" i="5"/>
  <c r="AI32" i="5"/>
  <c r="AI40" i="5"/>
  <c r="AI48" i="5"/>
  <c r="AI47" i="5"/>
  <c r="AI38" i="5"/>
  <c r="AI72" i="5"/>
  <c r="AI63" i="5"/>
  <c r="AI71" i="5"/>
  <c r="AI79" i="5"/>
  <c r="AI62" i="5"/>
  <c r="AI70" i="5"/>
  <c r="AI78" i="5"/>
  <c r="AI57" i="5"/>
  <c r="AI37" i="5"/>
  <c r="AI45" i="5"/>
  <c r="AI50" i="5"/>
  <c r="AI61" i="5"/>
  <c r="AI69" i="5"/>
  <c r="AI77" i="5"/>
  <c r="AI36" i="5"/>
  <c r="AI44" i="5"/>
  <c r="AI59" i="5"/>
  <c r="AI67" i="5"/>
  <c r="AI42" i="5"/>
  <c r="AI60" i="5"/>
  <c r="AI68" i="5"/>
  <c r="AI76" i="5"/>
  <c r="AI35" i="5"/>
  <c r="AI43" i="5"/>
  <c r="AI51" i="5"/>
  <c r="AI75" i="5"/>
  <c r="AI34" i="5"/>
  <c r="AI31" i="5"/>
  <c r="AI46" i="5"/>
  <c r="AP65" i="5"/>
  <c r="AP60" i="5"/>
  <c r="AP68" i="5"/>
  <c r="AP76" i="5"/>
  <c r="AP63" i="5"/>
  <c r="AP71" i="5"/>
  <c r="AP79" i="5"/>
  <c r="AP58" i="5"/>
  <c r="AP66" i="5"/>
  <c r="AP74" i="5"/>
  <c r="AP61" i="5"/>
  <c r="AP69" i="5"/>
  <c r="AP77" i="5"/>
  <c r="AP64" i="5"/>
  <c r="AP72" i="5"/>
  <c r="AP59" i="5"/>
  <c r="AP67" i="5"/>
  <c r="AP75" i="5"/>
  <c r="AP62" i="5"/>
  <c r="AP70" i="5"/>
  <c r="AP78" i="5"/>
  <c r="AP57" i="5"/>
  <c r="AP73" i="5"/>
  <c r="AD48" i="5" l="1"/>
  <c r="AD72" i="5"/>
  <c r="AD45" i="5"/>
  <c r="AD34" i="5"/>
  <c r="O165" i="5"/>
  <c r="AD43" i="5"/>
  <c r="AD68" i="5"/>
  <c r="AD71" i="5"/>
  <c r="O173" i="5"/>
  <c r="AD33" i="5"/>
  <c r="AD50" i="5"/>
  <c r="AD32" i="5"/>
  <c r="AD42" i="5"/>
  <c r="AD46" i="5"/>
  <c r="AD51" i="5"/>
  <c r="AD59" i="5"/>
  <c r="AD36" i="5"/>
  <c r="AD79" i="5"/>
  <c r="AD40" i="5"/>
  <c r="AD35" i="5"/>
  <c r="O172" i="5"/>
  <c r="O163" i="5"/>
  <c r="O167" i="5"/>
  <c r="AD31" i="5"/>
  <c r="AD38" i="5"/>
  <c r="AD57" i="5"/>
  <c r="AD76" i="5"/>
  <c r="AD77" i="5"/>
  <c r="AD44" i="5"/>
  <c r="O170" i="5"/>
  <c r="O168" i="5"/>
  <c r="O171" i="5"/>
  <c r="AD70" i="5"/>
  <c r="AD49" i="5"/>
  <c r="AD60" i="5"/>
  <c r="AD73" i="5"/>
  <c r="AD37" i="5"/>
  <c r="AD75" i="5"/>
  <c r="AD63" i="5"/>
  <c r="AD64" i="5"/>
  <c r="AD67" i="5"/>
  <c r="AD69" i="5"/>
  <c r="AD39" i="5"/>
  <c r="AD66" i="5"/>
  <c r="AD78" i="5"/>
  <c r="AD58" i="5"/>
  <c r="O166" i="5"/>
  <c r="O164" i="5"/>
  <c r="M25" i="19"/>
  <c r="M33" i="19" s="1"/>
  <c r="M67" i="19" s="1"/>
  <c r="M73" i="19" s="1"/>
  <c r="AR67" i="5"/>
  <c r="AR59" i="5"/>
  <c r="AR73" i="5"/>
  <c r="AR64" i="5"/>
  <c r="AR57" i="5"/>
  <c r="AR58" i="5"/>
  <c r="AR70" i="5"/>
  <c r="AR77" i="5"/>
  <c r="AR38" i="5"/>
  <c r="R102" i="25" s="1"/>
  <c r="AJ102" i="25" s="1"/>
  <c r="AR41" i="5"/>
  <c r="R105" i="25" s="1"/>
  <c r="AJ105" i="25" s="1"/>
  <c r="AG39" i="5"/>
  <c r="R172" i="5"/>
  <c r="R164" i="5"/>
  <c r="R166" i="5"/>
  <c r="R173" i="5"/>
  <c r="R167" i="5"/>
  <c r="R171" i="5"/>
  <c r="R163" i="5"/>
  <c r="R168" i="5"/>
  <c r="R169" i="5"/>
  <c r="R165" i="5"/>
  <c r="R170" i="5"/>
  <c r="AR44" i="5"/>
  <c r="R108" i="25" s="1"/>
  <c r="AJ108" i="25" s="1"/>
  <c r="AR33" i="5"/>
  <c r="R97" i="25" s="1"/>
  <c r="AJ97" i="25" s="1"/>
  <c r="AR31" i="5"/>
  <c r="R95" i="25" s="1"/>
  <c r="AJ95" i="25" s="1"/>
  <c r="AR48" i="5"/>
  <c r="R112" i="25" s="1"/>
  <c r="AJ112" i="25" s="1"/>
  <c r="N58" i="7"/>
  <c r="N59" i="7" s="1"/>
  <c r="M58" i="7"/>
  <c r="M59" i="7" s="1"/>
  <c r="O58" i="7"/>
  <c r="O59" i="7" s="1"/>
  <c r="R64" i="7"/>
  <c r="I15" i="20" s="1"/>
  <c r="Q64" i="7"/>
  <c r="H15" i="20" s="1"/>
  <c r="N62" i="7"/>
  <c r="E13" i="20" s="1"/>
  <c r="O62" i="7"/>
  <c r="F13" i="20" s="1"/>
  <c r="M62" i="7"/>
  <c r="D13" i="20" s="1"/>
  <c r="L36" i="7"/>
  <c r="L70" i="7" s="1"/>
  <c r="L76" i="7" s="1"/>
  <c r="M76" i="7"/>
  <c r="D21" i="20" s="1"/>
  <c r="R114" i="7"/>
  <c r="R120" i="7" s="1"/>
  <c r="R118" i="7"/>
  <c r="P114" i="7"/>
  <c r="P120" i="7" s="1"/>
  <c r="P118" i="7"/>
  <c r="N76" i="7"/>
  <c r="E21" i="20" s="1"/>
  <c r="N72" i="7"/>
  <c r="N78" i="7" s="1"/>
  <c r="E23" i="20" s="1"/>
  <c r="N100" i="7"/>
  <c r="N106" i="7" s="1"/>
  <c r="N104" i="7"/>
  <c r="N90" i="7"/>
  <c r="E29" i="20" s="1"/>
  <c r="N86" i="7"/>
  <c r="N92" i="7" s="1"/>
  <c r="E31" i="20" s="1"/>
  <c r="Q48" i="7"/>
  <c r="H5" i="20" s="1"/>
  <c r="Q44" i="7"/>
  <c r="Q50" i="7" s="1"/>
  <c r="H7" i="20" s="1"/>
  <c r="M90" i="7"/>
  <c r="D29" i="20" s="1"/>
  <c r="M86" i="7"/>
  <c r="M92" i="7" s="1"/>
  <c r="D31" i="20" s="1"/>
  <c r="P48" i="7"/>
  <c r="G5" i="20" s="1"/>
  <c r="P44" i="7"/>
  <c r="P50" i="7" s="1"/>
  <c r="G7" i="20" s="1"/>
  <c r="O48" i="7"/>
  <c r="F5" i="20" s="1"/>
  <c r="O44" i="7"/>
  <c r="O50" i="7" s="1"/>
  <c r="F7" i="20" s="1"/>
  <c r="N48" i="7"/>
  <c r="E5" i="20" s="1"/>
  <c r="N44" i="7"/>
  <c r="N50" i="7" s="1"/>
  <c r="E7" i="20" s="1"/>
  <c r="M118" i="7"/>
  <c r="M114" i="7"/>
  <c r="M120" i="7" s="1"/>
  <c r="Q100" i="7"/>
  <c r="Q106" i="7" s="1"/>
  <c r="Q104" i="7"/>
  <c r="L86" i="7"/>
  <c r="L92" i="7" s="1"/>
  <c r="C31" i="20" s="1"/>
  <c r="AR78" i="5"/>
  <c r="AR79" i="5"/>
  <c r="AR74" i="5"/>
  <c r="AR71" i="5"/>
  <c r="AR66" i="5"/>
  <c r="AR75" i="5"/>
  <c r="AR63" i="5"/>
  <c r="R25" i="7"/>
  <c r="R36" i="7" s="1"/>
  <c r="AR37" i="5"/>
  <c r="R101" i="25" s="1"/>
  <c r="AJ101" i="25" s="1"/>
  <c r="AR35" i="5"/>
  <c r="R99" i="25" s="1"/>
  <c r="AJ99" i="25" s="1"/>
  <c r="AR46" i="5"/>
  <c r="R110" i="25" s="1"/>
  <c r="AJ110" i="25" s="1"/>
  <c r="AR51" i="5"/>
  <c r="AR49" i="5"/>
  <c r="R113" i="25" s="1"/>
  <c r="AJ113" i="25" s="1"/>
  <c r="AR50" i="5"/>
  <c r="AR40" i="5"/>
  <c r="R104" i="25" s="1"/>
  <c r="AJ104" i="25" s="1"/>
  <c r="AR61" i="5"/>
  <c r="AR62" i="5"/>
  <c r="AR76" i="5"/>
  <c r="AR72" i="5"/>
  <c r="AR42" i="5"/>
  <c r="R106" i="25" s="1"/>
  <c r="AJ106" i="25" s="1"/>
  <c r="AR47" i="5"/>
  <c r="R111" i="25" s="1"/>
  <c r="AJ111" i="25" s="1"/>
  <c r="AR36" i="5"/>
  <c r="R100" i="25" s="1"/>
  <c r="AJ100" i="25" s="1"/>
  <c r="AR65" i="5"/>
  <c r="AR68" i="5"/>
  <c r="AR34" i="5"/>
  <c r="R98" i="25" s="1"/>
  <c r="AJ98" i="25" s="1"/>
  <c r="AR43" i="5"/>
  <c r="R107" i="25" s="1"/>
  <c r="AJ107" i="25" s="1"/>
  <c r="AR32" i="5"/>
  <c r="R96" i="25" s="1"/>
  <c r="AJ96" i="25" s="1"/>
  <c r="AR69" i="5"/>
  <c r="AR60" i="5"/>
  <c r="AR45" i="5"/>
  <c r="R109" i="25" s="1"/>
  <c r="AJ109" i="25" s="1"/>
  <c r="L25" i="19"/>
  <c r="L33" i="19" s="1"/>
  <c r="L67" i="19" s="1"/>
  <c r="L73" i="19" s="1"/>
  <c r="O69" i="19"/>
  <c r="O70" i="19" s="1"/>
  <c r="O76" i="7"/>
  <c r="O72" i="7"/>
  <c r="L42" i="7"/>
  <c r="L23" i="19"/>
  <c r="L31" i="19" s="1"/>
  <c r="L39" i="19" s="1"/>
  <c r="L41" i="19" s="1"/>
  <c r="L47" i="19" s="1"/>
  <c r="Q112" i="7"/>
  <c r="Q28" i="19"/>
  <c r="Q36" i="19" s="1"/>
  <c r="Q109" i="19" s="1"/>
  <c r="Q111" i="19" s="1"/>
  <c r="Q117" i="19" s="1"/>
  <c r="N24" i="19"/>
  <c r="N32" i="19" s="1"/>
  <c r="N53" i="19" s="1"/>
  <c r="N59" i="19" s="1"/>
  <c r="P70" i="7"/>
  <c r="P25" i="19"/>
  <c r="P33" i="19" s="1"/>
  <c r="P67" i="19" s="1"/>
  <c r="P73" i="19" s="1"/>
  <c r="M42" i="7"/>
  <c r="M23" i="19"/>
  <c r="M31" i="19" s="1"/>
  <c r="M39" i="19" s="1"/>
  <c r="M45" i="19" s="1"/>
  <c r="O24" i="19"/>
  <c r="O32" i="19" s="1"/>
  <c r="O53" i="19" s="1"/>
  <c r="O59" i="19" s="1"/>
  <c r="Q70" i="7"/>
  <c r="Q25" i="19"/>
  <c r="Q33" i="19" s="1"/>
  <c r="Q67" i="19" s="1"/>
  <c r="Q73" i="19" s="1"/>
  <c r="L98" i="7"/>
  <c r="L27" i="19"/>
  <c r="L35" i="19" s="1"/>
  <c r="L95" i="19" s="1"/>
  <c r="L101" i="19" s="1"/>
  <c r="P98" i="7"/>
  <c r="P27" i="19"/>
  <c r="P35" i="19" s="1"/>
  <c r="P95" i="19" s="1"/>
  <c r="P97" i="19" s="1"/>
  <c r="P103" i="19" s="1"/>
  <c r="M24" i="19"/>
  <c r="M32" i="19" s="1"/>
  <c r="M53" i="19" s="1"/>
  <c r="M59" i="19" s="1"/>
  <c r="O84" i="7"/>
  <c r="O26" i="19"/>
  <c r="O34" i="19" s="1"/>
  <c r="O81" i="19" s="1"/>
  <c r="O87" i="19" s="1"/>
  <c r="P84" i="7"/>
  <c r="P26" i="19"/>
  <c r="P34" i="19" s="1"/>
  <c r="P81" i="19" s="1"/>
  <c r="P87" i="19" s="1"/>
  <c r="R84" i="7"/>
  <c r="R26" i="19"/>
  <c r="R34" i="19" s="1"/>
  <c r="R81" i="19" s="1"/>
  <c r="R87" i="19" s="1"/>
  <c r="O112" i="7"/>
  <c r="O28" i="19"/>
  <c r="O36" i="19" s="1"/>
  <c r="O109" i="19" s="1"/>
  <c r="O115" i="19" s="1"/>
  <c r="Q84" i="7"/>
  <c r="Q26" i="19"/>
  <c r="Q34" i="19" s="1"/>
  <c r="Q81" i="19" s="1"/>
  <c r="Q87" i="19" s="1"/>
  <c r="R98" i="7"/>
  <c r="R27" i="19"/>
  <c r="R35" i="19" s="1"/>
  <c r="R95" i="19" s="1"/>
  <c r="R97" i="19" s="1"/>
  <c r="R103" i="19" s="1"/>
  <c r="N112" i="7"/>
  <c r="N28" i="19"/>
  <c r="N36" i="19" s="1"/>
  <c r="N109" i="19" s="1"/>
  <c r="N115" i="19" s="1"/>
  <c r="M98" i="7"/>
  <c r="M27" i="19"/>
  <c r="M35" i="19" s="1"/>
  <c r="M95" i="19" s="1"/>
  <c r="M97" i="19" s="1"/>
  <c r="M103" i="19" s="1"/>
  <c r="O98" i="7"/>
  <c r="O27" i="19"/>
  <c r="O35" i="19" s="1"/>
  <c r="O95" i="19" s="1"/>
  <c r="O97" i="19" s="1"/>
  <c r="O103" i="19" s="1"/>
  <c r="R42" i="7"/>
  <c r="R23" i="19"/>
  <c r="R31" i="19" s="1"/>
  <c r="R39" i="19" s="1"/>
  <c r="R45" i="19" s="1"/>
  <c r="O6" i="25"/>
  <c r="G49" i="25"/>
  <c r="R6" i="25"/>
  <c r="J49" i="25"/>
  <c r="M159" i="7"/>
  <c r="AF138" i="7"/>
  <c r="E6" i="25" s="1"/>
  <c r="W6" i="25" s="1"/>
  <c r="AN6" i="25" s="1"/>
  <c r="U159" i="7"/>
  <c r="AJ138" i="7"/>
  <c r="I6" i="25" s="1"/>
  <c r="AA6" i="25" s="1"/>
  <c r="AR6" i="25" s="1"/>
  <c r="K159" i="7"/>
  <c r="AE138" i="7"/>
  <c r="D6" i="25" s="1"/>
  <c r="V6" i="25" s="1"/>
  <c r="AM6" i="25" s="1"/>
  <c r="Q159" i="7"/>
  <c r="AG138" i="7"/>
  <c r="F6" i="25" s="1"/>
  <c r="X6" i="25" s="1"/>
  <c r="AO6" i="25" s="1"/>
  <c r="W159" i="7"/>
  <c r="AI138" i="7"/>
  <c r="H6" i="25" s="1"/>
  <c r="Z6" i="25" s="1"/>
  <c r="AQ6" i="25" s="1"/>
  <c r="N21" i="20"/>
  <c r="N83" i="19"/>
  <c r="P55" i="19"/>
  <c r="P61" i="19" s="1"/>
  <c r="P59" i="19"/>
  <c r="Q41" i="19"/>
  <c r="L111" i="19"/>
  <c r="L117" i="19" s="1"/>
  <c r="L115" i="19"/>
  <c r="M115" i="19"/>
  <c r="M111" i="19"/>
  <c r="M117" i="19" s="1"/>
  <c r="M83" i="19"/>
  <c r="P115" i="19"/>
  <c r="P111" i="19"/>
  <c r="P117" i="19" s="1"/>
  <c r="Q97" i="19"/>
  <c r="Q103" i="19" s="1"/>
  <c r="Q101" i="19"/>
  <c r="P41" i="19"/>
  <c r="O5" i="20"/>
  <c r="M5" i="20"/>
  <c r="N41" i="19"/>
  <c r="K29" i="20"/>
  <c r="L83" i="19"/>
  <c r="R115" i="19"/>
  <c r="R111" i="19"/>
  <c r="R117" i="19" s="1"/>
  <c r="L59" i="19"/>
  <c r="L55" i="19"/>
  <c r="L61" i="19" s="1"/>
  <c r="Q59" i="19"/>
  <c r="Q55" i="19"/>
  <c r="Q61" i="19" s="1"/>
  <c r="N101" i="19"/>
  <c r="N97" i="19"/>
  <c r="N103" i="19" s="1"/>
  <c r="R55" i="19"/>
  <c r="R61" i="19" s="1"/>
  <c r="R59" i="19"/>
  <c r="M21" i="20"/>
  <c r="N69" i="19"/>
  <c r="N5" i="20"/>
  <c r="O41" i="19"/>
  <c r="L115" i="7"/>
  <c r="L121" i="7" s="1"/>
  <c r="L131" i="7" s="1"/>
  <c r="C29" i="20"/>
  <c r="C6" i="26"/>
  <c r="Q4" i="20"/>
  <c r="P28" i="20"/>
  <c r="O4" i="20"/>
  <c r="I28" i="20"/>
  <c r="H28" i="20"/>
  <c r="K12" i="20"/>
  <c r="G20" i="20"/>
  <c r="Q28" i="20"/>
  <c r="P4" i="20"/>
  <c r="L20" i="20"/>
  <c r="C4" i="26"/>
  <c r="D20" i="20"/>
  <c r="O184" i="19"/>
  <c r="O158" i="19"/>
  <c r="O170" i="19" s="1"/>
  <c r="C5" i="26"/>
  <c r="O181" i="7"/>
  <c r="O226" i="7"/>
  <c r="Q20" i="20"/>
  <c r="O12" i="20"/>
  <c r="D28" i="20"/>
  <c r="C20" i="20"/>
  <c r="M12" i="20"/>
  <c r="H20" i="20"/>
  <c r="K4" i="20"/>
  <c r="K20" i="20"/>
  <c r="K28" i="20"/>
  <c r="K184" i="19"/>
  <c r="K158" i="19"/>
  <c r="G28" i="20"/>
  <c r="W158" i="19"/>
  <c r="W170" i="19" s="1"/>
  <c r="W184" i="19"/>
  <c r="F28" i="20"/>
  <c r="F20" i="20"/>
  <c r="U184" i="19"/>
  <c r="U158" i="19"/>
  <c r="U170" i="19" s="1"/>
  <c r="L12" i="20"/>
  <c r="O20" i="20"/>
  <c r="M20" i="20"/>
  <c r="M28" i="20"/>
  <c r="N12" i="20"/>
  <c r="N20" i="20"/>
  <c r="E28" i="20"/>
  <c r="I20" i="20"/>
  <c r="S226" i="7"/>
  <c r="S181" i="7"/>
  <c r="L4" i="20"/>
  <c r="C10" i="26"/>
  <c r="Q12" i="20"/>
  <c r="P12" i="20"/>
  <c r="P20" i="20"/>
  <c r="L28" i="20"/>
  <c r="M184" i="19"/>
  <c r="M158" i="19"/>
  <c r="M170" i="19" s="1"/>
  <c r="S158" i="19"/>
  <c r="S170" i="19" s="1"/>
  <c r="S184" i="19"/>
  <c r="O28" i="20"/>
  <c r="C28" i="20"/>
  <c r="M4" i="20"/>
  <c r="N4" i="20"/>
  <c r="N28" i="20"/>
  <c r="Q158" i="19"/>
  <c r="Q170" i="19" s="1"/>
  <c r="Q184" i="19"/>
  <c r="C9" i="26"/>
  <c r="C8" i="26"/>
  <c r="E20" i="20"/>
  <c r="AG71" i="5"/>
  <c r="AG72" i="5"/>
  <c r="AG41" i="5"/>
  <c r="AG42" i="5"/>
  <c r="AG51" i="5"/>
  <c r="AG69" i="5"/>
  <c r="AG64" i="5"/>
  <c r="AG57" i="5"/>
  <c r="AG75" i="5"/>
  <c r="AG35" i="5"/>
  <c r="AG45" i="5"/>
  <c r="AG36" i="5"/>
  <c r="AG61" i="5"/>
  <c r="AG67" i="5"/>
  <c r="AG59" i="5"/>
  <c r="AG70" i="5"/>
  <c r="AG43" i="5"/>
  <c r="AG37" i="5"/>
  <c r="AG58" i="5"/>
  <c r="AG48" i="5"/>
  <c r="AG60" i="5"/>
  <c r="AG46" i="5"/>
  <c r="AG62" i="5"/>
  <c r="AG33" i="5"/>
  <c r="AG63" i="5"/>
  <c r="AG74" i="5"/>
  <c r="AG78" i="5"/>
  <c r="AG31" i="5"/>
  <c r="AG32" i="5"/>
  <c r="AG73" i="5"/>
  <c r="AG40" i="5"/>
  <c r="AG44" i="5"/>
  <c r="AG38" i="5"/>
  <c r="AG47" i="5"/>
  <c r="AG34" i="5"/>
  <c r="AG76" i="5"/>
  <c r="AG66" i="5"/>
  <c r="AG68" i="5"/>
  <c r="AG49" i="5"/>
  <c r="AG50" i="5"/>
  <c r="AG65" i="5"/>
  <c r="AG77" i="5"/>
  <c r="AG79" i="5"/>
  <c r="M69" i="19" l="1"/>
  <c r="M70" i="19" s="1"/>
  <c r="M78" i="7"/>
  <c r="D23" i="20" s="1"/>
  <c r="G73" i="25"/>
  <c r="Y73" i="25" s="1"/>
  <c r="Y49" i="25"/>
  <c r="J73" i="25"/>
  <c r="AB73" i="25" s="1"/>
  <c r="AB49" i="25"/>
  <c r="R49" i="25"/>
  <c r="AJ6" i="25"/>
  <c r="BA6" i="25" s="1"/>
  <c r="O49" i="25"/>
  <c r="AG6" i="25"/>
  <c r="AX6" i="25" s="1"/>
  <c r="P64" i="7"/>
  <c r="G15" i="20" s="1"/>
  <c r="O64" i="7"/>
  <c r="F15" i="20" s="1"/>
  <c r="N64" i="7"/>
  <c r="E15" i="20" s="1"/>
  <c r="M64" i="7"/>
  <c r="D15" i="20" s="1"/>
  <c r="AG226" i="7"/>
  <c r="AG236" i="7" s="1"/>
  <c r="AG246" i="7" s="1"/>
  <c r="AG256" i="7" s="1"/>
  <c r="AG268" i="7" s="1"/>
  <c r="AG290" i="7" s="1"/>
  <c r="AG312" i="7" s="1"/>
  <c r="AG334" i="7" s="1"/>
  <c r="O268" i="7"/>
  <c r="AI226" i="7"/>
  <c r="AI236" i="7" s="1"/>
  <c r="AI246" i="7" s="1"/>
  <c r="AI256" i="7" s="1"/>
  <c r="AI268" i="7" s="1"/>
  <c r="AI290" i="7" s="1"/>
  <c r="AI312" i="7" s="1"/>
  <c r="AI334" i="7" s="1"/>
  <c r="S268" i="7"/>
  <c r="Q65" i="7"/>
  <c r="H16" i="20" s="1"/>
  <c r="L59" i="7"/>
  <c r="L65" i="7" s="1"/>
  <c r="C16" i="20" s="1"/>
  <c r="N73" i="7"/>
  <c r="N79" i="7" s="1"/>
  <c r="N82" i="7" s="1"/>
  <c r="O45" i="7"/>
  <c r="O51" i="7" s="1"/>
  <c r="M73" i="7"/>
  <c r="M79" i="7" s="1"/>
  <c r="M82" i="7" s="1"/>
  <c r="R65" i="7"/>
  <c r="I16" i="20" s="1"/>
  <c r="M115" i="7"/>
  <c r="M121" i="7" s="1"/>
  <c r="M131" i="7" s="1"/>
  <c r="M87" i="7"/>
  <c r="M93" i="7" s="1"/>
  <c r="P115" i="7"/>
  <c r="P121" i="7" s="1"/>
  <c r="P131" i="7" s="1"/>
  <c r="R115" i="7"/>
  <c r="R121" i="7" s="1"/>
  <c r="R131" i="7" s="1"/>
  <c r="N87" i="7"/>
  <c r="N93" i="7" s="1"/>
  <c r="N101" i="7"/>
  <c r="N107" i="7" s="1"/>
  <c r="N130" i="7" s="1"/>
  <c r="Q101" i="7"/>
  <c r="Q107" i="7" s="1"/>
  <c r="Q130" i="7" s="1"/>
  <c r="P65" i="7"/>
  <c r="G16" i="20" s="1"/>
  <c r="Q45" i="7"/>
  <c r="Q51" i="7" s="1"/>
  <c r="P45" i="7"/>
  <c r="P51" i="7" s="1"/>
  <c r="P54" i="7" s="1"/>
  <c r="N45" i="7"/>
  <c r="N51" i="7" s="1"/>
  <c r="N54" i="7" s="1"/>
  <c r="R70" i="7"/>
  <c r="L87" i="7"/>
  <c r="L93" i="7" s="1"/>
  <c r="L96" i="7" s="1"/>
  <c r="M6" i="25"/>
  <c r="E49" i="25"/>
  <c r="C7" i="26"/>
  <c r="C11" i="26"/>
  <c r="P29" i="20"/>
  <c r="M13" i="20"/>
  <c r="P15" i="20"/>
  <c r="P13" i="20"/>
  <c r="K13" i="20"/>
  <c r="L5" i="20"/>
  <c r="Q13" i="20"/>
  <c r="N29" i="20"/>
  <c r="O21" i="20"/>
  <c r="R25" i="19"/>
  <c r="R33" i="19" s="1"/>
  <c r="R67" i="19" s="1"/>
  <c r="R73" i="19" s="1"/>
  <c r="L72" i="7"/>
  <c r="L78" i="7" s="1"/>
  <c r="N55" i="19"/>
  <c r="N61" i="19" s="1"/>
  <c r="L97" i="19"/>
  <c r="L103" i="19" s="1"/>
  <c r="Q69" i="19"/>
  <c r="Q70" i="19" s="1"/>
  <c r="O55" i="19"/>
  <c r="O61" i="19" s="1"/>
  <c r="O111" i="19"/>
  <c r="O117" i="19" s="1"/>
  <c r="Q115" i="19"/>
  <c r="O75" i="19"/>
  <c r="M55" i="19"/>
  <c r="M61" i="19" s="1"/>
  <c r="M101" i="19"/>
  <c r="O83" i="19"/>
  <c r="O84" i="19" s="1"/>
  <c r="R83" i="19"/>
  <c r="R84" i="19" s="1"/>
  <c r="L45" i="19"/>
  <c r="M41" i="19"/>
  <c r="M47" i="19" s="1"/>
  <c r="R41" i="19"/>
  <c r="R42" i="19" s="1"/>
  <c r="O101" i="19"/>
  <c r="P83" i="19"/>
  <c r="P84" i="19" s="1"/>
  <c r="N111" i="19"/>
  <c r="N117" i="19" s="1"/>
  <c r="N118" i="7"/>
  <c r="N114" i="7"/>
  <c r="R104" i="7"/>
  <c r="R100" i="7"/>
  <c r="Q90" i="7"/>
  <c r="Q86" i="7"/>
  <c r="P90" i="7"/>
  <c r="P86" i="7"/>
  <c r="P104" i="7"/>
  <c r="P100" i="7"/>
  <c r="P76" i="7"/>
  <c r="P72" i="7"/>
  <c r="Q118" i="7"/>
  <c r="Q114" i="7"/>
  <c r="F21" i="20"/>
  <c r="O78" i="7"/>
  <c r="O73" i="7"/>
  <c r="O79" i="7" s="1"/>
  <c r="O82" i="7" s="1"/>
  <c r="P101" i="19"/>
  <c r="R101" i="19"/>
  <c r="Q83" i="19"/>
  <c r="Q89" i="19" s="1"/>
  <c r="P69" i="19"/>
  <c r="P75" i="19" s="1"/>
  <c r="R48" i="7"/>
  <c r="R44" i="7"/>
  <c r="O100" i="7"/>
  <c r="O104" i="7"/>
  <c r="M104" i="7"/>
  <c r="M100" i="7"/>
  <c r="O114" i="7"/>
  <c r="O118" i="7"/>
  <c r="R90" i="7"/>
  <c r="R86" i="7"/>
  <c r="O90" i="7"/>
  <c r="O86" i="7"/>
  <c r="L100" i="7"/>
  <c r="L104" i="7"/>
  <c r="Q76" i="7"/>
  <c r="Q72" i="7"/>
  <c r="M48" i="7"/>
  <c r="M44" i="7"/>
  <c r="L48" i="7"/>
  <c r="L44" i="7"/>
  <c r="Q6" i="25"/>
  <c r="I49" i="25"/>
  <c r="P6" i="25"/>
  <c r="H49" i="25"/>
  <c r="L6" i="25"/>
  <c r="D49" i="25"/>
  <c r="N6" i="25"/>
  <c r="F49" i="25"/>
  <c r="S203" i="7"/>
  <c r="AI204" i="7" s="1"/>
  <c r="AI182" i="7"/>
  <c r="U181" i="7"/>
  <c r="AJ160" i="7"/>
  <c r="Q181" i="7"/>
  <c r="AH160" i="7"/>
  <c r="O203" i="7"/>
  <c r="AG204" i="7" s="1"/>
  <c r="AG182" i="7"/>
  <c r="W181" i="7"/>
  <c r="AK160" i="7"/>
  <c r="K226" i="7"/>
  <c r="AE160" i="7"/>
  <c r="M226" i="7"/>
  <c r="M268" i="7" s="1"/>
  <c r="AF160" i="7"/>
  <c r="M181" i="7"/>
  <c r="U226" i="7"/>
  <c r="W226" i="7"/>
  <c r="K181" i="7"/>
  <c r="Q226" i="7"/>
  <c r="L42" i="19"/>
  <c r="L48" i="19" s="1"/>
  <c r="K7" i="20"/>
  <c r="P47" i="19"/>
  <c r="N75" i="19"/>
  <c r="N47" i="19"/>
  <c r="M89" i="19"/>
  <c r="Q47" i="19"/>
  <c r="O47" i="19"/>
  <c r="L89" i="19"/>
  <c r="N89" i="19"/>
  <c r="O76" i="19"/>
  <c r="L21" i="20"/>
  <c r="O13" i="20"/>
  <c r="O29" i="20"/>
  <c r="N70" i="19"/>
  <c r="M29" i="20"/>
  <c r="Q5" i="20"/>
  <c r="L13" i="20"/>
  <c r="Q112" i="19"/>
  <c r="Q118" i="19" s="1"/>
  <c r="Q128" i="19" s="1"/>
  <c r="M84" i="19"/>
  <c r="N98" i="19"/>
  <c r="N104" i="19" s="1"/>
  <c r="N127" i="19" s="1"/>
  <c r="M98" i="19"/>
  <c r="M104" i="19" s="1"/>
  <c r="M127" i="19" s="1"/>
  <c r="Q56" i="19"/>
  <c r="Q62" i="19" s="1"/>
  <c r="O15" i="20"/>
  <c r="Q15" i="20"/>
  <c r="Q98" i="19"/>
  <c r="Q104" i="19" s="1"/>
  <c r="Q127" i="19" s="1"/>
  <c r="P21" i="20"/>
  <c r="P42" i="19"/>
  <c r="R56" i="19"/>
  <c r="R62" i="19" s="1"/>
  <c r="N84" i="19"/>
  <c r="L84" i="19"/>
  <c r="O42" i="19"/>
  <c r="M112" i="19"/>
  <c r="M118" i="19" s="1"/>
  <c r="M128" i="19" s="1"/>
  <c r="P112" i="19"/>
  <c r="P118" i="19" s="1"/>
  <c r="P128" i="19" s="1"/>
  <c r="N13" i="20"/>
  <c r="P56" i="19"/>
  <c r="P62" i="19" s="1"/>
  <c r="P98" i="19"/>
  <c r="P104" i="19" s="1"/>
  <c r="P127" i="19" s="1"/>
  <c r="P5" i="20"/>
  <c r="L29" i="20"/>
  <c r="Q29" i="20"/>
  <c r="L112" i="19"/>
  <c r="L118" i="19" s="1"/>
  <c r="L128" i="19" s="1"/>
  <c r="O98" i="19"/>
  <c r="O104" i="19" s="1"/>
  <c r="O127" i="19" s="1"/>
  <c r="R98" i="19"/>
  <c r="R104" i="19" s="1"/>
  <c r="R127" i="19" s="1"/>
  <c r="L69" i="19"/>
  <c r="K21" i="20"/>
  <c r="Q42" i="19"/>
  <c r="K15" i="20"/>
  <c r="N42" i="19"/>
  <c r="R112" i="19"/>
  <c r="R118" i="19" s="1"/>
  <c r="R128" i="19" s="1"/>
  <c r="L56" i="19"/>
  <c r="L62" i="19" s="1"/>
  <c r="I12" i="20"/>
  <c r="I4" i="20"/>
  <c r="H12" i="20"/>
  <c r="H4" i="20"/>
  <c r="C12" i="20"/>
  <c r="C4" i="20"/>
  <c r="C21" i="20"/>
  <c r="E12" i="20"/>
  <c r="E4" i="20"/>
  <c r="F12" i="20"/>
  <c r="F4" i="20"/>
  <c r="D4" i="20"/>
  <c r="D12" i="20"/>
  <c r="G12" i="20"/>
  <c r="G4" i="20"/>
  <c r="K170" i="19"/>
  <c r="K227" i="19"/>
  <c r="M75" i="19" l="1"/>
  <c r="L23" i="20" s="1"/>
  <c r="F73" i="25"/>
  <c r="X73" i="25" s="1"/>
  <c r="X49" i="25"/>
  <c r="O73" i="25"/>
  <c r="AG73" i="25" s="1"/>
  <c r="AG49" i="25"/>
  <c r="D73" i="25"/>
  <c r="V73" i="25" s="1"/>
  <c r="V49" i="25"/>
  <c r="I73" i="25"/>
  <c r="AA73" i="25" s="1"/>
  <c r="AA49" i="25"/>
  <c r="E73" i="25"/>
  <c r="W73" i="25" s="1"/>
  <c r="W49" i="25"/>
  <c r="H73" i="25"/>
  <c r="Z73" i="25" s="1"/>
  <c r="Z49" i="25"/>
  <c r="R73" i="25"/>
  <c r="AJ73" i="25" s="1"/>
  <c r="AJ49" i="25"/>
  <c r="L49" i="25"/>
  <c r="AD6" i="25"/>
  <c r="AU6" i="25" s="1"/>
  <c r="Q49" i="25"/>
  <c r="AI6" i="25"/>
  <c r="AZ6" i="25" s="1"/>
  <c r="M49" i="25"/>
  <c r="AE6" i="25"/>
  <c r="AV6" i="25" s="1"/>
  <c r="N49" i="25"/>
  <c r="AF6" i="25"/>
  <c r="AW6" i="25" s="1"/>
  <c r="P49" i="25"/>
  <c r="AH6" i="25"/>
  <c r="AY6" i="25" s="1"/>
  <c r="R68" i="7"/>
  <c r="I18" i="20" s="1"/>
  <c r="L68" i="7"/>
  <c r="C18" i="20" s="1"/>
  <c r="N95" i="7"/>
  <c r="E33" i="20" s="1"/>
  <c r="N96" i="7"/>
  <c r="E34" i="20" s="1"/>
  <c r="D32" i="20"/>
  <c r="M96" i="7"/>
  <c r="D34" i="20" s="1"/>
  <c r="P67" i="7"/>
  <c r="G17" i="20" s="1"/>
  <c r="P68" i="7"/>
  <c r="G18" i="20" s="1"/>
  <c r="Q68" i="7"/>
  <c r="H18" i="20" s="1"/>
  <c r="Q53" i="7"/>
  <c r="H9" i="20" s="1"/>
  <c r="Q54" i="7"/>
  <c r="H10" i="20" s="1"/>
  <c r="F8" i="20"/>
  <c r="O54" i="7"/>
  <c r="F10" i="20" s="1"/>
  <c r="AK226" i="7"/>
  <c r="AK236" i="7" s="1"/>
  <c r="AK246" i="7" s="1"/>
  <c r="AK256" i="7" s="1"/>
  <c r="AK268" i="7" s="1"/>
  <c r="AK290" i="7" s="1"/>
  <c r="AK312" i="7" s="1"/>
  <c r="AK334" i="7" s="1"/>
  <c r="W268" i="7"/>
  <c r="AF226" i="7"/>
  <c r="AF236" i="7" s="1"/>
  <c r="AF246" i="7" s="1"/>
  <c r="AF256" i="7" s="1"/>
  <c r="AF268" i="7" s="1"/>
  <c r="AF290" i="7" s="1"/>
  <c r="AF312" i="7" s="1"/>
  <c r="AF334" i="7" s="1"/>
  <c r="AJ226" i="7"/>
  <c r="AJ236" i="7" s="1"/>
  <c r="AJ246" i="7" s="1"/>
  <c r="AJ256" i="7" s="1"/>
  <c r="AJ268" i="7" s="1"/>
  <c r="AJ290" i="7" s="1"/>
  <c r="AJ312" i="7" s="1"/>
  <c r="AJ334" i="7" s="1"/>
  <c r="U268" i="7"/>
  <c r="AH226" i="7"/>
  <c r="AH236" i="7" s="1"/>
  <c r="AH246" i="7" s="1"/>
  <c r="AH256" i="7" s="1"/>
  <c r="AH268" i="7" s="1"/>
  <c r="AH290" i="7" s="1"/>
  <c r="AH312" i="7" s="1"/>
  <c r="AH334" i="7" s="1"/>
  <c r="Q268" i="7"/>
  <c r="AE226" i="7"/>
  <c r="AE236" i="7" s="1"/>
  <c r="AE246" i="7" s="1"/>
  <c r="AE256" i="7" s="1"/>
  <c r="AE268" i="7" s="1"/>
  <c r="AE290" i="7" s="1"/>
  <c r="AE312" i="7" s="1"/>
  <c r="AE334" i="7" s="1"/>
  <c r="K268" i="7"/>
  <c r="Q127" i="7"/>
  <c r="Q67" i="7"/>
  <c r="H17" i="20" s="1"/>
  <c r="E24" i="20"/>
  <c r="N81" i="7"/>
  <c r="E25" i="20" s="1"/>
  <c r="O53" i="7"/>
  <c r="F9" i="20" s="1"/>
  <c r="O126" i="7"/>
  <c r="M129" i="7"/>
  <c r="M95" i="7"/>
  <c r="D33" i="20" s="1"/>
  <c r="N128" i="7"/>
  <c r="D24" i="20"/>
  <c r="M128" i="7"/>
  <c r="M81" i="7"/>
  <c r="D25" i="20" s="1"/>
  <c r="R67" i="7"/>
  <c r="I17" i="20" s="1"/>
  <c r="N129" i="7"/>
  <c r="E32" i="20"/>
  <c r="P53" i="7"/>
  <c r="G9" i="20" s="1"/>
  <c r="N126" i="7"/>
  <c r="N53" i="7"/>
  <c r="E9" i="20" s="1"/>
  <c r="E8" i="20"/>
  <c r="P126" i="7"/>
  <c r="P127" i="7"/>
  <c r="G8" i="20"/>
  <c r="H8" i="20"/>
  <c r="C32" i="20"/>
  <c r="Q126" i="7"/>
  <c r="R72" i="7"/>
  <c r="R73" i="7" s="1"/>
  <c r="R79" i="7" s="1"/>
  <c r="R82" i="7" s="1"/>
  <c r="R76" i="7"/>
  <c r="I21" i="20" s="1"/>
  <c r="L129" i="7"/>
  <c r="L95" i="7"/>
  <c r="C33" i="20" s="1"/>
  <c r="C21" i="26"/>
  <c r="C26" i="26"/>
  <c r="C22" i="26"/>
  <c r="C23" i="26"/>
  <c r="C25" i="26"/>
  <c r="C20" i="26"/>
  <c r="C24" i="26"/>
  <c r="C19" i="26"/>
  <c r="O79" i="19"/>
  <c r="N26" i="20" s="1"/>
  <c r="P65" i="19"/>
  <c r="Q65" i="19"/>
  <c r="O7" i="20"/>
  <c r="K31" i="20"/>
  <c r="L31" i="20"/>
  <c r="K5" i="20"/>
  <c r="P31" i="20"/>
  <c r="M7" i="20"/>
  <c r="K8" i="20"/>
  <c r="C23" i="20"/>
  <c r="M23" i="20"/>
  <c r="Q21" i="20"/>
  <c r="L64" i="19"/>
  <c r="E10" i="20"/>
  <c r="M15" i="20"/>
  <c r="O23" i="20"/>
  <c r="N23" i="20"/>
  <c r="R69" i="19"/>
  <c r="R75" i="19" s="1"/>
  <c r="L73" i="7"/>
  <c r="L79" i="7" s="1"/>
  <c r="L82" i="7" s="1"/>
  <c r="L98" i="19"/>
  <c r="L104" i="19" s="1"/>
  <c r="L127" i="19" s="1"/>
  <c r="Q75" i="19"/>
  <c r="P70" i="19"/>
  <c r="P76" i="19" s="1"/>
  <c r="N56" i="19"/>
  <c r="N62" i="19" s="1"/>
  <c r="N15" i="20"/>
  <c r="O89" i="19"/>
  <c r="P89" i="19"/>
  <c r="R47" i="19"/>
  <c r="Q84" i="19"/>
  <c r="Q90" i="19" s="1"/>
  <c r="M42" i="19"/>
  <c r="M48" i="19" s="1"/>
  <c r="O56" i="19"/>
  <c r="O62" i="19" s="1"/>
  <c r="O112" i="19"/>
  <c r="O118" i="19" s="1"/>
  <c r="O128" i="19" s="1"/>
  <c r="R89" i="19"/>
  <c r="L15" i="20"/>
  <c r="M56" i="19"/>
  <c r="M62" i="19" s="1"/>
  <c r="N112" i="19"/>
  <c r="N118" i="19" s="1"/>
  <c r="N128" i="19" s="1"/>
  <c r="D5" i="20"/>
  <c r="O106" i="7"/>
  <c r="O101" i="7"/>
  <c r="O107" i="7" s="1"/>
  <c r="O130" i="7" s="1"/>
  <c r="O92" i="7"/>
  <c r="O87" i="7"/>
  <c r="O93" i="7" s="1"/>
  <c r="O96" i="7" s="1"/>
  <c r="R92" i="7"/>
  <c r="R87" i="7"/>
  <c r="R93" i="7" s="1"/>
  <c r="R96" i="7" s="1"/>
  <c r="M106" i="7"/>
  <c r="M101" i="7"/>
  <c r="M107" i="7" s="1"/>
  <c r="M130" i="7" s="1"/>
  <c r="R50" i="7"/>
  <c r="R45" i="7"/>
  <c r="R51" i="7" s="1"/>
  <c r="R54" i="7" s="1"/>
  <c r="F23" i="20"/>
  <c r="M65" i="7"/>
  <c r="D16" i="20" s="1"/>
  <c r="H29" i="20"/>
  <c r="H21" i="20"/>
  <c r="F24" i="20"/>
  <c r="O128" i="7"/>
  <c r="P313" i="7" s="1"/>
  <c r="O81" i="7"/>
  <c r="Q120" i="7"/>
  <c r="Q115" i="7"/>
  <c r="Q121" i="7" s="1"/>
  <c r="Q131" i="7" s="1"/>
  <c r="Q92" i="7"/>
  <c r="Q87" i="7"/>
  <c r="Q93" i="7" s="1"/>
  <c r="Q96" i="7" s="1"/>
  <c r="N120" i="7"/>
  <c r="N115" i="7"/>
  <c r="N121" i="7" s="1"/>
  <c r="N131" i="7" s="1"/>
  <c r="N65" i="7"/>
  <c r="E16" i="20" s="1"/>
  <c r="O65" i="7"/>
  <c r="F16" i="20" s="1"/>
  <c r="L106" i="7"/>
  <c r="L101" i="7"/>
  <c r="L107" i="7" s="1"/>
  <c r="L130" i="7" s="1"/>
  <c r="F29" i="20"/>
  <c r="I29" i="20"/>
  <c r="O120" i="7"/>
  <c r="O115" i="7"/>
  <c r="O121" i="7" s="1"/>
  <c r="O131" i="7" s="1"/>
  <c r="I5" i="20"/>
  <c r="P78" i="7"/>
  <c r="P73" i="7"/>
  <c r="P79" i="7" s="1"/>
  <c r="P82" i="7" s="1"/>
  <c r="P106" i="7"/>
  <c r="P101" i="7"/>
  <c r="P107" i="7" s="1"/>
  <c r="P130" i="7" s="1"/>
  <c r="P92" i="7"/>
  <c r="P87" i="7"/>
  <c r="P93" i="7" s="1"/>
  <c r="P96" i="7" s="1"/>
  <c r="R106" i="7"/>
  <c r="R101" i="7"/>
  <c r="R107" i="7" s="1"/>
  <c r="R130" i="7" s="1"/>
  <c r="C5" i="20"/>
  <c r="L50" i="7"/>
  <c r="L45" i="7"/>
  <c r="M50" i="7"/>
  <c r="M45" i="7"/>
  <c r="M51" i="7" s="1"/>
  <c r="M54" i="7" s="1"/>
  <c r="Q78" i="7"/>
  <c r="Q73" i="7"/>
  <c r="Q79" i="7" s="1"/>
  <c r="Q82" i="7" s="1"/>
  <c r="G21" i="20"/>
  <c r="G29" i="20"/>
  <c r="M203" i="7"/>
  <c r="AF204" i="7" s="1"/>
  <c r="AF182" i="7"/>
  <c r="U203" i="7"/>
  <c r="AJ204" i="7" s="1"/>
  <c r="AJ182" i="7"/>
  <c r="K203" i="7"/>
  <c r="AE204" i="7" s="1"/>
  <c r="AE182" i="7"/>
  <c r="W203" i="7"/>
  <c r="AK204" i="7" s="1"/>
  <c r="AK182" i="7"/>
  <c r="Q203" i="7"/>
  <c r="AH204" i="7" s="1"/>
  <c r="AH182" i="7"/>
  <c r="K357" i="7"/>
  <c r="L50" i="19"/>
  <c r="L123" i="19"/>
  <c r="J135" i="19" s="1"/>
  <c r="L51" i="19"/>
  <c r="M31" i="20"/>
  <c r="N24" i="20"/>
  <c r="N7" i="20"/>
  <c r="L7" i="20"/>
  <c r="O78" i="19"/>
  <c r="O125" i="19"/>
  <c r="P159" i="19" s="1"/>
  <c r="N48" i="19"/>
  <c r="Q48" i="19"/>
  <c r="R48" i="19"/>
  <c r="O90" i="19"/>
  <c r="N90" i="19"/>
  <c r="P48" i="19"/>
  <c r="R90" i="19"/>
  <c r="N76" i="19"/>
  <c r="P7" i="20"/>
  <c r="M76" i="19"/>
  <c r="L90" i="19"/>
  <c r="M90" i="19"/>
  <c r="O48" i="19"/>
  <c r="P90" i="19"/>
  <c r="L75" i="19"/>
  <c r="Q76" i="19"/>
  <c r="Q124" i="19"/>
  <c r="T195" i="19" s="1"/>
  <c r="R124" i="19"/>
  <c r="V195" i="19" s="1"/>
  <c r="Q16" i="20"/>
  <c r="P16" i="20"/>
  <c r="Q64" i="19"/>
  <c r="R65" i="19"/>
  <c r="R64" i="19"/>
  <c r="L124" i="19"/>
  <c r="J195" i="19" s="1"/>
  <c r="L70" i="19"/>
  <c r="P124" i="19"/>
  <c r="R147" i="19" s="1"/>
  <c r="P64" i="19"/>
  <c r="O16" i="20"/>
  <c r="K16" i="20"/>
  <c r="L65" i="19"/>
  <c r="G10" i="20"/>
  <c r="C34" i="20"/>
  <c r="D26" i="20"/>
  <c r="E26" i="20"/>
  <c r="P73" i="25" l="1"/>
  <c r="AH73" i="25" s="1"/>
  <c r="AH49" i="25"/>
  <c r="M73" i="25"/>
  <c r="AE73" i="25" s="1"/>
  <c r="AE49" i="25"/>
  <c r="L73" i="25"/>
  <c r="AD73" i="25" s="1"/>
  <c r="AD49" i="25"/>
  <c r="N73" i="25"/>
  <c r="AF73" i="25" s="1"/>
  <c r="AF49" i="25"/>
  <c r="Q73" i="25"/>
  <c r="AI73" i="25" s="1"/>
  <c r="AI49" i="25"/>
  <c r="L51" i="7"/>
  <c r="L126" i="7" s="1"/>
  <c r="R127" i="7"/>
  <c r="V160" i="7" s="1"/>
  <c r="L127" i="7"/>
  <c r="J369" i="7" s="1"/>
  <c r="L67" i="7"/>
  <c r="C17" i="20" s="1"/>
  <c r="N68" i="7"/>
  <c r="E18" i="20" s="1"/>
  <c r="M68" i="7"/>
  <c r="D18" i="20" s="1"/>
  <c r="N257" i="7"/>
  <c r="N335" i="7"/>
  <c r="L257" i="7"/>
  <c r="L335" i="7"/>
  <c r="J391" i="7"/>
  <c r="J335" i="7"/>
  <c r="N182" i="7"/>
  <c r="N313" i="7"/>
  <c r="L182" i="7"/>
  <c r="L313" i="7"/>
  <c r="T160" i="7"/>
  <c r="T291" i="7"/>
  <c r="R237" i="7"/>
  <c r="R291" i="7"/>
  <c r="T138" i="7"/>
  <c r="T269" i="7"/>
  <c r="R227" i="7"/>
  <c r="R269" i="7"/>
  <c r="N227" i="7"/>
  <c r="N269" i="7"/>
  <c r="P227" i="7"/>
  <c r="P269" i="7"/>
  <c r="T237" i="7"/>
  <c r="L204" i="7"/>
  <c r="P138" i="7"/>
  <c r="N247" i="7"/>
  <c r="L247" i="7"/>
  <c r="N204" i="7"/>
  <c r="R160" i="7"/>
  <c r="N138" i="7"/>
  <c r="R78" i="7"/>
  <c r="I23" i="20" s="1"/>
  <c r="R138" i="7"/>
  <c r="J257" i="7"/>
  <c r="T227" i="7"/>
  <c r="J204" i="7"/>
  <c r="C34" i="26"/>
  <c r="C49" i="26" s="1"/>
  <c r="C35" i="26"/>
  <c r="C50" i="26" s="1"/>
  <c r="C38" i="26"/>
  <c r="C53" i="26" s="1"/>
  <c r="C41" i="26"/>
  <c r="C56" i="26" s="1"/>
  <c r="C39" i="26"/>
  <c r="C54" i="26" s="1"/>
  <c r="C40" i="26"/>
  <c r="C55" i="26" s="1"/>
  <c r="C37" i="26"/>
  <c r="C52" i="26" s="1"/>
  <c r="C36" i="26"/>
  <c r="C51" i="26" s="1"/>
  <c r="P18" i="20"/>
  <c r="K17" i="20"/>
  <c r="O24" i="20"/>
  <c r="Q18" i="20"/>
  <c r="K23" i="20"/>
  <c r="Q32" i="20"/>
  <c r="K10" i="20"/>
  <c r="M51" i="19"/>
  <c r="N125" i="19"/>
  <c r="N159" i="19" s="1"/>
  <c r="P51" i="19"/>
  <c r="O10" i="20" s="1"/>
  <c r="R95" i="7"/>
  <c r="I33" i="20" s="1"/>
  <c r="Q92" i="19"/>
  <c r="Q23" i="20"/>
  <c r="O123" i="19"/>
  <c r="P135" i="19" s="1"/>
  <c r="N126" i="19"/>
  <c r="N215" i="19" s="1"/>
  <c r="M65" i="19"/>
  <c r="O18" i="20"/>
  <c r="O17" i="20"/>
  <c r="N32" i="20"/>
  <c r="N25" i="20"/>
  <c r="O31" i="20"/>
  <c r="L93" i="19"/>
  <c r="K34" i="20" s="1"/>
  <c r="Q8" i="20"/>
  <c r="C24" i="20"/>
  <c r="M125" i="19"/>
  <c r="L159" i="19" s="1"/>
  <c r="Q123" i="19"/>
  <c r="T135" i="19" s="1"/>
  <c r="P24" i="20"/>
  <c r="N51" i="19"/>
  <c r="N64" i="19"/>
  <c r="R70" i="19"/>
  <c r="R76" i="19" s="1"/>
  <c r="L128" i="7"/>
  <c r="L81" i="7"/>
  <c r="Q7" i="20"/>
  <c r="P23" i="20"/>
  <c r="O124" i="19"/>
  <c r="P147" i="19" s="1"/>
  <c r="N16" i="20"/>
  <c r="O64" i="19"/>
  <c r="N124" i="19"/>
  <c r="N195" i="19" s="1"/>
  <c r="M16" i="20"/>
  <c r="N65" i="19"/>
  <c r="N31" i="20"/>
  <c r="O65" i="19"/>
  <c r="M124" i="19"/>
  <c r="L147" i="19" s="1"/>
  <c r="I32" i="20"/>
  <c r="R81" i="7"/>
  <c r="Q31" i="20"/>
  <c r="R129" i="7"/>
  <c r="M64" i="19"/>
  <c r="L16" i="20"/>
  <c r="I7" i="20"/>
  <c r="I31" i="20"/>
  <c r="Q128" i="7"/>
  <c r="H23" i="20"/>
  <c r="C7" i="20"/>
  <c r="G31" i="20"/>
  <c r="F25" i="20"/>
  <c r="O129" i="7"/>
  <c r="P335" i="7" s="1"/>
  <c r="O95" i="7"/>
  <c r="F32" i="20"/>
  <c r="R128" i="7"/>
  <c r="H24" i="20"/>
  <c r="Q81" i="7"/>
  <c r="D8" i="20"/>
  <c r="M126" i="7"/>
  <c r="L269" i="7" s="1"/>
  <c r="M53" i="7"/>
  <c r="P81" i="7"/>
  <c r="P128" i="7"/>
  <c r="R313" i="7" s="1"/>
  <c r="G24" i="20"/>
  <c r="Q95" i="7"/>
  <c r="H32" i="20"/>
  <c r="Q129" i="7"/>
  <c r="T335" i="7" s="1"/>
  <c r="P182" i="7"/>
  <c r="P247" i="7"/>
  <c r="F31" i="20"/>
  <c r="P129" i="7"/>
  <c r="R335" i="7" s="1"/>
  <c r="P95" i="7"/>
  <c r="G32" i="20"/>
  <c r="I24" i="20"/>
  <c r="D7" i="20"/>
  <c r="G23" i="20"/>
  <c r="H31" i="20"/>
  <c r="F26" i="20"/>
  <c r="R53" i="7"/>
  <c r="I8" i="20"/>
  <c r="R126" i="7"/>
  <c r="V269" i="7" s="1"/>
  <c r="J228" i="19"/>
  <c r="J185" i="19"/>
  <c r="K9" i="20"/>
  <c r="R93" i="19"/>
  <c r="Q125" i="19"/>
  <c r="T159" i="19" s="1"/>
  <c r="R123" i="19"/>
  <c r="V185" i="19" s="1"/>
  <c r="L126" i="19"/>
  <c r="J261" i="19" s="1"/>
  <c r="R126" i="19"/>
  <c r="V171" i="19" s="1"/>
  <c r="R51" i="19"/>
  <c r="R92" i="19"/>
  <c r="R50" i="19"/>
  <c r="K32" i="20"/>
  <c r="L92" i="19"/>
  <c r="Q79" i="19"/>
  <c r="Q78" i="19"/>
  <c r="Q126" i="19"/>
  <c r="T171" i="19" s="1"/>
  <c r="M79" i="19"/>
  <c r="O50" i="19"/>
  <c r="N8" i="20"/>
  <c r="P123" i="19"/>
  <c r="R185" i="19" s="1"/>
  <c r="M78" i="19"/>
  <c r="O51" i="19"/>
  <c r="L24" i="20"/>
  <c r="P78" i="19"/>
  <c r="N50" i="19"/>
  <c r="P79" i="19"/>
  <c r="M8" i="20"/>
  <c r="N92" i="19"/>
  <c r="N93" i="19"/>
  <c r="M32" i="20"/>
  <c r="P125" i="19"/>
  <c r="R159" i="19" s="1"/>
  <c r="N123" i="19"/>
  <c r="N185" i="19" s="1"/>
  <c r="Q93" i="19"/>
  <c r="P205" i="19"/>
  <c r="P32" i="20"/>
  <c r="M92" i="19"/>
  <c r="M123" i="19"/>
  <c r="L135" i="19" s="1"/>
  <c r="P92" i="19"/>
  <c r="P126" i="19"/>
  <c r="R215" i="19" s="1"/>
  <c r="M93" i="19"/>
  <c r="M24" i="20"/>
  <c r="O32" i="20"/>
  <c r="L32" i="20"/>
  <c r="P93" i="19"/>
  <c r="M126" i="19"/>
  <c r="L215" i="19" s="1"/>
  <c r="L76" i="19"/>
  <c r="Q50" i="19"/>
  <c r="O92" i="19"/>
  <c r="N78" i="19"/>
  <c r="P50" i="19"/>
  <c r="O126" i="19"/>
  <c r="P8" i="20"/>
  <c r="M50" i="19"/>
  <c r="L8" i="20"/>
  <c r="O93" i="19"/>
  <c r="N79" i="19"/>
  <c r="Q51" i="19"/>
  <c r="O8" i="20"/>
  <c r="V147" i="19"/>
  <c r="T147" i="19"/>
  <c r="P17" i="20"/>
  <c r="J147" i="19"/>
  <c r="Q17" i="20"/>
  <c r="J239" i="19"/>
  <c r="R195" i="19"/>
  <c r="K18" i="20"/>
  <c r="C8" i="20" l="1"/>
  <c r="L53" i="7"/>
  <c r="C9" i="20" s="1"/>
  <c r="L54" i="7"/>
  <c r="C10" i="20" s="1"/>
  <c r="V237" i="7"/>
  <c r="V291" i="7"/>
  <c r="J237" i="7"/>
  <c r="J291" i="7"/>
  <c r="J160" i="7"/>
  <c r="N127" i="7"/>
  <c r="N291" i="7" s="1"/>
  <c r="N67" i="7"/>
  <c r="E17" i="20" s="1"/>
  <c r="M127" i="7"/>
  <c r="L291" i="7" s="1"/>
  <c r="M67" i="7"/>
  <c r="D17" i="20" s="1"/>
  <c r="O127" i="7"/>
  <c r="P291" i="7" s="1"/>
  <c r="O68" i="7"/>
  <c r="F18" i="20" s="1"/>
  <c r="O67" i="7"/>
  <c r="F17" i="20" s="1"/>
  <c r="V204" i="7"/>
  <c r="V335" i="7"/>
  <c r="J269" i="7"/>
  <c r="J358" i="7"/>
  <c r="V247" i="7"/>
  <c r="V313" i="7"/>
  <c r="T182" i="7"/>
  <c r="T313" i="7"/>
  <c r="J182" i="7"/>
  <c r="J313" i="7"/>
  <c r="N171" i="19"/>
  <c r="N205" i="19"/>
  <c r="P33" i="20"/>
  <c r="L205" i="19"/>
  <c r="T185" i="19"/>
  <c r="M10" i="20"/>
  <c r="P185" i="19"/>
  <c r="I25" i="20"/>
  <c r="M18" i="20"/>
  <c r="I26" i="20"/>
  <c r="N34" i="20"/>
  <c r="M25" i="20"/>
  <c r="N9" i="20"/>
  <c r="H25" i="20"/>
  <c r="M17" i="20"/>
  <c r="N33" i="20"/>
  <c r="Q9" i="20"/>
  <c r="L17" i="20"/>
  <c r="C26" i="20"/>
  <c r="K33" i="20"/>
  <c r="P9" i="20"/>
  <c r="P34" i="20"/>
  <c r="L79" i="19"/>
  <c r="K26" i="20" s="1"/>
  <c r="L34" i="20"/>
  <c r="M33" i="20"/>
  <c r="Q33" i="20"/>
  <c r="L10" i="20"/>
  <c r="N10" i="20"/>
  <c r="P25" i="20"/>
  <c r="H26" i="20"/>
  <c r="I34" i="20"/>
  <c r="N17" i="20"/>
  <c r="M26" i="20"/>
  <c r="O33" i="20"/>
  <c r="Q10" i="20"/>
  <c r="Q24" i="20"/>
  <c r="L18" i="20"/>
  <c r="R125" i="19"/>
  <c r="V205" i="19" s="1"/>
  <c r="R79" i="19"/>
  <c r="R78" i="19"/>
  <c r="J247" i="7"/>
  <c r="J380" i="7"/>
  <c r="C25" i="20"/>
  <c r="L195" i="19"/>
  <c r="N18" i="20"/>
  <c r="T247" i="7"/>
  <c r="N147" i="19"/>
  <c r="P195" i="19"/>
  <c r="V182" i="7"/>
  <c r="V257" i="7"/>
  <c r="T257" i="7"/>
  <c r="T204" i="7"/>
  <c r="R182" i="7"/>
  <c r="R247" i="7"/>
  <c r="I10" i="20"/>
  <c r="G34" i="20"/>
  <c r="G25" i="20"/>
  <c r="F34" i="20"/>
  <c r="L138" i="7"/>
  <c r="L227" i="7"/>
  <c r="R257" i="7"/>
  <c r="R204" i="7"/>
  <c r="J227" i="7"/>
  <c r="J138" i="7"/>
  <c r="H34" i="20"/>
  <c r="F33" i="20"/>
  <c r="V227" i="7"/>
  <c r="V138" i="7"/>
  <c r="H33" i="20"/>
  <c r="I9" i="20"/>
  <c r="G33" i="20"/>
  <c r="G26" i="20"/>
  <c r="D9" i="20"/>
  <c r="D10" i="20"/>
  <c r="P257" i="7"/>
  <c r="P204" i="7"/>
  <c r="R135" i="19"/>
  <c r="P26" i="20"/>
  <c r="V215" i="19"/>
  <c r="Q34" i="20"/>
  <c r="J215" i="19"/>
  <c r="J171" i="19"/>
  <c r="M9" i="20"/>
  <c r="L33" i="20"/>
  <c r="L26" i="20"/>
  <c r="V135" i="19"/>
  <c r="T215" i="19"/>
  <c r="T205" i="19"/>
  <c r="O25" i="20"/>
  <c r="N135" i="19"/>
  <c r="L25" i="20"/>
  <c r="R205" i="19"/>
  <c r="L185" i="19"/>
  <c r="M34" i="20"/>
  <c r="O26" i="20"/>
  <c r="O34" i="20"/>
  <c r="R171" i="19"/>
  <c r="L171" i="19"/>
  <c r="K24" i="20"/>
  <c r="P171" i="19"/>
  <c r="P215" i="19"/>
  <c r="L125" i="19"/>
  <c r="J205" i="19" s="1"/>
  <c r="L78" i="19"/>
  <c r="O9" i="20"/>
  <c r="P10" i="20"/>
  <c r="L9" i="20"/>
  <c r="N160" i="7" l="1"/>
  <c r="N237" i="7"/>
  <c r="L160" i="7"/>
  <c r="L237" i="7"/>
  <c r="P160" i="7"/>
  <c r="P237" i="7"/>
  <c r="Q26" i="20"/>
  <c r="V159" i="19"/>
  <c r="Q25" i="20"/>
  <c r="J159" i="19"/>
  <c r="J250" i="19"/>
  <c r="K25" i="20"/>
</calcChain>
</file>

<file path=xl/sharedStrings.xml><?xml version="1.0" encoding="utf-8"?>
<sst xmlns="http://schemas.openxmlformats.org/spreadsheetml/2006/main" count="3283" uniqueCount="394">
  <si>
    <t>Name</t>
  </si>
  <si>
    <t>Category</t>
  </si>
  <si>
    <t>Inventory result</t>
  </si>
  <si>
    <t>Unit</t>
  </si>
  <si>
    <t>Impact factor</t>
  </si>
  <si>
    <t>Impact result</t>
  </si>
  <si>
    <t>Acidification</t>
  </si>
  <si>
    <t>molc H+ eq</t>
  </si>
  <si>
    <t>Climate change</t>
  </si>
  <si>
    <t>kg CO2 eq</t>
  </si>
  <si>
    <t>Freshwater ecotoxicity</t>
  </si>
  <si>
    <t>CTUe</t>
  </si>
  <si>
    <t>Freshwater eutrophication</t>
  </si>
  <si>
    <t>kg P eq</t>
  </si>
  <si>
    <t>Human toxicity, cancer effects</t>
  </si>
  <si>
    <t>CTUh</t>
  </si>
  <si>
    <t>Human toxicity, non-cancer effects</t>
  </si>
  <si>
    <t>Ionizing radiation E (interim)</t>
  </si>
  <si>
    <t>Ionizing radiation HH</t>
  </si>
  <si>
    <t>kBq U235 eq</t>
  </si>
  <si>
    <t>Land use</t>
  </si>
  <si>
    <t>kg C deficit</t>
  </si>
  <si>
    <t>Marine eutrophication</t>
  </si>
  <si>
    <t>kg N eq</t>
  </si>
  <si>
    <t>Mineral, fossil &amp; ren resource depletion</t>
  </si>
  <si>
    <t>kg Sb eq</t>
  </si>
  <si>
    <t>Ozone depletion</t>
  </si>
  <si>
    <t>kg CFC-11 eq</t>
  </si>
  <si>
    <t>Particulate matter</t>
  </si>
  <si>
    <t>kg PM2.5 eq</t>
  </si>
  <si>
    <t>Photochemical ozone formation</t>
  </si>
  <si>
    <t>kg NMVOC eq</t>
  </si>
  <si>
    <t>Terrestrial eutrophication</t>
  </si>
  <si>
    <t>molc N eq</t>
  </si>
  <si>
    <t>Water resource depletion</t>
  </si>
  <si>
    <t>m3 water eq</t>
  </si>
  <si>
    <t>Na-Ion battery cell, prismatic, Na-NMC(111)-HC (2021)</t>
  </si>
  <si>
    <t>Na-Ion battery cell, prismatic, NMO-HC, aqueous electrolyte (2021)</t>
  </si>
  <si>
    <t>Na-Ion battery cell, prismatic, NMMT - NaNiMnMgTiO-HC (2021)</t>
  </si>
  <si>
    <t xml:space="preserve">Li-Ion battery cell, prismatic, NMC111-C (2021) </t>
  </si>
  <si>
    <t>Li-Ion battery cell, prismatic, LFP-C (2021)</t>
  </si>
  <si>
    <t>Contribution</t>
  </si>
  <si>
    <t>Process</t>
  </si>
  <si>
    <t>Amount</t>
  </si>
  <si>
    <t>market for aluminium, wrought alloy | aluminium, wrought alloy | Cutoff, U - GLO</t>
  </si>
  <si>
    <t>transport, freight, lorry 16-32 metric ton, EURO5 | transport, freight, lorry 16-32 metric ton, EURO5 | Cutoff, U - RER</t>
  </si>
  <si>
    <t>market group for electricity, medium voltage | electricity, medium voltage | Cutoff, U - Europe without Switzerland</t>
  </si>
  <si>
    <t>market for chemical factory, organics | chemical factory, organics | Cutoff, U - GLO</t>
  </si>
  <si>
    <t>GWP</t>
  </si>
  <si>
    <t>ADP</t>
  </si>
  <si>
    <t>Impact analysis</t>
  </si>
  <si>
    <t>Contribution tree</t>
  </si>
  <si>
    <t>Li-Ion battery cell, prismatic, NMC622-C (2021)</t>
  </si>
  <si>
    <t>600.29 kg Li-Ion battery cell, prismatic, NMC622-C (2021)</t>
  </si>
  <si>
    <t>AP</t>
  </si>
  <si>
    <t>MEP</t>
  </si>
  <si>
    <t>ODP</t>
  </si>
  <si>
    <t>PMF</t>
  </si>
  <si>
    <t>TEP</t>
  </si>
  <si>
    <t>Na-NMC</t>
  </si>
  <si>
    <t>Na-NMO</t>
  </si>
  <si>
    <t>Na-NMOaqu</t>
  </si>
  <si>
    <t>Na-NMMT</t>
  </si>
  <si>
    <t>Li-NMC111</t>
  </si>
  <si>
    <t>Li-NMC622</t>
  </si>
  <si>
    <t>Li-LFP</t>
  </si>
  <si>
    <t>FWEcoTox</t>
  </si>
  <si>
    <t>FWEP</t>
  </si>
  <si>
    <t>Htox,c</t>
  </si>
  <si>
    <t>Htox,nc</t>
  </si>
  <si>
    <t>Htox</t>
  </si>
  <si>
    <t>RDP</t>
  </si>
  <si>
    <t>per cell</t>
  </si>
  <si>
    <t>capacity (Wh/cell)</t>
  </si>
  <si>
    <t>921.64 kg Na-Ion battery cell, prismatic, NMMT-HC (2021)</t>
  </si>
  <si>
    <t>per kWh</t>
  </si>
  <si>
    <t>market for cobalt carbonate | cobalt carbonate | Cutoff, U - GLO</t>
  </si>
  <si>
    <t>market for nickel sulfate | nickel sulfate | Cutoff, U - GLO</t>
  </si>
  <si>
    <t>market for manganese sulfate | manganese sulfate | Cutoff, U - GLO</t>
  </si>
  <si>
    <t>market for lithium hydroxide | lithium hydroxide | Cutoff, U - GLO</t>
  </si>
  <si>
    <t>Cathode</t>
  </si>
  <si>
    <t>Anode</t>
  </si>
  <si>
    <t>Current coll</t>
  </si>
  <si>
    <t>Electrolyte</t>
  </si>
  <si>
    <t>Housing</t>
  </si>
  <si>
    <t>Electricity</t>
  </si>
  <si>
    <t>Heat</t>
  </si>
  <si>
    <t>Others</t>
  </si>
  <si>
    <t>Separator</t>
  </si>
  <si>
    <t>cell recycling, dummy</t>
  </si>
  <si>
    <t>Recycling of Na-Ion battery cell, prismatic, NMO-HC (2021)</t>
  </si>
  <si>
    <t>HYDROMETALLURGICAL RECYCLING</t>
  </si>
  <si>
    <t>Treatment of Li-Ion battery cell, NMC111-C prismatic, hydrometallurgical treatment - RER</t>
  </si>
  <si>
    <t>market for lime, hydrated, packed | lime, hydrated, packed | Cutoff, U - RER</t>
  </si>
  <si>
    <t>market for sulfuric acid | sulfuric acid | Cutoff, U - RoW</t>
  </si>
  <si>
    <t>market group for waste plastic, mixture | waste plastic, mixture | Cutoff, U - Europe without Switzerland</t>
  </si>
  <si>
    <t>market for chemicals, inorganic | chemical, inorganic | Cutoff, U - GLO</t>
  </si>
  <si>
    <t>market for inert waste, for final disposal | inert waste, for final disposal | Cutoff, U - RoW</t>
  </si>
  <si>
    <t>market for wastewater, average | wastewater, average | Cutoff, U - Europe without Switzerland</t>
  </si>
  <si>
    <t>treatment of waste gypsum, sanitary landfill | waste gypsum | Cutoff, U - Europe without Switzerland</t>
  </si>
  <si>
    <t>market for copper, cathode | copper, cathode | Cutoff, U - GLO</t>
  </si>
  <si>
    <t>ADVANCED HYDROMETALLURGICAL RECYCLING</t>
  </si>
  <si>
    <t>Production impacts:</t>
  </si>
  <si>
    <t>Wh/cell</t>
  </si>
  <si>
    <t>Recycling impacts:</t>
  </si>
  <si>
    <t>Net</t>
  </si>
  <si>
    <t>Net impacts</t>
  </si>
  <si>
    <t>Re-ordered for graph</t>
  </si>
  <si>
    <t>Prod</t>
  </si>
  <si>
    <t>Rec</t>
  </si>
  <si>
    <t>per kg</t>
  </si>
  <si>
    <t>Wh/kg</t>
  </si>
  <si>
    <t>kCTUh</t>
  </si>
  <si>
    <t>Act mat</t>
  </si>
  <si>
    <t xml:space="preserve">Binder </t>
  </si>
  <si>
    <t>other</t>
  </si>
  <si>
    <t>Na-NMC(111)</t>
  </si>
  <si>
    <t>NMO-aqu</t>
  </si>
  <si>
    <t>NMO</t>
  </si>
  <si>
    <t>NMMT</t>
  </si>
  <si>
    <t>NMC(111)</t>
  </si>
  <si>
    <t>NMC(622)</t>
  </si>
  <si>
    <t>LFP</t>
  </si>
  <si>
    <t>Housing (incl tabs)</t>
  </si>
  <si>
    <t>Cathode act mat</t>
  </si>
  <si>
    <t>Lithium</t>
  </si>
  <si>
    <t>Other</t>
  </si>
  <si>
    <t>Fe</t>
  </si>
  <si>
    <t>Co</t>
  </si>
  <si>
    <t>Ni</t>
  </si>
  <si>
    <t>Na</t>
  </si>
  <si>
    <t>Li</t>
  </si>
  <si>
    <t>Mn</t>
  </si>
  <si>
    <t>Sensitivity Analysis</t>
  </si>
  <si>
    <t>Energy density</t>
  </si>
  <si>
    <t>Energy density - absolute values</t>
  </si>
  <si>
    <t>Production - GWP</t>
  </si>
  <si>
    <t>Energy density - relative values (relative to NMC)</t>
  </si>
  <si>
    <t>EngDens rel to NMC</t>
  </si>
  <si>
    <t>Net - GWP</t>
  </si>
  <si>
    <t>Results summary</t>
  </si>
  <si>
    <t>ENERGY DENSITY</t>
  </si>
  <si>
    <t>Production - ADP</t>
  </si>
  <si>
    <t>Net - ADP</t>
  </si>
  <si>
    <t>800.13 kg Li-Ion battery cell, prismatic, LFP-C (2021)</t>
  </si>
  <si>
    <t>Foil</t>
  </si>
  <si>
    <t xml:space="preserve">from black mass processing </t>
  </si>
  <si>
    <t>mechnical only</t>
  </si>
  <si>
    <t>Resource / in ground</t>
  </si>
  <si>
    <t>kg</t>
  </si>
  <si>
    <t>kg Sb eq/kg</t>
  </si>
  <si>
    <t>Iodine, in water</t>
  </si>
  <si>
    <t>Resource / in water</t>
  </si>
  <si>
    <t>Iron, in ground</t>
  </si>
  <si>
    <t>Lanthanum, in ground</t>
  </si>
  <si>
    <t>Lead, in ground</t>
  </si>
  <si>
    <t>Lithium, in ground</t>
  </si>
  <si>
    <t>Magnesium, in ground</t>
  </si>
  <si>
    <t>Manganese, in ground</t>
  </si>
  <si>
    <t>Mercury, in ground</t>
  </si>
  <si>
    <t>Molybdenum, in ground</t>
  </si>
  <si>
    <t>Neodymium, in ground</t>
  </si>
  <si>
    <t>Nickel, in ground</t>
  </si>
  <si>
    <t>Oil, crude</t>
  </si>
  <si>
    <t>Palladium, in ground</t>
  </si>
  <si>
    <t>Peat</t>
  </si>
  <si>
    <t>Resource / biotic</t>
  </si>
  <si>
    <t>Perlite</t>
  </si>
  <si>
    <t>Phosphorus, in ground</t>
  </si>
  <si>
    <t>Platinum, in ground</t>
  </si>
  <si>
    <t>Potassium, in ground</t>
  </si>
  <si>
    <t>Praseodymium, in ground</t>
  </si>
  <si>
    <t>Rhenium, in ground</t>
  </si>
  <si>
    <t>Selenium, in ground</t>
  </si>
  <si>
    <t>Silver, in ground</t>
  </si>
  <si>
    <t>Sodium chloride</t>
  </si>
  <si>
    <t>Sodium sulphate, various forms</t>
  </si>
  <si>
    <t>Strontium, in ground</t>
  </si>
  <si>
    <t>Sulfur, in ground</t>
  </si>
  <si>
    <t>Talc</t>
  </si>
  <si>
    <t>Tantalum, in ground</t>
  </si>
  <si>
    <t>Tellurium, in ground</t>
  </si>
  <si>
    <t>Terbium, in ground</t>
  </si>
  <si>
    <t>Tin, in ground</t>
  </si>
  <si>
    <t>Titanium, in ground</t>
  </si>
  <si>
    <t>Uranium</t>
  </si>
  <si>
    <t>Vanadium, in ground</t>
  </si>
  <si>
    <t>Yttrium, in ground</t>
  </si>
  <si>
    <t>Zinc, in ground</t>
  </si>
  <si>
    <t>Zirconium, in ground</t>
  </si>
  <si>
    <t>Arsenic</t>
  </si>
  <si>
    <t>Copper</t>
  </si>
  <si>
    <t>Selenium</t>
  </si>
  <si>
    <t>Silver</t>
  </si>
  <si>
    <t>Tellurium</t>
  </si>
  <si>
    <t>Cobalt</t>
  </si>
  <si>
    <t>Nickel</t>
  </si>
  <si>
    <t>Fluorspar</t>
  </si>
  <si>
    <t>Molybdenum</t>
  </si>
  <si>
    <t>Sulfur</t>
  </si>
  <si>
    <t>Recycling break-down</t>
  </si>
  <si>
    <t>net</t>
  </si>
  <si>
    <t>net mech</t>
  </si>
  <si>
    <t>Recycling break-down, per kWh</t>
  </si>
  <si>
    <t>HTP-c</t>
  </si>
  <si>
    <t>HTP-nc</t>
  </si>
  <si>
    <t>HTP total</t>
  </si>
  <si>
    <t>Production</t>
  </si>
  <si>
    <t>Net mech. Rec.</t>
  </si>
  <si>
    <t>Net full Rec.</t>
  </si>
  <si>
    <t>HTP-total</t>
  </si>
  <si>
    <t>HTP</t>
  </si>
  <si>
    <t>Use phase</t>
  </si>
  <si>
    <t>Efficiency</t>
  </si>
  <si>
    <t>Min SOC</t>
  </si>
  <si>
    <t>Max SOC</t>
  </si>
  <si>
    <t>Cycle life time</t>
  </si>
  <si>
    <t>Calendric Life time</t>
  </si>
  <si>
    <t>Factor</t>
  </si>
  <si>
    <t>Total cap</t>
  </si>
  <si>
    <t>Ex. Cell cycle</t>
  </si>
  <si>
    <t>Ex Cell cal.</t>
  </si>
  <si>
    <t>Used Ex</t>
  </si>
  <si>
    <t>Total consumed Energy</t>
  </si>
  <si>
    <t xml:space="preserve">Case </t>
  </si>
  <si>
    <t>Parameter</t>
  </si>
  <si>
    <t>Value</t>
  </si>
  <si>
    <t>Capacity</t>
  </si>
  <si>
    <t>kWh</t>
  </si>
  <si>
    <t>Power</t>
  </si>
  <si>
    <t>MW</t>
  </si>
  <si>
    <t>Cycles per day</t>
  </si>
  <si>
    <t>-</t>
  </si>
  <si>
    <t>Project life time</t>
  </si>
  <si>
    <t>years</t>
  </si>
  <si>
    <t>Cycles over project lifetime</t>
  </si>
  <si>
    <t>Cylces</t>
  </si>
  <si>
    <t>Total energy stored</t>
  </si>
  <si>
    <t xml:space="preserve">Total cycles per year </t>
  </si>
  <si>
    <t>Operation rate p. year</t>
  </si>
  <si>
    <t>Electricity from grid</t>
  </si>
  <si>
    <t>ILCD</t>
  </si>
  <si>
    <t>DE</t>
  </si>
  <si>
    <t>Electricity from renewables</t>
  </si>
  <si>
    <t>Wind</t>
  </si>
  <si>
    <t>In %</t>
  </si>
  <si>
    <t>Constr.</t>
  </si>
  <si>
    <t>El. Cons</t>
  </si>
  <si>
    <t>Batt exchange</t>
  </si>
  <si>
    <t>Total</t>
  </si>
  <si>
    <t>Energy Density</t>
  </si>
  <si>
    <t>Impacts per kg</t>
  </si>
  <si>
    <t>Impact per kWh</t>
  </si>
  <si>
    <t>Selected eletricity</t>
  </si>
  <si>
    <t>AP total</t>
  </si>
  <si>
    <t>AP per kWh</t>
  </si>
  <si>
    <t>Data source</t>
  </si>
  <si>
    <t>GWP per kWh</t>
  </si>
  <si>
    <t>Htox Total</t>
  </si>
  <si>
    <t>RDP Total</t>
  </si>
  <si>
    <t>RDP per kWh</t>
  </si>
  <si>
    <t>ODP Total</t>
  </si>
  <si>
    <t>Htox per kWh</t>
  </si>
  <si>
    <t>ODP per kWh</t>
  </si>
  <si>
    <t>PMF per kWh</t>
  </si>
  <si>
    <t>PMF total</t>
  </si>
  <si>
    <t>Hilfszeile</t>
  </si>
  <si>
    <t>Hilfsspalte</t>
  </si>
  <si>
    <t>Changeable</t>
  </si>
  <si>
    <t>data needed</t>
  </si>
  <si>
    <t>Parametric study</t>
  </si>
  <si>
    <t>Cycles</t>
  </si>
  <si>
    <t>Gesucht</t>
  </si>
  <si>
    <t>Summary Total impacts per kWh</t>
  </si>
  <si>
    <t>3 D Plott</t>
  </si>
  <si>
    <t>typical storage times --&gt; 1000 - 2000 hours p.a.</t>
  </si>
  <si>
    <t>Cap for 1 kWh provided</t>
  </si>
  <si>
    <t>1.0 kWh electricity, medium voltage</t>
  </si>
  <si>
    <t>market group for electricity, medium voltage | electricity, medium voltage | Cutoff, U, EU w/o CH</t>
  </si>
  <si>
    <t>electricity production, wind, 1-3MW turbine, onshore | electricity, high voltage | Cutoff, U, DE</t>
  </si>
  <si>
    <t>1.0 kWh electricity, high voltage</t>
  </si>
  <si>
    <t>Electrictiy from PV</t>
  </si>
  <si>
    <t>1.0 kWh electricity, low voltage</t>
  </si>
  <si>
    <t>electricity production, photovoltaic, 570kWp open ground installation, multi-Si | electricity, low voltage | Cutoff, U, DE</t>
  </si>
  <si>
    <t>1 für electricty "from Grid", 2 für Wind, 3 für PV, 0 ohne Strom</t>
  </si>
  <si>
    <t>Normalisiert</t>
  </si>
  <si>
    <t>Efficieny</t>
  </si>
  <si>
    <t>Technology</t>
  </si>
  <si>
    <t>Min</t>
  </si>
  <si>
    <t>Max</t>
  </si>
  <si>
    <t>I</t>
  </si>
  <si>
    <t>J</t>
  </si>
  <si>
    <t>K</t>
  </si>
  <si>
    <t xml:space="preserve"> </t>
  </si>
  <si>
    <t>Retention rate</t>
  </si>
  <si>
    <t>W+</t>
  </si>
  <si>
    <t>W-</t>
  </si>
  <si>
    <t xml:space="preserve">Recycling </t>
  </si>
  <si>
    <t>y=1 else 0</t>
  </si>
  <si>
    <t>Resulting Electrictiy mix</t>
  </si>
  <si>
    <t>w/o recycling</t>
  </si>
  <si>
    <t>mAP per kWh</t>
  </si>
  <si>
    <t>mHtox per kWh</t>
  </si>
  <si>
    <t>LFP*</t>
  </si>
  <si>
    <t>GWP kgCO2 eq /kWh</t>
  </si>
  <si>
    <t>ADP gSb eq./kWh</t>
  </si>
  <si>
    <t>AP mmolc H+ eq /kWh</t>
  </si>
  <si>
    <t>Eff.</t>
  </si>
  <si>
    <t>En. Dens.</t>
  </si>
  <si>
    <t>GWP gCO2 eq /kWh</t>
  </si>
  <si>
    <t>ADP mgSb eq./kWh</t>
  </si>
  <si>
    <t>HTP mCTUh/kWh</t>
  </si>
  <si>
    <t>Cycle life</t>
  </si>
  <si>
    <t>Hydromet. rec.</t>
  </si>
  <si>
    <t>Mech. recyc.</t>
  </si>
  <si>
    <t>mCTUh</t>
  </si>
  <si>
    <t>Na-Ion battery cell, prismatic, NaNMMT (2021)</t>
  </si>
  <si>
    <t>Na-Ion battery cell, prismatic, NaMMO-HC (2021)</t>
  </si>
  <si>
    <t>Na-Ion battery cell, prismatic, NaNMC(111)-HC (2021)</t>
  </si>
  <si>
    <t>re-calculated with updated LCU (19.07.)</t>
  </si>
  <si>
    <t>re-calculated with updated LCI (19.07.)</t>
  </si>
  <si>
    <t>LCI unchanged (19.7.)</t>
  </si>
  <si>
    <t>NaMMO</t>
  </si>
  <si>
    <t>NaNMMT</t>
  </si>
  <si>
    <t>Recycling of Na-Ion battery cell, prismatic, NaMMO-HC (2021)</t>
  </si>
  <si>
    <t>Na-Ion battery cell, prismatic, NaNMMT - NaNiMnMgTiO-HC (2021)</t>
  </si>
  <si>
    <t>PBD - prussian blue</t>
  </si>
  <si>
    <t>Impact analysis - whole recycling</t>
  </si>
  <si>
    <t>Impact analysis - hydrometallurgy</t>
  </si>
  <si>
    <t>1007.7 g Na-Ion battery cell, prismatic, NaMMO-HC (2021)</t>
  </si>
  <si>
    <t>1161.45 g Na-Ion battery cell, prismatic, NMC-HC (2021)</t>
  </si>
  <si>
    <t>cycle life</t>
  </si>
  <si>
    <t xml:space="preserve">Na-Ion battery cell, prismatic, NaPBA-HC (2021) </t>
  </si>
  <si>
    <t>NaNMC</t>
  </si>
  <si>
    <t>NaPBA</t>
  </si>
  <si>
    <t>LiFP</t>
  </si>
  <si>
    <t>LiNMC622</t>
  </si>
  <si>
    <t>energy density</t>
  </si>
  <si>
    <t>(paste values from above calculated without recycling here)</t>
  </si>
  <si>
    <t>HTx</t>
  </si>
  <si>
    <t>Help line</t>
  </si>
  <si>
    <t>1039.4 g Na-Ion battery cell, prismatic, NaMVP-HC (2021)</t>
  </si>
  <si>
    <t>Na-Ion battery cell, prismatic, NaMVP-HC (2021)</t>
  </si>
  <si>
    <t>NaMVP</t>
  </si>
  <si>
    <t>Abbr</t>
  </si>
  <si>
    <t>WDP</t>
  </si>
  <si>
    <t>POF</t>
  </si>
  <si>
    <t>PMP</t>
  </si>
  <si>
    <t>LU</t>
  </si>
  <si>
    <t>IRPe</t>
  </si>
  <si>
    <r>
      <t>ETP</t>
    </r>
    <r>
      <rPr>
        <b/>
        <vertAlign val="subscript"/>
        <sz val="11"/>
        <color theme="1"/>
        <rFont val="Calibri"/>
        <family val="2"/>
        <scheme val="minor"/>
      </rPr>
      <t>f</t>
    </r>
  </si>
  <si>
    <r>
      <t>EP</t>
    </r>
    <r>
      <rPr>
        <b/>
        <vertAlign val="subscript"/>
        <sz val="11"/>
        <color theme="1"/>
        <rFont val="Calibri"/>
        <family val="2"/>
        <scheme val="minor"/>
      </rPr>
      <t>f</t>
    </r>
  </si>
  <si>
    <r>
      <t>HTP</t>
    </r>
    <r>
      <rPr>
        <b/>
        <vertAlign val="subscript"/>
        <sz val="11"/>
        <color theme="1"/>
        <rFont val="Calibri"/>
        <family val="2"/>
        <scheme val="minor"/>
      </rPr>
      <t>c</t>
    </r>
  </si>
  <si>
    <r>
      <t>HTP</t>
    </r>
    <r>
      <rPr>
        <b/>
        <vertAlign val="subscript"/>
        <sz val="11"/>
        <color theme="1"/>
        <rFont val="Calibri"/>
        <family val="2"/>
        <scheme val="minor"/>
      </rPr>
      <t>nc</t>
    </r>
  </si>
  <si>
    <r>
      <t>IRP</t>
    </r>
    <r>
      <rPr>
        <b/>
        <vertAlign val="subscript"/>
        <sz val="11"/>
        <color theme="1"/>
        <rFont val="Calibri"/>
        <family val="2"/>
        <scheme val="minor"/>
      </rPr>
      <t>hh</t>
    </r>
  </si>
  <si>
    <r>
      <t>EP</t>
    </r>
    <r>
      <rPr>
        <b/>
        <vertAlign val="subscript"/>
        <sz val="11"/>
        <color theme="1"/>
        <rFont val="Calibri"/>
        <family val="2"/>
        <scheme val="minor"/>
      </rPr>
      <t>m</t>
    </r>
  </si>
  <si>
    <r>
      <t>EP</t>
    </r>
    <r>
      <rPr>
        <b/>
        <vertAlign val="subscript"/>
        <sz val="11"/>
        <color theme="1"/>
        <rFont val="Calibri"/>
        <family val="2"/>
        <scheme val="minor"/>
      </rPr>
      <t>t</t>
    </r>
  </si>
  <si>
    <t>Energy density base</t>
  </si>
  <si>
    <t>Used</t>
  </si>
  <si>
    <t xml:space="preserve">Over entire life cycle </t>
  </si>
  <si>
    <t>Effi-ciency</t>
  </si>
  <si>
    <t>NMC reference</t>
  </si>
  <si>
    <t>NMC reference @ 4000 cycles</t>
  </si>
  <si>
    <t>Full results Table (for SI)</t>
  </si>
  <si>
    <t>RECYCLING RATE</t>
  </si>
  <si>
    <t>Rec Rate</t>
  </si>
  <si>
    <t>Use</t>
  </si>
  <si>
    <t>Replacement</t>
  </si>
  <si>
    <t>LiNMC</t>
  </si>
  <si>
    <t>LIB</t>
  </si>
  <si>
    <t>SIB</t>
  </si>
  <si>
    <t>Mech</t>
  </si>
  <si>
    <t>Hydro</t>
  </si>
  <si>
    <t>Mech. Rec.</t>
  </si>
  <si>
    <t>Hydrom. Rec.</t>
  </si>
  <si>
    <t>d</t>
  </si>
  <si>
    <t>Normalized</t>
  </si>
  <si>
    <t>Electricity sources</t>
  </si>
  <si>
    <t>Reference min and max values NMC</t>
  </si>
  <si>
    <t xml:space="preserve">Reference min and max values in general </t>
  </si>
  <si>
    <t>Help lines</t>
  </si>
  <si>
    <t>Electricity from Grid</t>
  </si>
  <si>
    <t>Electricity from PV</t>
  </si>
  <si>
    <t>HTTP</t>
  </si>
  <si>
    <t>SUPPLEMENTARY INFORMATION</t>
  </si>
  <si>
    <t>On the environmental competitiveness of Sodium-Ion batteries under a full life cycle perspective – A cell-chemistry specific modelling approach</t>
  </si>
  <si>
    <r>
      <t>Jens F. Peters</t>
    </r>
    <r>
      <rPr>
        <vertAlign val="superscript"/>
        <sz val="12"/>
        <rFont val="Calibri"/>
        <family val="2"/>
      </rPr>
      <t>a,b</t>
    </r>
    <r>
      <rPr>
        <sz val="12"/>
        <rFont val="Calibri"/>
        <family val="2"/>
      </rPr>
      <t>*, Manuel Baumann</t>
    </r>
    <r>
      <rPr>
        <vertAlign val="superscript"/>
        <sz val="12"/>
        <rFont val="Calibri"/>
        <family val="2"/>
      </rPr>
      <t>c</t>
    </r>
    <r>
      <rPr>
        <sz val="12"/>
        <rFont val="Calibri"/>
        <family val="2"/>
      </rPr>
      <t>, Joachim Binder</t>
    </r>
    <r>
      <rPr>
        <vertAlign val="superscript"/>
        <sz val="12"/>
        <rFont val="Calibri"/>
        <family val="2"/>
      </rPr>
      <t>d</t>
    </r>
    <r>
      <rPr>
        <sz val="12"/>
        <rFont val="Calibri"/>
        <family val="2"/>
      </rPr>
      <t>, Marcel Weil</t>
    </r>
    <r>
      <rPr>
        <vertAlign val="superscript"/>
        <sz val="12"/>
        <rFont val="Calibri"/>
        <family val="2"/>
      </rPr>
      <t>c,e</t>
    </r>
  </si>
  <si>
    <r>
      <t>a</t>
    </r>
    <r>
      <rPr>
        <sz val="12"/>
        <rFont val="Calibri"/>
        <family val="2"/>
      </rPr>
      <t>University of Alcalá (UAH), Department of Economics, Alcalá de Henares, Madrid, Spain</t>
    </r>
  </si>
  <si>
    <r>
      <t>b</t>
    </r>
    <r>
      <rPr>
        <sz val="12"/>
        <rFont val="Calibri"/>
        <family val="2"/>
      </rPr>
      <t>IMDEA Energy, Systems Analysis Unit, Móstoles, Madrid, Spain</t>
    </r>
  </si>
  <si>
    <r>
      <t>c</t>
    </r>
    <r>
      <rPr>
        <sz val="12"/>
        <rFont val="Calibri"/>
        <family val="2"/>
      </rPr>
      <t>Institute for Technology Assessment and System Analysis (ITAS), Karlsruhe Institute of Technology (KIT), Germany.</t>
    </r>
    <r>
      <rPr>
        <vertAlign val="superscript"/>
        <sz val="12"/>
        <rFont val="Calibri"/>
        <family val="2"/>
      </rPr>
      <t xml:space="preserve"> </t>
    </r>
  </si>
  <si>
    <r>
      <t>d</t>
    </r>
    <r>
      <rPr>
        <sz val="12"/>
        <rFont val="Calibri"/>
        <family val="2"/>
      </rPr>
      <t>Institute for Applied Materials (IAM-ESS), Karlsruhe Institute of Technology (KIT), Germany.</t>
    </r>
    <r>
      <rPr>
        <vertAlign val="superscript"/>
        <sz val="12"/>
        <rFont val="Calibri"/>
        <family val="2"/>
      </rPr>
      <t xml:space="preserve"> </t>
    </r>
  </si>
  <si>
    <r>
      <t>e</t>
    </r>
    <r>
      <rPr>
        <sz val="12"/>
        <rFont val="Calibri"/>
        <family val="2"/>
      </rPr>
      <t>Helmholtz Institute Ulm for Electrochemical Energy Storage (HIU), Ulm, Germany</t>
    </r>
  </si>
  <si>
    <t>This spreadsheet contains all results tables and the underlying calculations for reproducing the Figures and Results presented in the main manuscript</t>
  </si>
  <si>
    <t>All data is published under CC-BY license and free for re-use, as long as the source is properly cited.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</si>
</sst>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€_-;\-* #,##0.00\ _€_-;_-* &quot;-&quot;??\ _€_-;_-@_-"/>
    <numFmt numFmtId="165" formatCode="0.0"/>
    <numFmt numFmtId="166" formatCode="_-* #,##0.000000\ _€_-;\-* #,##0.000000\ _€_-;_-* &quot;-&quot;??\ _€_-;_-@_-"/>
    <numFmt numFmtId="167" formatCode="#,###"/>
    <numFmt numFmtId="168" formatCode="0.000"/>
    <numFmt numFmtId="169" formatCode="0.0%"/>
    <numFmt numFmtId="170" formatCode="0.0000"/>
  </numFmts>
  <fonts count="3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</font>
    <font>
      <sz val="10"/>
      <color theme="1"/>
      <name val="Arial"/>
      <family val="2"/>
      <charset val="1"/>
    </font>
    <font>
      <sz val="11"/>
      <color theme="1" tint="0.34998626667073579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vertAlign val="superscript"/>
      <sz val="12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ashDotDot">
        <color indexed="64"/>
      </left>
      <right style="dashDotDot">
        <color indexed="64"/>
      </right>
      <top style="dashDotDot">
        <color indexed="64"/>
      </top>
      <bottom style="dashDotDot">
        <color indexed="64"/>
      </bottom>
      <diagonal/>
    </border>
    <border>
      <left style="dashDotDot">
        <color indexed="64"/>
      </left>
      <right/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ashDotDot">
        <color indexed="64"/>
      </left>
      <right style="dashDotDot">
        <color indexed="64"/>
      </right>
      <top/>
      <bottom style="dashDotDot">
        <color indexed="64"/>
      </bottom>
      <diagonal/>
    </border>
    <border>
      <left/>
      <right/>
      <top style="dashDotDot">
        <color indexed="64"/>
      </top>
      <bottom style="medium">
        <color indexed="64"/>
      </bottom>
      <diagonal/>
    </border>
    <border>
      <left style="dashDotDot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164" fontId="2" fillId="0" borderId="0" applyFont="0" applyFill="0" applyBorder="0" applyAlignment="0" applyProtection="0"/>
  </cellStyleXfs>
  <cellXfs count="300">
    <xf numFmtId="0" fontId="0" fillId="0" borderId="0" xfId="0"/>
    <xf numFmtId="11" fontId="0" fillId="0" borderId="0" xfId="0" applyNumberFormat="1"/>
    <xf numFmtId="0" fontId="1" fillId="0" borderId="0" xfId="0" applyFont="1"/>
    <xf numFmtId="10" fontId="0" fillId="0" borderId="0" xfId="0" applyNumberFormat="1"/>
    <xf numFmtId="0" fontId="1" fillId="2" borderId="1" xfId="0" applyFont="1" applyFill="1" applyBorder="1"/>
    <xf numFmtId="0" fontId="1" fillId="2" borderId="2" xfId="0" applyFont="1" applyFill="1" applyBorder="1"/>
    <xf numFmtId="0" fontId="0" fillId="2" borderId="2" xfId="0" applyFont="1" applyFill="1" applyBorder="1"/>
    <xf numFmtId="0" fontId="1" fillId="0" borderId="3" xfId="0" applyFont="1" applyBorder="1"/>
    <xf numFmtId="0" fontId="0" fillId="0" borderId="3" xfId="0" applyBorder="1"/>
    <xf numFmtId="0" fontId="0" fillId="0" borderId="0" xfId="0" applyFill="1"/>
    <xf numFmtId="0" fontId="1" fillId="2" borderId="4" xfId="0" applyFont="1" applyFill="1" applyBorder="1"/>
    <xf numFmtId="0" fontId="1" fillId="2" borderId="5" xfId="0" applyFont="1" applyFill="1" applyBorder="1"/>
    <xf numFmtId="0" fontId="1" fillId="3" borderId="1" xfId="0" applyFont="1" applyFill="1" applyBorder="1"/>
    <xf numFmtId="0" fontId="1" fillId="3" borderId="2" xfId="0" applyFont="1" applyFill="1" applyBorder="1"/>
    <xf numFmtId="0" fontId="0" fillId="3" borderId="2" xfId="0" applyFont="1" applyFill="1" applyBorder="1"/>
    <xf numFmtId="0" fontId="0" fillId="0" borderId="5" xfId="0" applyBorder="1"/>
    <xf numFmtId="0" fontId="0" fillId="0" borderId="4" xfId="0" applyBorder="1"/>
    <xf numFmtId="0" fontId="0" fillId="0" borderId="0" xfId="0" applyBorder="1"/>
    <xf numFmtId="0" fontId="1" fillId="0" borderId="5" xfId="0" applyFont="1" applyBorder="1"/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6" xfId="0" applyBorder="1"/>
    <xf numFmtId="0" fontId="0" fillId="0" borderId="7" xfId="0" applyBorder="1"/>
    <xf numFmtId="11" fontId="0" fillId="0" borderId="3" xfId="0" applyNumberFormat="1" applyBorder="1"/>
    <xf numFmtId="0" fontId="0" fillId="2" borderId="1" xfId="0" applyFill="1" applyBorder="1"/>
    <xf numFmtId="0" fontId="0" fillId="2" borderId="2" xfId="0" applyFill="1" applyBorder="1"/>
    <xf numFmtId="0" fontId="1" fillId="0" borderId="4" xfId="0" applyFont="1" applyBorder="1"/>
    <xf numFmtId="0" fontId="1" fillId="0" borderId="5" xfId="0" applyFont="1" applyBorder="1" applyAlignment="1">
      <alignment horizontal="right"/>
    </xf>
    <xf numFmtId="0" fontId="0" fillId="0" borderId="0" xfId="0" applyAlignment="1">
      <alignment horizontal="right"/>
    </xf>
    <xf numFmtId="9" fontId="0" fillId="0" borderId="0" xfId="0" applyNumberFormat="1"/>
    <xf numFmtId="0" fontId="0" fillId="0" borderId="0" xfId="0" applyFill="1" applyBorder="1"/>
    <xf numFmtId="0" fontId="1" fillId="0" borderId="0" xfId="0" applyFont="1" applyFill="1" applyBorder="1"/>
    <xf numFmtId="0" fontId="0" fillId="0" borderId="1" xfId="0" applyBorder="1"/>
    <xf numFmtId="0" fontId="0" fillId="0" borderId="2" xfId="0" applyBorder="1"/>
    <xf numFmtId="0" fontId="1" fillId="0" borderId="8" xfId="0" applyFont="1" applyBorder="1"/>
    <xf numFmtId="0" fontId="0" fillId="0" borderId="0" xfId="0" applyFont="1"/>
    <xf numFmtId="0" fontId="1" fillId="0" borderId="0" xfId="0" applyFont="1" applyBorder="1"/>
    <xf numFmtId="0" fontId="0" fillId="0" borderId="0" xfId="0" applyFont="1" applyBorder="1"/>
    <xf numFmtId="0" fontId="1" fillId="0" borderId="5" xfId="0" applyFont="1" applyBorder="1" applyAlignment="1">
      <alignment horizontal="center"/>
    </xf>
    <xf numFmtId="9" fontId="0" fillId="0" borderId="0" xfId="2" applyFont="1"/>
    <xf numFmtId="164" fontId="0" fillId="0" borderId="0" xfId="0" applyNumberFormat="1"/>
    <xf numFmtId="0" fontId="0" fillId="0" borderId="0" xfId="0" applyAlignment="1"/>
    <xf numFmtId="166" fontId="0" fillId="0" borderId="0" xfId="0" applyNumberFormat="1"/>
    <xf numFmtId="0" fontId="0" fillId="6" borderId="0" xfId="0" applyFill="1"/>
    <xf numFmtId="0" fontId="0" fillId="7" borderId="0" xfId="0" applyFill="1"/>
    <xf numFmtId="0" fontId="0" fillId="7" borderId="5" xfId="0" applyFill="1" applyBorder="1"/>
    <xf numFmtId="164" fontId="0" fillId="0" borderId="0" xfId="0" applyNumberFormat="1" applyBorder="1"/>
    <xf numFmtId="0" fontId="0" fillId="0" borderId="0" xfId="0" applyBorder="1" applyAlignment="1"/>
    <xf numFmtId="166" fontId="0" fillId="0" borderId="0" xfId="0" applyNumberFormat="1" applyBorder="1"/>
    <xf numFmtId="0" fontId="0" fillId="0" borderId="9" xfId="0" applyBorder="1"/>
    <xf numFmtId="0" fontId="0" fillId="0" borderId="9" xfId="0" applyBorder="1" applyAlignment="1"/>
    <xf numFmtId="166" fontId="0" fillId="0" borderId="9" xfId="0" applyNumberFormat="1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9" fontId="0" fillId="0" borderId="0" xfId="2" applyFont="1" applyBorder="1"/>
    <xf numFmtId="9" fontId="0" fillId="0" borderId="6" xfId="2" applyFont="1" applyBorder="1"/>
    <xf numFmtId="164" fontId="0" fillId="0" borderId="0" xfId="1" applyFont="1" applyBorder="1"/>
    <xf numFmtId="164" fontId="0" fillId="0" borderId="10" xfId="0" applyNumberFormat="1" applyBorder="1"/>
    <xf numFmtId="165" fontId="0" fillId="0" borderId="0" xfId="0" applyNumberFormat="1" applyBorder="1"/>
    <xf numFmtId="165" fontId="0" fillId="0" borderId="6" xfId="0" applyNumberFormat="1" applyBorder="1"/>
    <xf numFmtId="0" fontId="0" fillId="0" borderId="0" xfId="0"/>
    <xf numFmtId="11" fontId="0" fillId="0" borderId="0" xfId="0" applyNumberFormat="1"/>
    <xf numFmtId="0" fontId="0" fillId="0" borderId="0" xfId="0"/>
    <xf numFmtId="0" fontId="4" fillId="0" borderId="0" xfId="3" applyProtection="1">
      <protection locked="0"/>
    </xf>
    <xf numFmtId="0" fontId="5" fillId="0" borderId="0" xfId="3" applyFont="1" applyProtection="1">
      <protection locked="0"/>
    </xf>
    <xf numFmtId="167" fontId="6" fillId="4" borderId="0" xfId="3" applyNumberFormat="1" applyFont="1" applyFill="1" applyProtection="1">
      <protection locked="0"/>
    </xf>
    <xf numFmtId="165" fontId="4" fillId="0" borderId="0" xfId="3" applyNumberFormat="1" applyProtection="1">
      <protection locked="0"/>
    </xf>
    <xf numFmtId="0" fontId="4" fillId="8" borderId="0" xfId="3" applyFill="1" applyProtection="1">
      <protection locked="0"/>
    </xf>
    <xf numFmtId="0" fontId="4" fillId="4" borderId="0" xfId="3" applyFill="1" applyProtection="1">
      <protection locked="0"/>
    </xf>
    <xf numFmtId="11" fontId="4" fillId="8" borderId="0" xfId="3" applyNumberFormat="1" applyFill="1" applyProtection="1">
      <protection locked="0"/>
    </xf>
    <xf numFmtId="9" fontId="0" fillId="0" borderId="0" xfId="2" applyFont="1" applyFill="1" applyBorder="1"/>
    <xf numFmtId="0" fontId="0" fillId="0" borderId="0" xfId="0" applyFill="1" applyBorder="1" applyAlignment="1"/>
    <xf numFmtId="166" fontId="0" fillId="0" borderId="0" xfId="0" applyNumberFormat="1" applyFill="1" applyBorder="1"/>
    <xf numFmtId="9" fontId="0" fillId="0" borderId="5" xfId="2" applyFont="1" applyBorder="1"/>
    <xf numFmtId="9" fontId="0" fillId="0" borderId="7" xfId="2" applyFont="1" applyBorder="1"/>
    <xf numFmtId="1" fontId="0" fillId="0" borderId="0" xfId="0" applyNumberFormat="1" applyBorder="1"/>
    <xf numFmtId="1" fontId="0" fillId="0" borderId="6" xfId="0" applyNumberFormat="1" applyBorder="1"/>
    <xf numFmtId="168" fontId="0" fillId="0" borderId="0" xfId="0" applyNumberFormat="1"/>
    <xf numFmtId="168" fontId="1" fillId="0" borderId="0" xfId="0" applyNumberFormat="1" applyFont="1"/>
    <xf numFmtId="2" fontId="0" fillId="0" borderId="0" xfId="0" applyNumberFormat="1"/>
    <xf numFmtId="2" fontId="1" fillId="0" borderId="0" xfId="0" applyNumberFormat="1" applyFont="1"/>
    <xf numFmtId="168" fontId="7" fillId="0" borderId="0" xfId="0" applyNumberFormat="1" applyFont="1"/>
    <xf numFmtId="168" fontId="8" fillId="0" borderId="0" xfId="0" applyNumberFormat="1" applyFont="1"/>
    <xf numFmtId="0" fontId="0" fillId="0" borderId="5" xfId="0" applyBorder="1" applyAlignment="1">
      <alignment textRotation="37"/>
    </xf>
    <xf numFmtId="0" fontId="0" fillId="0" borderId="4" xfId="0" applyBorder="1" applyAlignment="1">
      <alignment textRotation="37"/>
    </xf>
    <xf numFmtId="0" fontId="0" fillId="0" borderId="3" xfId="0" applyBorder="1" applyAlignment="1">
      <alignment horizontal="right"/>
    </xf>
    <xf numFmtId="168" fontId="9" fillId="0" borderId="0" xfId="0" applyNumberFormat="1" applyFont="1"/>
    <xf numFmtId="0" fontId="10" fillId="0" borderId="0" xfId="0" applyFont="1"/>
    <xf numFmtId="0" fontId="0" fillId="0" borderId="7" xfId="0" applyBorder="1" applyAlignment="1">
      <alignment vertical="top" wrapText="1"/>
    </xf>
    <xf numFmtId="0" fontId="0" fillId="0" borderId="0" xfId="0" applyBorder="1" applyAlignment="1">
      <alignment horizontal="right"/>
    </xf>
    <xf numFmtId="168" fontId="7" fillId="0" borderId="0" xfId="0" applyNumberFormat="1" applyFont="1" applyBorder="1"/>
    <xf numFmtId="0" fontId="10" fillId="0" borderId="0" xfId="0" applyFont="1" applyBorder="1"/>
    <xf numFmtId="165" fontId="13" fillId="0" borderId="0" xfId="0" applyNumberFormat="1" applyFont="1" applyAlignment="1">
      <alignment horizontal="center"/>
    </xf>
    <xf numFmtId="165" fontId="11" fillId="0" borderId="12" xfId="0" applyNumberFormat="1" applyFont="1" applyBorder="1" applyAlignment="1">
      <alignment horizontal="center"/>
    </xf>
    <xf numFmtId="0" fontId="16" fillId="0" borderId="0" xfId="0" applyFont="1" applyBorder="1"/>
    <xf numFmtId="165" fontId="3" fillId="0" borderId="0" xfId="0" applyNumberFormat="1" applyFont="1" applyBorder="1" applyAlignment="1">
      <alignment horizontal="center"/>
    </xf>
    <xf numFmtId="165" fontId="13" fillId="0" borderId="0" xfId="0" applyNumberFormat="1" applyFont="1" applyBorder="1" applyAlignment="1">
      <alignment horizontal="center"/>
    </xf>
    <xf numFmtId="165" fontId="11" fillId="0" borderId="13" xfId="0" applyNumberFormat="1" applyFont="1" applyBorder="1" applyAlignment="1">
      <alignment horizontal="center"/>
    </xf>
    <xf numFmtId="0" fontId="11" fillId="0" borderId="3" xfId="0" applyFont="1" applyBorder="1"/>
    <xf numFmtId="0" fontId="0" fillId="2" borderId="10" xfId="0" applyFill="1" applyBorder="1"/>
    <xf numFmtId="0" fontId="0" fillId="0" borderId="19" xfId="0" applyBorder="1"/>
    <xf numFmtId="0" fontId="0" fillId="0" borderId="17" xfId="0" applyBorder="1"/>
    <xf numFmtId="0" fontId="0" fillId="0" borderId="20" xfId="0" applyBorder="1"/>
    <xf numFmtId="0" fontId="1" fillId="9" borderId="18" xfId="0" applyFont="1" applyFill="1" applyBorder="1"/>
    <xf numFmtId="0" fontId="12" fillId="0" borderId="17" xfId="0" applyFont="1" applyBorder="1"/>
    <xf numFmtId="0" fontId="11" fillId="0" borderId="5" xfId="0" applyFont="1" applyBorder="1"/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5" fillId="9" borderId="18" xfId="0" applyFont="1" applyFill="1" applyBorder="1"/>
    <xf numFmtId="169" fontId="0" fillId="0" borderId="0" xfId="2" applyNumberFormat="1" applyFont="1" applyBorder="1"/>
    <xf numFmtId="169" fontId="0" fillId="0" borderId="6" xfId="2" applyNumberFormat="1" applyFont="1" applyBorder="1"/>
    <xf numFmtId="0" fontId="3" fillId="9" borderId="0" xfId="0" applyFont="1" applyFill="1"/>
    <xf numFmtId="0" fontId="0" fillId="9" borderId="0" xfId="0" applyFill="1"/>
    <xf numFmtId="0" fontId="0" fillId="0" borderId="16" xfId="0" applyFill="1" applyBorder="1"/>
    <xf numFmtId="0" fontId="3" fillId="0" borderId="18" xfId="0" applyFont="1" applyFill="1" applyBorder="1" applyAlignment="1">
      <alignment horizontal="right"/>
    </xf>
    <xf numFmtId="0" fontId="3" fillId="0" borderId="18" xfId="0" applyFont="1" applyFill="1" applyBorder="1"/>
    <xf numFmtId="0" fontId="3" fillId="0" borderId="21" xfId="0" applyFont="1" applyFill="1" applyBorder="1"/>
    <xf numFmtId="165" fontId="14" fillId="0" borderId="12" xfId="0" applyNumberFormat="1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2" fontId="11" fillId="0" borderId="12" xfId="0" applyNumberFormat="1" applyFont="1" applyBorder="1" applyAlignment="1">
      <alignment horizontal="center"/>
    </xf>
    <xf numFmtId="0" fontId="15" fillId="0" borderId="0" xfId="0" applyFont="1"/>
    <xf numFmtId="11" fontId="0" fillId="0" borderId="0" xfId="0" applyNumberFormat="1" applyFill="1"/>
    <xf numFmtId="0" fontId="15" fillId="0" borderId="8" xfId="0" applyFont="1" applyBorder="1"/>
    <xf numFmtId="2" fontId="13" fillId="0" borderId="0" xfId="0" applyNumberFormat="1" applyFont="1" applyAlignment="1">
      <alignment horizontal="center"/>
    </xf>
    <xf numFmtId="2" fontId="13" fillId="0" borderId="0" xfId="0" applyNumberFormat="1" applyFont="1" applyBorder="1" applyAlignment="1">
      <alignment horizontal="center"/>
    </xf>
    <xf numFmtId="165" fontId="17" fillId="0" borderId="0" xfId="0" applyNumberFormat="1" applyFont="1" applyAlignment="1">
      <alignment horizontal="center"/>
    </xf>
    <xf numFmtId="165" fontId="17" fillId="0" borderId="0" xfId="0" applyNumberFormat="1" applyFont="1" applyBorder="1" applyAlignment="1">
      <alignment horizontal="center"/>
    </xf>
    <xf numFmtId="0" fontId="0" fillId="0" borderId="0" xfId="0"/>
    <xf numFmtId="11" fontId="0" fillId="0" borderId="0" xfId="0" applyNumberFormat="1"/>
    <xf numFmtId="166" fontId="0" fillId="0" borderId="0" xfId="0" applyNumberFormat="1"/>
    <xf numFmtId="0" fontId="0" fillId="0" borderId="0" xfId="0"/>
    <xf numFmtId="0" fontId="0" fillId="0" borderId="0" xfId="0" applyBorder="1"/>
    <xf numFmtId="168" fontId="0" fillId="0" borderId="0" xfId="0" applyNumberFormat="1"/>
    <xf numFmtId="2" fontId="0" fillId="0" borderId="0" xfId="0" applyNumberFormat="1"/>
    <xf numFmtId="2" fontId="1" fillId="0" borderId="0" xfId="0" applyNumberFormat="1" applyFont="1"/>
    <xf numFmtId="168" fontId="7" fillId="0" borderId="0" xfId="0" applyNumberFormat="1" applyFont="1"/>
    <xf numFmtId="0" fontId="1" fillId="0" borderId="5" xfId="0" applyFont="1" applyBorder="1" applyAlignment="1">
      <alignment textRotation="37"/>
    </xf>
    <xf numFmtId="0" fontId="0" fillId="0" borderId="5" xfId="0" applyFont="1" applyBorder="1" applyAlignment="1">
      <alignment textRotation="37"/>
    </xf>
    <xf numFmtId="0" fontId="3" fillId="0" borderId="18" xfId="0" applyFont="1" applyFill="1" applyBorder="1"/>
    <xf numFmtId="168" fontId="3" fillId="0" borderId="0" xfId="0" applyNumberFormat="1" applyFont="1" applyBorder="1" applyAlignment="1">
      <alignment horizontal="center"/>
    </xf>
    <xf numFmtId="168" fontId="3" fillId="0" borderId="12" xfId="0" applyNumberFormat="1" applyFont="1" applyBorder="1" applyAlignment="1">
      <alignment horizontal="center"/>
    </xf>
    <xf numFmtId="168" fontId="11" fillId="0" borderId="12" xfId="0" applyNumberFormat="1" applyFont="1" applyBorder="1" applyAlignment="1">
      <alignment horizontal="center"/>
    </xf>
    <xf numFmtId="168" fontId="15" fillId="0" borderId="12" xfId="0" applyNumberFormat="1" applyFont="1" applyBorder="1" applyAlignment="1">
      <alignment horizontal="center"/>
    </xf>
    <xf numFmtId="170" fontId="3" fillId="0" borderId="12" xfId="0" applyNumberFormat="1" applyFont="1" applyBorder="1" applyAlignment="1">
      <alignment horizontal="center"/>
    </xf>
    <xf numFmtId="170" fontId="11" fillId="0" borderId="12" xfId="0" applyNumberFormat="1" applyFont="1" applyBorder="1" applyAlignment="1">
      <alignment horizontal="center"/>
    </xf>
    <xf numFmtId="170" fontId="3" fillId="0" borderId="0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165" fontId="0" fillId="0" borderId="12" xfId="0" applyNumberFormat="1" applyFont="1" applyBorder="1" applyAlignment="1">
      <alignment horizontal="center"/>
    </xf>
    <xf numFmtId="170" fontId="15" fillId="0" borderId="2" xfId="0" applyNumberFormat="1" applyFont="1" applyBorder="1" applyAlignment="1">
      <alignment horizontal="center"/>
    </xf>
    <xf numFmtId="170" fontId="3" fillId="0" borderId="23" xfId="0" applyNumberFormat="1" applyFont="1" applyBorder="1" applyAlignment="1">
      <alignment horizontal="center"/>
    </xf>
    <xf numFmtId="168" fontId="15" fillId="0" borderId="22" xfId="0" applyNumberFormat="1" applyFont="1" applyBorder="1" applyAlignment="1">
      <alignment horizontal="center"/>
    </xf>
    <xf numFmtId="170" fontId="0" fillId="0" borderId="0" xfId="0" applyNumberFormat="1"/>
    <xf numFmtId="170" fontId="1" fillId="0" borderId="0" xfId="0" applyNumberFormat="1" applyFont="1"/>
    <xf numFmtId="165" fontId="0" fillId="0" borderId="0" xfId="0" applyNumberFormat="1" applyFont="1"/>
    <xf numFmtId="0" fontId="19" fillId="0" borderId="0" xfId="0" applyFont="1"/>
    <xf numFmtId="168" fontId="20" fillId="0" borderId="0" xfId="0" applyNumberFormat="1" applyFont="1" applyAlignment="1">
      <alignment horizontal="center"/>
    </xf>
    <xf numFmtId="165" fontId="19" fillId="0" borderId="0" xfId="0" applyNumberFormat="1" applyFont="1"/>
    <xf numFmtId="168" fontId="20" fillId="0" borderId="0" xfId="0" applyNumberFormat="1" applyFont="1" applyBorder="1" applyAlignment="1">
      <alignment horizontal="center"/>
    </xf>
    <xf numFmtId="168" fontId="21" fillId="0" borderId="15" xfId="0" applyNumberFormat="1" applyFont="1" applyBorder="1" applyAlignment="1">
      <alignment horizontal="center"/>
    </xf>
    <xf numFmtId="168" fontId="22" fillId="0" borderId="12" xfId="0" applyNumberFormat="1" applyFont="1" applyBorder="1" applyAlignment="1">
      <alignment horizontal="center"/>
    </xf>
    <xf numFmtId="168" fontId="22" fillId="0" borderId="14" xfId="0" applyNumberFormat="1" applyFont="1" applyBorder="1" applyAlignment="1">
      <alignment horizontal="center"/>
    </xf>
    <xf numFmtId="168" fontId="23" fillId="0" borderId="12" xfId="0" applyNumberFormat="1" applyFont="1" applyBorder="1" applyAlignment="1">
      <alignment horizontal="center"/>
    </xf>
    <xf numFmtId="168" fontId="22" fillId="0" borderId="0" xfId="0" applyNumberFormat="1" applyFont="1" applyBorder="1" applyAlignment="1">
      <alignment horizontal="center"/>
    </xf>
    <xf numFmtId="168" fontId="24" fillId="0" borderId="0" xfId="0" applyNumberFormat="1" applyFont="1" applyBorder="1" applyAlignment="1">
      <alignment horizontal="center"/>
    </xf>
    <xf numFmtId="168" fontId="21" fillId="0" borderId="0" xfId="0" applyNumberFormat="1" applyFont="1" applyBorder="1" applyAlignment="1">
      <alignment horizontal="center"/>
    </xf>
    <xf numFmtId="168" fontId="20" fillId="0" borderId="12" xfId="0" applyNumberFormat="1" applyFont="1" applyBorder="1" applyAlignment="1">
      <alignment horizontal="center"/>
    </xf>
    <xf numFmtId="168" fontId="21" fillId="0" borderId="12" xfId="0" applyNumberFormat="1" applyFont="1" applyBorder="1" applyAlignment="1">
      <alignment horizontal="center"/>
    </xf>
    <xf numFmtId="168" fontId="19" fillId="0" borderId="12" xfId="0" applyNumberFormat="1" applyFont="1" applyBorder="1" applyAlignment="1">
      <alignment horizontal="center"/>
    </xf>
    <xf numFmtId="0" fontId="19" fillId="0" borderId="7" xfId="0" applyFont="1" applyBorder="1" applyAlignment="1">
      <alignment vertical="top" wrapText="1"/>
    </xf>
    <xf numFmtId="0" fontId="19" fillId="0" borderId="5" xfId="0" applyFont="1" applyBorder="1" applyAlignment="1">
      <alignment textRotation="37"/>
    </xf>
    <xf numFmtId="0" fontId="25" fillId="0" borderId="5" xfId="0" applyFont="1" applyBorder="1" applyAlignment="1">
      <alignment textRotation="37"/>
    </xf>
    <xf numFmtId="0" fontId="19" fillId="0" borderId="4" xfId="0" applyFont="1" applyBorder="1" applyAlignment="1">
      <alignment textRotation="37"/>
    </xf>
    <xf numFmtId="0" fontId="19" fillId="0" borderId="0" xfId="0" applyFont="1" applyBorder="1"/>
    <xf numFmtId="0" fontId="19" fillId="0" borderId="5" xfId="0" applyFont="1" applyBorder="1" applyAlignment="1">
      <alignment horizontal="left" textRotation="37"/>
    </xf>
    <xf numFmtId="0" fontId="26" fillId="0" borderId="3" xfId="0" applyFont="1" applyBorder="1" applyAlignment="1">
      <alignment horizontal="right"/>
    </xf>
    <xf numFmtId="168" fontId="27" fillId="0" borderId="0" xfId="0" applyNumberFormat="1" applyFont="1" applyAlignment="1">
      <alignment horizontal="center"/>
    </xf>
    <xf numFmtId="170" fontId="27" fillId="0" borderId="0" xfId="0" applyNumberFormat="1" applyFont="1" applyAlignment="1">
      <alignment horizontal="center"/>
    </xf>
    <xf numFmtId="168" fontId="27" fillId="0" borderId="0" xfId="0" applyNumberFormat="1" applyFont="1" applyBorder="1" applyAlignment="1">
      <alignment horizontal="center"/>
    </xf>
    <xf numFmtId="170" fontId="27" fillId="0" borderId="0" xfId="0" applyNumberFormat="1" applyFont="1" applyBorder="1" applyAlignment="1">
      <alignment horizontal="center"/>
    </xf>
    <xf numFmtId="170" fontId="27" fillId="0" borderId="12" xfId="0" applyNumberFormat="1" applyFont="1" applyBorder="1" applyAlignment="1">
      <alignment horizontal="center"/>
    </xf>
    <xf numFmtId="170" fontId="19" fillId="0" borderId="12" xfId="0" applyNumberFormat="1" applyFont="1" applyBorder="1" applyAlignment="1">
      <alignment horizontal="center"/>
    </xf>
    <xf numFmtId="170" fontId="23" fillId="0" borderId="12" xfId="0" applyNumberFormat="1" applyFont="1" applyBorder="1" applyAlignment="1">
      <alignment horizontal="center"/>
    </xf>
    <xf numFmtId="2" fontId="19" fillId="0" borderId="0" xfId="0" applyNumberFormat="1" applyFont="1"/>
    <xf numFmtId="168" fontId="27" fillId="0" borderId="12" xfId="0" applyNumberFormat="1" applyFont="1" applyBorder="1" applyAlignment="1">
      <alignment horizontal="center"/>
    </xf>
    <xf numFmtId="168" fontId="28" fillId="0" borderId="12" xfId="0" applyNumberFormat="1" applyFont="1" applyBorder="1" applyAlignment="1">
      <alignment horizontal="center"/>
    </xf>
    <xf numFmtId="168" fontId="23" fillId="0" borderId="13" xfId="0" applyNumberFormat="1" applyFont="1" applyBorder="1" applyAlignment="1">
      <alignment horizontal="center"/>
    </xf>
    <xf numFmtId="168" fontId="21" fillId="0" borderId="25" xfId="0" applyNumberFormat="1" applyFont="1" applyBorder="1" applyAlignment="1">
      <alignment horizontal="center"/>
    </xf>
    <xf numFmtId="168" fontId="21" fillId="0" borderId="24" xfId="0" applyNumberFormat="1" applyFont="1" applyBorder="1" applyAlignment="1">
      <alignment horizontal="center"/>
    </xf>
    <xf numFmtId="168" fontId="21" fillId="0" borderId="27" xfId="0" applyNumberFormat="1" applyFont="1" applyBorder="1" applyAlignment="1">
      <alignment horizontal="center"/>
    </xf>
    <xf numFmtId="168" fontId="27" fillId="0" borderId="24" xfId="0" applyNumberFormat="1" applyFont="1" applyBorder="1" applyAlignment="1">
      <alignment horizontal="center"/>
    </xf>
    <xf numFmtId="170" fontId="15" fillId="0" borderId="24" xfId="0" applyNumberFormat="1" applyFont="1" applyBorder="1" applyAlignment="1">
      <alignment horizontal="center"/>
    </xf>
    <xf numFmtId="168" fontId="3" fillId="0" borderId="26" xfId="0" applyNumberFormat="1" applyFont="1" applyBorder="1" applyAlignment="1">
      <alignment horizontal="center"/>
    </xf>
    <xf numFmtId="168" fontId="20" fillId="0" borderId="28" xfId="0" applyNumberFormat="1" applyFont="1" applyBorder="1" applyAlignment="1">
      <alignment horizontal="center"/>
    </xf>
    <xf numFmtId="168" fontId="20" fillId="0" borderId="29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9" fillId="0" borderId="0" xfId="0" applyFont="1"/>
    <xf numFmtId="168" fontId="3" fillId="0" borderId="23" xfId="0" applyNumberFormat="1" applyFont="1" applyBorder="1" applyAlignment="1">
      <alignment horizontal="center"/>
    </xf>
    <xf numFmtId="0" fontId="19" fillId="0" borderId="7" xfId="0" applyFont="1" applyBorder="1" applyAlignment="1">
      <alignment horizontal="center" vertical="top" wrapText="1"/>
    </xf>
    <xf numFmtId="0" fontId="19" fillId="0" borderId="5" xfId="0" applyFont="1" applyBorder="1" applyAlignment="1">
      <alignment horizontal="center" textRotation="37"/>
    </xf>
    <xf numFmtId="0" fontId="25" fillId="0" borderId="5" xfId="0" applyFont="1" applyBorder="1" applyAlignment="1">
      <alignment horizontal="center" textRotation="37"/>
    </xf>
    <xf numFmtId="0" fontId="19" fillId="0" borderId="0" xfId="0" applyFont="1" applyAlignment="1">
      <alignment horizontal="center"/>
    </xf>
    <xf numFmtId="0" fontId="19" fillId="0" borderId="4" xfId="0" applyFont="1" applyBorder="1" applyAlignment="1">
      <alignment horizontal="center" textRotation="37"/>
    </xf>
    <xf numFmtId="2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70" fontId="0" fillId="0" borderId="13" xfId="0" applyNumberFormat="1" applyBorder="1" applyAlignment="1">
      <alignment horizontal="center"/>
    </xf>
    <xf numFmtId="170" fontId="0" fillId="0" borderId="14" xfId="0" applyNumberFormat="1" applyBorder="1" applyAlignment="1">
      <alignment horizontal="center"/>
    </xf>
    <xf numFmtId="170" fontId="0" fillId="0" borderId="12" xfId="0" applyNumberFormat="1" applyBorder="1" applyAlignment="1">
      <alignment horizontal="center"/>
    </xf>
    <xf numFmtId="168" fontId="0" fillId="0" borderId="0" xfId="0" applyNumberFormat="1" applyAlignment="1">
      <alignment horizontal="center"/>
    </xf>
    <xf numFmtId="168" fontId="0" fillId="0" borderId="12" xfId="0" applyNumberFormat="1" applyBorder="1" applyAlignment="1">
      <alignment horizontal="center"/>
    </xf>
    <xf numFmtId="168" fontId="0" fillId="0" borderId="13" xfId="0" applyNumberFormat="1" applyBorder="1" applyAlignment="1">
      <alignment horizontal="center"/>
    </xf>
    <xf numFmtId="168" fontId="0" fillId="0" borderId="14" xfId="0" applyNumberFormat="1" applyBorder="1" applyAlignment="1">
      <alignment horizontal="center"/>
    </xf>
    <xf numFmtId="0" fontId="0" fillId="0" borderId="5" xfId="0" applyBorder="1" applyAlignment="1">
      <alignment horizontal="center" textRotation="37"/>
    </xf>
    <xf numFmtId="0" fontId="0" fillId="0" borderId="5" xfId="0" applyFont="1" applyBorder="1" applyAlignment="1">
      <alignment horizontal="center" textRotation="37"/>
    </xf>
    <xf numFmtId="0" fontId="1" fillId="0" borderId="5" xfId="0" applyFont="1" applyBorder="1" applyAlignment="1">
      <alignment horizontal="center" textRotation="37"/>
    </xf>
    <xf numFmtId="0" fontId="0" fillId="0" borderId="4" xfId="0" applyBorder="1" applyAlignment="1">
      <alignment horizontal="center" textRotation="37"/>
    </xf>
    <xf numFmtId="168" fontId="30" fillId="0" borderId="12" xfId="0" applyNumberFormat="1" applyFont="1" applyBorder="1" applyAlignment="1">
      <alignment horizontal="center"/>
    </xf>
    <xf numFmtId="170" fontId="31" fillId="0" borderId="12" xfId="0" applyNumberFormat="1" applyFont="1" applyBorder="1" applyAlignment="1">
      <alignment horizontal="center"/>
    </xf>
    <xf numFmtId="0" fontId="19" fillId="0" borderId="30" xfId="0" applyFont="1" applyBorder="1"/>
    <xf numFmtId="0" fontId="0" fillId="0" borderId="30" xfId="0" applyBorder="1" applyAlignment="1">
      <alignment horizontal="center"/>
    </xf>
    <xf numFmtId="0" fontId="0" fillId="0" borderId="30" xfId="0" applyBorder="1"/>
    <xf numFmtId="168" fontId="3" fillId="0" borderId="14" xfId="0" applyNumberFormat="1" applyFont="1" applyBorder="1" applyAlignment="1">
      <alignment horizontal="center"/>
    </xf>
    <xf numFmtId="9" fontId="0" fillId="0" borderId="31" xfId="2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2" xfId="0" applyBorder="1"/>
    <xf numFmtId="0" fontId="0" fillId="0" borderId="33" xfId="0" applyBorder="1"/>
    <xf numFmtId="170" fontId="3" fillId="0" borderId="13" xfId="0" applyNumberFormat="1" applyFont="1" applyBorder="1" applyAlignment="1">
      <alignment horizontal="center"/>
    </xf>
    <xf numFmtId="168" fontId="3" fillId="0" borderId="13" xfId="0" applyNumberFormat="1" applyFont="1" applyBorder="1" applyAlignment="1">
      <alignment horizontal="center"/>
    </xf>
    <xf numFmtId="9" fontId="0" fillId="0" borderId="34" xfId="2" applyFont="1" applyBorder="1" applyAlignment="1">
      <alignment horizontal="center"/>
    </xf>
    <xf numFmtId="168" fontId="15" fillId="0" borderId="13" xfId="0" applyNumberFormat="1" applyFont="1" applyBorder="1" applyAlignment="1">
      <alignment horizontal="center"/>
    </xf>
    <xf numFmtId="170" fontId="3" fillId="0" borderId="14" xfId="0" applyNumberFormat="1" applyFont="1" applyBorder="1" applyAlignment="1">
      <alignment horizontal="center"/>
    </xf>
    <xf numFmtId="165" fontId="3" fillId="0" borderId="14" xfId="0" applyNumberFormat="1" applyFont="1" applyBorder="1" applyAlignment="1">
      <alignment horizontal="center"/>
    </xf>
    <xf numFmtId="168" fontId="19" fillId="0" borderId="14" xfId="0" applyNumberFormat="1" applyFont="1" applyBorder="1" applyAlignment="1">
      <alignment horizontal="center"/>
    </xf>
    <xf numFmtId="168" fontId="27" fillId="0" borderId="14" xfId="0" applyNumberFormat="1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168" fontId="19" fillId="0" borderId="13" xfId="0" applyNumberFormat="1" applyFont="1" applyBorder="1" applyAlignment="1">
      <alignment horizontal="center"/>
    </xf>
    <xf numFmtId="168" fontId="27" fillId="0" borderId="13" xfId="0" applyNumberFormat="1" applyFont="1" applyBorder="1" applyAlignment="1">
      <alignment horizontal="center"/>
    </xf>
    <xf numFmtId="0" fontId="0" fillId="0" borderId="35" xfId="0" applyBorder="1"/>
    <xf numFmtId="170" fontId="19" fillId="0" borderId="14" xfId="0" applyNumberFormat="1" applyFont="1" applyBorder="1" applyAlignment="1">
      <alignment horizontal="center"/>
    </xf>
    <xf numFmtId="0" fontId="0" fillId="0" borderId="31" xfId="0" applyBorder="1"/>
    <xf numFmtId="2" fontId="19" fillId="0" borderId="30" xfId="0" applyNumberFormat="1" applyFont="1" applyBorder="1" applyAlignment="1">
      <alignment horizontal="center"/>
    </xf>
    <xf numFmtId="170" fontId="19" fillId="0" borderId="13" xfId="0" applyNumberFormat="1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19" fillId="0" borderId="7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165" fontId="3" fillId="0" borderId="13" xfId="0" applyNumberFormat="1" applyFont="1" applyBorder="1" applyAlignment="1">
      <alignment horizontal="center"/>
    </xf>
    <xf numFmtId="165" fontId="15" fillId="0" borderId="12" xfId="0" applyNumberFormat="1" applyFont="1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169" fontId="0" fillId="0" borderId="0" xfId="0" applyNumberFormat="1"/>
    <xf numFmtId="0" fontId="0" fillId="0" borderId="36" xfId="0" applyBorder="1"/>
    <xf numFmtId="0" fontId="0" fillId="0" borderId="37" xfId="0" applyBorder="1"/>
    <xf numFmtId="0" fontId="0" fillId="7" borderId="0" xfId="0" applyFill="1" applyBorder="1"/>
    <xf numFmtId="0" fontId="0" fillId="0" borderId="38" xfId="0" applyBorder="1"/>
    <xf numFmtId="0" fontId="0" fillId="0" borderId="36" xfId="0" applyFill="1" applyBorder="1"/>
    <xf numFmtId="164" fontId="0" fillId="0" borderId="37" xfId="0" applyNumberFormat="1" applyBorder="1"/>
    <xf numFmtId="0" fontId="0" fillId="0" borderId="37" xfId="0" applyBorder="1" applyAlignment="1"/>
    <xf numFmtId="0" fontId="0" fillId="0" borderId="16" xfId="0" applyBorder="1"/>
    <xf numFmtId="0" fontId="0" fillId="0" borderId="18" xfId="0" applyBorder="1"/>
    <xf numFmtId="0" fontId="0" fillId="0" borderId="21" xfId="0" applyBorder="1" applyAlignment="1"/>
    <xf numFmtId="0" fontId="1" fillId="0" borderId="19" xfId="0" applyFont="1" applyBorder="1"/>
    <xf numFmtId="0" fontId="0" fillId="0" borderId="20" xfId="0" applyBorder="1" applyAlignment="1"/>
    <xf numFmtId="11" fontId="0" fillId="0" borderId="0" xfId="0" applyNumberFormat="1" applyBorder="1"/>
    <xf numFmtId="11" fontId="0" fillId="0" borderId="0" xfId="0" applyNumberFormat="1" applyFill="1" applyBorder="1"/>
    <xf numFmtId="0" fontId="0" fillId="0" borderId="21" xfId="0" applyBorder="1"/>
    <xf numFmtId="0" fontId="0" fillId="10" borderId="0" xfId="0" applyFill="1"/>
    <xf numFmtId="168" fontId="0" fillId="6" borderId="0" xfId="0" applyNumberFormat="1" applyFill="1"/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0" xfId="0" applyBorder="1" applyAlignment="1">
      <alignment horizontal="center"/>
    </xf>
    <xf numFmtId="0" fontId="19" fillId="0" borderId="10" xfId="0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3" applyFont="1" applyAlignment="1" applyProtection="1">
      <alignment horizontal="center"/>
      <protection locked="0"/>
    </xf>
    <xf numFmtId="0" fontId="32" fillId="0" borderId="0" xfId="0" applyFont="1"/>
    <xf numFmtId="0" fontId="33" fillId="0" borderId="0" xfId="0" applyFont="1"/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/>
    </xf>
  </cellXfs>
  <cellStyles count="5">
    <cellStyle name="Komma" xfId="1" builtinId="3"/>
    <cellStyle name="Komma 2" xfId="4" xr:uid="{00000000-0005-0000-0000-000001000000}"/>
    <cellStyle name="Prozent" xfId="2" builtinId="5"/>
    <cellStyle name="Standard" xfId="0" builtinId="0"/>
    <cellStyle name="Standard 2" xfId="3" xr:uid="{00000000-0005-0000-0000-000004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4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5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1.xml"/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5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2.xml"/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5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3.xml"/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4.xml"/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2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GB" b="1"/>
              <a:t>ADP</a:t>
            </a:r>
          </a:p>
        </c:rich>
      </c:tx>
      <c:layout>
        <c:manualLayout>
          <c:xMode val="edge"/>
          <c:yMode val="edge"/>
          <c:x val="0.42363521092847406"/>
          <c:y val="2.16512411260133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2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844475626586813"/>
          <c:y val="7.6299469676328668E-2"/>
          <c:w val="0.73053733715771085"/>
          <c:h val="0.7751102477478524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Production!$F$101:$G$101</c:f>
              <c:strCache>
                <c:ptCount val="2"/>
                <c:pt idx="0">
                  <c:v>Anode</c:v>
                </c:pt>
                <c:pt idx="1">
                  <c:v>Foil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bg1"/>
              </a:bgClr>
            </a:pattFill>
            <a:ln>
              <a:solidFill>
                <a:schemeClr val="accent2"/>
              </a:solidFill>
            </a:ln>
            <a:effectLst/>
          </c:spPr>
          <c:invertIfNegative val="0"/>
          <c:cat>
            <c:multiLvlStrRef>
              <c:f>Production!$H$99:$N$100</c:f>
              <c:multiLvlStrCache>
                <c:ptCount val="7"/>
                <c:lvl>
                  <c:pt idx="0">
                    <c:v>NaNMC</c:v>
                  </c:pt>
                  <c:pt idx="1">
                    <c:v>NaMVP</c:v>
                  </c:pt>
                  <c:pt idx="2">
                    <c:v>NaMMO</c:v>
                  </c:pt>
                  <c:pt idx="3">
                    <c:v>NaNMMT</c:v>
                  </c:pt>
                  <c:pt idx="4">
                    <c:v>NaPBA</c:v>
                  </c:pt>
                  <c:pt idx="5">
                    <c:v>LiNMC</c:v>
                  </c:pt>
                  <c:pt idx="6">
                    <c:v>LiFP</c:v>
                  </c:pt>
                </c:lvl>
                <c:lvl>
                  <c:pt idx="0">
                    <c:v>SIB</c:v>
                  </c:pt>
                  <c:pt idx="5">
                    <c:v>LIB</c:v>
                  </c:pt>
                </c:lvl>
              </c:multiLvlStrCache>
            </c:multiLvlStrRef>
          </c:cat>
          <c:val>
            <c:numRef>
              <c:f>Production!$H$101:$N$101</c:f>
              <c:numCache>
                <c:formatCode>0.00E+00</c:formatCode>
                <c:ptCount val="7"/>
                <c:pt idx="0">
                  <c:v>2.9721780241130323E-5</c:v>
                </c:pt>
                <c:pt idx="1">
                  <c:v>5.426229201402369E-5</c:v>
                </c:pt>
                <c:pt idx="2">
                  <c:v>2.7444325263708393E-5</c:v>
                </c:pt>
                <c:pt idx="3">
                  <c:v>2.4405201692755956E-5</c:v>
                </c:pt>
                <c:pt idx="4">
                  <c:v>6.891671580003764E-5</c:v>
                </c:pt>
                <c:pt idx="5">
                  <c:v>8.3516132399738992E-3</c:v>
                </c:pt>
                <c:pt idx="6">
                  <c:v>1.5130818121209012E-2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47-4ABB-A985-892AD1B17A76}"/>
            </c:ext>
          </c:extLst>
        </c:ser>
        <c:ser>
          <c:idx val="1"/>
          <c:order val="1"/>
          <c:tx>
            <c:strRef>
              <c:f>Production!$F$102:$G$102</c:f>
              <c:strCache>
                <c:ptCount val="2"/>
                <c:pt idx="0">
                  <c:v>Anode</c:v>
                </c:pt>
                <c:pt idx="1">
                  <c:v>Act mat</c:v>
                </c:pt>
              </c:strCache>
            </c:strRef>
          </c:tx>
          <c:spPr>
            <a:pattFill prst="pct60">
              <a:fgClr>
                <a:schemeClr val="accent2"/>
              </a:fgClr>
              <a:bgClr>
                <a:schemeClr val="bg1"/>
              </a:bgClr>
            </a:pattFill>
            <a:ln>
              <a:solidFill>
                <a:schemeClr val="accent2"/>
              </a:solidFill>
            </a:ln>
            <a:effectLst/>
          </c:spPr>
          <c:invertIfNegative val="0"/>
          <c:cat>
            <c:multiLvlStrRef>
              <c:f>Production!$H$99:$N$100</c:f>
              <c:multiLvlStrCache>
                <c:ptCount val="7"/>
                <c:lvl>
                  <c:pt idx="0">
                    <c:v>NaNMC</c:v>
                  </c:pt>
                  <c:pt idx="1">
                    <c:v>NaMVP</c:v>
                  </c:pt>
                  <c:pt idx="2">
                    <c:v>NaMMO</c:v>
                  </c:pt>
                  <c:pt idx="3">
                    <c:v>NaNMMT</c:v>
                  </c:pt>
                  <c:pt idx="4">
                    <c:v>NaPBA</c:v>
                  </c:pt>
                  <c:pt idx="5">
                    <c:v>LiNMC</c:v>
                  </c:pt>
                  <c:pt idx="6">
                    <c:v>LiFP</c:v>
                  </c:pt>
                </c:lvl>
                <c:lvl>
                  <c:pt idx="0">
                    <c:v>SIB</c:v>
                  </c:pt>
                  <c:pt idx="5">
                    <c:v>LIB</c:v>
                  </c:pt>
                </c:lvl>
              </c:multiLvlStrCache>
            </c:multiLvlStrRef>
          </c:cat>
          <c:val>
            <c:numRef>
              <c:f>Production!$H$102:$N$102</c:f>
              <c:numCache>
                <c:formatCode>0.00E+00</c:formatCode>
                <c:ptCount val="7"/>
                <c:pt idx="0">
                  <c:v>7.9939344405893041E-5</c:v>
                </c:pt>
                <c:pt idx="1">
                  <c:v>5.4350741643152476E-5</c:v>
                </c:pt>
                <c:pt idx="2">
                  <c:v>7.9961547217022145E-5</c:v>
                </c:pt>
                <c:pt idx="3">
                  <c:v>7.0078796478193771E-5</c:v>
                </c:pt>
                <c:pt idx="4">
                  <c:v>6.9029040958414346E-5</c:v>
                </c:pt>
                <c:pt idx="5">
                  <c:v>5.3822277697461328E-6</c:v>
                </c:pt>
                <c:pt idx="6">
                  <c:v>6.1182429323762228E-6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47-4ABB-A985-892AD1B17A76}"/>
            </c:ext>
          </c:extLst>
        </c:ser>
        <c:ser>
          <c:idx val="2"/>
          <c:order val="2"/>
          <c:tx>
            <c:strRef>
              <c:f>Production!$F$103:$G$103</c:f>
              <c:strCache>
                <c:ptCount val="2"/>
                <c:pt idx="0">
                  <c:v>Anode</c:v>
                </c:pt>
                <c:pt idx="1">
                  <c:v>Binder </c:v>
                </c:pt>
              </c:strCache>
            </c:strRef>
          </c:tx>
          <c:spPr>
            <a:pattFill prst="lgConfetti">
              <a:fgClr>
                <a:schemeClr val="accent2"/>
              </a:fgClr>
              <a:bgClr>
                <a:schemeClr val="bg1"/>
              </a:bgClr>
            </a:pattFill>
            <a:ln>
              <a:solidFill>
                <a:schemeClr val="accent2"/>
              </a:solidFill>
            </a:ln>
            <a:effectLst/>
          </c:spPr>
          <c:invertIfNegative val="0"/>
          <c:cat>
            <c:multiLvlStrRef>
              <c:f>Production!$H$99:$N$100</c:f>
              <c:multiLvlStrCache>
                <c:ptCount val="7"/>
                <c:lvl>
                  <c:pt idx="0">
                    <c:v>NaNMC</c:v>
                  </c:pt>
                  <c:pt idx="1">
                    <c:v>NaMVP</c:v>
                  </c:pt>
                  <c:pt idx="2">
                    <c:v>NaMMO</c:v>
                  </c:pt>
                  <c:pt idx="3">
                    <c:v>NaNMMT</c:v>
                  </c:pt>
                  <c:pt idx="4">
                    <c:v>NaPBA</c:v>
                  </c:pt>
                  <c:pt idx="5">
                    <c:v>LiNMC</c:v>
                  </c:pt>
                  <c:pt idx="6">
                    <c:v>LiFP</c:v>
                  </c:pt>
                </c:lvl>
                <c:lvl>
                  <c:pt idx="0">
                    <c:v>SIB</c:v>
                  </c:pt>
                  <c:pt idx="5">
                    <c:v>LIB</c:v>
                  </c:pt>
                </c:lvl>
              </c:multiLvlStrCache>
            </c:multiLvlStrRef>
          </c:cat>
          <c:val>
            <c:numRef>
              <c:f>Production!$H$103:$N$103</c:f>
              <c:numCache>
                <c:formatCode>0.00E+00</c:formatCode>
                <c:ptCount val="7"/>
                <c:pt idx="0">
                  <c:v>6.3946169732168635E-6</c:v>
                </c:pt>
                <c:pt idx="1">
                  <c:v>4.3477059620271272E-6</c:v>
                </c:pt>
                <c:pt idx="2">
                  <c:v>6.3963804744937867E-6</c:v>
                </c:pt>
                <c:pt idx="3">
                  <c:v>5.6058492963753354E-6</c:v>
                </c:pt>
                <c:pt idx="4">
                  <c:v>5.5218653954713666E-6</c:v>
                </c:pt>
                <c:pt idx="5">
                  <c:v>1.3460491547234281E-6</c:v>
                </c:pt>
                <c:pt idx="6">
                  <c:v>1.5301177057112723E-6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47-4ABB-A985-892AD1B17A76}"/>
            </c:ext>
          </c:extLst>
        </c:ser>
        <c:ser>
          <c:idx val="3"/>
          <c:order val="3"/>
          <c:tx>
            <c:strRef>
              <c:f>Production!$F$104:$G$104</c:f>
              <c:strCache>
                <c:ptCount val="2"/>
                <c:pt idx="0">
                  <c:v>Anode</c:v>
                </c:pt>
                <c:pt idx="1">
                  <c:v>other</c:v>
                </c:pt>
              </c:strCache>
            </c:strRef>
          </c:tx>
          <c:spPr>
            <a:pattFill prst="dkDnDiag">
              <a:fgClr>
                <a:schemeClr val="accent2"/>
              </a:fgClr>
              <a:bgClr>
                <a:schemeClr val="bg1"/>
              </a:bgClr>
            </a:pattFill>
            <a:ln>
              <a:solidFill>
                <a:schemeClr val="accent2"/>
              </a:solidFill>
            </a:ln>
            <a:effectLst/>
          </c:spPr>
          <c:invertIfNegative val="0"/>
          <c:cat>
            <c:multiLvlStrRef>
              <c:f>Production!$H$99:$N$100</c:f>
              <c:multiLvlStrCache>
                <c:ptCount val="7"/>
                <c:lvl>
                  <c:pt idx="0">
                    <c:v>NaNMC</c:v>
                  </c:pt>
                  <c:pt idx="1">
                    <c:v>NaMVP</c:v>
                  </c:pt>
                  <c:pt idx="2">
                    <c:v>NaMMO</c:v>
                  </c:pt>
                  <c:pt idx="3">
                    <c:v>NaNMMT</c:v>
                  </c:pt>
                  <c:pt idx="4">
                    <c:v>NaPBA</c:v>
                  </c:pt>
                  <c:pt idx="5">
                    <c:v>LiNMC</c:v>
                  </c:pt>
                  <c:pt idx="6">
                    <c:v>LiFP</c:v>
                  </c:pt>
                </c:lvl>
                <c:lvl>
                  <c:pt idx="0">
                    <c:v>SIB</c:v>
                  </c:pt>
                  <c:pt idx="5">
                    <c:v>LIB</c:v>
                  </c:pt>
                </c:lvl>
              </c:multiLvlStrCache>
            </c:multiLvlStrRef>
          </c:cat>
          <c:val>
            <c:numRef>
              <c:f>Production!$H$104:$N$104</c:f>
              <c:numCache>
                <c:formatCode>0.00E+00</c:formatCode>
                <c:ptCount val="7"/>
                <c:pt idx="0">
                  <c:v>1.4094086243934772E-5</c:v>
                </c:pt>
                <c:pt idx="1">
                  <c:v>1.0524205971654843E-5</c:v>
                </c:pt>
                <c:pt idx="2">
                  <c:v>1.4035648386681723E-5</c:v>
                </c:pt>
                <c:pt idx="3">
                  <c:v>1.2310142308885386E-5</c:v>
                </c:pt>
                <c:pt idx="4">
                  <c:v>1.3366097974032486E-5</c:v>
                </c:pt>
                <c:pt idx="5">
                  <c:v>5.2488567534899848E-6</c:v>
                </c:pt>
                <c:pt idx="6">
                  <c:v>8.6596224165072195E-6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B47-4ABB-A985-892AD1B17A76}"/>
            </c:ext>
          </c:extLst>
        </c:ser>
        <c:ser>
          <c:idx val="4"/>
          <c:order val="4"/>
          <c:tx>
            <c:strRef>
              <c:f>Production!$F$105:$G$105</c:f>
              <c:strCache>
                <c:ptCount val="2"/>
                <c:pt idx="0">
                  <c:v>Cathode</c:v>
                </c:pt>
                <c:pt idx="1">
                  <c:v>Foil</c:v>
                </c:pt>
              </c:strCache>
            </c:strRef>
          </c:tx>
          <c:spPr>
            <a:pattFill prst="narHorz">
              <a:fgClr>
                <a:schemeClr val="accent5"/>
              </a:fgClr>
              <a:bgClr>
                <a:schemeClr val="bg1"/>
              </a:bgClr>
            </a:pattFill>
            <a:ln>
              <a:solidFill>
                <a:schemeClr val="accent5"/>
              </a:solidFill>
            </a:ln>
            <a:effectLst/>
          </c:spPr>
          <c:invertIfNegative val="0"/>
          <c:cat>
            <c:multiLvlStrRef>
              <c:f>Production!$H$99:$N$100</c:f>
              <c:multiLvlStrCache>
                <c:ptCount val="7"/>
                <c:lvl>
                  <c:pt idx="0">
                    <c:v>NaNMC</c:v>
                  </c:pt>
                  <c:pt idx="1">
                    <c:v>NaMVP</c:v>
                  </c:pt>
                  <c:pt idx="2">
                    <c:v>NaMMO</c:v>
                  </c:pt>
                  <c:pt idx="3">
                    <c:v>NaNMMT</c:v>
                  </c:pt>
                  <c:pt idx="4">
                    <c:v>NaPBA</c:v>
                  </c:pt>
                  <c:pt idx="5">
                    <c:v>LiNMC</c:v>
                  </c:pt>
                  <c:pt idx="6">
                    <c:v>LiFP</c:v>
                  </c:pt>
                </c:lvl>
                <c:lvl>
                  <c:pt idx="0">
                    <c:v>SIB</c:v>
                  </c:pt>
                  <c:pt idx="5">
                    <c:v>LIB</c:v>
                  </c:pt>
                </c:lvl>
              </c:multiLvlStrCache>
            </c:multiLvlStrRef>
          </c:cat>
          <c:val>
            <c:numRef>
              <c:f>Production!$H$105:$N$105</c:f>
              <c:numCache>
                <c:formatCode>0.00E+00</c:formatCode>
                <c:ptCount val="7"/>
                <c:pt idx="0">
                  <c:v>2.7868290045135978E-5</c:v>
                </c:pt>
                <c:pt idx="1">
                  <c:v>3.7731701860070979E-5</c:v>
                </c:pt>
                <c:pt idx="2">
                  <c:v>2.5675204776043979E-5</c:v>
                </c:pt>
                <c:pt idx="3">
                  <c:v>2.2794546887268922E-5</c:v>
                </c:pt>
                <c:pt idx="4">
                  <c:v>6.5778209872671385E-5</c:v>
                </c:pt>
                <c:pt idx="5">
                  <c:v>1.6771395988558576E-5</c:v>
                </c:pt>
                <c:pt idx="6">
                  <c:v>3.0882637925371144E-5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47-4ABB-A985-892AD1B17A76}"/>
            </c:ext>
          </c:extLst>
        </c:ser>
        <c:ser>
          <c:idx val="5"/>
          <c:order val="5"/>
          <c:tx>
            <c:strRef>
              <c:f>Production!$F$106:$G$106</c:f>
              <c:strCache>
                <c:ptCount val="2"/>
                <c:pt idx="0">
                  <c:v>Cathode</c:v>
                </c:pt>
                <c:pt idx="1">
                  <c:v>Act mat</c:v>
                </c:pt>
              </c:strCache>
            </c:strRef>
          </c:tx>
          <c:spPr>
            <a:pattFill prst="pct60">
              <a:fgClr>
                <a:schemeClr val="accent5"/>
              </a:fgClr>
              <a:bgClr>
                <a:schemeClr val="bg1"/>
              </a:bgClr>
            </a:pattFill>
            <a:ln>
              <a:solidFill>
                <a:schemeClr val="accent5"/>
              </a:solidFill>
            </a:ln>
            <a:effectLst/>
          </c:spPr>
          <c:invertIfNegative val="0"/>
          <c:cat>
            <c:multiLvlStrRef>
              <c:f>Production!$H$99:$N$100</c:f>
              <c:multiLvlStrCache>
                <c:ptCount val="7"/>
                <c:lvl>
                  <c:pt idx="0">
                    <c:v>NaNMC</c:v>
                  </c:pt>
                  <c:pt idx="1">
                    <c:v>NaMVP</c:v>
                  </c:pt>
                  <c:pt idx="2">
                    <c:v>NaMMO</c:v>
                  </c:pt>
                  <c:pt idx="3">
                    <c:v>NaNMMT</c:v>
                  </c:pt>
                  <c:pt idx="4">
                    <c:v>NaPBA</c:v>
                  </c:pt>
                  <c:pt idx="5">
                    <c:v>LiNMC</c:v>
                  </c:pt>
                  <c:pt idx="6">
                    <c:v>LiFP</c:v>
                  </c:pt>
                </c:lvl>
                <c:lvl>
                  <c:pt idx="0">
                    <c:v>SIB</c:v>
                  </c:pt>
                  <c:pt idx="5">
                    <c:v>LIB</c:v>
                  </c:pt>
                </c:lvl>
              </c:multiLvlStrCache>
            </c:multiLvlStrRef>
          </c:cat>
          <c:val>
            <c:numRef>
              <c:f>Production!$H$106:$N$106</c:f>
              <c:numCache>
                <c:formatCode>0.00E+00</c:formatCode>
                <c:ptCount val="7"/>
                <c:pt idx="0">
                  <c:v>3.1013620714054804E-2</c:v>
                </c:pt>
                <c:pt idx="1">
                  <c:v>2.6502706880281476E-3</c:v>
                </c:pt>
                <c:pt idx="2">
                  <c:v>2.2152289995572505E-4</c:v>
                </c:pt>
                <c:pt idx="3">
                  <c:v>4.7966754017586596E-3</c:v>
                </c:pt>
                <c:pt idx="4">
                  <c:v>4.0588659599824376E-4</c:v>
                </c:pt>
                <c:pt idx="5">
                  <c:v>1.6596388647870268E-2</c:v>
                </c:pt>
                <c:pt idx="6">
                  <c:v>6.5191113151493278E-3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B47-4ABB-A985-892AD1B17A76}"/>
            </c:ext>
          </c:extLst>
        </c:ser>
        <c:ser>
          <c:idx val="6"/>
          <c:order val="6"/>
          <c:tx>
            <c:strRef>
              <c:f>Production!$F$107:$G$107</c:f>
              <c:strCache>
                <c:ptCount val="2"/>
                <c:pt idx="0">
                  <c:v>Cathode</c:v>
                </c:pt>
                <c:pt idx="1">
                  <c:v>Binder </c:v>
                </c:pt>
              </c:strCache>
            </c:strRef>
          </c:tx>
          <c:spPr>
            <a:pattFill prst="lgConfetti">
              <a:fgClr>
                <a:schemeClr val="accent5"/>
              </a:fgClr>
              <a:bgClr>
                <a:schemeClr val="bg1"/>
              </a:bgClr>
            </a:pattFill>
            <a:ln>
              <a:solidFill>
                <a:schemeClr val="accent5"/>
              </a:solidFill>
            </a:ln>
            <a:effectLst/>
          </c:spPr>
          <c:invertIfNegative val="0"/>
          <c:cat>
            <c:multiLvlStrRef>
              <c:f>Production!$H$99:$N$100</c:f>
              <c:multiLvlStrCache>
                <c:ptCount val="7"/>
                <c:lvl>
                  <c:pt idx="0">
                    <c:v>NaNMC</c:v>
                  </c:pt>
                  <c:pt idx="1">
                    <c:v>NaMVP</c:v>
                  </c:pt>
                  <c:pt idx="2">
                    <c:v>NaMMO</c:v>
                  </c:pt>
                  <c:pt idx="3">
                    <c:v>NaNMMT</c:v>
                  </c:pt>
                  <c:pt idx="4">
                    <c:v>NaPBA</c:v>
                  </c:pt>
                  <c:pt idx="5">
                    <c:v>LiNMC</c:v>
                  </c:pt>
                  <c:pt idx="6">
                    <c:v>LiFP</c:v>
                  </c:pt>
                </c:lvl>
                <c:lvl>
                  <c:pt idx="0">
                    <c:v>SIB</c:v>
                  </c:pt>
                  <c:pt idx="5">
                    <c:v>LIB</c:v>
                  </c:pt>
                </c:lvl>
              </c:multiLvlStrCache>
            </c:multiLvlStrRef>
          </c:cat>
          <c:val>
            <c:numRef>
              <c:f>Production!$H$107:$N$107</c:f>
              <c:numCache>
                <c:formatCode>0.00E+00</c:formatCode>
                <c:ptCount val="7"/>
                <c:pt idx="0">
                  <c:v>2.9047887740038308E-4</c:v>
                </c:pt>
                <c:pt idx="1">
                  <c:v>2.5831809786112063E-4</c:v>
                </c:pt>
                <c:pt idx="2">
                  <c:v>4.1010774766607911E-4</c:v>
                </c:pt>
                <c:pt idx="3">
                  <c:v>2.0372490257669396E-4</c:v>
                </c:pt>
                <c:pt idx="4">
                  <c:v>2.5251834660979742E-4</c:v>
                </c:pt>
                <c:pt idx="5">
                  <c:v>1.444680924520467E-4</c:v>
                </c:pt>
                <c:pt idx="6">
                  <c:v>1.9855504172687483E-4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B47-4ABB-A985-892AD1B17A76}"/>
            </c:ext>
          </c:extLst>
        </c:ser>
        <c:ser>
          <c:idx val="7"/>
          <c:order val="7"/>
          <c:tx>
            <c:strRef>
              <c:f>Production!$F$108:$G$108</c:f>
              <c:strCache>
                <c:ptCount val="2"/>
                <c:pt idx="0">
                  <c:v>Cathode</c:v>
                </c:pt>
                <c:pt idx="1">
                  <c:v>other</c:v>
                </c:pt>
              </c:strCache>
            </c:strRef>
          </c:tx>
          <c:spPr>
            <a:pattFill prst="dkUpDiag">
              <a:fgClr>
                <a:schemeClr val="accent5"/>
              </a:fgClr>
              <a:bgClr>
                <a:schemeClr val="bg1"/>
              </a:bgClr>
            </a:pattFill>
            <a:ln>
              <a:solidFill>
                <a:schemeClr val="accent5"/>
              </a:solidFill>
            </a:ln>
            <a:effectLst/>
          </c:spPr>
          <c:invertIfNegative val="0"/>
          <c:cat>
            <c:multiLvlStrRef>
              <c:f>Production!$H$99:$N$100</c:f>
              <c:multiLvlStrCache>
                <c:ptCount val="7"/>
                <c:lvl>
                  <c:pt idx="0">
                    <c:v>NaNMC</c:v>
                  </c:pt>
                  <c:pt idx="1">
                    <c:v>NaMVP</c:v>
                  </c:pt>
                  <c:pt idx="2">
                    <c:v>NaMMO</c:v>
                  </c:pt>
                  <c:pt idx="3">
                    <c:v>NaNMMT</c:v>
                  </c:pt>
                  <c:pt idx="4">
                    <c:v>NaPBA</c:v>
                  </c:pt>
                  <c:pt idx="5">
                    <c:v>LiNMC</c:v>
                  </c:pt>
                  <c:pt idx="6">
                    <c:v>LiFP</c:v>
                  </c:pt>
                </c:lvl>
                <c:lvl>
                  <c:pt idx="0">
                    <c:v>SIB</c:v>
                  </c:pt>
                  <c:pt idx="5">
                    <c:v>LIB</c:v>
                  </c:pt>
                </c:lvl>
              </c:multiLvlStrCache>
            </c:multiLvlStrRef>
          </c:cat>
          <c:val>
            <c:numRef>
              <c:f>Production!$H$108:$N$108</c:f>
              <c:numCache>
                <c:formatCode>0.00E+00</c:formatCode>
                <c:ptCount val="7"/>
                <c:pt idx="0">
                  <c:v>-2.5261825773440939E-6</c:v>
                </c:pt>
                <c:pt idx="1">
                  <c:v>1.9458615520254319E-5</c:v>
                </c:pt>
                <c:pt idx="2">
                  <c:v>3.761642060664235E-5</c:v>
                </c:pt>
                <c:pt idx="3">
                  <c:v>1.2429637465178921E-5</c:v>
                </c:pt>
                <c:pt idx="4">
                  <c:v>2.8498275105061738E-5</c:v>
                </c:pt>
                <c:pt idx="5">
                  <c:v>8.8486597456717535E-6</c:v>
                </c:pt>
                <c:pt idx="6">
                  <c:v>1.2377609371270798E-5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B47-4ABB-A985-892AD1B17A76}"/>
            </c:ext>
          </c:extLst>
        </c:ser>
        <c:ser>
          <c:idx val="8"/>
          <c:order val="8"/>
          <c:tx>
            <c:strRef>
              <c:f>Production!$F$109:$G$109</c:f>
              <c:strCache>
                <c:ptCount val="2"/>
                <c:pt idx="0">
                  <c:v>Electrolyte</c:v>
                </c:pt>
              </c:strCache>
            </c:strRef>
          </c:tx>
          <c:spPr>
            <a:pattFill prst="zigZag">
              <a:fgClr>
                <a:schemeClr val="accent6"/>
              </a:fgClr>
              <a:bgClr>
                <a:schemeClr val="accent6">
                  <a:lumMod val="20000"/>
                  <a:lumOff val="80000"/>
                </a:schemeClr>
              </a:bgClr>
            </a:patt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multiLvlStrRef>
              <c:f>Production!$H$99:$N$100</c:f>
              <c:multiLvlStrCache>
                <c:ptCount val="7"/>
                <c:lvl>
                  <c:pt idx="0">
                    <c:v>NaNMC</c:v>
                  </c:pt>
                  <c:pt idx="1">
                    <c:v>NaMVP</c:v>
                  </c:pt>
                  <c:pt idx="2">
                    <c:v>NaMMO</c:v>
                  </c:pt>
                  <c:pt idx="3">
                    <c:v>NaNMMT</c:v>
                  </c:pt>
                  <c:pt idx="4">
                    <c:v>NaPBA</c:v>
                  </c:pt>
                  <c:pt idx="5">
                    <c:v>LiNMC</c:v>
                  </c:pt>
                  <c:pt idx="6">
                    <c:v>LiFP</c:v>
                  </c:pt>
                </c:lvl>
                <c:lvl>
                  <c:pt idx="0">
                    <c:v>SIB</c:v>
                  </c:pt>
                  <c:pt idx="5">
                    <c:v>LIB</c:v>
                  </c:pt>
                </c:lvl>
              </c:multiLvlStrCache>
            </c:multiLvlStrRef>
          </c:cat>
          <c:val>
            <c:numRef>
              <c:f>Production!$H$109:$N$109</c:f>
              <c:numCache>
                <c:formatCode>0.00E+00</c:formatCode>
                <c:ptCount val="7"/>
                <c:pt idx="0">
                  <c:v>4.2951653942071826E-3</c:v>
                </c:pt>
                <c:pt idx="1">
                  <c:v>4.2909144472836674E-3</c:v>
                </c:pt>
                <c:pt idx="2">
                  <c:v>4.1063588859356253E-3</c:v>
                </c:pt>
                <c:pt idx="3">
                  <c:v>3.6606207013421344E-3</c:v>
                </c:pt>
                <c:pt idx="4">
                  <c:v>6.5859624913755252E-3</c:v>
                </c:pt>
                <c:pt idx="5">
                  <c:v>1.6407076229833725E-3</c:v>
                </c:pt>
                <c:pt idx="6">
                  <c:v>2.4684013717555702E-3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B47-4ABB-A985-892AD1B17A76}"/>
            </c:ext>
          </c:extLst>
        </c:ser>
        <c:ser>
          <c:idx val="9"/>
          <c:order val="9"/>
          <c:tx>
            <c:strRef>
              <c:f>Production!$F$110:$G$110</c:f>
              <c:strCache>
                <c:ptCount val="2"/>
                <c:pt idx="0">
                  <c:v>Separator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multiLvlStrRef>
              <c:f>Production!$H$99:$N$100</c:f>
              <c:multiLvlStrCache>
                <c:ptCount val="7"/>
                <c:lvl>
                  <c:pt idx="0">
                    <c:v>NaNMC</c:v>
                  </c:pt>
                  <c:pt idx="1">
                    <c:v>NaMVP</c:v>
                  </c:pt>
                  <c:pt idx="2">
                    <c:v>NaMMO</c:v>
                  </c:pt>
                  <c:pt idx="3">
                    <c:v>NaNMMT</c:v>
                  </c:pt>
                  <c:pt idx="4">
                    <c:v>NaPBA</c:v>
                  </c:pt>
                  <c:pt idx="5">
                    <c:v>LiNMC</c:v>
                  </c:pt>
                  <c:pt idx="6">
                    <c:v>LiFP</c:v>
                  </c:pt>
                </c:lvl>
                <c:lvl>
                  <c:pt idx="0">
                    <c:v>SIB</c:v>
                  </c:pt>
                  <c:pt idx="5">
                    <c:v>LIB</c:v>
                  </c:pt>
                </c:lvl>
              </c:multiLvlStrCache>
            </c:multiLvlStrRef>
          </c:cat>
          <c:val>
            <c:numRef>
              <c:f>Production!$H$110:$N$110</c:f>
              <c:numCache>
                <c:formatCode>0.00E+00</c:formatCode>
                <c:ptCount val="7"/>
                <c:pt idx="0">
                  <c:v>6.5376207151651727E-5</c:v>
                </c:pt>
                <c:pt idx="1">
                  <c:v>8.8550591821664264E-5</c:v>
                </c:pt>
                <c:pt idx="2">
                  <c:v>5.9823015619112469E-5</c:v>
                </c:pt>
                <c:pt idx="3">
                  <c:v>5.3357018000312894E-5</c:v>
                </c:pt>
                <c:pt idx="4">
                  <c:v>1.5531769428589348E-4</c:v>
                </c:pt>
                <c:pt idx="5">
                  <c:v>3.8805511865687963E-5</c:v>
                </c:pt>
                <c:pt idx="6">
                  <c:v>7.2060864046117611E-5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B47-4ABB-A985-892AD1B17A76}"/>
            </c:ext>
          </c:extLst>
        </c:ser>
        <c:ser>
          <c:idx val="10"/>
          <c:order val="10"/>
          <c:tx>
            <c:strRef>
              <c:f>Production!$F$111:$G$111</c:f>
              <c:strCache>
                <c:ptCount val="2"/>
                <c:pt idx="0">
                  <c:v>Housing</c:v>
                </c:pt>
              </c:strCache>
            </c:strRef>
          </c:tx>
          <c:spPr>
            <a:pattFill prst="narVert">
              <a:fgClr>
                <a:srgbClr val="7030A0"/>
              </a:fgClr>
              <a:bgClr>
                <a:schemeClr val="bg1"/>
              </a:bgClr>
            </a:pattFill>
            <a:ln>
              <a:solidFill>
                <a:srgbClr val="7030A0"/>
              </a:solidFill>
            </a:ln>
            <a:effectLst/>
          </c:spPr>
          <c:invertIfNegative val="0"/>
          <c:cat>
            <c:multiLvlStrRef>
              <c:f>Production!$H$99:$N$100</c:f>
              <c:multiLvlStrCache>
                <c:ptCount val="7"/>
                <c:lvl>
                  <c:pt idx="0">
                    <c:v>NaNMC</c:v>
                  </c:pt>
                  <c:pt idx="1">
                    <c:v>NaMVP</c:v>
                  </c:pt>
                  <c:pt idx="2">
                    <c:v>NaMMO</c:v>
                  </c:pt>
                  <c:pt idx="3">
                    <c:v>NaNMMT</c:v>
                  </c:pt>
                  <c:pt idx="4">
                    <c:v>NaPBA</c:v>
                  </c:pt>
                  <c:pt idx="5">
                    <c:v>LiNMC</c:v>
                  </c:pt>
                  <c:pt idx="6">
                    <c:v>LiFP</c:v>
                  </c:pt>
                </c:lvl>
                <c:lvl>
                  <c:pt idx="0">
                    <c:v>SIB</c:v>
                  </c:pt>
                  <c:pt idx="5">
                    <c:v>LIB</c:v>
                  </c:pt>
                </c:lvl>
              </c:multiLvlStrCache>
            </c:multiLvlStrRef>
          </c:cat>
          <c:val>
            <c:numRef>
              <c:f>Production!$H$111:$N$111</c:f>
              <c:numCache>
                <c:formatCode>0.00E+00</c:formatCode>
                <c:ptCount val="7"/>
                <c:pt idx="0">
                  <c:v>4.3460315220300512E-5</c:v>
                </c:pt>
                <c:pt idx="1">
                  <c:v>4.3668888736738068E-5</c:v>
                </c:pt>
                <c:pt idx="2">
                  <c:v>4.2335296618954476E-5</c:v>
                </c:pt>
                <c:pt idx="3">
                  <c:v>3.8861780506948338E-5</c:v>
                </c:pt>
                <c:pt idx="4">
                  <c:v>5.8697986577181201E-5</c:v>
                </c:pt>
                <c:pt idx="5">
                  <c:v>4.7527234038130277E-3</c:v>
                </c:pt>
                <c:pt idx="6">
                  <c:v>6.0391004146715674E-3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B47-4ABB-A985-892AD1B17A76}"/>
            </c:ext>
          </c:extLst>
        </c:ser>
        <c:ser>
          <c:idx val="11"/>
          <c:order val="11"/>
          <c:tx>
            <c:strRef>
              <c:f>Production!$F$112:$G$112</c:f>
              <c:strCache>
                <c:ptCount val="2"/>
                <c:pt idx="0">
                  <c:v>Electricity</c:v>
                </c:pt>
              </c:strCache>
            </c:strRef>
          </c:tx>
          <c:spPr>
            <a:pattFill prst="lt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solidFill>
                <a:schemeClr val="accent4">
                  <a:lumMod val="75000"/>
                </a:schemeClr>
              </a:solidFill>
            </a:ln>
            <a:effectLst/>
          </c:spPr>
          <c:invertIfNegative val="0"/>
          <c:cat>
            <c:multiLvlStrRef>
              <c:f>Production!$H$99:$N$100</c:f>
              <c:multiLvlStrCache>
                <c:ptCount val="7"/>
                <c:lvl>
                  <c:pt idx="0">
                    <c:v>NaNMC</c:v>
                  </c:pt>
                  <c:pt idx="1">
                    <c:v>NaMVP</c:v>
                  </c:pt>
                  <c:pt idx="2">
                    <c:v>NaMMO</c:v>
                  </c:pt>
                  <c:pt idx="3">
                    <c:v>NaNMMT</c:v>
                  </c:pt>
                  <c:pt idx="4">
                    <c:v>NaPBA</c:v>
                  </c:pt>
                  <c:pt idx="5">
                    <c:v>LiNMC</c:v>
                  </c:pt>
                  <c:pt idx="6">
                    <c:v>LiFP</c:v>
                  </c:pt>
                </c:lvl>
                <c:lvl>
                  <c:pt idx="0">
                    <c:v>SIB</c:v>
                  </c:pt>
                  <c:pt idx="5">
                    <c:v>LIB</c:v>
                  </c:pt>
                </c:lvl>
              </c:multiLvlStrCache>
            </c:multiLvlStrRef>
          </c:cat>
          <c:val>
            <c:numRef>
              <c:f>Production!$H$112:$N$112</c:f>
              <c:numCache>
                <c:formatCode>0.00E+00</c:formatCode>
                <c:ptCount val="7"/>
                <c:pt idx="0">
                  <c:v>5.9404537641370337E-5</c:v>
                </c:pt>
                <c:pt idx="1">
                  <c:v>5.7514786234559797E-5</c:v>
                </c:pt>
                <c:pt idx="2">
                  <c:v>5.19742475940393E-5</c:v>
                </c:pt>
                <c:pt idx="3">
                  <c:v>4.4598919858201805E-5</c:v>
                </c:pt>
                <c:pt idx="4">
                  <c:v>7.760521859123127E-5</c:v>
                </c:pt>
                <c:pt idx="5">
                  <c:v>2.9081605721519622E-5</c:v>
                </c:pt>
                <c:pt idx="6">
                  <c:v>4.2528783449748249E-5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B47-4ABB-A985-892AD1B17A76}"/>
            </c:ext>
          </c:extLst>
        </c:ser>
        <c:ser>
          <c:idx val="12"/>
          <c:order val="12"/>
          <c:tx>
            <c:strRef>
              <c:f>Production!$F$113:$G$113</c:f>
              <c:strCache>
                <c:ptCount val="2"/>
                <c:pt idx="0">
                  <c:v>Heat</c:v>
                </c:pt>
              </c:strCache>
            </c:strRef>
          </c:tx>
          <c:spPr>
            <a:pattFill prst="smConfetti">
              <a:fgClr>
                <a:schemeClr val="accent4">
                  <a:lumMod val="75000"/>
                </a:schemeClr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/>
          </c:spPr>
          <c:invertIfNegative val="0"/>
          <c:cat>
            <c:multiLvlStrRef>
              <c:f>Production!$H$99:$N$100</c:f>
              <c:multiLvlStrCache>
                <c:ptCount val="7"/>
                <c:lvl>
                  <c:pt idx="0">
                    <c:v>NaNMC</c:v>
                  </c:pt>
                  <c:pt idx="1">
                    <c:v>NaMVP</c:v>
                  </c:pt>
                  <c:pt idx="2">
                    <c:v>NaMMO</c:v>
                  </c:pt>
                  <c:pt idx="3">
                    <c:v>NaNMMT</c:v>
                  </c:pt>
                  <c:pt idx="4">
                    <c:v>NaPBA</c:v>
                  </c:pt>
                  <c:pt idx="5">
                    <c:v>LiNMC</c:v>
                  </c:pt>
                  <c:pt idx="6">
                    <c:v>LiFP</c:v>
                  </c:pt>
                </c:lvl>
                <c:lvl>
                  <c:pt idx="0">
                    <c:v>SIB</c:v>
                  </c:pt>
                  <c:pt idx="5">
                    <c:v>LIB</c:v>
                  </c:pt>
                </c:lvl>
              </c:multiLvlStrCache>
            </c:multiLvlStrRef>
          </c:cat>
          <c:val>
            <c:numRef>
              <c:f>Production!$H$113:$N$113</c:f>
              <c:numCache>
                <c:formatCode>0.00E+00</c:formatCode>
                <c:ptCount val="7"/>
                <c:pt idx="0">
                  <c:v>6.6203026490036621E-5</c:v>
                </c:pt>
                <c:pt idx="1">
                  <c:v>7.2623727020276066E-5</c:v>
                </c:pt>
                <c:pt idx="2">
                  <c:v>5.8926692236440869E-5</c:v>
                </c:pt>
                <c:pt idx="3">
                  <c:v>5.0046175918398997E-5</c:v>
                </c:pt>
                <c:pt idx="4">
                  <c:v>1.0926676284262686E-4</c:v>
                </c:pt>
                <c:pt idx="5">
                  <c:v>3.4046323884527968E-5</c:v>
                </c:pt>
                <c:pt idx="6">
                  <c:v>5.4325653359425311E-5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B47-4ABB-A985-892AD1B17A76}"/>
            </c:ext>
          </c:extLst>
        </c:ser>
        <c:ser>
          <c:idx val="13"/>
          <c:order val="13"/>
          <c:tx>
            <c:strRef>
              <c:f>Production!$F$114:$G$114</c:f>
              <c:strCache>
                <c:ptCount val="2"/>
                <c:pt idx="0">
                  <c:v>Others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2">
                  <a:lumMod val="50000"/>
                </a:schemeClr>
              </a:solidFill>
            </a:ln>
            <a:effectLst/>
          </c:spPr>
          <c:invertIfNegative val="0"/>
          <c:cat>
            <c:multiLvlStrRef>
              <c:f>Production!$H$99:$N$100</c:f>
              <c:multiLvlStrCache>
                <c:ptCount val="7"/>
                <c:lvl>
                  <c:pt idx="0">
                    <c:v>NaNMC</c:v>
                  </c:pt>
                  <c:pt idx="1">
                    <c:v>NaMVP</c:v>
                  </c:pt>
                  <c:pt idx="2">
                    <c:v>NaMMO</c:v>
                  </c:pt>
                  <c:pt idx="3">
                    <c:v>NaNMMT</c:v>
                  </c:pt>
                  <c:pt idx="4">
                    <c:v>NaPBA</c:v>
                  </c:pt>
                  <c:pt idx="5">
                    <c:v>LiNMC</c:v>
                  </c:pt>
                  <c:pt idx="6">
                    <c:v>LiFP</c:v>
                  </c:pt>
                </c:lvl>
                <c:lvl>
                  <c:pt idx="0">
                    <c:v>SIB</c:v>
                  </c:pt>
                  <c:pt idx="5">
                    <c:v>LIB</c:v>
                  </c:pt>
                </c:lvl>
              </c:multiLvlStrCache>
            </c:multiLvlStrRef>
          </c:cat>
          <c:val>
            <c:numRef>
              <c:f>Production!$H$114:$N$114</c:f>
              <c:numCache>
                <c:formatCode>0.00E+00</c:formatCode>
                <c:ptCount val="7"/>
                <c:pt idx="0">
                  <c:v>2.0388385839517785E-4</c:v>
                </c:pt>
                <c:pt idx="1">
                  <c:v>1.820722080305042E-4</c:v>
                </c:pt>
                <c:pt idx="2">
                  <c:v>1.6450086332008652E-4</c:v>
                </c:pt>
                <c:pt idx="3">
                  <c:v>9.2928529242189883E-5</c:v>
                </c:pt>
                <c:pt idx="4">
                  <c:v>1.3223659286207244E-4</c:v>
                </c:pt>
                <c:pt idx="5">
                  <c:v>1.1595045281716113E-4</c:v>
                </c:pt>
                <c:pt idx="6">
                  <c:v>1.7560883692745836E-4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B47-4ABB-A985-892AD1B17A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8241536"/>
        <c:axId val="458241928"/>
      </c:barChart>
      <c:catAx>
        <c:axId val="458241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8241928"/>
        <c:crosses val="autoZero"/>
        <c:auto val="1"/>
        <c:lblAlgn val="ctr"/>
        <c:lblOffset val="100"/>
        <c:noMultiLvlLbl val="0"/>
      </c:catAx>
      <c:valAx>
        <c:axId val="45824192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8241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lang="en-US" sz="10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Recycling!$AI$91</c:f>
              <c:strCache>
                <c:ptCount val="1"/>
                <c:pt idx="0">
                  <c:v>AP</c:v>
                </c:pt>
              </c:strCache>
              <c:extLst xmlns:c15="http://schemas.microsoft.com/office/drawing/2012/chart"/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Recycling!$AJ$91:$BD$91</c:f>
              <c:extLst xmlns:c15="http://schemas.microsoft.com/office/drawing/2012/chart"/>
            </c:numRef>
          </c:val>
          <c:extLst xmlns:c15="http://schemas.microsoft.com/office/drawing/2012/chart"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Recycling!$AJ$89:$BD$90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6E05-466B-A73D-5E1CA9DEAF09}"/>
            </c:ext>
          </c:extLst>
        </c:ser>
        <c:ser>
          <c:idx val="1"/>
          <c:order val="1"/>
          <c:tx>
            <c:strRef>
              <c:f>Recycling!$AI$92</c:f>
              <c:strCache>
                <c:ptCount val="1"/>
                <c:pt idx="0">
                  <c:v>GWP</c:v>
                </c:pt>
              </c:strCache>
              <c:extLst xmlns:c15="http://schemas.microsoft.com/office/drawing/2012/chart"/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Recycling!$AJ$92:$BD$92</c:f>
              <c:extLst xmlns:c15="http://schemas.microsoft.com/office/drawing/2012/chart"/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Recycling!$AJ$89:$BD$90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6E05-466B-A73D-5E1CA9DEAF09}"/>
            </c:ext>
          </c:extLst>
        </c:ser>
        <c:ser>
          <c:idx val="2"/>
          <c:order val="2"/>
          <c:tx>
            <c:strRef>
              <c:f>Recycling!$AI$93</c:f>
              <c:strCache>
                <c:ptCount val="1"/>
                <c:pt idx="0">
                  <c:v>Htox</c:v>
                </c:pt>
              </c:strCache>
              <c:extLst xmlns:c15="http://schemas.microsoft.com/office/drawing/2012/chart"/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Recycling!$AJ$93:$BD$93</c:f>
              <c:extLst xmlns:c15="http://schemas.microsoft.com/office/drawing/2012/chart"/>
            </c:numRef>
          </c:val>
          <c:extLst xmlns:c15="http://schemas.microsoft.com/office/drawing/2012/chart"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Recycling!$AJ$89:$BD$90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6E05-466B-A73D-5E1CA9DEAF09}"/>
            </c:ext>
          </c:extLst>
        </c:ser>
        <c:ser>
          <c:idx val="3"/>
          <c:order val="3"/>
          <c:tx>
            <c:strRef>
              <c:f>Recycling!$AI$94</c:f>
              <c:strCache>
                <c:ptCount val="1"/>
                <c:pt idx="0">
                  <c:v>RDP</c:v>
                </c:pt>
              </c:strCache>
              <c:extLst xmlns:c15="http://schemas.microsoft.com/office/drawing/2012/chart"/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Recycling!$AJ$94:$BD$94</c:f>
              <c:extLst xmlns:c15="http://schemas.microsoft.com/office/drawing/2012/chart"/>
            </c:numRef>
          </c:val>
          <c:extLst xmlns:c15="http://schemas.microsoft.com/office/drawing/2012/chart"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Recycling!$AJ$89:$BD$90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6E05-466B-A73D-5E1CA9DEAF09}"/>
            </c:ext>
          </c:extLst>
        </c:ser>
        <c:ser>
          <c:idx val="4"/>
          <c:order val="4"/>
          <c:tx>
            <c:strRef>
              <c:f>Recycling!$AI$95</c:f>
              <c:strCache>
                <c:ptCount val="1"/>
                <c:pt idx="0">
                  <c:v>ODP</c:v>
                </c:pt>
              </c:strCache>
              <c:extLst xmlns:c15="http://schemas.microsoft.com/office/drawing/2012/chart"/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Recycling!$AJ$95:$BD$95</c:f>
              <c:extLst xmlns:c15="http://schemas.microsoft.com/office/drawing/2012/chart"/>
            </c:numRef>
          </c:val>
          <c:extLst xmlns:c15="http://schemas.microsoft.com/office/drawing/2012/chart"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Recycling!$AJ$89:$BD$90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6E05-466B-A73D-5E1CA9DEAF09}"/>
            </c:ext>
          </c:extLst>
        </c:ser>
        <c:ser>
          <c:idx val="5"/>
          <c:order val="5"/>
          <c:tx>
            <c:strRef>
              <c:f>Recycling!$AI$96</c:f>
              <c:strCache>
                <c:ptCount val="1"/>
                <c:pt idx="0">
                  <c:v>PMF</c:v>
                </c:pt>
              </c:strCache>
              <c:extLst xmlns:c15="http://schemas.microsoft.com/office/drawing/2012/chart"/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Recycling!$AJ$96:$BD$96</c:f>
              <c:extLst xmlns:c15="http://schemas.microsoft.com/office/drawing/2012/chart"/>
            </c:numRef>
          </c:val>
          <c:extLst xmlns:c15="http://schemas.microsoft.com/office/drawing/2012/chart"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Recycling!$AJ$89:$BD$90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6E05-466B-A73D-5E1CA9DEAF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3629184"/>
        <c:axId val="393633496"/>
        <c:extLst/>
      </c:barChart>
      <c:catAx>
        <c:axId val="393629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3633496"/>
        <c:crosses val="autoZero"/>
        <c:auto val="1"/>
        <c:lblAlgn val="ctr"/>
        <c:lblOffset val="100"/>
        <c:noMultiLvlLbl val="0"/>
      </c:catAx>
      <c:valAx>
        <c:axId val="393633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3629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84013693517132271"/>
          <c:y val="6.39705490817455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0106622564314176E-2"/>
          <c:y val="5.0673813522611334E-2"/>
          <c:w val="0.87941817836397895"/>
          <c:h val="0.8990636121988743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Recycling!$AI$153</c:f>
              <c:strCache>
                <c:ptCount val="1"/>
                <c:pt idx="0">
                  <c:v>GWP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60A-4272-80F7-51F301E54E6E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F60A-4272-80F7-51F301E54E6E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60A-4272-80F7-51F301E54E6E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F60A-4272-80F7-51F301E54E6E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60A-4272-80F7-51F301E54E6E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F60A-4272-80F7-51F301E54E6E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F60A-4272-80F7-51F301E54E6E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60A-4272-80F7-51F301E54E6E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60A-4272-80F7-51F301E54E6E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F60A-4272-80F7-51F301E54E6E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F60A-4272-80F7-51F301E54E6E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F60A-4272-80F7-51F301E54E6E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F60A-4272-80F7-51F301E54E6E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F60A-4272-80F7-51F301E54E6E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F60A-4272-80F7-51F301E54E6E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F60A-4272-80F7-51F301E54E6E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F60A-4272-80F7-51F301E54E6E}"/>
              </c:ext>
            </c:extLst>
          </c:dPt>
          <c:dPt>
            <c:idx val="17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F60A-4272-80F7-51F301E54E6E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F60A-4272-80F7-51F301E54E6E}"/>
              </c:ext>
            </c:extLst>
          </c:dPt>
          <c:dPt>
            <c:idx val="19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F60A-4272-80F7-51F301E54E6E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F60A-4272-80F7-51F301E54E6E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0A-4272-80F7-51F301E54E6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60A-4272-80F7-51F301E54E6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60A-4272-80F7-51F301E54E6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60A-4272-80F7-51F301E54E6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60A-4272-80F7-51F301E54E6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60A-4272-80F7-51F301E54E6E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60A-4272-80F7-51F301E54E6E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60A-4272-80F7-51F301E54E6E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60A-4272-80F7-51F301E54E6E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60A-4272-80F7-51F301E54E6E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60A-4272-80F7-51F301E54E6E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60A-4272-80F7-51F301E54E6E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60A-4272-80F7-51F301E54E6E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60A-4272-80F7-51F301E54E6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Recycling!$AJ$153:$BD$153</c:f>
              <c:numCache>
                <c:formatCode>General</c:formatCode>
                <c:ptCount val="21"/>
                <c:pt idx="0">
                  <c:v>86.652814245432808</c:v>
                </c:pt>
                <c:pt idx="1">
                  <c:v>-31.899372248216089</c:v>
                </c:pt>
                <c:pt idx="2">
                  <c:v>54.753441997216719</c:v>
                </c:pt>
                <c:pt idx="3">
                  <c:v>89.651400682441661</c:v>
                </c:pt>
                <c:pt idx="4">
                  <c:v>-8.3217237570422853</c:v>
                </c:pt>
                <c:pt idx="5">
                  <c:v>81.329676925399383</c:v>
                </c:pt>
                <c:pt idx="6">
                  <c:v>52.335354476993274</c:v>
                </c:pt>
                <c:pt idx="7">
                  <c:v>-6.3394600228595097</c:v>
                </c:pt>
                <c:pt idx="8">
                  <c:v>45.995894454133762</c:v>
                </c:pt>
                <c:pt idx="9">
                  <c:v>50.599182100901743</c:v>
                </c:pt>
                <c:pt idx="10">
                  <c:v>-13.339301835690739</c:v>
                </c:pt>
                <c:pt idx="11">
                  <c:v>37.259880265211002</c:v>
                </c:pt>
                <c:pt idx="12">
                  <c:v>87.0472934830333</c:v>
                </c:pt>
                <c:pt idx="13">
                  <c:v>-13.109703318070625</c:v>
                </c:pt>
                <c:pt idx="14">
                  <c:v>73.937590164962671</c:v>
                </c:pt>
                <c:pt idx="15">
                  <c:v>44.804443768429941</c:v>
                </c:pt>
                <c:pt idx="16">
                  <c:v>-17.384874868992469</c:v>
                </c:pt>
                <c:pt idx="17">
                  <c:v>27.419568899437472</c:v>
                </c:pt>
                <c:pt idx="18">
                  <c:v>49.589360758112164</c:v>
                </c:pt>
                <c:pt idx="19">
                  <c:v>-6.543732036524017</c:v>
                </c:pt>
                <c:pt idx="20">
                  <c:v>43.045628721588145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Recycling!$AJ$89:$BD$90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B214-4DFA-BFE8-D96AD44981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3641336"/>
        <c:axId val="39363859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Recycling!$AI$152</c15:sqref>
                        </c15:formulaRef>
                      </c:ext>
                    </c:extLst>
                    <c:strCache>
                      <c:ptCount val="1"/>
                      <c:pt idx="0">
                        <c:v>AP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Recycling!$AJ$152:$BD$152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0.99028828015265014</c:v>
                      </c:pt>
                      <c:pt idx="1">
                        <c:v>-0.61787217479609802</c:v>
                      </c:pt>
                      <c:pt idx="2">
                        <c:v>0.37241610535655212</c:v>
                      </c:pt>
                      <c:pt idx="3">
                        <c:v>0.85528021203651206</c:v>
                      </c:pt>
                      <c:pt idx="4">
                        <c:v>-0.21498743414552141</c:v>
                      </c:pt>
                      <c:pt idx="5">
                        <c:v>0.64029277789099059</c:v>
                      </c:pt>
                      <c:pt idx="6">
                        <c:v>0.49857514350467624</c:v>
                      </c:pt>
                      <c:pt idx="7">
                        <c:v>-0.29174100515770335</c:v>
                      </c:pt>
                      <c:pt idx="8">
                        <c:v>0.2068341383469729</c:v>
                      </c:pt>
                      <c:pt idx="9">
                        <c:v>0.52978017529423926</c:v>
                      </c:pt>
                      <c:pt idx="10">
                        <c:v>-0.33576727812310614</c:v>
                      </c:pt>
                      <c:pt idx="11">
                        <c:v>0.19401289717113313</c:v>
                      </c:pt>
                      <c:pt idx="12">
                        <c:v>0.57322963055886589</c:v>
                      </c:pt>
                      <c:pt idx="13">
                        <c:v>-0.28162830082167722</c:v>
                      </c:pt>
                      <c:pt idx="14">
                        <c:v>0.29160132973718866</c:v>
                      </c:pt>
                      <c:pt idx="15">
                        <c:v>0.45081597148435443</c:v>
                      </c:pt>
                      <c:pt idx="16">
                        <c:v>-0.30031259914530273</c:v>
                      </c:pt>
                      <c:pt idx="17">
                        <c:v>0.1505033723390517</c:v>
                      </c:pt>
                      <c:pt idx="18">
                        <c:v>0.33551270953016105</c:v>
                      </c:pt>
                      <c:pt idx="19">
                        <c:v>-0.11633132618683946</c:v>
                      </c:pt>
                      <c:pt idx="20">
                        <c:v>0.2191813833433216</c:v>
                      </c:pt>
                    </c:numCache>
                  </c:numRef>
                </c:val>
                <c:extLst>
                  <c:ext uri="{02D57815-91ED-43cb-92C2-25804820EDAC}">
                    <c15:filteredCategoryTitle>
                      <c15:cat>
                        <c:multiLvlStrRef>
                          <c:extLst>
                            <c:ext uri="{02D57815-91ED-43cb-92C2-25804820EDAC}">
                              <c15:formulaRef>
                                <c15:sqref>Recycling!$AJ$89:$BD$90</c15:sqref>
                              </c15:formulaRef>
                            </c:ext>
                          </c:extLst>
                        </c:multiLvlStrRef>
                      </c15:cat>
                    </c15:filteredCategoryTitle>
                  </c:ext>
                  <c:ext xmlns:c16="http://schemas.microsoft.com/office/drawing/2014/chart" uri="{C3380CC4-5D6E-409C-BE32-E72D297353CC}">
                    <c16:uniqueId val="{00000001-B214-4DFA-BFE8-D96AD4498162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Recycling!$AI$154</c15:sqref>
                        </c15:formulaRef>
                      </c:ext>
                    </c:extLst>
                    <c:strCache>
                      <c:ptCount val="1"/>
                      <c:pt idx="0">
                        <c:v>Htox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Recycling!$AJ$154:$BD$154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0.11590352222195346</c:v>
                      </c:pt>
                      <c:pt idx="1">
                        <c:v>-7.9411165390799496E-2</c:v>
                      </c:pt>
                      <c:pt idx="2">
                        <c:v>3.6492356831153969E-2</c:v>
                      </c:pt>
                      <c:pt idx="3">
                        <c:v>0.17429063468035774</c:v>
                      </c:pt>
                      <c:pt idx="4">
                        <c:v>-4.251538997061534E-3</c:v>
                      </c:pt>
                      <c:pt idx="5">
                        <c:v>0.1700390956832962</c:v>
                      </c:pt>
                      <c:pt idx="6">
                        <c:v>1.7370498247652563E-2</c:v>
                      </c:pt>
                      <c:pt idx="7">
                        <c:v>-2.9794539756059168E-3</c:v>
                      </c:pt>
                      <c:pt idx="8">
                        <c:v>1.4391044272046646E-2</c:v>
                      </c:pt>
                      <c:pt idx="9">
                        <c:v>2.9456446756349949E-2</c:v>
                      </c:pt>
                      <c:pt idx="10">
                        <c:v>-1.5206874780535468E-2</c:v>
                      </c:pt>
                      <c:pt idx="11">
                        <c:v>1.424957197581448E-2</c:v>
                      </c:pt>
                      <c:pt idx="12">
                        <c:v>2.7129774822806246E-2</c:v>
                      </c:pt>
                      <c:pt idx="13">
                        <c:v>-7.7625540989776079E-3</c:v>
                      </c:pt>
                      <c:pt idx="14">
                        <c:v>1.9367220723828637E-2</c:v>
                      </c:pt>
                      <c:pt idx="15">
                        <c:v>0.10404982809710542</c:v>
                      </c:pt>
                      <c:pt idx="16">
                        <c:v>-8.4969976045292439E-2</c:v>
                      </c:pt>
                      <c:pt idx="17">
                        <c:v>1.9079852051812979E-2</c:v>
                      </c:pt>
                      <c:pt idx="18">
                        <c:v>9.9855443246142567E-2</c:v>
                      </c:pt>
                      <c:pt idx="19">
                        <c:v>-7.3658248853826366E-2</c:v>
                      </c:pt>
                      <c:pt idx="20">
                        <c:v>2.61971943923162E-2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filteredCategoryTitle>
                      <c15:cat>
                        <c:multiLvlStrRef>
                          <c:extLst>
                            <c:ext uri="{02D57815-91ED-43cb-92C2-25804820EDAC}">
                              <c15:formulaRef>
                                <c15:sqref>Recycling!$AJ$89:$BD$90</c15:sqref>
                              </c15:formulaRef>
                            </c:ext>
                          </c:extLst>
                        </c:multiLvlStrRef>
                      </c15:cat>
                    </c15:filteredCategoryTitle>
                  </c:ext>
                  <c:ext xmlns:c16="http://schemas.microsoft.com/office/drawing/2014/chart" uri="{C3380CC4-5D6E-409C-BE32-E72D297353CC}">
                    <c16:uniqueId val="{00000003-B214-4DFA-BFE8-D96AD4498162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Recycling!$AI$155</c15:sqref>
                        </c15:formulaRef>
                      </c:ext>
                    </c:extLst>
                    <c:strCache>
                      <c:ptCount val="1"/>
                      <c:pt idx="0">
                        <c:v>RDP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Recycling!$AJ$155:$BD$155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3.6193084865892872E-2</c:v>
                      </c:pt>
                      <c:pt idx="1">
                        <c:v>-2.8234396047214866E-2</c:v>
                      </c:pt>
                      <c:pt idx="2">
                        <c:v>7.9586888186780058E-3</c:v>
                      </c:pt>
                      <c:pt idx="3">
                        <c:v>7.8246086979878639E-3</c:v>
                      </c:pt>
                      <c:pt idx="4">
                        <c:v>-3.912304348993932E-3</c:v>
                      </c:pt>
                      <c:pt idx="5">
                        <c:v>3.912304348993932E-3</c:v>
                      </c:pt>
                      <c:pt idx="6">
                        <c:v>5.3066791756706541E-3</c:v>
                      </c:pt>
                      <c:pt idx="7">
                        <c:v>-3.8536598775703555E-3</c:v>
                      </c:pt>
                      <c:pt idx="8">
                        <c:v>1.4530192981002986E-3</c:v>
                      </c:pt>
                      <c:pt idx="9">
                        <c:v>9.088437603332198E-3</c:v>
                      </c:pt>
                      <c:pt idx="10">
                        <c:v>-6.1220725522446052E-3</c:v>
                      </c:pt>
                      <c:pt idx="11">
                        <c:v>2.9663650510875928E-3</c:v>
                      </c:pt>
                      <c:pt idx="12">
                        <c:v>8.0286018942482603E-3</c:v>
                      </c:pt>
                      <c:pt idx="13">
                        <c:v>-5.8960045160885649E-3</c:v>
                      </c:pt>
                      <c:pt idx="14">
                        <c:v>2.1325973781596954E-3</c:v>
                      </c:pt>
                      <c:pt idx="15">
                        <c:v>3.1741382090793711E-2</c:v>
                      </c:pt>
                      <c:pt idx="16">
                        <c:v>-3.0037570328464824E-2</c:v>
                      </c:pt>
                      <c:pt idx="17">
                        <c:v>1.703811762328887E-3</c:v>
                      </c:pt>
                      <c:pt idx="18">
                        <c:v>3.0760078632646338E-2</c:v>
                      </c:pt>
                      <c:pt idx="19">
                        <c:v>-2.4937183089017816E-2</c:v>
                      </c:pt>
                      <c:pt idx="20">
                        <c:v>5.8228955436285222E-3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filteredCategoryTitle>
                      <c15:cat>
                        <c:multiLvlStrRef>
                          <c:extLst>
                            <c:ext uri="{02D57815-91ED-43cb-92C2-25804820EDAC}">
                              <c15:formulaRef>
                                <c15:sqref>Recycling!$AJ$89:$BD$90</c15:sqref>
                              </c15:formulaRef>
                            </c:ext>
                          </c:extLst>
                        </c:multiLvlStrRef>
                      </c15:cat>
                    </c15:filteredCategoryTitle>
                  </c:ext>
                  <c:ext xmlns:c16="http://schemas.microsoft.com/office/drawing/2014/chart" uri="{C3380CC4-5D6E-409C-BE32-E72D297353CC}">
                    <c16:uniqueId val="{00000000-B214-4DFA-BFE8-D96AD4498162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Recycling!$AI$156</c15:sqref>
                        </c15:formulaRef>
                      </c:ext>
                    </c:extLst>
                    <c:strCache>
                      <c:ptCount val="1"/>
                      <c:pt idx="0">
                        <c:v>ODP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Recycling!$AJ$156:$BD$156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1.1542625354962067E-5</c:v>
                      </c:pt>
                      <c:pt idx="1">
                        <c:v>-4.0170029035746889E-6</c:v>
                      </c:pt>
                      <c:pt idx="2">
                        <c:v>7.5256224513873785E-6</c:v>
                      </c:pt>
                      <c:pt idx="3">
                        <c:v>7.7830877905420884E-6</c:v>
                      </c:pt>
                      <c:pt idx="4">
                        <c:v>-6.5081813862344539E-7</c:v>
                      </c:pt>
                      <c:pt idx="5">
                        <c:v>7.1322696519186432E-6</c:v>
                      </c:pt>
                      <c:pt idx="6">
                        <c:v>4.6714949482437134E-6</c:v>
                      </c:pt>
                      <c:pt idx="7">
                        <c:v>-9.5028093843280421E-7</c:v>
                      </c:pt>
                      <c:pt idx="8">
                        <c:v>3.721214009810909E-6</c:v>
                      </c:pt>
                      <c:pt idx="9">
                        <c:v>4.6526047315008367E-6</c:v>
                      </c:pt>
                      <c:pt idx="10">
                        <c:v>-1.3222603772297954E-6</c:v>
                      </c:pt>
                      <c:pt idx="11">
                        <c:v>3.3303443542710411E-6</c:v>
                      </c:pt>
                      <c:pt idx="12">
                        <c:v>8.8869096155052368E-6</c:v>
                      </c:pt>
                      <c:pt idx="13">
                        <c:v>-7.3742708398670255E-7</c:v>
                      </c:pt>
                      <c:pt idx="14">
                        <c:v>8.149482531518534E-6</c:v>
                      </c:pt>
                      <c:pt idx="15">
                        <c:v>4.9536118344835294E-6</c:v>
                      </c:pt>
                      <c:pt idx="16">
                        <c:v>-1.8551796613769723E-6</c:v>
                      </c:pt>
                      <c:pt idx="17">
                        <c:v>3.0984321731065571E-6</c:v>
                      </c:pt>
                      <c:pt idx="18">
                        <c:v>3.9086439505977941E-6</c:v>
                      </c:pt>
                      <c:pt idx="19">
                        <c:v>-2.8903461047028956E-7</c:v>
                      </c:pt>
                      <c:pt idx="20">
                        <c:v>3.6196093401275043E-6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filteredCategoryTitle>
                      <c15:cat>
                        <c:multiLvlStrRef>
                          <c:extLst>
                            <c:ext uri="{02D57815-91ED-43cb-92C2-25804820EDAC}">
                              <c15:formulaRef>
                                <c15:sqref>Recycling!$AJ$89:$BD$90</c15:sqref>
                              </c15:formulaRef>
                            </c:ext>
                          </c:extLst>
                        </c:multiLvlStrRef>
                      </c15:cat>
                    </c15:filteredCategoryTitle>
                  </c:ext>
                  <c:ext xmlns:c16="http://schemas.microsoft.com/office/drawing/2014/chart" uri="{C3380CC4-5D6E-409C-BE32-E72D297353CC}">
                    <c16:uniqueId val="{00000004-B214-4DFA-BFE8-D96AD4498162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Recycling!$AI$157</c15:sqref>
                        </c15:formulaRef>
                      </c:ext>
                    </c:extLst>
                    <c:strCache>
                      <c:ptCount val="1"/>
                      <c:pt idx="0">
                        <c:v>PMF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Recycling!$AJ$157:$BD$157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7.3144140095469379E-2</c:v>
                      </c:pt>
                      <c:pt idx="1">
                        <c:v>-4.3520131714834542E-2</c:v>
                      </c:pt>
                      <c:pt idx="2">
                        <c:v>2.9624008380634836E-2</c:v>
                      </c:pt>
                      <c:pt idx="3">
                        <c:v>6.6887784031186573E-2</c:v>
                      </c:pt>
                      <c:pt idx="4">
                        <c:v>-1.5018200565492835E-2</c:v>
                      </c:pt>
                      <c:pt idx="5">
                        <c:v>5.1869583465693737E-2</c:v>
                      </c:pt>
                      <c:pt idx="6">
                        <c:v>4.1568986876086789E-2</c:v>
                      </c:pt>
                      <c:pt idx="7">
                        <c:v>-1.6109561783285917E-2</c:v>
                      </c:pt>
                      <c:pt idx="8">
                        <c:v>2.5459425092800872E-2</c:v>
                      </c:pt>
                      <c:pt idx="9">
                        <c:v>3.5470152313004821E-2</c:v>
                      </c:pt>
                      <c:pt idx="10">
                        <c:v>-2.0764555357613144E-2</c:v>
                      </c:pt>
                      <c:pt idx="11">
                        <c:v>1.4705596955391677E-2</c:v>
                      </c:pt>
                      <c:pt idx="12">
                        <c:v>4.7544376842501408E-2</c:v>
                      </c:pt>
                      <c:pt idx="13">
                        <c:v>-2.1200526876999311E-2</c:v>
                      </c:pt>
                      <c:pt idx="14">
                        <c:v>2.6343849965502097E-2</c:v>
                      </c:pt>
                      <c:pt idx="15">
                        <c:v>4.0765274017202258E-2</c:v>
                      </c:pt>
                      <c:pt idx="16">
                        <c:v>-2.7324092336607705E-2</c:v>
                      </c:pt>
                      <c:pt idx="17">
                        <c:v>1.3441181680594553E-2</c:v>
                      </c:pt>
                      <c:pt idx="18">
                        <c:v>3.525383497609879E-2</c:v>
                      </c:pt>
                      <c:pt idx="19">
                        <c:v>-1.5506624002054225E-2</c:v>
                      </c:pt>
                      <c:pt idx="20">
                        <c:v>1.9747210974044565E-2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filteredCategoryTitle>
                      <c15:cat>
                        <c:multiLvlStrRef>
                          <c:extLst>
                            <c:ext uri="{02D57815-91ED-43cb-92C2-25804820EDAC}">
                              <c15:formulaRef>
                                <c15:sqref>Recycling!$AJ$89:$BD$90</c15:sqref>
                              </c15:formulaRef>
                            </c:ext>
                          </c:extLst>
                        </c:multiLvlStrRef>
                      </c15:cat>
                    </c15:filteredCategoryTitle>
                  </c:ext>
                  <c:ext xmlns:c16="http://schemas.microsoft.com/office/drawing/2014/chart" uri="{C3380CC4-5D6E-409C-BE32-E72D297353CC}">
                    <c16:uniqueId val="{00000005-B214-4DFA-BFE8-D96AD4498162}"/>
                  </c:ext>
                </c:extLst>
              </c15:ser>
            </c15:filteredBarSeries>
          </c:ext>
        </c:extLst>
      </c:barChart>
      <c:catAx>
        <c:axId val="393641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3638592"/>
        <c:crosses val="autoZero"/>
        <c:auto val="1"/>
        <c:lblAlgn val="ctr"/>
        <c:lblOffset val="100"/>
        <c:noMultiLvlLbl val="0"/>
      </c:catAx>
      <c:valAx>
        <c:axId val="393638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900"/>
                  <a:t>kg CO</a:t>
                </a:r>
                <a:r>
                  <a:rPr lang="en-GB" sz="900" baseline="-25000"/>
                  <a:t>2</a:t>
                </a:r>
                <a:r>
                  <a:rPr lang="en-GB" sz="900"/>
                  <a:t>eq/kWh</a:t>
                </a:r>
              </a:p>
            </c:rich>
          </c:tx>
          <c:layout>
            <c:manualLayout>
              <c:xMode val="edge"/>
              <c:yMode val="edge"/>
              <c:x val="8.3007819946670208E-3"/>
              <c:y val="1.9753391862961184E-2"/>
            </c:manualLayout>
          </c:layout>
          <c:overlay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3641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3079711371596513E-2"/>
          <c:y val="0.11971868135044514"/>
          <c:w val="0.87640614607690137"/>
          <c:h val="0.82980583015377496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Recycling!$AI$154</c:f>
              <c:strCache>
                <c:ptCount val="1"/>
                <c:pt idx="0">
                  <c:v>Htox</c:v>
                </c:pt>
              </c:strCache>
              <c:extLst xmlns:c15="http://schemas.microsoft.com/office/drawing/2012/chart"/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D-D780-4CF8-AAE0-FDDA2ADDD80B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C-D780-4CF8-AAE0-FDDA2ADDD80B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B-D780-4CF8-AAE0-FDDA2ADDD80B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A-D780-4CF8-AAE0-FDDA2ADDD80B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1-D780-4CF8-AAE0-FDDA2ADDD80B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2-D780-4CF8-AAE0-FDDA2ADDD80B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9-D780-4CF8-AAE0-FDDA2ADDD80B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3-D780-4CF8-AAE0-FDDA2ADDD80B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4-D780-4CF8-AAE0-FDDA2ADDD80B}"/>
              </c:ext>
            </c:extLst>
          </c:dPt>
          <c:dPt>
            <c:idx val="17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8-D780-4CF8-AAE0-FDDA2ADDD80B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5-D780-4CF8-AAE0-FDDA2ADDD80B}"/>
              </c:ext>
            </c:extLst>
          </c:dPt>
          <c:dPt>
            <c:idx val="19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6-D780-4CF8-AAE0-FDDA2ADDD80B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7-D780-4CF8-AAE0-FDDA2ADDD80B}"/>
              </c:ext>
            </c:extLst>
          </c:dPt>
          <c:dLbls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D780-4CF8-AAE0-FDDA2ADDD80B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D780-4CF8-AAE0-FDDA2ADDD80B}"/>
                </c:ext>
              </c:extLst>
            </c:dLbl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D780-4CF8-AAE0-FDDA2ADDD80B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D780-4CF8-AAE0-FDDA2ADDD80B}"/>
                </c:ext>
              </c:extLst>
            </c:dLbl>
            <c:dLbl>
              <c:idx val="1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D780-4CF8-AAE0-FDDA2ADDD80B}"/>
                </c:ext>
              </c:extLst>
            </c:dLbl>
            <c:dLbl>
              <c:idx val="1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D780-4CF8-AAE0-FDDA2ADDD80B}"/>
                </c:ext>
              </c:extLst>
            </c:dLbl>
            <c:dLbl>
              <c:idx val="2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D780-4CF8-AAE0-FDDA2ADDD80B}"/>
                </c:ext>
              </c:extLst>
            </c:dLbl>
            <c:numFmt formatCode="#,##0.0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Recycling!$AJ$154:$BD$154</c:f>
              <c:numCache>
                <c:formatCode>General</c:formatCode>
                <c:ptCount val="21"/>
                <c:pt idx="0">
                  <c:v>0.11590352222195346</c:v>
                </c:pt>
                <c:pt idx="1">
                  <c:v>-7.9411165390799496E-2</c:v>
                </c:pt>
                <c:pt idx="2">
                  <c:v>3.6492356831153969E-2</c:v>
                </c:pt>
                <c:pt idx="3">
                  <c:v>0.17429063468035774</c:v>
                </c:pt>
                <c:pt idx="4">
                  <c:v>-4.251538997061534E-3</c:v>
                </c:pt>
                <c:pt idx="5">
                  <c:v>0.1700390956832962</c:v>
                </c:pt>
                <c:pt idx="6">
                  <c:v>1.7370498247652563E-2</c:v>
                </c:pt>
                <c:pt idx="7">
                  <c:v>-2.9794539756059168E-3</c:v>
                </c:pt>
                <c:pt idx="8">
                  <c:v>1.4391044272046646E-2</c:v>
                </c:pt>
                <c:pt idx="9">
                  <c:v>2.9456446756349949E-2</c:v>
                </c:pt>
                <c:pt idx="10">
                  <c:v>-1.5206874780535468E-2</c:v>
                </c:pt>
                <c:pt idx="11">
                  <c:v>1.424957197581448E-2</c:v>
                </c:pt>
                <c:pt idx="12">
                  <c:v>2.7129774822806246E-2</c:v>
                </c:pt>
                <c:pt idx="13">
                  <c:v>-7.7625540989776079E-3</c:v>
                </c:pt>
                <c:pt idx="14">
                  <c:v>1.9367220723828637E-2</c:v>
                </c:pt>
                <c:pt idx="15">
                  <c:v>0.10404982809710542</c:v>
                </c:pt>
                <c:pt idx="16">
                  <c:v>-8.4969976045292439E-2</c:v>
                </c:pt>
                <c:pt idx="17">
                  <c:v>1.9079852051812979E-2</c:v>
                </c:pt>
                <c:pt idx="18">
                  <c:v>9.9855443246142567E-2</c:v>
                </c:pt>
                <c:pt idx="19">
                  <c:v>-7.3658248853826366E-2</c:v>
                </c:pt>
                <c:pt idx="20">
                  <c:v>2.61971943923162E-2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Recycling!$AJ$89:$BD$90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2C-379B-4331-8B5D-4C181CB44C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3644864"/>
        <c:axId val="39365309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Recycling!$AI$152</c15:sqref>
                        </c15:formulaRef>
                      </c:ext>
                    </c:extLst>
                    <c:strCache>
                      <c:ptCount val="1"/>
                      <c:pt idx="0">
                        <c:v>AP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Recycling!$AJ$152:$BD$152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0.99028828015265014</c:v>
                      </c:pt>
                      <c:pt idx="1">
                        <c:v>-0.61787217479609802</c:v>
                      </c:pt>
                      <c:pt idx="2">
                        <c:v>0.37241610535655212</c:v>
                      </c:pt>
                      <c:pt idx="3">
                        <c:v>0.85528021203651206</c:v>
                      </c:pt>
                      <c:pt idx="4">
                        <c:v>-0.21498743414552141</c:v>
                      </c:pt>
                      <c:pt idx="5">
                        <c:v>0.64029277789099059</c:v>
                      </c:pt>
                      <c:pt idx="6">
                        <c:v>0.49857514350467624</c:v>
                      </c:pt>
                      <c:pt idx="7">
                        <c:v>-0.29174100515770335</c:v>
                      </c:pt>
                      <c:pt idx="8">
                        <c:v>0.2068341383469729</c:v>
                      </c:pt>
                      <c:pt idx="9">
                        <c:v>0.52978017529423926</c:v>
                      </c:pt>
                      <c:pt idx="10">
                        <c:v>-0.33576727812310614</c:v>
                      </c:pt>
                      <c:pt idx="11">
                        <c:v>0.19401289717113313</c:v>
                      </c:pt>
                      <c:pt idx="12">
                        <c:v>0.57322963055886589</c:v>
                      </c:pt>
                      <c:pt idx="13">
                        <c:v>-0.28162830082167722</c:v>
                      </c:pt>
                      <c:pt idx="14">
                        <c:v>0.29160132973718866</c:v>
                      </c:pt>
                      <c:pt idx="15">
                        <c:v>0.45081597148435443</c:v>
                      </c:pt>
                      <c:pt idx="16">
                        <c:v>-0.30031259914530273</c:v>
                      </c:pt>
                      <c:pt idx="17">
                        <c:v>0.1505033723390517</c:v>
                      </c:pt>
                      <c:pt idx="18">
                        <c:v>0.33551270953016105</c:v>
                      </c:pt>
                      <c:pt idx="19">
                        <c:v>-0.11633132618683946</c:v>
                      </c:pt>
                      <c:pt idx="20">
                        <c:v>0.2191813833433216</c:v>
                      </c:pt>
                    </c:numCache>
                  </c:numRef>
                </c:val>
                <c:extLst>
                  <c:ext uri="{02D57815-91ED-43cb-92C2-25804820EDAC}">
                    <c15:filteredCategoryTitle>
                      <c15:cat>
                        <c:multiLvlStrRef>
                          <c:extLst>
                            <c:ext uri="{02D57815-91ED-43cb-92C2-25804820EDAC}">
                              <c15:formulaRef>
                                <c15:sqref>Recycling!$AJ$89:$BD$90</c15:sqref>
                              </c15:formulaRef>
                            </c:ext>
                          </c:extLst>
                        </c:multiLvlStrRef>
                      </c15:cat>
                    </c15:filteredCategoryTitle>
                  </c:ext>
                  <c:ext xmlns:c16="http://schemas.microsoft.com/office/drawing/2014/chart" uri="{C3380CC4-5D6E-409C-BE32-E72D297353CC}">
                    <c16:uniqueId val="{0000002B-379B-4331-8B5D-4C181CB44C15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Recycling!$AI$153</c15:sqref>
                        </c15:formulaRef>
                      </c:ext>
                    </c:extLst>
                    <c:strCache>
                      <c:ptCount val="1"/>
                      <c:pt idx="0">
                        <c:v>GWP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Pt>
                  <c:idx val="0"/>
                  <c:invertIfNegative val="0"/>
                  <c:bubble3D val="0"/>
                  <c:spPr>
                    <a:solidFill>
                      <a:schemeClr val="accent4">
                        <a:lumMod val="40000"/>
                        <a:lumOff val="60000"/>
                      </a:schemeClr>
                    </a:solidFill>
                    <a:ln>
                      <a:noFill/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1-379B-4331-8B5D-4C181CB44C15}"/>
                    </c:ext>
                  </c:extLst>
                </c:dPt>
                <c:dPt>
                  <c:idx val="1"/>
                  <c:invertIfNegative val="0"/>
                  <c:bubble3D val="0"/>
                  <c:spPr>
                    <a:solidFill>
                      <a:schemeClr val="accent4">
                        <a:lumMod val="40000"/>
                        <a:lumOff val="60000"/>
                      </a:schemeClr>
                    </a:solidFill>
                    <a:ln>
                      <a:noFill/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3-379B-4331-8B5D-4C181CB44C15}"/>
                    </c:ext>
                  </c:extLst>
                </c:dPt>
                <c:dPt>
                  <c:idx val="2"/>
                  <c:invertIfNegative val="0"/>
                  <c:bubble3D val="0"/>
                  <c:spPr>
                    <a:solidFill>
                      <a:schemeClr val="accent4">
                        <a:lumMod val="75000"/>
                      </a:schemeClr>
                    </a:solidFill>
                    <a:ln>
                      <a:noFill/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5-379B-4331-8B5D-4C181CB44C15}"/>
                    </c:ext>
                  </c:extLst>
                </c:dPt>
                <c:dPt>
                  <c:idx val="3"/>
                  <c:invertIfNegative val="0"/>
                  <c:bubble3D val="0"/>
                  <c:spPr>
                    <a:solidFill>
                      <a:schemeClr val="accent4">
                        <a:lumMod val="40000"/>
                        <a:lumOff val="60000"/>
                      </a:schemeClr>
                    </a:solidFill>
                    <a:ln>
                      <a:noFill/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7-379B-4331-8B5D-4C181CB44C15}"/>
                    </c:ext>
                  </c:extLst>
                </c:dPt>
                <c:dPt>
                  <c:idx val="4"/>
                  <c:invertIfNegative val="0"/>
                  <c:bubble3D val="0"/>
                  <c:spPr>
                    <a:solidFill>
                      <a:schemeClr val="accent4">
                        <a:lumMod val="40000"/>
                        <a:lumOff val="60000"/>
                      </a:schemeClr>
                    </a:solidFill>
                    <a:ln>
                      <a:noFill/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9-379B-4331-8B5D-4C181CB44C15}"/>
                    </c:ext>
                  </c:extLst>
                </c:dPt>
                <c:dPt>
                  <c:idx val="5"/>
                  <c:invertIfNegative val="0"/>
                  <c:bubble3D val="0"/>
                  <c:spPr>
                    <a:solidFill>
                      <a:schemeClr val="accent4">
                        <a:lumMod val="75000"/>
                      </a:schemeClr>
                    </a:solidFill>
                    <a:ln>
                      <a:noFill/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B-379B-4331-8B5D-4C181CB44C15}"/>
                    </c:ext>
                  </c:extLst>
                </c:dPt>
                <c:dPt>
                  <c:idx val="6"/>
                  <c:invertIfNegative val="0"/>
                  <c:bubble3D val="0"/>
                  <c:spPr>
                    <a:solidFill>
                      <a:schemeClr val="accent4">
                        <a:lumMod val="40000"/>
                        <a:lumOff val="60000"/>
                      </a:schemeClr>
                    </a:solidFill>
                    <a:ln>
                      <a:noFill/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D-379B-4331-8B5D-4C181CB44C15}"/>
                    </c:ext>
                  </c:extLst>
                </c:dPt>
                <c:dPt>
                  <c:idx val="7"/>
                  <c:invertIfNegative val="0"/>
                  <c:bubble3D val="0"/>
                  <c:spPr>
                    <a:solidFill>
                      <a:schemeClr val="accent4">
                        <a:lumMod val="40000"/>
                        <a:lumOff val="60000"/>
                      </a:schemeClr>
                    </a:solidFill>
                    <a:ln>
                      <a:noFill/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F-379B-4331-8B5D-4C181CB44C15}"/>
                    </c:ext>
                  </c:extLst>
                </c:dPt>
                <c:dPt>
                  <c:idx val="8"/>
                  <c:invertIfNegative val="0"/>
                  <c:bubble3D val="0"/>
                  <c:spPr>
                    <a:solidFill>
                      <a:schemeClr val="accent4">
                        <a:lumMod val="75000"/>
                      </a:schemeClr>
                    </a:solidFill>
                    <a:ln>
                      <a:noFill/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1-379B-4331-8B5D-4C181CB44C15}"/>
                    </c:ext>
                  </c:extLst>
                </c:dPt>
                <c:dPt>
                  <c:idx val="9"/>
                  <c:invertIfNegative val="0"/>
                  <c:bubble3D val="0"/>
                  <c:spPr>
                    <a:solidFill>
                      <a:schemeClr val="accent4">
                        <a:lumMod val="40000"/>
                        <a:lumOff val="60000"/>
                      </a:schemeClr>
                    </a:solidFill>
                    <a:ln>
                      <a:noFill/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379B-4331-8B5D-4C181CB44C15}"/>
                    </c:ext>
                  </c:extLst>
                </c:dPt>
                <c:dPt>
                  <c:idx val="10"/>
                  <c:invertIfNegative val="0"/>
                  <c:bubble3D val="0"/>
                  <c:spPr>
                    <a:solidFill>
                      <a:schemeClr val="accent4">
                        <a:lumMod val="40000"/>
                        <a:lumOff val="60000"/>
                      </a:schemeClr>
                    </a:solidFill>
                    <a:ln>
                      <a:noFill/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379B-4331-8B5D-4C181CB44C15}"/>
                    </c:ext>
                  </c:extLst>
                </c:dPt>
                <c:dPt>
                  <c:idx val="11"/>
                  <c:invertIfNegative val="0"/>
                  <c:bubble3D val="0"/>
                  <c:spPr>
                    <a:solidFill>
                      <a:schemeClr val="accent4">
                        <a:lumMod val="75000"/>
                      </a:schemeClr>
                    </a:solidFill>
                    <a:ln>
                      <a:noFill/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7-379B-4331-8B5D-4C181CB44C15}"/>
                    </c:ext>
                  </c:extLst>
                </c:dPt>
                <c:dPt>
                  <c:idx val="12"/>
                  <c:invertIfNegative val="0"/>
                  <c:bubble3D val="0"/>
                  <c:spPr>
                    <a:solidFill>
                      <a:schemeClr val="accent1">
                        <a:lumMod val="40000"/>
                        <a:lumOff val="60000"/>
                      </a:schemeClr>
                    </a:solidFill>
                    <a:ln>
                      <a:noFill/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9-379B-4331-8B5D-4C181CB44C15}"/>
                    </c:ext>
                  </c:extLst>
                </c:dPt>
                <c:dPt>
                  <c:idx val="13"/>
                  <c:invertIfNegative val="0"/>
                  <c:bubble3D val="0"/>
                  <c:spPr>
                    <a:solidFill>
                      <a:schemeClr val="accent1">
                        <a:lumMod val="40000"/>
                        <a:lumOff val="60000"/>
                      </a:schemeClr>
                    </a:solidFill>
                    <a:ln>
                      <a:noFill/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B-379B-4331-8B5D-4C181CB44C15}"/>
                    </c:ext>
                  </c:extLst>
                </c:dPt>
                <c:dPt>
                  <c:idx val="14"/>
                  <c:invertIfNegative val="0"/>
                  <c:bubble3D val="0"/>
                  <c:spPr>
                    <a:solidFill>
                      <a:schemeClr val="accent1">
                        <a:lumMod val="75000"/>
                      </a:schemeClr>
                    </a:solidFill>
                    <a:ln>
                      <a:noFill/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D-379B-4331-8B5D-4C181CB44C15}"/>
                    </c:ext>
                  </c:extLst>
                </c:dPt>
                <c:dPt>
                  <c:idx val="15"/>
                  <c:invertIfNegative val="0"/>
                  <c:bubble3D val="0"/>
                  <c:spPr>
                    <a:solidFill>
                      <a:schemeClr val="accent1">
                        <a:lumMod val="40000"/>
                        <a:lumOff val="60000"/>
                      </a:schemeClr>
                    </a:solidFill>
                    <a:ln>
                      <a:noFill/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F-379B-4331-8B5D-4C181CB44C15}"/>
                    </c:ext>
                  </c:extLst>
                </c:dPt>
                <c:dPt>
                  <c:idx val="16"/>
                  <c:invertIfNegative val="0"/>
                  <c:bubble3D val="0"/>
                  <c:spPr>
                    <a:solidFill>
                      <a:schemeClr val="accent1">
                        <a:lumMod val="40000"/>
                        <a:lumOff val="60000"/>
                      </a:schemeClr>
                    </a:solidFill>
                    <a:ln>
                      <a:noFill/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1-379B-4331-8B5D-4C181CB44C15}"/>
                    </c:ext>
                  </c:extLst>
                </c:dPt>
                <c:dPt>
                  <c:idx val="17"/>
                  <c:invertIfNegative val="0"/>
                  <c:bubble3D val="0"/>
                  <c:spPr>
                    <a:solidFill>
                      <a:schemeClr val="accent1">
                        <a:lumMod val="75000"/>
                      </a:schemeClr>
                    </a:solidFill>
                    <a:ln>
                      <a:noFill/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3-379B-4331-8B5D-4C181CB44C15}"/>
                    </c:ext>
                  </c:extLst>
                </c:dPt>
                <c:dPt>
                  <c:idx val="18"/>
                  <c:invertIfNegative val="0"/>
                  <c:bubble3D val="0"/>
                  <c:spPr>
                    <a:solidFill>
                      <a:schemeClr val="accent1">
                        <a:lumMod val="40000"/>
                        <a:lumOff val="60000"/>
                      </a:schemeClr>
                    </a:solidFill>
                    <a:ln>
                      <a:noFill/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379B-4331-8B5D-4C181CB44C15}"/>
                    </c:ext>
                  </c:extLst>
                </c:dPt>
                <c:dPt>
                  <c:idx val="19"/>
                  <c:invertIfNegative val="0"/>
                  <c:bubble3D val="0"/>
                  <c:spPr>
                    <a:solidFill>
                      <a:schemeClr val="accent1">
                        <a:lumMod val="40000"/>
                        <a:lumOff val="60000"/>
                      </a:schemeClr>
                    </a:solidFill>
                    <a:ln>
                      <a:noFill/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7-379B-4331-8B5D-4C181CB44C15}"/>
                    </c:ext>
                  </c:extLst>
                </c:dPt>
                <c:dPt>
                  <c:idx val="20"/>
                  <c:invertIfNegative val="0"/>
                  <c:bubble3D val="0"/>
                  <c:spPr>
                    <a:solidFill>
                      <a:schemeClr val="accent1">
                        <a:lumMod val="75000"/>
                      </a:schemeClr>
                    </a:solidFill>
                    <a:ln>
                      <a:noFill/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9-379B-4331-8B5D-4C181CB44C15}"/>
                    </c:ext>
                  </c:extLst>
                </c:dP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Recycling!$AJ$153:$BD$153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86.652814245432808</c:v>
                      </c:pt>
                      <c:pt idx="1">
                        <c:v>-31.899372248216089</c:v>
                      </c:pt>
                      <c:pt idx="2">
                        <c:v>54.753441997216719</c:v>
                      </c:pt>
                      <c:pt idx="3">
                        <c:v>89.651400682441661</c:v>
                      </c:pt>
                      <c:pt idx="4">
                        <c:v>-8.3217237570422853</c:v>
                      </c:pt>
                      <c:pt idx="5">
                        <c:v>81.329676925399383</c:v>
                      </c:pt>
                      <c:pt idx="6">
                        <c:v>52.335354476993274</c:v>
                      </c:pt>
                      <c:pt idx="7">
                        <c:v>-6.3394600228595097</c:v>
                      </c:pt>
                      <c:pt idx="8">
                        <c:v>45.995894454133762</c:v>
                      </c:pt>
                      <c:pt idx="9">
                        <c:v>50.599182100901743</c:v>
                      </c:pt>
                      <c:pt idx="10">
                        <c:v>-13.339301835690739</c:v>
                      </c:pt>
                      <c:pt idx="11">
                        <c:v>37.259880265211002</c:v>
                      </c:pt>
                      <c:pt idx="12">
                        <c:v>87.0472934830333</c:v>
                      </c:pt>
                      <c:pt idx="13">
                        <c:v>-13.109703318070625</c:v>
                      </c:pt>
                      <c:pt idx="14">
                        <c:v>73.937590164962671</c:v>
                      </c:pt>
                      <c:pt idx="15">
                        <c:v>44.804443768429941</c:v>
                      </c:pt>
                      <c:pt idx="16">
                        <c:v>-17.384874868992469</c:v>
                      </c:pt>
                      <c:pt idx="17">
                        <c:v>27.419568899437472</c:v>
                      </c:pt>
                      <c:pt idx="18">
                        <c:v>49.589360758112164</c:v>
                      </c:pt>
                      <c:pt idx="19">
                        <c:v>-6.543732036524017</c:v>
                      </c:pt>
                      <c:pt idx="20">
                        <c:v>43.045628721588145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filteredCategoryTitle>
                      <c15:cat>
                        <c:multiLvlStrRef>
                          <c:extLst>
                            <c:ext uri="{02D57815-91ED-43cb-92C2-25804820EDAC}">
                              <c15:formulaRef>
                                <c15:sqref>Recycling!$AJ$89:$BD$90</c15:sqref>
                              </c15:formulaRef>
                            </c:ext>
                          </c:extLst>
                        </c:multiLvlStrRef>
                      </c15:cat>
                    </c15:filteredCategoryTitle>
                  </c:ext>
                  <c:ext xmlns:c16="http://schemas.microsoft.com/office/drawing/2014/chart" uri="{C3380CC4-5D6E-409C-BE32-E72D297353CC}">
                    <c16:uniqueId val="{0000002A-379B-4331-8B5D-4C181CB44C15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Recycling!$AI$155</c15:sqref>
                        </c15:formulaRef>
                      </c:ext>
                    </c:extLst>
                    <c:strCache>
                      <c:ptCount val="1"/>
                      <c:pt idx="0">
                        <c:v>RDP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Recycling!$AJ$155:$BD$155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3.6193084865892872E-2</c:v>
                      </c:pt>
                      <c:pt idx="1">
                        <c:v>-2.8234396047214866E-2</c:v>
                      </c:pt>
                      <c:pt idx="2">
                        <c:v>7.9586888186780058E-3</c:v>
                      </c:pt>
                      <c:pt idx="3">
                        <c:v>7.8246086979878639E-3</c:v>
                      </c:pt>
                      <c:pt idx="4">
                        <c:v>-3.912304348993932E-3</c:v>
                      </c:pt>
                      <c:pt idx="5">
                        <c:v>3.912304348993932E-3</c:v>
                      </c:pt>
                      <c:pt idx="6">
                        <c:v>5.3066791756706541E-3</c:v>
                      </c:pt>
                      <c:pt idx="7">
                        <c:v>-3.8536598775703555E-3</c:v>
                      </c:pt>
                      <c:pt idx="8">
                        <c:v>1.4530192981002986E-3</c:v>
                      </c:pt>
                      <c:pt idx="9">
                        <c:v>9.088437603332198E-3</c:v>
                      </c:pt>
                      <c:pt idx="10">
                        <c:v>-6.1220725522446052E-3</c:v>
                      </c:pt>
                      <c:pt idx="11">
                        <c:v>2.9663650510875928E-3</c:v>
                      </c:pt>
                      <c:pt idx="12">
                        <c:v>8.0286018942482603E-3</c:v>
                      </c:pt>
                      <c:pt idx="13">
                        <c:v>-5.8960045160885649E-3</c:v>
                      </c:pt>
                      <c:pt idx="14">
                        <c:v>2.1325973781596954E-3</c:v>
                      </c:pt>
                      <c:pt idx="15">
                        <c:v>3.1741382090793711E-2</c:v>
                      </c:pt>
                      <c:pt idx="16">
                        <c:v>-3.0037570328464824E-2</c:v>
                      </c:pt>
                      <c:pt idx="17">
                        <c:v>1.703811762328887E-3</c:v>
                      </c:pt>
                      <c:pt idx="18">
                        <c:v>3.0760078632646338E-2</c:v>
                      </c:pt>
                      <c:pt idx="19">
                        <c:v>-2.4937183089017816E-2</c:v>
                      </c:pt>
                      <c:pt idx="20">
                        <c:v>5.8228955436285222E-3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filteredCategoryTitle>
                      <c15:cat>
                        <c:multiLvlStrRef>
                          <c:extLst>
                            <c:ext uri="{02D57815-91ED-43cb-92C2-25804820EDAC}">
                              <c15:formulaRef>
                                <c15:sqref>Recycling!$AJ$89:$BD$90</c15:sqref>
                              </c15:formulaRef>
                            </c:ext>
                          </c:extLst>
                        </c:multiLvlStrRef>
                      </c15:cat>
                    </c15:filteredCategoryTitle>
                  </c:ext>
                  <c:ext xmlns:c16="http://schemas.microsoft.com/office/drawing/2014/chart" uri="{C3380CC4-5D6E-409C-BE32-E72D297353CC}">
                    <c16:uniqueId val="{0000002D-379B-4331-8B5D-4C181CB44C15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Recycling!$AI$156</c15:sqref>
                        </c15:formulaRef>
                      </c:ext>
                    </c:extLst>
                    <c:strCache>
                      <c:ptCount val="1"/>
                      <c:pt idx="0">
                        <c:v>ODP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Recycling!$AJ$156:$BD$156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1.1542625354962067E-5</c:v>
                      </c:pt>
                      <c:pt idx="1">
                        <c:v>-4.0170029035746889E-6</c:v>
                      </c:pt>
                      <c:pt idx="2">
                        <c:v>7.5256224513873785E-6</c:v>
                      </c:pt>
                      <c:pt idx="3">
                        <c:v>7.7830877905420884E-6</c:v>
                      </c:pt>
                      <c:pt idx="4">
                        <c:v>-6.5081813862344539E-7</c:v>
                      </c:pt>
                      <c:pt idx="5">
                        <c:v>7.1322696519186432E-6</c:v>
                      </c:pt>
                      <c:pt idx="6">
                        <c:v>4.6714949482437134E-6</c:v>
                      </c:pt>
                      <c:pt idx="7">
                        <c:v>-9.5028093843280421E-7</c:v>
                      </c:pt>
                      <c:pt idx="8">
                        <c:v>3.721214009810909E-6</c:v>
                      </c:pt>
                      <c:pt idx="9">
                        <c:v>4.6526047315008367E-6</c:v>
                      </c:pt>
                      <c:pt idx="10">
                        <c:v>-1.3222603772297954E-6</c:v>
                      </c:pt>
                      <c:pt idx="11">
                        <c:v>3.3303443542710411E-6</c:v>
                      </c:pt>
                      <c:pt idx="12">
                        <c:v>8.8869096155052368E-6</c:v>
                      </c:pt>
                      <c:pt idx="13">
                        <c:v>-7.3742708398670255E-7</c:v>
                      </c:pt>
                      <c:pt idx="14">
                        <c:v>8.149482531518534E-6</c:v>
                      </c:pt>
                      <c:pt idx="15">
                        <c:v>4.9536118344835294E-6</c:v>
                      </c:pt>
                      <c:pt idx="16">
                        <c:v>-1.8551796613769723E-6</c:v>
                      </c:pt>
                      <c:pt idx="17">
                        <c:v>3.0984321731065571E-6</c:v>
                      </c:pt>
                      <c:pt idx="18">
                        <c:v>3.9086439505977941E-6</c:v>
                      </c:pt>
                      <c:pt idx="19">
                        <c:v>-2.8903461047028956E-7</c:v>
                      </c:pt>
                      <c:pt idx="20">
                        <c:v>3.6196093401275043E-6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filteredCategoryTitle>
                      <c15:cat>
                        <c:multiLvlStrRef>
                          <c:extLst>
                            <c:ext uri="{02D57815-91ED-43cb-92C2-25804820EDAC}">
                              <c15:formulaRef>
                                <c15:sqref>Recycling!$AJ$89:$BD$90</c15:sqref>
                              </c15:formulaRef>
                            </c:ext>
                          </c:extLst>
                        </c:multiLvlStrRef>
                      </c15:cat>
                    </c15:filteredCategoryTitle>
                  </c:ext>
                  <c:ext xmlns:c16="http://schemas.microsoft.com/office/drawing/2014/chart" uri="{C3380CC4-5D6E-409C-BE32-E72D297353CC}">
                    <c16:uniqueId val="{0000002E-379B-4331-8B5D-4C181CB44C15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Recycling!$AI$157</c15:sqref>
                        </c15:formulaRef>
                      </c:ext>
                    </c:extLst>
                    <c:strCache>
                      <c:ptCount val="1"/>
                      <c:pt idx="0">
                        <c:v>PMF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Recycling!$AJ$157:$BD$157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7.3144140095469379E-2</c:v>
                      </c:pt>
                      <c:pt idx="1">
                        <c:v>-4.3520131714834542E-2</c:v>
                      </c:pt>
                      <c:pt idx="2">
                        <c:v>2.9624008380634836E-2</c:v>
                      </c:pt>
                      <c:pt idx="3">
                        <c:v>6.6887784031186573E-2</c:v>
                      </c:pt>
                      <c:pt idx="4">
                        <c:v>-1.5018200565492835E-2</c:v>
                      </c:pt>
                      <c:pt idx="5">
                        <c:v>5.1869583465693737E-2</c:v>
                      </c:pt>
                      <c:pt idx="6">
                        <c:v>4.1568986876086789E-2</c:v>
                      </c:pt>
                      <c:pt idx="7">
                        <c:v>-1.6109561783285917E-2</c:v>
                      </c:pt>
                      <c:pt idx="8">
                        <c:v>2.5459425092800872E-2</c:v>
                      </c:pt>
                      <c:pt idx="9">
                        <c:v>3.5470152313004821E-2</c:v>
                      </c:pt>
                      <c:pt idx="10">
                        <c:v>-2.0764555357613144E-2</c:v>
                      </c:pt>
                      <c:pt idx="11">
                        <c:v>1.4705596955391677E-2</c:v>
                      </c:pt>
                      <c:pt idx="12">
                        <c:v>4.7544376842501408E-2</c:v>
                      </c:pt>
                      <c:pt idx="13">
                        <c:v>-2.1200526876999311E-2</c:v>
                      </c:pt>
                      <c:pt idx="14">
                        <c:v>2.6343849965502097E-2</c:v>
                      </c:pt>
                      <c:pt idx="15">
                        <c:v>4.0765274017202258E-2</c:v>
                      </c:pt>
                      <c:pt idx="16">
                        <c:v>-2.7324092336607705E-2</c:v>
                      </c:pt>
                      <c:pt idx="17">
                        <c:v>1.3441181680594553E-2</c:v>
                      </c:pt>
                      <c:pt idx="18">
                        <c:v>3.525383497609879E-2</c:v>
                      </c:pt>
                      <c:pt idx="19">
                        <c:v>-1.5506624002054225E-2</c:v>
                      </c:pt>
                      <c:pt idx="20">
                        <c:v>1.9747210974044565E-2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filteredCategoryTitle>
                      <c15:cat>
                        <c:multiLvlStrRef>
                          <c:extLst>
                            <c:ext uri="{02D57815-91ED-43cb-92C2-25804820EDAC}">
                              <c15:formulaRef>
                                <c15:sqref>Recycling!$AJ$89:$BD$90</c15:sqref>
                              </c15:formulaRef>
                            </c:ext>
                          </c:extLst>
                        </c:multiLvlStrRef>
                      </c15:cat>
                    </c15:filteredCategoryTitle>
                  </c:ext>
                  <c:ext xmlns:c16="http://schemas.microsoft.com/office/drawing/2014/chart" uri="{C3380CC4-5D6E-409C-BE32-E72D297353CC}">
                    <c16:uniqueId val="{0000002F-379B-4331-8B5D-4C181CB44C15}"/>
                  </c:ext>
                </c:extLst>
              </c15:ser>
            </c15:filteredBarSeries>
          </c:ext>
        </c:extLst>
      </c:barChart>
      <c:catAx>
        <c:axId val="39364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3653096"/>
        <c:crosses val="autoZero"/>
        <c:auto val="1"/>
        <c:lblAlgn val="ctr"/>
        <c:lblOffset val="100"/>
        <c:noMultiLvlLbl val="0"/>
      </c:catAx>
      <c:valAx>
        <c:axId val="393653096"/>
        <c:scaling>
          <c:orientation val="minMax"/>
          <c:max val="0.1"/>
          <c:min val="-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3644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8493150118021816E-2"/>
          <c:y val="5.2513056756052723E-2"/>
          <c:w val="0.87103180696743543"/>
          <c:h val="0.89497388648789455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Recycling!$AI$155</c:f>
              <c:strCache>
                <c:ptCount val="1"/>
                <c:pt idx="0">
                  <c:v>RDP</c:v>
                </c:pt>
              </c:strCache>
              <c:extLst xmlns:c15="http://schemas.microsoft.com/office/drawing/2012/chart"/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1-668B-414B-938B-425CA0507B04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2-668B-414B-938B-425CA0507B04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F-668B-414B-938B-425CA0507B04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0-668B-414B-938B-425CA0507B04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1-668B-414B-938B-425CA0507B04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E-668B-414B-938B-425CA0507B04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2-668B-414B-938B-425CA0507B04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3-668B-414B-938B-425CA0507B04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D-668B-414B-938B-425CA0507B04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4-668B-414B-938B-425CA0507B04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5-668B-414B-938B-425CA0507B04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C-668B-414B-938B-425CA0507B04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3-668B-414B-938B-425CA0507B04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4-668B-414B-938B-425CA0507B04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9-668B-414B-938B-425CA0507B04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5-668B-414B-938B-425CA0507B04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6-668B-414B-938B-425CA0507B04}"/>
              </c:ext>
            </c:extLst>
          </c:dPt>
          <c:dPt>
            <c:idx val="17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A-668B-414B-938B-425CA0507B04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7-668B-414B-938B-425CA0507B04}"/>
              </c:ext>
            </c:extLst>
          </c:dPt>
          <c:dPt>
            <c:idx val="19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8-668B-414B-938B-425CA0507B04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B-668B-414B-938B-425CA0507B04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668B-414B-938B-425CA0507B0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668B-414B-938B-425CA0507B0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668B-414B-938B-425CA0507B0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1-668B-414B-938B-425CA0507B0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2-668B-414B-938B-425CA0507B0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3-668B-414B-938B-425CA0507B0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4-668B-414B-938B-425CA0507B0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5-668B-414B-938B-425CA0507B04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668B-414B-938B-425CA0507B04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668B-414B-938B-425CA0507B04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668B-414B-938B-425CA0507B04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668B-414B-938B-425CA0507B04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668B-414B-938B-425CA0507B04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668B-414B-938B-425CA0507B04}"/>
                </c:ext>
              </c:extLst>
            </c:dLbl>
            <c:numFmt formatCode="#,##0.00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Recycling!$AJ$155:$BD$155</c:f>
              <c:numCache>
                <c:formatCode>General</c:formatCode>
                <c:ptCount val="21"/>
                <c:pt idx="0">
                  <c:v>3.6193084865892872E-2</c:v>
                </c:pt>
                <c:pt idx="1">
                  <c:v>-2.8234396047214866E-2</c:v>
                </c:pt>
                <c:pt idx="2">
                  <c:v>7.9586888186780058E-3</c:v>
                </c:pt>
                <c:pt idx="3">
                  <c:v>7.8246086979878639E-3</c:v>
                </c:pt>
                <c:pt idx="4">
                  <c:v>-3.912304348993932E-3</c:v>
                </c:pt>
                <c:pt idx="5">
                  <c:v>3.912304348993932E-3</c:v>
                </c:pt>
                <c:pt idx="6">
                  <c:v>5.3066791756706541E-3</c:v>
                </c:pt>
                <c:pt idx="7">
                  <c:v>-3.8536598775703555E-3</c:v>
                </c:pt>
                <c:pt idx="8">
                  <c:v>1.4530192981002986E-3</c:v>
                </c:pt>
                <c:pt idx="9">
                  <c:v>9.088437603332198E-3</c:v>
                </c:pt>
                <c:pt idx="10">
                  <c:v>-6.1220725522446052E-3</c:v>
                </c:pt>
                <c:pt idx="11">
                  <c:v>2.9663650510875928E-3</c:v>
                </c:pt>
                <c:pt idx="12">
                  <c:v>8.0286018942482603E-3</c:v>
                </c:pt>
                <c:pt idx="13">
                  <c:v>-5.8960045160885649E-3</c:v>
                </c:pt>
                <c:pt idx="14">
                  <c:v>2.1325973781596954E-3</c:v>
                </c:pt>
                <c:pt idx="15">
                  <c:v>3.1741382090793711E-2</c:v>
                </c:pt>
                <c:pt idx="16">
                  <c:v>-3.0037570328464824E-2</c:v>
                </c:pt>
                <c:pt idx="17">
                  <c:v>1.703811762328887E-3</c:v>
                </c:pt>
                <c:pt idx="18">
                  <c:v>3.0760078632646338E-2</c:v>
                </c:pt>
                <c:pt idx="19">
                  <c:v>-2.4937183089017816E-2</c:v>
                </c:pt>
                <c:pt idx="20">
                  <c:v>5.8228955436285222E-3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Recycling!$AJ$89:$BD$90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2D-668B-414B-938B-425CA0507B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4106504"/>
        <c:axId val="46410532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Recycling!$AI$152</c15:sqref>
                        </c15:formulaRef>
                      </c:ext>
                    </c:extLst>
                    <c:strCache>
                      <c:ptCount val="1"/>
                      <c:pt idx="0">
                        <c:v>AP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Recycling!$AJ$152:$BD$152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0.99028828015265014</c:v>
                      </c:pt>
                      <c:pt idx="1">
                        <c:v>-0.61787217479609802</c:v>
                      </c:pt>
                      <c:pt idx="2">
                        <c:v>0.37241610535655212</c:v>
                      </c:pt>
                      <c:pt idx="3">
                        <c:v>0.85528021203651206</c:v>
                      </c:pt>
                      <c:pt idx="4">
                        <c:v>-0.21498743414552141</c:v>
                      </c:pt>
                      <c:pt idx="5">
                        <c:v>0.64029277789099059</c:v>
                      </c:pt>
                      <c:pt idx="6">
                        <c:v>0.49857514350467624</c:v>
                      </c:pt>
                      <c:pt idx="7">
                        <c:v>-0.29174100515770335</c:v>
                      </c:pt>
                      <c:pt idx="8">
                        <c:v>0.2068341383469729</c:v>
                      </c:pt>
                      <c:pt idx="9">
                        <c:v>0.52978017529423926</c:v>
                      </c:pt>
                      <c:pt idx="10">
                        <c:v>-0.33576727812310614</c:v>
                      </c:pt>
                      <c:pt idx="11">
                        <c:v>0.19401289717113313</c:v>
                      </c:pt>
                      <c:pt idx="12">
                        <c:v>0.57322963055886589</c:v>
                      </c:pt>
                      <c:pt idx="13">
                        <c:v>-0.28162830082167722</c:v>
                      </c:pt>
                      <c:pt idx="14">
                        <c:v>0.29160132973718866</c:v>
                      </c:pt>
                      <c:pt idx="15">
                        <c:v>0.45081597148435443</c:v>
                      </c:pt>
                      <c:pt idx="16">
                        <c:v>-0.30031259914530273</c:v>
                      </c:pt>
                      <c:pt idx="17">
                        <c:v>0.1505033723390517</c:v>
                      </c:pt>
                      <c:pt idx="18">
                        <c:v>0.33551270953016105</c:v>
                      </c:pt>
                      <c:pt idx="19">
                        <c:v>-0.11633132618683946</c:v>
                      </c:pt>
                      <c:pt idx="20">
                        <c:v>0.2191813833433216</c:v>
                      </c:pt>
                    </c:numCache>
                  </c:numRef>
                </c:val>
                <c:extLst>
                  <c:ext uri="{02D57815-91ED-43cb-92C2-25804820EDAC}">
                    <c15:filteredCategoryTitle>
                      <c15:cat>
                        <c:multiLvlStrRef>
                          <c:extLst>
                            <c:ext uri="{02D57815-91ED-43cb-92C2-25804820EDAC}">
                              <c15:formulaRef>
                                <c15:sqref>Recycling!$AJ$89:$BD$90</c15:sqref>
                              </c15:formulaRef>
                            </c:ext>
                          </c:extLst>
                        </c:multiLvlStrRef>
                      </c15:cat>
                    </c15:filteredCategoryTitle>
                  </c:ext>
                  <c:ext xmlns:c16="http://schemas.microsoft.com/office/drawing/2014/chart" uri="{C3380CC4-5D6E-409C-BE32-E72D297353CC}">
                    <c16:uniqueId val="{00000001-668B-414B-938B-425CA0507B04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Recycling!$AI$153</c15:sqref>
                        </c15:formulaRef>
                      </c:ext>
                    </c:extLst>
                    <c:strCache>
                      <c:ptCount val="1"/>
                      <c:pt idx="0">
                        <c:v>GWP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Pt>
                  <c:idx val="0"/>
                  <c:invertIfNegative val="0"/>
                  <c:bubble3D val="0"/>
                  <c:spPr>
                    <a:solidFill>
                      <a:schemeClr val="accent4">
                        <a:lumMod val="40000"/>
                        <a:lumOff val="60000"/>
                      </a:schemeClr>
                    </a:solidFill>
                    <a:ln>
                      <a:noFill/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3-668B-414B-938B-425CA0507B04}"/>
                    </c:ext>
                  </c:extLst>
                </c:dPt>
                <c:dPt>
                  <c:idx val="1"/>
                  <c:invertIfNegative val="0"/>
                  <c:bubble3D val="0"/>
                  <c:spPr>
                    <a:solidFill>
                      <a:schemeClr val="accent4">
                        <a:lumMod val="40000"/>
                        <a:lumOff val="60000"/>
                      </a:schemeClr>
                    </a:solidFill>
                    <a:ln>
                      <a:noFill/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5-668B-414B-938B-425CA0507B04}"/>
                    </c:ext>
                  </c:extLst>
                </c:dPt>
                <c:dPt>
                  <c:idx val="2"/>
                  <c:invertIfNegative val="0"/>
                  <c:bubble3D val="0"/>
                  <c:spPr>
                    <a:solidFill>
                      <a:schemeClr val="accent4">
                        <a:lumMod val="75000"/>
                      </a:schemeClr>
                    </a:solidFill>
                    <a:ln>
                      <a:noFill/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7-668B-414B-938B-425CA0507B04}"/>
                    </c:ext>
                  </c:extLst>
                </c:dPt>
                <c:dPt>
                  <c:idx val="3"/>
                  <c:invertIfNegative val="0"/>
                  <c:bubble3D val="0"/>
                  <c:spPr>
                    <a:solidFill>
                      <a:schemeClr val="accent4">
                        <a:lumMod val="40000"/>
                        <a:lumOff val="60000"/>
                      </a:schemeClr>
                    </a:solidFill>
                    <a:ln>
                      <a:noFill/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9-668B-414B-938B-425CA0507B04}"/>
                    </c:ext>
                  </c:extLst>
                </c:dPt>
                <c:dPt>
                  <c:idx val="4"/>
                  <c:invertIfNegative val="0"/>
                  <c:bubble3D val="0"/>
                  <c:spPr>
                    <a:solidFill>
                      <a:schemeClr val="accent4">
                        <a:lumMod val="40000"/>
                        <a:lumOff val="60000"/>
                      </a:schemeClr>
                    </a:solidFill>
                    <a:ln>
                      <a:noFill/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B-668B-414B-938B-425CA0507B04}"/>
                    </c:ext>
                  </c:extLst>
                </c:dPt>
                <c:dPt>
                  <c:idx val="5"/>
                  <c:invertIfNegative val="0"/>
                  <c:bubble3D val="0"/>
                  <c:spPr>
                    <a:solidFill>
                      <a:schemeClr val="accent4">
                        <a:lumMod val="75000"/>
                      </a:schemeClr>
                    </a:solidFill>
                    <a:ln>
                      <a:noFill/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D-668B-414B-938B-425CA0507B04}"/>
                    </c:ext>
                  </c:extLst>
                </c:dPt>
                <c:dPt>
                  <c:idx val="6"/>
                  <c:invertIfNegative val="0"/>
                  <c:bubble3D val="0"/>
                  <c:spPr>
                    <a:solidFill>
                      <a:schemeClr val="accent4">
                        <a:lumMod val="40000"/>
                        <a:lumOff val="60000"/>
                      </a:schemeClr>
                    </a:solidFill>
                    <a:ln>
                      <a:noFill/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F-668B-414B-938B-425CA0507B04}"/>
                    </c:ext>
                  </c:extLst>
                </c:dPt>
                <c:dPt>
                  <c:idx val="7"/>
                  <c:invertIfNegative val="0"/>
                  <c:bubble3D val="0"/>
                  <c:spPr>
                    <a:solidFill>
                      <a:schemeClr val="accent4">
                        <a:lumMod val="40000"/>
                        <a:lumOff val="60000"/>
                      </a:schemeClr>
                    </a:solidFill>
                    <a:ln>
                      <a:noFill/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1-668B-414B-938B-425CA0507B04}"/>
                    </c:ext>
                  </c:extLst>
                </c:dPt>
                <c:dPt>
                  <c:idx val="8"/>
                  <c:invertIfNegative val="0"/>
                  <c:bubble3D val="0"/>
                  <c:spPr>
                    <a:solidFill>
                      <a:schemeClr val="accent4">
                        <a:lumMod val="75000"/>
                      </a:schemeClr>
                    </a:solidFill>
                    <a:ln>
                      <a:noFill/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668B-414B-938B-425CA0507B04}"/>
                    </c:ext>
                  </c:extLst>
                </c:dPt>
                <c:dPt>
                  <c:idx val="9"/>
                  <c:invertIfNegative val="0"/>
                  <c:bubble3D val="0"/>
                  <c:spPr>
                    <a:solidFill>
                      <a:schemeClr val="accent4">
                        <a:lumMod val="40000"/>
                        <a:lumOff val="60000"/>
                      </a:schemeClr>
                    </a:solidFill>
                    <a:ln>
                      <a:noFill/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668B-414B-938B-425CA0507B04}"/>
                    </c:ext>
                  </c:extLst>
                </c:dPt>
                <c:dPt>
                  <c:idx val="10"/>
                  <c:invertIfNegative val="0"/>
                  <c:bubble3D val="0"/>
                  <c:spPr>
                    <a:solidFill>
                      <a:schemeClr val="accent4">
                        <a:lumMod val="40000"/>
                        <a:lumOff val="60000"/>
                      </a:schemeClr>
                    </a:solidFill>
                    <a:ln>
                      <a:noFill/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7-668B-414B-938B-425CA0507B04}"/>
                    </c:ext>
                  </c:extLst>
                </c:dPt>
                <c:dPt>
                  <c:idx val="11"/>
                  <c:invertIfNegative val="0"/>
                  <c:bubble3D val="0"/>
                  <c:spPr>
                    <a:solidFill>
                      <a:schemeClr val="accent4">
                        <a:lumMod val="75000"/>
                      </a:schemeClr>
                    </a:solidFill>
                    <a:ln>
                      <a:noFill/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9-668B-414B-938B-425CA0507B04}"/>
                    </c:ext>
                  </c:extLst>
                </c:dPt>
                <c:dPt>
                  <c:idx val="12"/>
                  <c:invertIfNegative val="0"/>
                  <c:bubble3D val="0"/>
                  <c:spPr>
                    <a:solidFill>
                      <a:schemeClr val="accent1">
                        <a:lumMod val="40000"/>
                        <a:lumOff val="60000"/>
                      </a:schemeClr>
                    </a:solidFill>
                    <a:ln>
                      <a:noFill/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B-668B-414B-938B-425CA0507B04}"/>
                    </c:ext>
                  </c:extLst>
                </c:dPt>
                <c:dPt>
                  <c:idx val="13"/>
                  <c:invertIfNegative val="0"/>
                  <c:bubble3D val="0"/>
                  <c:spPr>
                    <a:solidFill>
                      <a:schemeClr val="accent1">
                        <a:lumMod val="40000"/>
                        <a:lumOff val="60000"/>
                      </a:schemeClr>
                    </a:solidFill>
                    <a:ln>
                      <a:noFill/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D-668B-414B-938B-425CA0507B04}"/>
                    </c:ext>
                  </c:extLst>
                </c:dPt>
                <c:dPt>
                  <c:idx val="14"/>
                  <c:invertIfNegative val="0"/>
                  <c:bubble3D val="0"/>
                  <c:spPr>
                    <a:solidFill>
                      <a:schemeClr val="accent1">
                        <a:lumMod val="75000"/>
                      </a:schemeClr>
                    </a:solidFill>
                    <a:ln>
                      <a:noFill/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F-668B-414B-938B-425CA0507B04}"/>
                    </c:ext>
                  </c:extLst>
                </c:dPt>
                <c:dPt>
                  <c:idx val="15"/>
                  <c:invertIfNegative val="0"/>
                  <c:bubble3D val="0"/>
                  <c:spPr>
                    <a:solidFill>
                      <a:schemeClr val="accent1">
                        <a:lumMod val="40000"/>
                        <a:lumOff val="60000"/>
                      </a:schemeClr>
                    </a:solidFill>
                    <a:ln>
                      <a:noFill/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1-668B-414B-938B-425CA0507B04}"/>
                    </c:ext>
                  </c:extLst>
                </c:dPt>
                <c:dPt>
                  <c:idx val="16"/>
                  <c:invertIfNegative val="0"/>
                  <c:bubble3D val="0"/>
                  <c:spPr>
                    <a:solidFill>
                      <a:schemeClr val="accent1">
                        <a:lumMod val="40000"/>
                        <a:lumOff val="60000"/>
                      </a:schemeClr>
                    </a:solidFill>
                    <a:ln>
                      <a:noFill/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3-668B-414B-938B-425CA0507B04}"/>
                    </c:ext>
                  </c:extLst>
                </c:dPt>
                <c:dPt>
                  <c:idx val="17"/>
                  <c:invertIfNegative val="0"/>
                  <c:bubble3D val="0"/>
                  <c:spPr>
                    <a:solidFill>
                      <a:schemeClr val="accent1">
                        <a:lumMod val="75000"/>
                      </a:schemeClr>
                    </a:solidFill>
                    <a:ln>
                      <a:noFill/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668B-414B-938B-425CA0507B04}"/>
                    </c:ext>
                  </c:extLst>
                </c:dPt>
                <c:dPt>
                  <c:idx val="18"/>
                  <c:invertIfNegative val="0"/>
                  <c:bubble3D val="0"/>
                  <c:spPr>
                    <a:solidFill>
                      <a:schemeClr val="accent1">
                        <a:lumMod val="40000"/>
                        <a:lumOff val="60000"/>
                      </a:schemeClr>
                    </a:solidFill>
                    <a:ln>
                      <a:noFill/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7-668B-414B-938B-425CA0507B04}"/>
                    </c:ext>
                  </c:extLst>
                </c:dPt>
                <c:dPt>
                  <c:idx val="19"/>
                  <c:invertIfNegative val="0"/>
                  <c:bubble3D val="0"/>
                  <c:spPr>
                    <a:solidFill>
                      <a:schemeClr val="accent1">
                        <a:lumMod val="40000"/>
                        <a:lumOff val="60000"/>
                      </a:schemeClr>
                    </a:solidFill>
                    <a:ln>
                      <a:noFill/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9-668B-414B-938B-425CA0507B04}"/>
                    </c:ext>
                  </c:extLst>
                </c:dPt>
                <c:dPt>
                  <c:idx val="20"/>
                  <c:invertIfNegative val="0"/>
                  <c:bubble3D val="0"/>
                  <c:spPr>
                    <a:solidFill>
                      <a:schemeClr val="accent1">
                        <a:lumMod val="75000"/>
                      </a:schemeClr>
                    </a:solidFill>
                    <a:ln>
                      <a:noFill/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B-668B-414B-938B-425CA0507B04}"/>
                    </c:ext>
                  </c:extLst>
                </c:dP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Recycling!$AJ$153:$BD$153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86.652814245432808</c:v>
                      </c:pt>
                      <c:pt idx="1">
                        <c:v>-31.899372248216089</c:v>
                      </c:pt>
                      <c:pt idx="2">
                        <c:v>54.753441997216719</c:v>
                      </c:pt>
                      <c:pt idx="3">
                        <c:v>89.651400682441661</c:v>
                      </c:pt>
                      <c:pt idx="4">
                        <c:v>-8.3217237570422853</c:v>
                      </c:pt>
                      <c:pt idx="5">
                        <c:v>81.329676925399383</c:v>
                      </c:pt>
                      <c:pt idx="6">
                        <c:v>52.335354476993274</c:v>
                      </c:pt>
                      <c:pt idx="7">
                        <c:v>-6.3394600228595097</c:v>
                      </c:pt>
                      <c:pt idx="8">
                        <c:v>45.995894454133762</c:v>
                      </c:pt>
                      <c:pt idx="9">
                        <c:v>50.599182100901743</c:v>
                      </c:pt>
                      <c:pt idx="10">
                        <c:v>-13.339301835690739</c:v>
                      </c:pt>
                      <c:pt idx="11">
                        <c:v>37.259880265211002</c:v>
                      </c:pt>
                      <c:pt idx="12">
                        <c:v>87.0472934830333</c:v>
                      </c:pt>
                      <c:pt idx="13">
                        <c:v>-13.109703318070625</c:v>
                      </c:pt>
                      <c:pt idx="14">
                        <c:v>73.937590164962671</c:v>
                      </c:pt>
                      <c:pt idx="15">
                        <c:v>44.804443768429941</c:v>
                      </c:pt>
                      <c:pt idx="16">
                        <c:v>-17.384874868992469</c:v>
                      </c:pt>
                      <c:pt idx="17">
                        <c:v>27.419568899437472</c:v>
                      </c:pt>
                      <c:pt idx="18">
                        <c:v>49.589360758112164</c:v>
                      </c:pt>
                      <c:pt idx="19">
                        <c:v>-6.543732036524017</c:v>
                      </c:pt>
                      <c:pt idx="20">
                        <c:v>43.045628721588145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filteredCategoryTitle>
                      <c15:cat>
                        <c:multiLvlStrRef>
                          <c:extLst>
                            <c:ext uri="{02D57815-91ED-43cb-92C2-25804820EDAC}">
                              <c15:formulaRef>
                                <c15:sqref>Recycling!$AJ$89:$BD$90</c15:sqref>
                              </c15:formulaRef>
                            </c:ext>
                          </c:extLst>
                        </c:multiLvlStrRef>
                      </c15:cat>
                    </c15:filteredCategoryTitle>
                  </c:ext>
                  <c:ext xmlns:c16="http://schemas.microsoft.com/office/drawing/2014/chart" uri="{C3380CC4-5D6E-409C-BE32-E72D297353CC}">
                    <c16:uniqueId val="{0000002C-668B-414B-938B-425CA0507B04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Recycling!$AI$154</c15:sqref>
                        </c15:formulaRef>
                      </c:ext>
                    </c:extLst>
                    <c:strCache>
                      <c:ptCount val="1"/>
                      <c:pt idx="0">
                        <c:v>Htox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Recycling!$AJ$154:$BD$154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0.11590352222195346</c:v>
                      </c:pt>
                      <c:pt idx="1">
                        <c:v>-7.9411165390799496E-2</c:v>
                      </c:pt>
                      <c:pt idx="2">
                        <c:v>3.6492356831153969E-2</c:v>
                      </c:pt>
                      <c:pt idx="3">
                        <c:v>0.17429063468035774</c:v>
                      </c:pt>
                      <c:pt idx="4">
                        <c:v>-4.251538997061534E-3</c:v>
                      </c:pt>
                      <c:pt idx="5">
                        <c:v>0.1700390956832962</c:v>
                      </c:pt>
                      <c:pt idx="6">
                        <c:v>1.7370498247652563E-2</c:v>
                      </c:pt>
                      <c:pt idx="7">
                        <c:v>-2.9794539756059168E-3</c:v>
                      </c:pt>
                      <c:pt idx="8">
                        <c:v>1.4391044272046646E-2</c:v>
                      </c:pt>
                      <c:pt idx="9">
                        <c:v>2.9456446756349949E-2</c:v>
                      </c:pt>
                      <c:pt idx="10">
                        <c:v>-1.5206874780535468E-2</c:v>
                      </c:pt>
                      <c:pt idx="11">
                        <c:v>1.424957197581448E-2</c:v>
                      </c:pt>
                      <c:pt idx="12">
                        <c:v>2.7129774822806246E-2</c:v>
                      </c:pt>
                      <c:pt idx="13">
                        <c:v>-7.7625540989776079E-3</c:v>
                      </c:pt>
                      <c:pt idx="14">
                        <c:v>1.9367220723828637E-2</c:v>
                      </c:pt>
                      <c:pt idx="15">
                        <c:v>0.10404982809710542</c:v>
                      </c:pt>
                      <c:pt idx="16">
                        <c:v>-8.4969976045292439E-2</c:v>
                      </c:pt>
                      <c:pt idx="17">
                        <c:v>1.9079852051812979E-2</c:v>
                      </c:pt>
                      <c:pt idx="18">
                        <c:v>9.9855443246142567E-2</c:v>
                      </c:pt>
                      <c:pt idx="19">
                        <c:v>-7.3658248853826366E-2</c:v>
                      </c:pt>
                      <c:pt idx="20">
                        <c:v>2.61971943923162E-2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filteredCategoryTitle>
                      <c15:cat>
                        <c:multiLvlStrRef>
                          <c:extLst>
                            <c:ext uri="{02D57815-91ED-43cb-92C2-25804820EDAC}">
                              <c15:formulaRef>
                                <c15:sqref>Recycling!$AJ$89:$BD$90</c15:sqref>
                              </c15:formulaRef>
                            </c:ext>
                          </c:extLst>
                        </c:multiLvlStrRef>
                      </c15:cat>
                    </c15:filteredCategoryTitle>
                  </c:ext>
                  <c:ext xmlns:c16="http://schemas.microsoft.com/office/drawing/2014/chart" uri="{C3380CC4-5D6E-409C-BE32-E72D297353CC}">
                    <c16:uniqueId val="{00000000-668B-414B-938B-425CA0507B04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Recycling!$AI$156</c15:sqref>
                        </c15:formulaRef>
                      </c:ext>
                    </c:extLst>
                    <c:strCache>
                      <c:ptCount val="1"/>
                      <c:pt idx="0">
                        <c:v>ODP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Recycling!$AJ$156:$BD$156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1.1542625354962067E-5</c:v>
                      </c:pt>
                      <c:pt idx="1">
                        <c:v>-4.0170029035746889E-6</c:v>
                      </c:pt>
                      <c:pt idx="2">
                        <c:v>7.5256224513873785E-6</c:v>
                      </c:pt>
                      <c:pt idx="3">
                        <c:v>7.7830877905420884E-6</c:v>
                      </c:pt>
                      <c:pt idx="4">
                        <c:v>-6.5081813862344539E-7</c:v>
                      </c:pt>
                      <c:pt idx="5">
                        <c:v>7.1322696519186432E-6</c:v>
                      </c:pt>
                      <c:pt idx="6">
                        <c:v>4.6714949482437134E-6</c:v>
                      </c:pt>
                      <c:pt idx="7">
                        <c:v>-9.5028093843280421E-7</c:v>
                      </c:pt>
                      <c:pt idx="8">
                        <c:v>3.721214009810909E-6</c:v>
                      </c:pt>
                      <c:pt idx="9">
                        <c:v>4.6526047315008367E-6</c:v>
                      </c:pt>
                      <c:pt idx="10">
                        <c:v>-1.3222603772297954E-6</c:v>
                      </c:pt>
                      <c:pt idx="11">
                        <c:v>3.3303443542710411E-6</c:v>
                      </c:pt>
                      <c:pt idx="12">
                        <c:v>8.8869096155052368E-6</c:v>
                      </c:pt>
                      <c:pt idx="13">
                        <c:v>-7.3742708398670255E-7</c:v>
                      </c:pt>
                      <c:pt idx="14">
                        <c:v>8.149482531518534E-6</c:v>
                      </c:pt>
                      <c:pt idx="15">
                        <c:v>4.9536118344835294E-6</c:v>
                      </c:pt>
                      <c:pt idx="16">
                        <c:v>-1.8551796613769723E-6</c:v>
                      </c:pt>
                      <c:pt idx="17">
                        <c:v>3.0984321731065571E-6</c:v>
                      </c:pt>
                      <c:pt idx="18">
                        <c:v>3.9086439505977941E-6</c:v>
                      </c:pt>
                      <c:pt idx="19">
                        <c:v>-2.8903461047028956E-7</c:v>
                      </c:pt>
                      <c:pt idx="20">
                        <c:v>3.6196093401275043E-6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filteredCategoryTitle>
                      <c15:cat>
                        <c:multiLvlStrRef>
                          <c:extLst>
                            <c:ext uri="{02D57815-91ED-43cb-92C2-25804820EDAC}">
                              <c15:formulaRef>
                                <c15:sqref>Recycling!$AJ$89:$BD$90</c15:sqref>
                              </c15:formulaRef>
                            </c:ext>
                          </c:extLst>
                        </c:multiLvlStrRef>
                      </c15:cat>
                    </c15:filteredCategoryTitle>
                  </c:ext>
                  <c:ext xmlns:c16="http://schemas.microsoft.com/office/drawing/2014/chart" uri="{C3380CC4-5D6E-409C-BE32-E72D297353CC}">
                    <c16:uniqueId val="{0000002E-668B-414B-938B-425CA0507B04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Recycling!$AI$157</c15:sqref>
                        </c15:formulaRef>
                      </c:ext>
                    </c:extLst>
                    <c:strCache>
                      <c:ptCount val="1"/>
                      <c:pt idx="0">
                        <c:v>PMF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Recycling!$AJ$157:$BD$157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7.3144140095469379E-2</c:v>
                      </c:pt>
                      <c:pt idx="1">
                        <c:v>-4.3520131714834542E-2</c:v>
                      </c:pt>
                      <c:pt idx="2">
                        <c:v>2.9624008380634836E-2</c:v>
                      </c:pt>
                      <c:pt idx="3">
                        <c:v>6.6887784031186573E-2</c:v>
                      </c:pt>
                      <c:pt idx="4">
                        <c:v>-1.5018200565492835E-2</c:v>
                      </c:pt>
                      <c:pt idx="5">
                        <c:v>5.1869583465693737E-2</c:v>
                      </c:pt>
                      <c:pt idx="6">
                        <c:v>4.1568986876086789E-2</c:v>
                      </c:pt>
                      <c:pt idx="7">
                        <c:v>-1.6109561783285917E-2</c:v>
                      </c:pt>
                      <c:pt idx="8">
                        <c:v>2.5459425092800872E-2</c:v>
                      </c:pt>
                      <c:pt idx="9">
                        <c:v>3.5470152313004821E-2</c:v>
                      </c:pt>
                      <c:pt idx="10">
                        <c:v>-2.0764555357613144E-2</c:v>
                      </c:pt>
                      <c:pt idx="11">
                        <c:v>1.4705596955391677E-2</c:v>
                      </c:pt>
                      <c:pt idx="12">
                        <c:v>4.7544376842501408E-2</c:v>
                      </c:pt>
                      <c:pt idx="13">
                        <c:v>-2.1200526876999311E-2</c:v>
                      </c:pt>
                      <c:pt idx="14">
                        <c:v>2.6343849965502097E-2</c:v>
                      </c:pt>
                      <c:pt idx="15">
                        <c:v>4.0765274017202258E-2</c:v>
                      </c:pt>
                      <c:pt idx="16">
                        <c:v>-2.7324092336607705E-2</c:v>
                      </c:pt>
                      <c:pt idx="17">
                        <c:v>1.3441181680594553E-2</c:v>
                      </c:pt>
                      <c:pt idx="18">
                        <c:v>3.525383497609879E-2</c:v>
                      </c:pt>
                      <c:pt idx="19">
                        <c:v>-1.5506624002054225E-2</c:v>
                      </c:pt>
                      <c:pt idx="20">
                        <c:v>1.9747210974044565E-2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filteredCategoryTitle>
                      <c15:cat>
                        <c:multiLvlStrRef>
                          <c:extLst>
                            <c:ext uri="{02D57815-91ED-43cb-92C2-25804820EDAC}">
                              <c15:formulaRef>
                                <c15:sqref>Recycling!$AJ$89:$BD$90</c15:sqref>
                              </c15:formulaRef>
                            </c:ext>
                          </c:extLst>
                        </c:multiLvlStrRef>
                      </c15:cat>
                    </c15:filteredCategoryTitle>
                  </c:ext>
                  <c:ext xmlns:c16="http://schemas.microsoft.com/office/drawing/2014/chart" uri="{C3380CC4-5D6E-409C-BE32-E72D297353CC}">
                    <c16:uniqueId val="{0000002F-668B-414B-938B-425CA0507B04}"/>
                  </c:ext>
                </c:extLst>
              </c15:ser>
            </c15:filteredBarSeries>
          </c:ext>
        </c:extLst>
      </c:barChart>
      <c:catAx>
        <c:axId val="464106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4105328"/>
        <c:crosses val="autoZero"/>
        <c:auto val="1"/>
        <c:lblAlgn val="ctr"/>
        <c:lblOffset val="100"/>
        <c:noMultiLvlLbl val="0"/>
      </c:catAx>
      <c:valAx>
        <c:axId val="464105328"/>
        <c:scaling>
          <c:orientation val="minMax"/>
          <c:min val="-3.000000000000000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900"/>
                  <a:t>kg Sbeq/kWh</a:t>
                </a:r>
              </a:p>
            </c:rich>
          </c:tx>
          <c:layout>
            <c:manualLayout>
              <c:xMode val="edge"/>
              <c:yMode val="edge"/>
              <c:x val="8.2986630004436845E-3"/>
              <c:y val="3.0845984504102697E-2"/>
            </c:manualLayout>
          </c:layout>
          <c:overlay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4106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Recycling!$F$186</c:f>
          <c:strCache>
            <c:ptCount val="1"/>
            <c:pt idx="0">
              <c:v>GWP</c:v>
            </c:pt>
          </c:strCache>
        </c:strRef>
      </c:tx>
      <c:layout>
        <c:manualLayout>
          <c:xMode val="edge"/>
          <c:yMode val="edge"/>
          <c:x val="0.46287142112438856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7549121822118853E-2"/>
          <c:y val="5.0925925925925923E-2"/>
          <c:w val="0.88271062234341158"/>
          <c:h val="0.60872484689413819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Pt>
            <c:idx val="20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843-46D2-B37E-3E1A4031FC92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843-46D2-B37E-3E1A4031FC92}"/>
              </c:ext>
            </c:extLst>
          </c:dPt>
          <c:cat>
            <c:multiLvlStrRef>
              <c:f>Recycling!$H$179:$AI$180</c:f>
              <c:multiLvlStrCache>
                <c:ptCount val="28"/>
                <c:lvl>
                  <c:pt idx="0">
                    <c:v>Production</c:v>
                  </c:pt>
                  <c:pt idx="1">
                    <c:v>Mech. Rec.</c:v>
                  </c:pt>
                  <c:pt idx="2">
                    <c:v>Hydrom. Rec.</c:v>
                  </c:pt>
                  <c:pt idx="3">
                    <c:v>Net</c:v>
                  </c:pt>
                  <c:pt idx="4">
                    <c:v>Production</c:v>
                  </c:pt>
                  <c:pt idx="5">
                    <c:v>Mech. Rec.</c:v>
                  </c:pt>
                  <c:pt idx="6">
                    <c:v>Hydrom. Rec.</c:v>
                  </c:pt>
                  <c:pt idx="7">
                    <c:v>Net</c:v>
                  </c:pt>
                  <c:pt idx="8">
                    <c:v>Production</c:v>
                  </c:pt>
                  <c:pt idx="9">
                    <c:v>Mech. Rec.</c:v>
                  </c:pt>
                  <c:pt idx="10">
                    <c:v>Hydrom. Rec.</c:v>
                  </c:pt>
                  <c:pt idx="11">
                    <c:v>Net</c:v>
                  </c:pt>
                  <c:pt idx="12">
                    <c:v>Production</c:v>
                  </c:pt>
                  <c:pt idx="13">
                    <c:v>Mech. Rec.</c:v>
                  </c:pt>
                  <c:pt idx="14">
                    <c:v>Hydrom. Rec.</c:v>
                  </c:pt>
                  <c:pt idx="15">
                    <c:v>Net</c:v>
                  </c:pt>
                  <c:pt idx="16">
                    <c:v>Production</c:v>
                  </c:pt>
                  <c:pt idx="17">
                    <c:v>Mech. Rec.</c:v>
                  </c:pt>
                  <c:pt idx="18">
                    <c:v>Hydrom. Rec.</c:v>
                  </c:pt>
                  <c:pt idx="19">
                    <c:v>Net</c:v>
                  </c:pt>
                  <c:pt idx="20">
                    <c:v>Production</c:v>
                  </c:pt>
                  <c:pt idx="21">
                    <c:v>Mech. Rec.</c:v>
                  </c:pt>
                  <c:pt idx="22">
                    <c:v>Hydrom. Rec.</c:v>
                  </c:pt>
                  <c:pt idx="23">
                    <c:v>Net</c:v>
                  </c:pt>
                  <c:pt idx="24">
                    <c:v>Production</c:v>
                  </c:pt>
                  <c:pt idx="25">
                    <c:v>Mech. Rec.</c:v>
                  </c:pt>
                  <c:pt idx="26">
                    <c:v>Hydrom. Rec.</c:v>
                  </c:pt>
                  <c:pt idx="27">
                    <c:v>Net</c:v>
                  </c:pt>
                </c:lvl>
                <c:lvl>
                  <c:pt idx="0">
                    <c:v>NaNMC</c:v>
                  </c:pt>
                  <c:pt idx="4">
                    <c:v>NaMVP</c:v>
                  </c:pt>
                  <c:pt idx="8">
                    <c:v>NaMMO</c:v>
                  </c:pt>
                  <c:pt idx="12">
                    <c:v>NaNMMT</c:v>
                  </c:pt>
                  <c:pt idx="16">
                    <c:v>NaPBA</c:v>
                  </c:pt>
                  <c:pt idx="20">
                    <c:v>LiNMC</c:v>
                  </c:pt>
                  <c:pt idx="24">
                    <c:v>LiFP</c:v>
                  </c:pt>
                </c:lvl>
              </c:multiLvlStrCache>
            </c:multiLvlStrRef>
          </c:cat>
          <c:val>
            <c:numRef>
              <c:f>Recycling!$H$188:$AI$188</c:f>
              <c:numCache>
                <c:formatCode>General</c:formatCode>
                <c:ptCount val="28"/>
                <c:pt idx="0">
                  <c:v>86.652814245432808</c:v>
                </c:pt>
                <c:pt idx="4">
                  <c:v>89.651400682441661</c:v>
                </c:pt>
                <c:pt idx="8">
                  <c:v>52.335354476993274</c:v>
                </c:pt>
                <c:pt idx="12">
                  <c:v>50.599182100901743</c:v>
                </c:pt>
                <c:pt idx="16">
                  <c:v>87.0472934830333</c:v>
                </c:pt>
                <c:pt idx="20">
                  <c:v>44.804443768429941</c:v>
                </c:pt>
                <c:pt idx="24">
                  <c:v>49.589360758112164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4B-434F-8A2D-611CAFD7115F}"/>
            </c:ext>
          </c:extLst>
        </c:ser>
        <c:ser>
          <c:idx val="1"/>
          <c:order val="1"/>
          <c:spPr>
            <a:noFill/>
            <a:ln>
              <a:noFill/>
            </a:ln>
            <a:effectLst/>
          </c:spPr>
          <c:invertIfNegative val="0"/>
          <c:cat>
            <c:multiLvlStrRef>
              <c:f>Recycling!$H$179:$AI$180</c:f>
              <c:multiLvlStrCache>
                <c:ptCount val="28"/>
                <c:lvl>
                  <c:pt idx="0">
                    <c:v>Production</c:v>
                  </c:pt>
                  <c:pt idx="1">
                    <c:v>Mech. Rec.</c:v>
                  </c:pt>
                  <c:pt idx="2">
                    <c:v>Hydrom. Rec.</c:v>
                  </c:pt>
                  <c:pt idx="3">
                    <c:v>Net</c:v>
                  </c:pt>
                  <c:pt idx="4">
                    <c:v>Production</c:v>
                  </c:pt>
                  <c:pt idx="5">
                    <c:v>Mech. Rec.</c:v>
                  </c:pt>
                  <c:pt idx="6">
                    <c:v>Hydrom. Rec.</c:v>
                  </c:pt>
                  <c:pt idx="7">
                    <c:v>Net</c:v>
                  </c:pt>
                  <c:pt idx="8">
                    <c:v>Production</c:v>
                  </c:pt>
                  <c:pt idx="9">
                    <c:v>Mech. Rec.</c:v>
                  </c:pt>
                  <c:pt idx="10">
                    <c:v>Hydrom. Rec.</c:v>
                  </c:pt>
                  <c:pt idx="11">
                    <c:v>Net</c:v>
                  </c:pt>
                  <c:pt idx="12">
                    <c:v>Production</c:v>
                  </c:pt>
                  <c:pt idx="13">
                    <c:v>Mech. Rec.</c:v>
                  </c:pt>
                  <c:pt idx="14">
                    <c:v>Hydrom. Rec.</c:v>
                  </c:pt>
                  <c:pt idx="15">
                    <c:v>Net</c:v>
                  </c:pt>
                  <c:pt idx="16">
                    <c:v>Production</c:v>
                  </c:pt>
                  <c:pt idx="17">
                    <c:v>Mech. Rec.</c:v>
                  </c:pt>
                  <c:pt idx="18">
                    <c:v>Hydrom. Rec.</c:v>
                  </c:pt>
                  <c:pt idx="19">
                    <c:v>Net</c:v>
                  </c:pt>
                  <c:pt idx="20">
                    <c:v>Production</c:v>
                  </c:pt>
                  <c:pt idx="21">
                    <c:v>Mech. Rec.</c:v>
                  </c:pt>
                  <c:pt idx="22">
                    <c:v>Hydrom. Rec.</c:v>
                  </c:pt>
                  <c:pt idx="23">
                    <c:v>Net</c:v>
                  </c:pt>
                  <c:pt idx="24">
                    <c:v>Production</c:v>
                  </c:pt>
                  <c:pt idx="25">
                    <c:v>Mech. Rec.</c:v>
                  </c:pt>
                  <c:pt idx="26">
                    <c:v>Hydrom. Rec.</c:v>
                  </c:pt>
                  <c:pt idx="27">
                    <c:v>Net</c:v>
                  </c:pt>
                </c:lvl>
                <c:lvl>
                  <c:pt idx="0">
                    <c:v>NaNMC</c:v>
                  </c:pt>
                  <c:pt idx="4">
                    <c:v>NaMVP</c:v>
                  </c:pt>
                  <c:pt idx="8">
                    <c:v>NaMMO</c:v>
                  </c:pt>
                  <c:pt idx="12">
                    <c:v>NaNMMT</c:v>
                  </c:pt>
                  <c:pt idx="16">
                    <c:v>NaPBA</c:v>
                  </c:pt>
                  <c:pt idx="20">
                    <c:v>LiNMC</c:v>
                  </c:pt>
                  <c:pt idx="24">
                    <c:v>LiFP</c:v>
                  </c:pt>
                </c:lvl>
              </c:multiLvlStrCache>
            </c:multiLvlStrRef>
          </c:cat>
          <c:val>
            <c:numRef>
              <c:f>Recycling!$H$189:$AI$189</c:f>
              <c:numCache>
                <c:formatCode>General</c:formatCode>
                <c:ptCount val="28"/>
                <c:pt idx="1">
                  <c:v>77.337611132549</c:v>
                </c:pt>
                <c:pt idx="2">
                  <c:v>54.753441997216711</c:v>
                </c:pt>
                <c:pt idx="5">
                  <c:v>78.52953974013154</c:v>
                </c:pt>
                <c:pt idx="6">
                  <c:v>81.329676925399369</c:v>
                </c:pt>
                <c:pt idx="9">
                  <c:v>43.401244210991273</c:v>
                </c:pt>
                <c:pt idx="10">
                  <c:v>45.995894454133769</c:v>
                </c:pt>
                <c:pt idx="13">
                  <c:v>39.820156823350466</c:v>
                </c:pt>
                <c:pt idx="14">
                  <c:v>37.342455010642695</c:v>
                </c:pt>
                <c:pt idx="17">
                  <c:v>68.627297246440435</c:v>
                </c:pt>
                <c:pt idx="18">
                  <c:v>73.937590164962671</c:v>
                </c:pt>
                <c:pt idx="21">
                  <c:v>39.757059182878976</c:v>
                </c:pt>
                <c:pt idx="22">
                  <c:v>27.419568899437468</c:v>
                </c:pt>
                <c:pt idx="25">
                  <c:v>41.326039058274631</c:v>
                </c:pt>
                <c:pt idx="26">
                  <c:v>43.045628721588145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4B-434F-8A2D-611CAFD7115F}"/>
            </c:ext>
          </c:extLst>
        </c:ser>
        <c:ser>
          <c:idx val="2"/>
          <c:order val="2"/>
          <c:spPr>
            <a:pattFill prst="lgConfetti">
              <a:fgClr>
                <a:schemeClr val="tx1">
                  <a:lumMod val="50000"/>
                  <a:lumOff val="50000"/>
                </a:schemeClr>
              </a:fgClr>
              <a:bgClr>
                <a:schemeClr val="bg1">
                  <a:lumMod val="85000"/>
                </a:schemeClr>
              </a:bgClr>
            </a:patt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pattFill prst="zigZag">
                <a:fgClr>
                  <a:schemeClr val="tx1">
                    <a:lumMod val="50000"/>
                    <a:lumOff val="50000"/>
                  </a:schemeClr>
                </a:fgClr>
                <a:bgClr>
                  <a:schemeClr val="accent6">
                    <a:lumMod val="20000"/>
                    <a:lumOff val="80000"/>
                  </a:schemeClr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843-46D2-B37E-3E1A4031FC92}"/>
              </c:ext>
            </c:extLst>
          </c:dPt>
          <c:dPt>
            <c:idx val="14"/>
            <c:invertIfNegative val="0"/>
            <c:bubble3D val="0"/>
            <c:spPr>
              <a:pattFill prst="zigZag">
                <a:fgClr>
                  <a:schemeClr val="tx1">
                    <a:lumMod val="50000"/>
                    <a:lumOff val="50000"/>
                  </a:schemeClr>
                </a:fgClr>
                <a:bgClr>
                  <a:schemeClr val="accent6">
                    <a:lumMod val="20000"/>
                    <a:lumOff val="80000"/>
                  </a:schemeClr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D843-46D2-B37E-3E1A4031FC92}"/>
              </c:ext>
            </c:extLst>
          </c:dPt>
          <c:dPt>
            <c:idx val="22"/>
            <c:invertIfNegative val="0"/>
            <c:bubble3D val="0"/>
            <c:spPr>
              <a:pattFill prst="zigZag">
                <a:fgClr>
                  <a:schemeClr val="tx1">
                    <a:lumMod val="50000"/>
                    <a:lumOff val="50000"/>
                  </a:schemeClr>
                </a:fgClr>
                <a:bgClr>
                  <a:schemeClr val="accent6">
                    <a:lumMod val="20000"/>
                    <a:lumOff val="80000"/>
                  </a:schemeClr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D843-46D2-B37E-3E1A4031FC92}"/>
              </c:ext>
            </c:extLst>
          </c:dPt>
          <c:cat>
            <c:multiLvlStrRef>
              <c:f>Recycling!$H$179:$AI$180</c:f>
              <c:multiLvlStrCache>
                <c:ptCount val="28"/>
                <c:lvl>
                  <c:pt idx="0">
                    <c:v>Production</c:v>
                  </c:pt>
                  <c:pt idx="1">
                    <c:v>Mech. Rec.</c:v>
                  </c:pt>
                  <c:pt idx="2">
                    <c:v>Hydrom. Rec.</c:v>
                  </c:pt>
                  <c:pt idx="3">
                    <c:v>Net</c:v>
                  </c:pt>
                  <c:pt idx="4">
                    <c:v>Production</c:v>
                  </c:pt>
                  <c:pt idx="5">
                    <c:v>Mech. Rec.</c:v>
                  </c:pt>
                  <c:pt idx="6">
                    <c:v>Hydrom. Rec.</c:v>
                  </c:pt>
                  <c:pt idx="7">
                    <c:v>Net</c:v>
                  </c:pt>
                  <c:pt idx="8">
                    <c:v>Production</c:v>
                  </c:pt>
                  <c:pt idx="9">
                    <c:v>Mech. Rec.</c:v>
                  </c:pt>
                  <c:pt idx="10">
                    <c:v>Hydrom. Rec.</c:v>
                  </c:pt>
                  <c:pt idx="11">
                    <c:v>Net</c:v>
                  </c:pt>
                  <c:pt idx="12">
                    <c:v>Production</c:v>
                  </c:pt>
                  <c:pt idx="13">
                    <c:v>Mech. Rec.</c:v>
                  </c:pt>
                  <c:pt idx="14">
                    <c:v>Hydrom. Rec.</c:v>
                  </c:pt>
                  <c:pt idx="15">
                    <c:v>Net</c:v>
                  </c:pt>
                  <c:pt idx="16">
                    <c:v>Production</c:v>
                  </c:pt>
                  <c:pt idx="17">
                    <c:v>Mech. Rec.</c:v>
                  </c:pt>
                  <c:pt idx="18">
                    <c:v>Hydrom. Rec.</c:v>
                  </c:pt>
                  <c:pt idx="19">
                    <c:v>Net</c:v>
                  </c:pt>
                  <c:pt idx="20">
                    <c:v>Production</c:v>
                  </c:pt>
                  <c:pt idx="21">
                    <c:v>Mech. Rec.</c:v>
                  </c:pt>
                  <c:pt idx="22">
                    <c:v>Hydrom. Rec.</c:v>
                  </c:pt>
                  <c:pt idx="23">
                    <c:v>Net</c:v>
                  </c:pt>
                  <c:pt idx="24">
                    <c:v>Production</c:v>
                  </c:pt>
                  <c:pt idx="25">
                    <c:v>Mech. Rec.</c:v>
                  </c:pt>
                  <c:pt idx="26">
                    <c:v>Hydrom. Rec.</c:v>
                  </c:pt>
                  <c:pt idx="27">
                    <c:v>Net</c:v>
                  </c:pt>
                </c:lvl>
                <c:lvl>
                  <c:pt idx="0">
                    <c:v>NaNMC</c:v>
                  </c:pt>
                  <c:pt idx="4">
                    <c:v>NaMVP</c:v>
                  </c:pt>
                  <c:pt idx="8">
                    <c:v>NaMMO</c:v>
                  </c:pt>
                  <c:pt idx="12">
                    <c:v>NaNMMT</c:v>
                  </c:pt>
                  <c:pt idx="16">
                    <c:v>NaPBA</c:v>
                  </c:pt>
                  <c:pt idx="20">
                    <c:v>LiNMC</c:v>
                  </c:pt>
                  <c:pt idx="24">
                    <c:v>LiFP</c:v>
                  </c:pt>
                </c:lvl>
              </c:multiLvlStrCache>
            </c:multiLvlStrRef>
          </c:cat>
          <c:val>
            <c:numRef>
              <c:f>Recycling!$H$190:$AI$190</c:f>
              <c:numCache>
                <c:formatCode>General</c:formatCode>
                <c:ptCount val="28"/>
                <c:pt idx="1">
                  <c:v>9.3152031128838004</c:v>
                </c:pt>
                <c:pt idx="2">
                  <c:v>22.584169135332289</c:v>
                </c:pt>
                <c:pt idx="5">
                  <c:v>11.12186094231012</c:v>
                </c:pt>
                <c:pt idx="6">
                  <c:v>-2.8001371852678338</c:v>
                </c:pt>
                <c:pt idx="9">
                  <c:v>8.9341102660020031</c:v>
                </c:pt>
                <c:pt idx="10">
                  <c:v>-2.5946502431424934</c:v>
                </c:pt>
                <c:pt idx="13">
                  <c:v>10.779025277551275</c:v>
                </c:pt>
                <c:pt idx="14">
                  <c:v>2.4777018127077715</c:v>
                </c:pt>
                <c:pt idx="17">
                  <c:v>18.419996236592862</c:v>
                </c:pt>
                <c:pt idx="18">
                  <c:v>-5.3102929185222347</c:v>
                </c:pt>
                <c:pt idx="21">
                  <c:v>5.0473845855509643</c:v>
                </c:pt>
                <c:pt idx="22">
                  <c:v>12.337490283441507</c:v>
                </c:pt>
                <c:pt idx="25">
                  <c:v>8.2633216998375314</c:v>
                </c:pt>
                <c:pt idx="26">
                  <c:v>-1.719589663313515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4B-434F-8A2D-611CAFD7115F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Pt>
            <c:idx val="2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D843-46D2-B37E-3E1A4031FC92}"/>
              </c:ext>
            </c:extLst>
          </c:dPt>
          <c:dPt>
            <c:idx val="27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D843-46D2-B37E-3E1A4031FC92}"/>
              </c:ext>
            </c:extLst>
          </c:dPt>
          <c:cat>
            <c:multiLvlStrRef>
              <c:f>Recycling!$H$179:$AI$180</c:f>
              <c:multiLvlStrCache>
                <c:ptCount val="28"/>
                <c:lvl>
                  <c:pt idx="0">
                    <c:v>Production</c:v>
                  </c:pt>
                  <c:pt idx="1">
                    <c:v>Mech. Rec.</c:v>
                  </c:pt>
                  <c:pt idx="2">
                    <c:v>Hydrom. Rec.</c:v>
                  </c:pt>
                  <c:pt idx="3">
                    <c:v>Net</c:v>
                  </c:pt>
                  <c:pt idx="4">
                    <c:v>Production</c:v>
                  </c:pt>
                  <c:pt idx="5">
                    <c:v>Mech. Rec.</c:v>
                  </c:pt>
                  <c:pt idx="6">
                    <c:v>Hydrom. Rec.</c:v>
                  </c:pt>
                  <c:pt idx="7">
                    <c:v>Net</c:v>
                  </c:pt>
                  <c:pt idx="8">
                    <c:v>Production</c:v>
                  </c:pt>
                  <c:pt idx="9">
                    <c:v>Mech. Rec.</c:v>
                  </c:pt>
                  <c:pt idx="10">
                    <c:v>Hydrom. Rec.</c:v>
                  </c:pt>
                  <c:pt idx="11">
                    <c:v>Net</c:v>
                  </c:pt>
                  <c:pt idx="12">
                    <c:v>Production</c:v>
                  </c:pt>
                  <c:pt idx="13">
                    <c:v>Mech. Rec.</c:v>
                  </c:pt>
                  <c:pt idx="14">
                    <c:v>Hydrom. Rec.</c:v>
                  </c:pt>
                  <c:pt idx="15">
                    <c:v>Net</c:v>
                  </c:pt>
                  <c:pt idx="16">
                    <c:v>Production</c:v>
                  </c:pt>
                  <c:pt idx="17">
                    <c:v>Mech. Rec.</c:v>
                  </c:pt>
                  <c:pt idx="18">
                    <c:v>Hydrom. Rec.</c:v>
                  </c:pt>
                  <c:pt idx="19">
                    <c:v>Net</c:v>
                  </c:pt>
                  <c:pt idx="20">
                    <c:v>Production</c:v>
                  </c:pt>
                  <c:pt idx="21">
                    <c:v>Mech. Rec.</c:v>
                  </c:pt>
                  <c:pt idx="22">
                    <c:v>Hydrom. Rec.</c:v>
                  </c:pt>
                  <c:pt idx="23">
                    <c:v>Net</c:v>
                  </c:pt>
                  <c:pt idx="24">
                    <c:v>Production</c:v>
                  </c:pt>
                  <c:pt idx="25">
                    <c:v>Mech. Rec.</c:v>
                  </c:pt>
                  <c:pt idx="26">
                    <c:v>Hydrom. Rec.</c:v>
                  </c:pt>
                  <c:pt idx="27">
                    <c:v>Net</c:v>
                  </c:pt>
                </c:lvl>
                <c:lvl>
                  <c:pt idx="0">
                    <c:v>NaNMC</c:v>
                  </c:pt>
                  <c:pt idx="4">
                    <c:v>NaMVP</c:v>
                  </c:pt>
                  <c:pt idx="8">
                    <c:v>NaMMO</c:v>
                  </c:pt>
                  <c:pt idx="12">
                    <c:v>NaNMMT</c:v>
                  </c:pt>
                  <c:pt idx="16">
                    <c:v>NaPBA</c:v>
                  </c:pt>
                  <c:pt idx="20">
                    <c:v>LiNMC</c:v>
                  </c:pt>
                  <c:pt idx="24">
                    <c:v>LiFP</c:v>
                  </c:pt>
                </c:lvl>
              </c:multiLvlStrCache>
            </c:multiLvlStrRef>
          </c:cat>
          <c:val>
            <c:numRef>
              <c:f>Recycling!$H$191:$AI$191</c:f>
              <c:numCache>
                <c:formatCode>General</c:formatCode>
                <c:ptCount val="28"/>
                <c:pt idx="3">
                  <c:v>54.753441997216719</c:v>
                </c:pt>
                <c:pt idx="7">
                  <c:v>81.329676925399369</c:v>
                </c:pt>
                <c:pt idx="11">
                  <c:v>45.995894454133769</c:v>
                </c:pt>
                <c:pt idx="15">
                  <c:v>37.342455010642695</c:v>
                </c:pt>
                <c:pt idx="19">
                  <c:v>73.937590164962671</c:v>
                </c:pt>
                <c:pt idx="23">
                  <c:v>27.419568899437472</c:v>
                </c:pt>
                <c:pt idx="27">
                  <c:v>43.045628721588145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4B-434F-8A2D-611CAFD71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3"/>
        <c:overlap val="100"/>
        <c:axId val="464093568"/>
        <c:axId val="464099840"/>
      </c:barChart>
      <c:catAx>
        <c:axId val="464093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4099840"/>
        <c:crosses val="autoZero"/>
        <c:auto val="1"/>
        <c:lblAlgn val="ctr"/>
        <c:lblOffset val="100"/>
        <c:noMultiLvlLbl val="0"/>
      </c:catAx>
      <c:valAx>
        <c:axId val="46409984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4093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Recycling!$F$192</c:f>
          <c:strCache>
            <c:ptCount val="1"/>
            <c:pt idx="0">
              <c:v>ADP</c:v>
            </c:pt>
          </c:strCache>
        </c:strRef>
      </c:tx>
      <c:layout>
        <c:manualLayout>
          <c:xMode val="edge"/>
          <c:yMode val="edge"/>
          <c:x val="0.46287142112438856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7549121822118853E-2"/>
          <c:y val="5.0925925925925923E-2"/>
          <c:w val="0.86720992181709811"/>
          <c:h val="0.60872484689413819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Pt>
            <c:idx val="20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843-46D2-B37E-3E1A4031FC92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843-46D2-B37E-3E1A4031FC92}"/>
              </c:ext>
            </c:extLst>
          </c:dPt>
          <c:cat>
            <c:multiLvlStrRef>
              <c:f>Recycling!$H$179:$AI$180</c:f>
              <c:multiLvlStrCache>
                <c:ptCount val="28"/>
                <c:lvl>
                  <c:pt idx="0">
                    <c:v>Production</c:v>
                  </c:pt>
                  <c:pt idx="1">
                    <c:v>Mech. Rec.</c:v>
                  </c:pt>
                  <c:pt idx="2">
                    <c:v>Hydrom. Rec.</c:v>
                  </c:pt>
                  <c:pt idx="3">
                    <c:v>Net</c:v>
                  </c:pt>
                  <c:pt idx="4">
                    <c:v>Production</c:v>
                  </c:pt>
                  <c:pt idx="5">
                    <c:v>Mech. Rec.</c:v>
                  </c:pt>
                  <c:pt idx="6">
                    <c:v>Hydrom. Rec.</c:v>
                  </c:pt>
                  <c:pt idx="7">
                    <c:v>Net</c:v>
                  </c:pt>
                  <c:pt idx="8">
                    <c:v>Production</c:v>
                  </c:pt>
                  <c:pt idx="9">
                    <c:v>Mech. Rec.</c:v>
                  </c:pt>
                  <c:pt idx="10">
                    <c:v>Hydrom. Rec.</c:v>
                  </c:pt>
                  <c:pt idx="11">
                    <c:v>Net</c:v>
                  </c:pt>
                  <c:pt idx="12">
                    <c:v>Production</c:v>
                  </c:pt>
                  <c:pt idx="13">
                    <c:v>Mech. Rec.</c:v>
                  </c:pt>
                  <c:pt idx="14">
                    <c:v>Hydrom. Rec.</c:v>
                  </c:pt>
                  <c:pt idx="15">
                    <c:v>Net</c:v>
                  </c:pt>
                  <c:pt idx="16">
                    <c:v>Production</c:v>
                  </c:pt>
                  <c:pt idx="17">
                    <c:v>Mech. Rec.</c:v>
                  </c:pt>
                  <c:pt idx="18">
                    <c:v>Hydrom. Rec.</c:v>
                  </c:pt>
                  <c:pt idx="19">
                    <c:v>Net</c:v>
                  </c:pt>
                  <c:pt idx="20">
                    <c:v>Production</c:v>
                  </c:pt>
                  <c:pt idx="21">
                    <c:v>Mech. Rec.</c:v>
                  </c:pt>
                  <c:pt idx="22">
                    <c:v>Hydrom. Rec.</c:v>
                  </c:pt>
                  <c:pt idx="23">
                    <c:v>Net</c:v>
                  </c:pt>
                  <c:pt idx="24">
                    <c:v>Production</c:v>
                  </c:pt>
                  <c:pt idx="25">
                    <c:v>Mech. Rec.</c:v>
                  </c:pt>
                  <c:pt idx="26">
                    <c:v>Hydrom. Rec.</c:v>
                  </c:pt>
                  <c:pt idx="27">
                    <c:v>Net</c:v>
                  </c:pt>
                </c:lvl>
                <c:lvl>
                  <c:pt idx="0">
                    <c:v>NaNMC</c:v>
                  </c:pt>
                  <c:pt idx="4">
                    <c:v>NaMVP</c:v>
                  </c:pt>
                  <c:pt idx="8">
                    <c:v>NaMMO</c:v>
                  </c:pt>
                  <c:pt idx="12">
                    <c:v>NaNMMT</c:v>
                  </c:pt>
                  <c:pt idx="16">
                    <c:v>NaPBA</c:v>
                  </c:pt>
                  <c:pt idx="20">
                    <c:v>LiNMC</c:v>
                  </c:pt>
                  <c:pt idx="24">
                    <c:v>LiFP</c:v>
                  </c:pt>
                </c:lvl>
              </c:multiLvlStrCache>
            </c:multiLvlStrRef>
          </c:cat>
          <c:val>
            <c:numRef>
              <c:f>Recycling!$H$194:$AI$194</c:f>
              <c:numCache>
                <c:formatCode>General</c:formatCode>
                <c:ptCount val="28"/>
                <c:pt idx="0">
                  <c:v>3.6193084865892872E-2</c:v>
                </c:pt>
                <c:pt idx="4">
                  <c:v>7.8246086979878639E-3</c:v>
                </c:pt>
                <c:pt idx="8">
                  <c:v>5.3066791756706541E-3</c:v>
                </c:pt>
                <c:pt idx="12">
                  <c:v>9.088437603332198E-3</c:v>
                </c:pt>
                <c:pt idx="16">
                  <c:v>8.0286018942482603E-3</c:v>
                </c:pt>
                <c:pt idx="20">
                  <c:v>3.1741382090793711E-2</c:v>
                </c:pt>
                <c:pt idx="24">
                  <c:v>3.0760078632646338E-2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4B-434F-8A2D-611CAFD7115F}"/>
            </c:ext>
          </c:extLst>
        </c:ser>
        <c:ser>
          <c:idx val="1"/>
          <c:order val="1"/>
          <c:spPr>
            <a:noFill/>
            <a:ln>
              <a:noFill/>
            </a:ln>
            <a:effectLst/>
          </c:spPr>
          <c:invertIfNegative val="0"/>
          <c:cat>
            <c:multiLvlStrRef>
              <c:f>Recycling!$H$179:$AI$180</c:f>
              <c:multiLvlStrCache>
                <c:ptCount val="28"/>
                <c:lvl>
                  <c:pt idx="0">
                    <c:v>Production</c:v>
                  </c:pt>
                  <c:pt idx="1">
                    <c:v>Mech. Rec.</c:v>
                  </c:pt>
                  <c:pt idx="2">
                    <c:v>Hydrom. Rec.</c:v>
                  </c:pt>
                  <c:pt idx="3">
                    <c:v>Net</c:v>
                  </c:pt>
                  <c:pt idx="4">
                    <c:v>Production</c:v>
                  </c:pt>
                  <c:pt idx="5">
                    <c:v>Mech. Rec.</c:v>
                  </c:pt>
                  <c:pt idx="6">
                    <c:v>Hydrom. Rec.</c:v>
                  </c:pt>
                  <c:pt idx="7">
                    <c:v>Net</c:v>
                  </c:pt>
                  <c:pt idx="8">
                    <c:v>Production</c:v>
                  </c:pt>
                  <c:pt idx="9">
                    <c:v>Mech. Rec.</c:v>
                  </c:pt>
                  <c:pt idx="10">
                    <c:v>Hydrom. Rec.</c:v>
                  </c:pt>
                  <c:pt idx="11">
                    <c:v>Net</c:v>
                  </c:pt>
                  <c:pt idx="12">
                    <c:v>Production</c:v>
                  </c:pt>
                  <c:pt idx="13">
                    <c:v>Mech. Rec.</c:v>
                  </c:pt>
                  <c:pt idx="14">
                    <c:v>Hydrom. Rec.</c:v>
                  </c:pt>
                  <c:pt idx="15">
                    <c:v>Net</c:v>
                  </c:pt>
                  <c:pt idx="16">
                    <c:v>Production</c:v>
                  </c:pt>
                  <c:pt idx="17">
                    <c:v>Mech. Rec.</c:v>
                  </c:pt>
                  <c:pt idx="18">
                    <c:v>Hydrom. Rec.</c:v>
                  </c:pt>
                  <c:pt idx="19">
                    <c:v>Net</c:v>
                  </c:pt>
                  <c:pt idx="20">
                    <c:v>Production</c:v>
                  </c:pt>
                  <c:pt idx="21">
                    <c:v>Mech. Rec.</c:v>
                  </c:pt>
                  <c:pt idx="22">
                    <c:v>Hydrom. Rec.</c:v>
                  </c:pt>
                  <c:pt idx="23">
                    <c:v>Net</c:v>
                  </c:pt>
                  <c:pt idx="24">
                    <c:v>Production</c:v>
                  </c:pt>
                  <c:pt idx="25">
                    <c:v>Mech. Rec.</c:v>
                  </c:pt>
                  <c:pt idx="26">
                    <c:v>Hydrom. Rec.</c:v>
                  </c:pt>
                  <c:pt idx="27">
                    <c:v>Net</c:v>
                  </c:pt>
                </c:lvl>
                <c:lvl>
                  <c:pt idx="0">
                    <c:v>NaNMC</c:v>
                  </c:pt>
                  <c:pt idx="4">
                    <c:v>NaMVP</c:v>
                  </c:pt>
                  <c:pt idx="8">
                    <c:v>NaMMO</c:v>
                  </c:pt>
                  <c:pt idx="12">
                    <c:v>NaNMMT</c:v>
                  </c:pt>
                  <c:pt idx="16">
                    <c:v>NaPBA</c:v>
                  </c:pt>
                  <c:pt idx="20">
                    <c:v>LiNMC</c:v>
                  </c:pt>
                  <c:pt idx="24">
                    <c:v>LiFP</c:v>
                  </c:pt>
                </c:lvl>
              </c:multiLvlStrCache>
            </c:multiLvlStrRef>
          </c:cat>
          <c:val>
            <c:numRef>
              <c:f>Recycling!$H$195:$AI$195</c:f>
              <c:numCache>
                <c:formatCode>General</c:formatCode>
                <c:ptCount val="28"/>
                <c:pt idx="1">
                  <c:v>3.2276904653527498E-2</c:v>
                </c:pt>
                <c:pt idx="2">
                  <c:v>7.9586888186780058E-3</c:v>
                </c:pt>
                <c:pt idx="5">
                  <c:v>3.8700957594062979E-3</c:v>
                </c:pt>
                <c:pt idx="6">
                  <c:v>3.9123043489939328E-3</c:v>
                </c:pt>
                <c:pt idx="9">
                  <c:v>1.5001793137112184E-3</c:v>
                </c:pt>
                <c:pt idx="10">
                  <c:v>1.453019298100298E-3</c:v>
                </c:pt>
                <c:pt idx="13">
                  <c:v>7.0185636774713189E-3</c:v>
                </c:pt>
                <c:pt idx="14">
                  <c:v>3.0042627303471887E-3</c:v>
                </c:pt>
                <c:pt idx="17">
                  <c:v>1.9816326914633394E-3</c:v>
                </c:pt>
                <c:pt idx="18">
                  <c:v>2.1325973781596954E-3</c:v>
                </c:pt>
                <c:pt idx="21">
                  <c:v>1.8363304549544671E-2</c:v>
                </c:pt>
                <c:pt idx="22">
                  <c:v>1.703811762328887E-3</c:v>
                </c:pt>
                <c:pt idx="25">
                  <c:v>9.3039744012325364E-3</c:v>
                </c:pt>
                <c:pt idx="26">
                  <c:v>5.8228955436285266E-3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4B-434F-8A2D-611CAFD7115F}"/>
            </c:ext>
          </c:extLst>
        </c:ser>
        <c:ser>
          <c:idx val="2"/>
          <c:order val="2"/>
          <c:spPr>
            <a:pattFill prst="lgConfetti">
              <a:fgClr>
                <a:schemeClr val="tx1">
                  <a:lumMod val="50000"/>
                  <a:lumOff val="50000"/>
                </a:schemeClr>
              </a:fgClr>
              <a:bgClr>
                <a:schemeClr val="bg1">
                  <a:lumMod val="85000"/>
                </a:schemeClr>
              </a:bgClr>
            </a:patt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pattFill prst="zigZag">
                <a:fgClr>
                  <a:schemeClr val="tx1">
                    <a:lumMod val="50000"/>
                    <a:lumOff val="50000"/>
                  </a:schemeClr>
                </a:fgClr>
                <a:bgClr>
                  <a:schemeClr val="accent6">
                    <a:lumMod val="20000"/>
                    <a:lumOff val="80000"/>
                  </a:schemeClr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843-46D2-B37E-3E1A4031FC92}"/>
              </c:ext>
            </c:extLst>
          </c:dPt>
          <c:dPt>
            <c:idx val="14"/>
            <c:invertIfNegative val="0"/>
            <c:bubble3D val="0"/>
            <c:spPr>
              <a:pattFill prst="zigZag">
                <a:fgClr>
                  <a:schemeClr val="tx1">
                    <a:lumMod val="50000"/>
                    <a:lumOff val="50000"/>
                  </a:schemeClr>
                </a:fgClr>
                <a:bgClr>
                  <a:schemeClr val="accent6">
                    <a:lumMod val="20000"/>
                    <a:lumOff val="80000"/>
                  </a:schemeClr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5F7-446B-8E8A-2653A599A2EC}"/>
              </c:ext>
            </c:extLst>
          </c:dPt>
          <c:dPt>
            <c:idx val="22"/>
            <c:invertIfNegative val="0"/>
            <c:bubble3D val="0"/>
            <c:spPr>
              <a:pattFill prst="zigZag">
                <a:fgClr>
                  <a:schemeClr val="tx1">
                    <a:lumMod val="50000"/>
                    <a:lumOff val="50000"/>
                  </a:schemeClr>
                </a:fgClr>
                <a:bgClr>
                  <a:schemeClr val="accent6">
                    <a:lumMod val="20000"/>
                    <a:lumOff val="80000"/>
                  </a:schemeClr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65F7-446B-8E8A-2653A599A2EC}"/>
              </c:ext>
            </c:extLst>
          </c:dPt>
          <c:dPt>
            <c:idx val="26"/>
            <c:invertIfNegative val="0"/>
            <c:bubble3D val="0"/>
            <c:spPr>
              <a:pattFill prst="zigZag">
                <a:fgClr>
                  <a:schemeClr val="tx1">
                    <a:lumMod val="50000"/>
                    <a:lumOff val="50000"/>
                  </a:schemeClr>
                </a:fgClr>
                <a:bgClr>
                  <a:schemeClr val="accent6">
                    <a:lumMod val="20000"/>
                    <a:lumOff val="80000"/>
                  </a:schemeClr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65F7-446B-8E8A-2653A599A2EC}"/>
              </c:ext>
            </c:extLst>
          </c:dPt>
          <c:cat>
            <c:multiLvlStrRef>
              <c:f>Recycling!$H$179:$AI$180</c:f>
              <c:multiLvlStrCache>
                <c:ptCount val="28"/>
                <c:lvl>
                  <c:pt idx="0">
                    <c:v>Production</c:v>
                  </c:pt>
                  <c:pt idx="1">
                    <c:v>Mech. Rec.</c:v>
                  </c:pt>
                  <c:pt idx="2">
                    <c:v>Hydrom. Rec.</c:v>
                  </c:pt>
                  <c:pt idx="3">
                    <c:v>Net</c:v>
                  </c:pt>
                  <c:pt idx="4">
                    <c:v>Production</c:v>
                  </c:pt>
                  <c:pt idx="5">
                    <c:v>Mech. Rec.</c:v>
                  </c:pt>
                  <c:pt idx="6">
                    <c:v>Hydrom. Rec.</c:v>
                  </c:pt>
                  <c:pt idx="7">
                    <c:v>Net</c:v>
                  </c:pt>
                  <c:pt idx="8">
                    <c:v>Production</c:v>
                  </c:pt>
                  <c:pt idx="9">
                    <c:v>Mech. Rec.</c:v>
                  </c:pt>
                  <c:pt idx="10">
                    <c:v>Hydrom. Rec.</c:v>
                  </c:pt>
                  <c:pt idx="11">
                    <c:v>Net</c:v>
                  </c:pt>
                  <c:pt idx="12">
                    <c:v>Production</c:v>
                  </c:pt>
                  <c:pt idx="13">
                    <c:v>Mech. Rec.</c:v>
                  </c:pt>
                  <c:pt idx="14">
                    <c:v>Hydrom. Rec.</c:v>
                  </c:pt>
                  <c:pt idx="15">
                    <c:v>Net</c:v>
                  </c:pt>
                  <c:pt idx="16">
                    <c:v>Production</c:v>
                  </c:pt>
                  <c:pt idx="17">
                    <c:v>Mech. Rec.</c:v>
                  </c:pt>
                  <c:pt idx="18">
                    <c:v>Hydrom. Rec.</c:v>
                  </c:pt>
                  <c:pt idx="19">
                    <c:v>Net</c:v>
                  </c:pt>
                  <c:pt idx="20">
                    <c:v>Production</c:v>
                  </c:pt>
                  <c:pt idx="21">
                    <c:v>Mech. Rec.</c:v>
                  </c:pt>
                  <c:pt idx="22">
                    <c:v>Hydrom. Rec.</c:v>
                  </c:pt>
                  <c:pt idx="23">
                    <c:v>Net</c:v>
                  </c:pt>
                  <c:pt idx="24">
                    <c:v>Production</c:v>
                  </c:pt>
                  <c:pt idx="25">
                    <c:v>Mech. Rec.</c:v>
                  </c:pt>
                  <c:pt idx="26">
                    <c:v>Hydrom. Rec.</c:v>
                  </c:pt>
                  <c:pt idx="27">
                    <c:v>Net</c:v>
                  </c:pt>
                </c:lvl>
                <c:lvl>
                  <c:pt idx="0">
                    <c:v>NaNMC</c:v>
                  </c:pt>
                  <c:pt idx="4">
                    <c:v>NaMVP</c:v>
                  </c:pt>
                  <c:pt idx="8">
                    <c:v>NaMMO</c:v>
                  </c:pt>
                  <c:pt idx="12">
                    <c:v>NaNMMT</c:v>
                  </c:pt>
                  <c:pt idx="16">
                    <c:v>NaPBA</c:v>
                  </c:pt>
                  <c:pt idx="20">
                    <c:v>LiNMC</c:v>
                  </c:pt>
                  <c:pt idx="24">
                    <c:v>LiFP</c:v>
                  </c:pt>
                </c:lvl>
              </c:multiLvlStrCache>
            </c:multiLvlStrRef>
          </c:cat>
          <c:val>
            <c:numRef>
              <c:f>Recycling!$H$196:$AI$196</c:f>
              <c:numCache>
                <c:formatCode>General</c:formatCode>
                <c:ptCount val="28"/>
                <c:pt idx="1">
                  <c:v>3.9161802123653718E-3</c:v>
                </c:pt>
                <c:pt idx="2">
                  <c:v>2.4318215834849492E-2</c:v>
                </c:pt>
                <c:pt idx="5">
                  <c:v>3.9545129385815661E-3</c:v>
                </c:pt>
                <c:pt idx="6">
                  <c:v>-4.220858958763456E-5</c:v>
                </c:pt>
                <c:pt idx="9">
                  <c:v>3.8064998619594358E-3</c:v>
                </c:pt>
                <c:pt idx="10">
                  <c:v>4.716001561092047E-5</c:v>
                </c:pt>
                <c:pt idx="13">
                  <c:v>2.0698739258608796E-3</c:v>
                </c:pt>
                <c:pt idx="14">
                  <c:v>4.0143009471241302E-3</c:v>
                </c:pt>
                <c:pt idx="17">
                  <c:v>6.0469692027849209E-3</c:v>
                </c:pt>
                <c:pt idx="18">
                  <c:v>-1.5096468669635577E-4</c:v>
                </c:pt>
                <c:pt idx="21">
                  <c:v>1.3378077541249041E-2</c:v>
                </c:pt>
                <c:pt idx="22">
                  <c:v>1.6659492787215784E-2</c:v>
                </c:pt>
                <c:pt idx="25">
                  <c:v>2.1456104231413801E-2</c:v>
                </c:pt>
                <c:pt idx="26">
                  <c:v>3.4810788576040098E-3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4B-434F-8A2D-611CAFD7115F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Pt>
            <c:idx val="2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D843-46D2-B37E-3E1A4031FC92}"/>
              </c:ext>
            </c:extLst>
          </c:dPt>
          <c:dPt>
            <c:idx val="27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D843-46D2-B37E-3E1A4031FC92}"/>
              </c:ext>
            </c:extLst>
          </c:dPt>
          <c:cat>
            <c:multiLvlStrRef>
              <c:f>Recycling!$H$179:$AI$180</c:f>
              <c:multiLvlStrCache>
                <c:ptCount val="28"/>
                <c:lvl>
                  <c:pt idx="0">
                    <c:v>Production</c:v>
                  </c:pt>
                  <c:pt idx="1">
                    <c:v>Mech. Rec.</c:v>
                  </c:pt>
                  <c:pt idx="2">
                    <c:v>Hydrom. Rec.</c:v>
                  </c:pt>
                  <c:pt idx="3">
                    <c:v>Net</c:v>
                  </c:pt>
                  <c:pt idx="4">
                    <c:v>Production</c:v>
                  </c:pt>
                  <c:pt idx="5">
                    <c:v>Mech. Rec.</c:v>
                  </c:pt>
                  <c:pt idx="6">
                    <c:v>Hydrom. Rec.</c:v>
                  </c:pt>
                  <c:pt idx="7">
                    <c:v>Net</c:v>
                  </c:pt>
                  <c:pt idx="8">
                    <c:v>Production</c:v>
                  </c:pt>
                  <c:pt idx="9">
                    <c:v>Mech. Rec.</c:v>
                  </c:pt>
                  <c:pt idx="10">
                    <c:v>Hydrom. Rec.</c:v>
                  </c:pt>
                  <c:pt idx="11">
                    <c:v>Net</c:v>
                  </c:pt>
                  <c:pt idx="12">
                    <c:v>Production</c:v>
                  </c:pt>
                  <c:pt idx="13">
                    <c:v>Mech. Rec.</c:v>
                  </c:pt>
                  <c:pt idx="14">
                    <c:v>Hydrom. Rec.</c:v>
                  </c:pt>
                  <c:pt idx="15">
                    <c:v>Net</c:v>
                  </c:pt>
                  <c:pt idx="16">
                    <c:v>Production</c:v>
                  </c:pt>
                  <c:pt idx="17">
                    <c:v>Mech. Rec.</c:v>
                  </c:pt>
                  <c:pt idx="18">
                    <c:v>Hydrom. Rec.</c:v>
                  </c:pt>
                  <c:pt idx="19">
                    <c:v>Net</c:v>
                  </c:pt>
                  <c:pt idx="20">
                    <c:v>Production</c:v>
                  </c:pt>
                  <c:pt idx="21">
                    <c:v>Mech. Rec.</c:v>
                  </c:pt>
                  <c:pt idx="22">
                    <c:v>Hydrom. Rec.</c:v>
                  </c:pt>
                  <c:pt idx="23">
                    <c:v>Net</c:v>
                  </c:pt>
                  <c:pt idx="24">
                    <c:v>Production</c:v>
                  </c:pt>
                  <c:pt idx="25">
                    <c:v>Mech. Rec.</c:v>
                  </c:pt>
                  <c:pt idx="26">
                    <c:v>Hydrom. Rec.</c:v>
                  </c:pt>
                  <c:pt idx="27">
                    <c:v>Net</c:v>
                  </c:pt>
                </c:lvl>
                <c:lvl>
                  <c:pt idx="0">
                    <c:v>NaNMC</c:v>
                  </c:pt>
                  <c:pt idx="4">
                    <c:v>NaMVP</c:v>
                  </c:pt>
                  <c:pt idx="8">
                    <c:v>NaMMO</c:v>
                  </c:pt>
                  <c:pt idx="12">
                    <c:v>NaNMMT</c:v>
                  </c:pt>
                  <c:pt idx="16">
                    <c:v>NaPBA</c:v>
                  </c:pt>
                  <c:pt idx="20">
                    <c:v>LiNMC</c:v>
                  </c:pt>
                  <c:pt idx="24">
                    <c:v>LiFP</c:v>
                  </c:pt>
                </c:lvl>
              </c:multiLvlStrCache>
            </c:multiLvlStrRef>
          </c:cat>
          <c:val>
            <c:numRef>
              <c:f>Recycling!$H$197:$AI$197</c:f>
              <c:numCache>
                <c:formatCode>General</c:formatCode>
                <c:ptCount val="28"/>
                <c:pt idx="3">
                  <c:v>7.9586888186780076E-3</c:v>
                </c:pt>
                <c:pt idx="7">
                  <c:v>3.912304348993932E-3</c:v>
                </c:pt>
                <c:pt idx="11">
                  <c:v>1.4530192981002978E-3</c:v>
                </c:pt>
                <c:pt idx="15">
                  <c:v>3.0042627303471883E-3</c:v>
                </c:pt>
                <c:pt idx="19">
                  <c:v>2.1325973781596954E-3</c:v>
                </c:pt>
                <c:pt idx="23">
                  <c:v>1.703811762328887E-3</c:v>
                </c:pt>
                <c:pt idx="27">
                  <c:v>5.8228955436285257E-3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4B-434F-8A2D-611CAFD71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3"/>
        <c:overlap val="100"/>
        <c:axId val="464101016"/>
        <c:axId val="464092000"/>
      </c:barChart>
      <c:catAx>
        <c:axId val="464101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4092000"/>
        <c:crosses val="autoZero"/>
        <c:auto val="1"/>
        <c:lblAlgn val="ctr"/>
        <c:lblOffset val="100"/>
        <c:noMultiLvlLbl val="0"/>
      </c:catAx>
      <c:valAx>
        <c:axId val="46409200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4101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Recycling!$F$198</c:f>
          <c:strCache>
            <c:ptCount val="1"/>
            <c:pt idx="0">
              <c:v>HTP</c:v>
            </c:pt>
          </c:strCache>
        </c:strRef>
      </c:tx>
      <c:layout>
        <c:manualLayout>
          <c:xMode val="edge"/>
          <c:yMode val="edge"/>
          <c:x val="0.46287142112438856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7549121822118853E-2"/>
          <c:y val="5.0925925925925923E-2"/>
          <c:w val="0.88271062234341158"/>
          <c:h val="0.60872484689413819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Pt>
            <c:idx val="20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AB0-4E15-8D99-26F9B92F1D77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9AB0-4E15-8D99-26F9B92F1D77}"/>
              </c:ext>
            </c:extLst>
          </c:dPt>
          <c:cat>
            <c:multiLvlStrRef>
              <c:f>Recycling!$H$179:$AI$180</c:f>
              <c:multiLvlStrCache>
                <c:ptCount val="28"/>
                <c:lvl>
                  <c:pt idx="0">
                    <c:v>Production</c:v>
                  </c:pt>
                  <c:pt idx="1">
                    <c:v>Mech. Rec.</c:v>
                  </c:pt>
                  <c:pt idx="2">
                    <c:v>Hydrom. Rec.</c:v>
                  </c:pt>
                  <c:pt idx="3">
                    <c:v>Net</c:v>
                  </c:pt>
                  <c:pt idx="4">
                    <c:v>Production</c:v>
                  </c:pt>
                  <c:pt idx="5">
                    <c:v>Mech. Rec.</c:v>
                  </c:pt>
                  <c:pt idx="6">
                    <c:v>Hydrom. Rec.</c:v>
                  </c:pt>
                  <c:pt idx="7">
                    <c:v>Net</c:v>
                  </c:pt>
                  <c:pt idx="8">
                    <c:v>Production</c:v>
                  </c:pt>
                  <c:pt idx="9">
                    <c:v>Mech. Rec.</c:v>
                  </c:pt>
                  <c:pt idx="10">
                    <c:v>Hydrom. Rec.</c:v>
                  </c:pt>
                  <c:pt idx="11">
                    <c:v>Net</c:v>
                  </c:pt>
                  <c:pt idx="12">
                    <c:v>Production</c:v>
                  </c:pt>
                  <c:pt idx="13">
                    <c:v>Mech. Rec.</c:v>
                  </c:pt>
                  <c:pt idx="14">
                    <c:v>Hydrom. Rec.</c:v>
                  </c:pt>
                  <c:pt idx="15">
                    <c:v>Net</c:v>
                  </c:pt>
                  <c:pt idx="16">
                    <c:v>Production</c:v>
                  </c:pt>
                  <c:pt idx="17">
                    <c:v>Mech. Rec.</c:v>
                  </c:pt>
                  <c:pt idx="18">
                    <c:v>Hydrom. Rec.</c:v>
                  </c:pt>
                  <c:pt idx="19">
                    <c:v>Net</c:v>
                  </c:pt>
                  <c:pt idx="20">
                    <c:v>Production</c:v>
                  </c:pt>
                  <c:pt idx="21">
                    <c:v>Mech. Rec.</c:v>
                  </c:pt>
                  <c:pt idx="22">
                    <c:v>Hydrom. Rec.</c:v>
                  </c:pt>
                  <c:pt idx="23">
                    <c:v>Net</c:v>
                  </c:pt>
                  <c:pt idx="24">
                    <c:v>Production</c:v>
                  </c:pt>
                  <c:pt idx="25">
                    <c:v>Mech. Rec.</c:v>
                  </c:pt>
                  <c:pt idx="26">
                    <c:v>Hydrom. Rec.</c:v>
                  </c:pt>
                  <c:pt idx="27">
                    <c:v>Net</c:v>
                  </c:pt>
                </c:lvl>
                <c:lvl>
                  <c:pt idx="0">
                    <c:v>NaNMC</c:v>
                  </c:pt>
                  <c:pt idx="4">
                    <c:v>NaMVP</c:v>
                  </c:pt>
                  <c:pt idx="8">
                    <c:v>NaMMO</c:v>
                  </c:pt>
                  <c:pt idx="12">
                    <c:v>NaNMMT</c:v>
                  </c:pt>
                  <c:pt idx="16">
                    <c:v>NaPBA</c:v>
                  </c:pt>
                  <c:pt idx="20">
                    <c:v>LiNMC</c:v>
                  </c:pt>
                  <c:pt idx="24">
                    <c:v>LiFP</c:v>
                  </c:pt>
                </c:lvl>
              </c:multiLvlStrCache>
            </c:multiLvlStrRef>
          </c:cat>
          <c:val>
            <c:numRef>
              <c:f>Recycling!$H$200:$AI$200</c:f>
              <c:numCache>
                <c:formatCode>General</c:formatCode>
                <c:ptCount val="28"/>
                <c:pt idx="0">
                  <c:v>0.11590352222195346</c:v>
                </c:pt>
                <c:pt idx="4">
                  <c:v>0.17429063468035774</c:v>
                </c:pt>
                <c:pt idx="8">
                  <c:v>1.7370498247652563E-2</c:v>
                </c:pt>
                <c:pt idx="12">
                  <c:v>2.9456446756349949E-2</c:v>
                </c:pt>
                <c:pt idx="16">
                  <c:v>2.7129774822806246E-2</c:v>
                </c:pt>
                <c:pt idx="20">
                  <c:v>0.10404982809710542</c:v>
                </c:pt>
                <c:pt idx="24">
                  <c:v>9.9855443246142567E-2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4B-434F-8A2D-611CAFD7115F}"/>
            </c:ext>
          </c:extLst>
        </c:ser>
        <c:ser>
          <c:idx val="1"/>
          <c:order val="1"/>
          <c:spPr>
            <a:noFill/>
            <a:ln>
              <a:noFill/>
            </a:ln>
            <a:effectLst/>
          </c:spPr>
          <c:invertIfNegative val="0"/>
          <c:cat>
            <c:multiLvlStrRef>
              <c:f>Recycling!$H$179:$AI$180</c:f>
              <c:multiLvlStrCache>
                <c:ptCount val="28"/>
                <c:lvl>
                  <c:pt idx="0">
                    <c:v>Production</c:v>
                  </c:pt>
                  <c:pt idx="1">
                    <c:v>Mech. Rec.</c:v>
                  </c:pt>
                  <c:pt idx="2">
                    <c:v>Hydrom. Rec.</c:v>
                  </c:pt>
                  <c:pt idx="3">
                    <c:v>Net</c:v>
                  </c:pt>
                  <c:pt idx="4">
                    <c:v>Production</c:v>
                  </c:pt>
                  <c:pt idx="5">
                    <c:v>Mech. Rec.</c:v>
                  </c:pt>
                  <c:pt idx="6">
                    <c:v>Hydrom. Rec.</c:v>
                  </c:pt>
                  <c:pt idx="7">
                    <c:v>Net</c:v>
                  </c:pt>
                  <c:pt idx="8">
                    <c:v>Production</c:v>
                  </c:pt>
                  <c:pt idx="9">
                    <c:v>Mech. Rec.</c:v>
                  </c:pt>
                  <c:pt idx="10">
                    <c:v>Hydrom. Rec.</c:v>
                  </c:pt>
                  <c:pt idx="11">
                    <c:v>Net</c:v>
                  </c:pt>
                  <c:pt idx="12">
                    <c:v>Production</c:v>
                  </c:pt>
                  <c:pt idx="13">
                    <c:v>Mech. Rec.</c:v>
                  </c:pt>
                  <c:pt idx="14">
                    <c:v>Hydrom. Rec.</c:v>
                  </c:pt>
                  <c:pt idx="15">
                    <c:v>Net</c:v>
                  </c:pt>
                  <c:pt idx="16">
                    <c:v>Production</c:v>
                  </c:pt>
                  <c:pt idx="17">
                    <c:v>Mech. Rec.</c:v>
                  </c:pt>
                  <c:pt idx="18">
                    <c:v>Hydrom. Rec.</c:v>
                  </c:pt>
                  <c:pt idx="19">
                    <c:v>Net</c:v>
                  </c:pt>
                  <c:pt idx="20">
                    <c:v>Production</c:v>
                  </c:pt>
                  <c:pt idx="21">
                    <c:v>Mech. Rec.</c:v>
                  </c:pt>
                  <c:pt idx="22">
                    <c:v>Hydrom. Rec.</c:v>
                  </c:pt>
                  <c:pt idx="23">
                    <c:v>Net</c:v>
                  </c:pt>
                  <c:pt idx="24">
                    <c:v>Production</c:v>
                  </c:pt>
                  <c:pt idx="25">
                    <c:v>Mech. Rec.</c:v>
                  </c:pt>
                  <c:pt idx="26">
                    <c:v>Hydrom. Rec.</c:v>
                  </c:pt>
                  <c:pt idx="27">
                    <c:v>Net</c:v>
                  </c:pt>
                </c:lvl>
                <c:lvl>
                  <c:pt idx="0">
                    <c:v>NaNMC</c:v>
                  </c:pt>
                  <c:pt idx="4">
                    <c:v>NaMVP</c:v>
                  </c:pt>
                  <c:pt idx="8">
                    <c:v>NaMMO</c:v>
                  </c:pt>
                  <c:pt idx="12">
                    <c:v>NaNMMT</c:v>
                  </c:pt>
                  <c:pt idx="16">
                    <c:v>NaPBA</c:v>
                  </c:pt>
                  <c:pt idx="20">
                    <c:v>LiNMC</c:v>
                  </c:pt>
                  <c:pt idx="24">
                    <c:v>LiFP</c:v>
                  </c:pt>
                </c:lvl>
              </c:multiLvlStrCache>
            </c:multiLvlStrRef>
          </c:cat>
          <c:val>
            <c:numRef>
              <c:f>Recycling!$H$201:$AI$201</c:f>
              <c:numCache>
                <c:formatCode>General</c:formatCode>
                <c:ptCount val="28"/>
                <c:pt idx="1">
                  <c:v>0.11036421163995658</c:v>
                </c:pt>
                <c:pt idx="2">
                  <c:v>3.6492356831153941E-2</c:v>
                </c:pt>
                <c:pt idx="5">
                  <c:v>0.1676743979720714</c:v>
                </c:pt>
                <c:pt idx="6">
                  <c:v>0.1700390956832962</c:v>
                </c:pt>
                <c:pt idx="9">
                  <c:v>1.2095735588485963E-2</c:v>
                </c:pt>
                <c:pt idx="10">
                  <c:v>1.4391044272046648E-2</c:v>
                </c:pt>
                <c:pt idx="13">
                  <c:v>2.44340607562245E-2</c:v>
                </c:pt>
                <c:pt idx="14">
                  <c:v>1.4343707623188059E-2</c:v>
                </c:pt>
                <c:pt idx="17">
                  <c:v>1.626344477200025E-2</c:v>
                </c:pt>
                <c:pt idx="18">
                  <c:v>1.936722072382864E-2</c:v>
                </c:pt>
                <c:pt idx="21">
                  <c:v>5.8363314668903876E-2</c:v>
                </c:pt>
                <c:pt idx="22">
                  <c:v>1.9079852051812986E-2</c:v>
                </c:pt>
                <c:pt idx="25">
                  <c:v>2.5930666874418293E-2</c:v>
                </c:pt>
                <c:pt idx="26">
                  <c:v>2.6197194392316183E-2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4B-434F-8A2D-611CAFD7115F}"/>
            </c:ext>
          </c:extLst>
        </c:ser>
        <c:ser>
          <c:idx val="2"/>
          <c:order val="2"/>
          <c:spPr>
            <a:pattFill prst="lgConfetti">
              <a:fgClr>
                <a:schemeClr val="tx1">
                  <a:lumMod val="50000"/>
                  <a:lumOff val="50000"/>
                </a:schemeClr>
              </a:fgClr>
              <a:bgClr>
                <a:schemeClr val="bg1">
                  <a:lumMod val="85000"/>
                </a:schemeClr>
              </a:bgClr>
            </a:patt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pattFill prst="zigZag">
                <a:fgClr>
                  <a:schemeClr val="tx1">
                    <a:lumMod val="50000"/>
                    <a:lumOff val="50000"/>
                  </a:schemeClr>
                </a:fgClr>
                <a:bgClr>
                  <a:schemeClr val="accent6">
                    <a:lumMod val="20000"/>
                    <a:lumOff val="80000"/>
                  </a:schemeClr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AB0-4E15-8D99-26F9B92F1D77}"/>
              </c:ext>
            </c:extLst>
          </c:dPt>
          <c:dPt>
            <c:idx val="14"/>
            <c:invertIfNegative val="0"/>
            <c:bubble3D val="0"/>
            <c:spPr>
              <a:pattFill prst="zigZag">
                <a:fgClr>
                  <a:schemeClr val="tx1">
                    <a:lumMod val="50000"/>
                    <a:lumOff val="50000"/>
                  </a:schemeClr>
                </a:fgClr>
                <a:bgClr>
                  <a:schemeClr val="accent6">
                    <a:lumMod val="20000"/>
                    <a:lumOff val="80000"/>
                  </a:schemeClr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9AB0-4E15-8D99-26F9B92F1D77}"/>
              </c:ext>
            </c:extLst>
          </c:dPt>
          <c:dPt>
            <c:idx val="22"/>
            <c:invertIfNegative val="0"/>
            <c:bubble3D val="0"/>
            <c:spPr>
              <a:pattFill prst="zigZag">
                <a:fgClr>
                  <a:schemeClr val="tx1">
                    <a:lumMod val="50000"/>
                    <a:lumOff val="50000"/>
                  </a:schemeClr>
                </a:fgClr>
                <a:bgClr>
                  <a:schemeClr val="accent6">
                    <a:lumMod val="20000"/>
                    <a:lumOff val="80000"/>
                  </a:schemeClr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AB0-4E15-8D99-26F9B92F1D77}"/>
              </c:ext>
            </c:extLst>
          </c:dPt>
          <c:cat>
            <c:multiLvlStrRef>
              <c:f>Recycling!$H$179:$AI$180</c:f>
              <c:multiLvlStrCache>
                <c:ptCount val="28"/>
                <c:lvl>
                  <c:pt idx="0">
                    <c:v>Production</c:v>
                  </c:pt>
                  <c:pt idx="1">
                    <c:v>Mech. Rec.</c:v>
                  </c:pt>
                  <c:pt idx="2">
                    <c:v>Hydrom. Rec.</c:v>
                  </c:pt>
                  <c:pt idx="3">
                    <c:v>Net</c:v>
                  </c:pt>
                  <c:pt idx="4">
                    <c:v>Production</c:v>
                  </c:pt>
                  <c:pt idx="5">
                    <c:v>Mech. Rec.</c:v>
                  </c:pt>
                  <c:pt idx="6">
                    <c:v>Hydrom. Rec.</c:v>
                  </c:pt>
                  <c:pt idx="7">
                    <c:v>Net</c:v>
                  </c:pt>
                  <c:pt idx="8">
                    <c:v>Production</c:v>
                  </c:pt>
                  <c:pt idx="9">
                    <c:v>Mech. Rec.</c:v>
                  </c:pt>
                  <c:pt idx="10">
                    <c:v>Hydrom. Rec.</c:v>
                  </c:pt>
                  <c:pt idx="11">
                    <c:v>Net</c:v>
                  </c:pt>
                  <c:pt idx="12">
                    <c:v>Production</c:v>
                  </c:pt>
                  <c:pt idx="13">
                    <c:v>Mech. Rec.</c:v>
                  </c:pt>
                  <c:pt idx="14">
                    <c:v>Hydrom. Rec.</c:v>
                  </c:pt>
                  <c:pt idx="15">
                    <c:v>Net</c:v>
                  </c:pt>
                  <c:pt idx="16">
                    <c:v>Production</c:v>
                  </c:pt>
                  <c:pt idx="17">
                    <c:v>Mech. Rec.</c:v>
                  </c:pt>
                  <c:pt idx="18">
                    <c:v>Hydrom. Rec.</c:v>
                  </c:pt>
                  <c:pt idx="19">
                    <c:v>Net</c:v>
                  </c:pt>
                  <c:pt idx="20">
                    <c:v>Production</c:v>
                  </c:pt>
                  <c:pt idx="21">
                    <c:v>Mech. Rec.</c:v>
                  </c:pt>
                  <c:pt idx="22">
                    <c:v>Hydrom. Rec.</c:v>
                  </c:pt>
                  <c:pt idx="23">
                    <c:v>Net</c:v>
                  </c:pt>
                  <c:pt idx="24">
                    <c:v>Production</c:v>
                  </c:pt>
                  <c:pt idx="25">
                    <c:v>Mech. Rec.</c:v>
                  </c:pt>
                  <c:pt idx="26">
                    <c:v>Hydrom. Rec.</c:v>
                  </c:pt>
                  <c:pt idx="27">
                    <c:v>Net</c:v>
                  </c:pt>
                </c:lvl>
                <c:lvl>
                  <c:pt idx="0">
                    <c:v>NaNMC</c:v>
                  </c:pt>
                  <c:pt idx="4">
                    <c:v>NaMVP</c:v>
                  </c:pt>
                  <c:pt idx="8">
                    <c:v>NaMMO</c:v>
                  </c:pt>
                  <c:pt idx="12">
                    <c:v>NaNMMT</c:v>
                  </c:pt>
                  <c:pt idx="16">
                    <c:v>NaPBA</c:v>
                  </c:pt>
                  <c:pt idx="20">
                    <c:v>LiNMC</c:v>
                  </c:pt>
                  <c:pt idx="24">
                    <c:v>LiFP</c:v>
                  </c:pt>
                </c:lvl>
              </c:multiLvlStrCache>
            </c:multiLvlStrRef>
          </c:cat>
          <c:val>
            <c:numRef>
              <c:f>Recycling!$H$202:$AI$202</c:f>
              <c:numCache>
                <c:formatCode>General</c:formatCode>
                <c:ptCount val="28"/>
                <c:pt idx="1">
                  <c:v>5.5393105819968825E-3</c:v>
                </c:pt>
                <c:pt idx="2">
                  <c:v>7.3871854808802637E-2</c:v>
                </c:pt>
                <c:pt idx="5">
                  <c:v>6.6162367082863438E-3</c:v>
                </c:pt>
                <c:pt idx="6">
                  <c:v>-2.3646977112248098E-3</c:v>
                </c:pt>
                <c:pt idx="9">
                  <c:v>5.2747626591666003E-3</c:v>
                </c:pt>
                <c:pt idx="10">
                  <c:v>-2.2953086835606844E-3</c:v>
                </c:pt>
                <c:pt idx="13">
                  <c:v>5.0223860001254467E-3</c:v>
                </c:pt>
                <c:pt idx="14">
                  <c:v>1.0090353133036441E-2</c:v>
                </c:pt>
                <c:pt idx="17">
                  <c:v>1.0866330050805997E-2</c:v>
                </c:pt>
                <c:pt idx="18">
                  <c:v>-3.1037759518283883E-3</c:v>
                </c:pt>
                <c:pt idx="21">
                  <c:v>4.5686513428201542E-2</c:v>
                </c:pt>
                <c:pt idx="22">
                  <c:v>3.928346261709089E-2</c:v>
                </c:pt>
                <c:pt idx="25">
                  <c:v>7.3924776371724274E-2</c:v>
                </c:pt>
                <c:pt idx="26">
                  <c:v>-2.6652751789789088E-4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4B-434F-8A2D-611CAFD7115F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Pt>
            <c:idx val="2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AB0-4E15-8D99-26F9B92F1D77}"/>
              </c:ext>
            </c:extLst>
          </c:dPt>
          <c:dPt>
            <c:idx val="27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9AB0-4E15-8D99-26F9B92F1D77}"/>
              </c:ext>
            </c:extLst>
          </c:dPt>
          <c:cat>
            <c:multiLvlStrRef>
              <c:f>Recycling!$H$179:$AI$180</c:f>
              <c:multiLvlStrCache>
                <c:ptCount val="28"/>
                <c:lvl>
                  <c:pt idx="0">
                    <c:v>Production</c:v>
                  </c:pt>
                  <c:pt idx="1">
                    <c:v>Mech. Rec.</c:v>
                  </c:pt>
                  <c:pt idx="2">
                    <c:v>Hydrom. Rec.</c:v>
                  </c:pt>
                  <c:pt idx="3">
                    <c:v>Net</c:v>
                  </c:pt>
                  <c:pt idx="4">
                    <c:v>Production</c:v>
                  </c:pt>
                  <c:pt idx="5">
                    <c:v>Mech. Rec.</c:v>
                  </c:pt>
                  <c:pt idx="6">
                    <c:v>Hydrom. Rec.</c:v>
                  </c:pt>
                  <c:pt idx="7">
                    <c:v>Net</c:v>
                  </c:pt>
                  <c:pt idx="8">
                    <c:v>Production</c:v>
                  </c:pt>
                  <c:pt idx="9">
                    <c:v>Mech. Rec.</c:v>
                  </c:pt>
                  <c:pt idx="10">
                    <c:v>Hydrom. Rec.</c:v>
                  </c:pt>
                  <c:pt idx="11">
                    <c:v>Net</c:v>
                  </c:pt>
                  <c:pt idx="12">
                    <c:v>Production</c:v>
                  </c:pt>
                  <c:pt idx="13">
                    <c:v>Mech. Rec.</c:v>
                  </c:pt>
                  <c:pt idx="14">
                    <c:v>Hydrom. Rec.</c:v>
                  </c:pt>
                  <c:pt idx="15">
                    <c:v>Net</c:v>
                  </c:pt>
                  <c:pt idx="16">
                    <c:v>Production</c:v>
                  </c:pt>
                  <c:pt idx="17">
                    <c:v>Mech. Rec.</c:v>
                  </c:pt>
                  <c:pt idx="18">
                    <c:v>Hydrom. Rec.</c:v>
                  </c:pt>
                  <c:pt idx="19">
                    <c:v>Net</c:v>
                  </c:pt>
                  <c:pt idx="20">
                    <c:v>Production</c:v>
                  </c:pt>
                  <c:pt idx="21">
                    <c:v>Mech. Rec.</c:v>
                  </c:pt>
                  <c:pt idx="22">
                    <c:v>Hydrom. Rec.</c:v>
                  </c:pt>
                  <c:pt idx="23">
                    <c:v>Net</c:v>
                  </c:pt>
                  <c:pt idx="24">
                    <c:v>Production</c:v>
                  </c:pt>
                  <c:pt idx="25">
                    <c:v>Mech. Rec.</c:v>
                  </c:pt>
                  <c:pt idx="26">
                    <c:v>Hydrom. Rec.</c:v>
                  </c:pt>
                  <c:pt idx="27">
                    <c:v>Net</c:v>
                  </c:pt>
                </c:lvl>
                <c:lvl>
                  <c:pt idx="0">
                    <c:v>NaNMC</c:v>
                  </c:pt>
                  <c:pt idx="4">
                    <c:v>NaMVP</c:v>
                  </c:pt>
                  <c:pt idx="8">
                    <c:v>NaMMO</c:v>
                  </c:pt>
                  <c:pt idx="12">
                    <c:v>NaNMMT</c:v>
                  </c:pt>
                  <c:pt idx="16">
                    <c:v>NaPBA</c:v>
                  </c:pt>
                  <c:pt idx="20">
                    <c:v>LiNMC</c:v>
                  </c:pt>
                  <c:pt idx="24">
                    <c:v>LiFP</c:v>
                  </c:pt>
                </c:lvl>
              </c:multiLvlStrCache>
            </c:multiLvlStrRef>
          </c:cat>
          <c:val>
            <c:numRef>
              <c:f>Recycling!$H$203:$AI$203</c:f>
              <c:numCache>
                <c:formatCode>General</c:formatCode>
                <c:ptCount val="28"/>
                <c:pt idx="3">
                  <c:v>3.6492356831153948E-2</c:v>
                </c:pt>
                <c:pt idx="7">
                  <c:v>0.1700390956832962</c:v>
                </c:pt>
                <c:pt idx="11">
                  <c:v>1.4391044272046646E-2</c:v>
                </c:pt>
                <c:pt idx="15">
                  <c:v>1.4343707623188059E-2</c:v>
                </c:pt>
                <c:pt idx="19">
                  <c:v>1.9367220723828633E-2</c:v>
                </c:pt>
                <c:pt idx="23">
                  <c:v>1.9079852051812979E-2</c:v>
                </c:pt>
                <c:pt idx="27">
                  <c:v>2.6197194392316187E-2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4B-434F-8A2D-611CAFD71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3"/>
        <c:overlap val="100"/>
        <c:axId val="464096312"/>
        <c:axId val="464102192"/>
      </c:barChart>
      <c:catAx>
        <c:axId val="464096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4102192"/>
        <c:crosses val="autoZero"/>
        <c:auto val="1"/>
        <c:lblAlgn val="ctr"/>
        <c:lblOffset val="100"/>
        <c:noMultiLvlLbl val="0"/>
      </c:catAx>
      <c:valAx>
        <c:axId val="46410219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4096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Recycling!$H$170</c:f>
          <c:strCache>
            <c:ptCount val="1"/>
            <c:pt idx="0">
              <c:v>AP</c:v>
            </c:pt>
          </c:strCache>
        </c:strRef>
      </c:tx>
      <c:layout>
        <c:manualLayout>
          <c:xMode val="edge"/>
          <c:yMode val="edge"/>
          <c:x val="0.46287142112438856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7549121822118853E-2"/>
          <c:y val="5.0925925925925923E-2"/>
          <c:w val="0.88271062234341158"/>
          <c:h val="0.60872484689413819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Pt>
            <c:idx val="20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843-46D2-B37E-3E1A4031FC92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843-46D2-B37E-3E1A4031FC92}"/>
              </c:ext>
            </c:extLst>
          </c:dPt>
          <c:cat>
            <c:multiLvlStrRef>
              <c:f>Recycling!$H$179:$AI$180</c:f>
              <c:multiLvlStrCache>
                <c:ptCount val="28"/>
                <c:lvl>
                  <c:pt idx="0">
                    <c:v>Production</c:v>
                  </c:pt>
                  <c:pt idx="1">
                    <c:v>Mech. Rec.</c:v>
                  </c:pt>
                  <c:pt idx="2">
                    <c:v>Hydrom. Rec.</c:v>
                  </c:pt>
                  <c:pt idx="3">
                    <c:v>Net</c:v>
                  </c:pt>
                  <c:pt idx="4">
                    <c:v>Production</c:v>
                  </c:pt>
                  <c:pt idx="5">
                    <c:v>Mech. Rec.</c:v>
                  </c:pt>
                  <c:pt idx="6">
                    <c:v>Hydrom. Rec.</c:v>
                  </c:pt>
                  <c:pt idx="7">
                    <c:v>Net</c:v>
                  </c:pt>
                  <c:pt idx="8">
                    <c:v>Production</c:v>
                  </c:pt>
                  <c:pt idx="9">
                    <c:v>Mech. Rec.</c:v>
                  </c:pt>
                  <c:pt idx="10">
                    <c:v>Hydrom. Rec.</c:v>
                  </c:pt>
                  <c:pt idx="11">
                    <c:v>Net</c:v>
                  </c:pt>
                  <c:pt idx="12">
                    <c:v>Production</c:v>
                  </c:pt>
                  <c:pt idx="13">
                    <c:v>Mech. Rec.</c:v>
                  </c:pt>
                  <c:pt idx="14">
                    <c:v>Hydrom. Rec.</c:v>
                  </c:pt>
                  <c:pt idx="15">
                    <c:v>Net</c:v>
                  </c:pt>
                  <c:pt idx="16">
                    <c:v>Production</c:v>
                  </c:pt>
                  <c:pt idx="17">
                    <c:v>Mech. Rec.</c:v>
                  </c:pt>
                  <c:pt idx="18">
                    <c:v>Hydrom. Rec.</c:v>
                  </c:pt>
                  <c:pt idx="19">
                    <c:v>Net</c:v>
                  </c:pt>
                  <c:pt idx="20">
                    <c:v>Production</c:v>
                  </c:pt>
                  <c:pt idx="21">
                    <c:v>Mech. Rec.</c:v>
                  </c:pt>
                  <c:pt idx="22">
                    <c:v>Hydrom. Rec.</c:v>
                  </c:pt>
                  <c:pt idx="23">
                    <c:v>Net</c:v>
                  </c:pt>
                  <c:pt idx="24">
                    <c:v>Production</c:v>
                  </c:pt>
                  <c:pt idx="25">
                    <c:v>Mech. Rec.</c:v>
                  </c:pt>
                  <c:pt idx="26">
                    <c:v>Hydrom. Rec.</c:v>
                  </c:pt>
                  <c:pt idx="27">
                    <c:v>Net</c:v>
                  </c:pt>
                </c:lvl>
                <c:lvl>
                  <c:pt idx="0">
                    <c:v>NaNMC</c:v>
                  </c:pt>
                  <c:pt idx="4">
                    <c:v>NaMVP</c:v>
                  </c:pt>
                  <c:pt idx="8">
                    <c:v>NaMMO</c:v>
                  </c:pt>
                  <c:pt idx="12">
                    <c:v>NaNMMT</c:v>
                  </c:pt>
                  <c:pt idx="16">
                    <c:v>NaPBA</c:v>
                  </c:pt>
                  <c:pt idx="20">
                    <c:v>LiNMC</c:v>
                  </c:pt>
                  <c:pt idx="24">
                    <c:v>LiFP</c:v>
                  </c:pt>
                </c:lvl>
              </c:multiLvlStrCache>
            </c:multiLvlStrRef>
          </c:cat>
          <c:val>
            <c:numRef>
              <c:f>Recycling!$H$181:$AI$181</c:f>
              <c:numCache>
                <c:formatCode>General</c:formatCode>
                <c:ptCount val="28"/>
                <c:pt idx="0">
                  <c:v>0.99028828015265014</c:v>
                </c:pt>
                <c:pt idx="4">
                  <c:v>0.85528021203651206</c:v>
                </c:pt>
                <c:pt idx="8">
                  <c:v>0.49857514350467624</c:v>
                </c:pt>
                <c:pt idx="12">
                  <c:v>0.52978017529423926</c:v>
                </c:pt>
                <c:pt idx="16">
                  <c:v>0.57322963055886589</c:v>
                </c:pt>
                <c:pt idx="20">
                  <c:v>0.45081597148435443</c:v>
                </c:pt>
                <c:pt idx="24">
                  <c:v>0.33551270953016105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4B-434F-8A2D-611CAFD7115F}"/>
            </c:ext>
          </c:extLst>
        </c:ser>
        <c:ser>
          <c:idx val="1"/>
          <c:order val="1"/>
          <c:spPr>
            <a:noFill/>
            <a:ln>
              <a:noFill/>
            </a:ln>
            <a:effectLst/>
          </c:spPr>
          <c:invertIfNegative val="0"/>
          <c:cat>
            <c:multiLvlStrRef>
              <c:f>Recycling!$H$179:$AI$180</c:f>
              <c:multiLvlStrCache>
                <c:ptCount val="28"/>
                <c:lvl>
                  <c:pt idx="0">
                    <c:v>Production</c:v>
                  </c:pt>
                  <c:pt idx="1">
                    <c:v>Mech. Rec.</c:v>
                  </c:pt>
                  <c:pt idx="2">
                    <c:v>Hydrom. Rec.</c:v>
                  </c:pt>
                  <c:pt idx="3">
                    <c:v>Net</c:v>
                  </c:pt>
                  <c:pt idx="4">
                    <c:v>Production</c:v>
                  </c:pt>
                  <c:pt idx="5">
                    <c:v>Mech. Rec.</c:v>
                  </c:pt>
                  <c:pt idx="6">
                    <c:v>Hydrom. Rec.</c:v>
                  </c:pt>
                  <c:pt idx="7">
                    <c:v>Net</c:v>
                  </c:pt>
                  <c:pt idx="8">
                    <c:v>Production</c:v>
                  </c:pt>
                  <c:pt idx="9">
                    <c:v>Mech. Rec.</c:v>
                  </c:pt>
                  <c:pt idx="10">
                    <c:v>Hydrom. Rec.</c:v>
                  </c:pt>
                  <c:pt idx="11">
                    <c:v>Net</c:v>
                  </c:pt>
                  <c:pt idx="12">
                    <c:v>Production</c:v>
                  </c:pt>
                  <c:pt idx="13">
                    <c:v>Mech. Rec.</c:v>
                  </c:pt>
                  <c:pt idx="14">
                    <c:v>Hydrom. Rec.</c:v>
                  </c:pt>
                  <c:pt idx="15">
                    <c:v>Net</c:v>
                  </c:pt>
                  <c:pt idx="16">
                    <c:v>Production</c:v>
                  </c:pt>
                  <c:pt idx="17">
                    <c:v>Mech. Rec.</c:v>
                  </c:pt>
                  <c:pt idx="18">
                    <c:v>Hydrom. Rec.</c:v>
                  </c:pt>
                  <c:pt idx="19">
                    <c:v>Net</c:v>
                  </c:pt>
                  <c:pt idx="20">
                    <c:v>Production</c:v>
                  </c:pt>
                  <c:pt idx="21">
                    <c:v>Mech. Rec.</c:v>
                  </c:pt>
                  <c:pt idx="22">
                    <c:v>Hydrom. Rec.</c:v>
                  </c:pt>
                  <c:pt idx="23">
                    <c:v>Net</c:v>
                  </c:pt>
                  <c:pt idx="24">
                    <c:v>Production</c:v>
                  </c:pt>
                  <c:pt idx="25">
                    <c:v>Mech. Rec.</c:v>
                  </c:pt>
                  <c:pt idx="26">
                    <c:v>Hydrom. Rec.</c:v>
                  </c:pt>
                  <c:pt idx="27">
                    <c:v>Net</c:v>
                  </c:pt>
                </c:lvl>
                <c:lvl>
                  <c:pt idx="0">
                    <c:v>NaNMC</c:v>
                  </c:pt>
                  <c:pt idx="4">
                    <c:v>NaMVP</c:v>
                  </c:pt>
                  <c:pt idx="8">
                    <c:v>NaMMO</c:v>
                  </c:pt>
                  <c:pt idx="12">
                    <c:v>NaNMMT</c:v>
                  </c:pt>
                  <c:pt idx="16">
                    <c:v>NaPBA</c:v>
                  </c:pt>
                  <c:pt idx="20">
                    <c:v>LiNMC</c:v>
                  </c:pt>
                  <c:pt idx="24">
                    <c:v>LiFP</c:v>
                  </c:pt>
                </c:lvl>
              </c:multiLvlStrCache>
            </c:multiLvlStrRef>
          </c:cat>
          <c:val>
            <c:numRef>
              <c:f>Recycling!$H$182:$AI$182</c:f>
              <c:numCache>
                <c:formatCode>General</c:formatCode>
                <c:ptCount val="28"/>
                <c:pt idx="1">
                  <c:v>0.91802843881481166</c:v>
                </c:pt>
                <c:pt idx="2">
                  <c:v>0.37241610535655212</c:v>
                </c:pt>
                <c:pt idx="5">
                  <c:v>0.77059775338570791</c:v>
                </c:pt>
                <c:pt idx="6">
                  <c:v>0.64029277789099059</c:v>
                </c:pt>
                <c:pt idx="9">
                  <c:v>0.42946196471677511</c:v>
                </c:pt>
                <c:pt idx="10">
                  <c:v>0.2068341383469729</c:v>
                </c:pt>
                <c:pt idx="13">
                  <c:v>0.46900115001668802</c:v>
                </c:pt>
                <c:pt idx="14">
                  <c:v>0.19609140906454603</c:v>
                </c:pt>
                <c:pt idx="17">
                  <c:v>0.4350498651445775</c:v>
                </c:pt>
                <c:pt idx="18">
                  <c:v>0.29160132973718866</c:v>
                </c:pt>
                <c:pt idx="21">
                  <c:v>0.3763530870566475</c:v>
                </c:pt>
                <c:pt idx="22">
                  <c:v>0.15050337233905167</c:v>
                </c:pt>
                <c:pt idx="25">
                  <c:v>0.21500408871419677</c:v>
                </c:pt>
                <c:pt idx="26">
                  <c:v>0.21918138334332157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4B-434F-8A2D-611CAFD7115F}"/>
            </c:ext>
          </c:extLst>
        </c:ser>
        <c:ser>
          <c:idx val="2"/>
          <c:order val="2"/>
          <c:spPr>
            <a:pattFill prst="lgConfetti">
              <a:fgClr>
                <a:schemeClr val="tx1">
                  <a:lumMod val="50000"/>
                  <a:lumOff val="50000"/>
                </a:schemeClr>
              </a:fgClr>
              <a:bgClr>
                <a:schemeClr val="bg1">
                  <a:lumMod val="85000"/>
                </a:schemeClr>
              </a:bgClr>
            </a:patt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pattFill prst="zigZag">
                <a:fgClr>
                  <a:schemeClr val="tx1">
                    <a:lumMod val="50000"/>
                    <a:lumOff val="50000"/>
                  </a:schemeClr>
                </a:fgClr>
                <a:bgClr>
                  <a:schemeClr val="accent6">
                    <a:lumMod val="20000"/>
                    <a:lumOff val="80000"/>
                  </a:schemeClr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843-46D2-B37E-3E1A4031FC92}"/>
              </c:ext>
            </c:extLst>
          </c:dPt>
          <c:dPt>
            <c:idx val="6"/>
            <c:invertIfNegative val="0"/>
            <c:bubble3D val="0"/>
            <c:spPr>
              <a:pattFill prst="zigZag">
                <a:fgClr>
                  <a:schemeClr val="tx1">
                    <a:lumMod val="50000"/>
                    <a:lumOff val="50000"/>
                  </a:schemeClr>
                </a:fgClr>
                <a:bgClr>
                  <a:schemeClr val="accent6">
                    <a:lumMod val="20000"/>
                    <a:lumOff val="80000"/>
                  </a:schemeClr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D843-46D2-B37E-3E1A4031FC92}"/>
              </c:ext>
            </c:extLst>
          </c:dPt>
          <c:dPt>
            <c:idx val="10"/>
            <c:invertIfNegative val="0"/>
            <c:bubble3D val="0"/>
            <c:spPr>
              <a:pattFill prst="zigZag">
                <a:fgClr>
                  <a:schemeClr val="tx1">
                    <a:lumMod val="50000"/>
                    <a:lumOff val="50000"/>
                  </a:schemeClr>
                </a:fgClr>
                <a:bgClr>
                  <a:schemeClr val="accent6">
                    <a:lumMod val="20000"/>
                    <a:lumOff val="80000"/>
                  </a:schemeClr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D843-46D2-B37E-3E1A4031FC92}"/>
              </c:ext>
            </c:extLst>
          </c:dPt>
          <c:dPt>
            <c:idx val="14"/>
            <c:invertIfNegative val="0"/>
            <c:bubble3D val="0"/>
            <c:spPr>
              <a:pattFill prst="zigZag">
                <a:fgClr>
                  <a:schemeClr val="tx1">
                    <a:lumMod val="50000"/>
                    <a:lumOff val="50000"/>
                  </a:schemeClr>
                </a:fgClr>
                <a:bgClr>
                  <a:schemeClr val="accent6">
                    <a:lumMod val="20000"/>
                    <a:lumOff val="80000"/>
                  </a:schemeClr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D843-46D2-B37E-3E1A4031FC92}"/>
              </c:ext>
            </c:extLst>
          </c:dPt>
          <c:dPt>
            <c:idx val="18"/>
            <c:invertIfNegative val="0"/>
            <c:bubble3D val="0"/>
            <c:spPr>
              <a:pattFill prst="zigZag">
                <a:fgClr>
                  <a:schemeClr val="tx1">
                    <a:lumMod val="50000"/>
                    <a:lumOff val="50000"/>
                  </a:schemeClr>
                </a:fgClr>
                <a:bgClr>
                  <a:schemeClr val="accent6">
                    <a:lumMod val="20000"/>
                    <a:lumOff val="80000"/>
                  </a:schemeClr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843-46D2-B37E-3E1A4031FC92}"/>
              </c:ext>
            </c:extLst>
          </c:dPt>
          <c:dPt>
            <c:idx val="22"/>
            <c:invertIfNegative val="0"/>
            <c:bubble3D val="0"/>
            <c:spPr>
              <a:pattFill prst="zigZag">
                <a:fgClr>
                  <a:schemeClr val="tx1">
                    <a:lumMod val="50000"/>
                    <a:lumOff val="50000"/>
                  </a:schemeClr>
                </a:fgClr>
                <a:bgClr>
                  <a:schemeClr val="accent6">
                    <a:lumMod val="20000"/>
                    <a:lumOff val="80000"/>
                  </a:schemeClr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D843-46D2-B37E-3E1A4031FC92}"/>
              </c:ext>
            </c:extLst>
          </c:dPt>
          <c:cat>
            <c:multiLvlStrRef>
              <c:f>Recycling!$H$179:$AI$180</c:f>
              <c:multiLvlStrCache>
                <c:ptCount val="28"/>
                <c:lvl>
                  <c:pt idx="0">
                    <c:v>Production</c:v>
                  </c:pt>
                  <c:pt idx="1">
                    <c:v>Mech. Rec.</c:v>
                  </c:pt>
                  <c:pt idx="2">
                    <c:v>Hydrom. Rec.</c:v>
                  </c:pt>
                  <c:pt idx="3">
                    <c:v>Net</c:v>
                  </c:pt>
                  <c:pt idx="4">
                    <c:v>Production</c:v>
                  </c:pt>
                  <c:pt idx="5">
                    <c:v>Mech. Rec.</c:v>
                  </c:pt>
                  <c:pt idx="6">
                    <c:v>Hydrom. Rec.</c:v>
                  </c:pt>
                  <c:pt idx="7">
                    <c:v>Net</c:v>
                  </c:pt>
                  <c:pt idx="8">
                    <c:v>Production</c:v>
                  </c:pt>
                  <c:pt idx="9">
                    <c:v>Mech. Rec.</c:v>
                  </c:pt>
                  <c:pt idx="10">
                    <c:v>Hydrom. Rec.</c:v>
                  </c:pt>
                  <c:pt idx="11">
                    <c:v>Net</c:v>
                  </c:pt>
                  <c:pt idx="12">
                    <c:v>Production</c:v>
                  </c:pt>
                  <c:pt idx="13">
                    <c:v>Mech. Rec.</c:v>
                  </c:pt>
                  <c:pt idx="14">
                    <c:v>Hydrom. Rec.</c:v>
                  </c:pt>
                  <c:pt idx="15">
                    <c:v>Net</c:v>
                  </c:pt>
                  <c:pt idx="16">
                    <c:v>Production</c:v>
                  </c:pt>
                  <c:pt idx="17">
                    <c:v>Mech. Rec.</c:v>
                  </c:pt>
                  <c:pt idx="18">
                    <c:v>Hydrom. Rec.</c:v>
                  </c:pt>
                  <c:pt idx="19">
                    <c:v>Net</c:v>
                  </c:pt>
                  <c:pt idx="20">
                    <c:v>Production</c:v>
                  </c:pt>
                  <c:pt idx="21">
                    <c:v>Mech. Rec.</c:v>
                  </c:pt>
                  <c:pt idx="22">
                    <c:v>Hydrom. Rec.</c:v>
                  </c:pt>
                  <c:pt idx="23">
                    <c:v>Net</c:v>
                  </c:pt>
                  <c:pt idx="24">
                    <c:v>Production</c:v>
                  </c:pt>
                  <c:pt idx="25">
                    <c:v>Mech. Rec.</c:v>
                  </c:pt>
                  <c:pt idx="26">
                    <c:v>Hydrom. Rec.</c:v>
                  </c:pt>
                  <c:pt idx="27">
                    <c:v>Net</c:v>
                  </c:pt>
                </c:lvl>
                <c:lvl>
                  <c:pt idx="0">
                    <c:v>NaNMC</c:v>
                  </c:pt>
                  <c:pt idx="4">
                    <c:v>NaMVP</c:v>
                  </c:pt>
                  <c:pt idx="8">
                    <c:v>NaMMO</c:v>
                  </c:pt>
                  <c:pt idx="12">
                    <c:v>NaNMMT</c:v>
                  </c:pt>
                  <c:pt idx="16">
                    <c:v>NaPBA</c:v>
                  </c:pt>
                  <c:pt idx="20">
                    <c:v>LiNMC</c:v>
                  </c:pt>
                  <c:pt idx="24">
                    <c:v>LiFP</c:v>
                  </c:pt>
                </c:lvl>
              </c:multiLvlStrCache>
            </c:multiLvlStrRef>
          </c:cat>
          <c:val>
            <c:numRef>
              <c:f>Recycling!$H$183:$AI$183</c:f>
              <c:numCache>
                <c:formatCode>General</c:formatCode>
                <c:ptCount val="28"/>
                <c:pt idx="1">
                  <c:v>7.2259841337838526E-2</c:v>
                </c:pt>
                <c:pt idx="2">
                  <c:v>0.54561233345825955</c:v>
                </c:pt>
                <c:pt idx="5">
                  <c:v>8.4682458650804149E-2</c:v>
                </c:pt>
                <c:pt idx="6">
                  <c:v>0.13030497549471726</c:v>
                </c:pt>
                <c:pt idx="9">
                  <c:v>6.9113178787901131E-2</c:v>
                </c:pt>
                <c:pt idx="10">
                  <c:v>0.22262782636980222</c:v>
                </c:pt>
                <c:pt idx="13">
                  <c:v>6.0779025277551253E-2</c:v>
                </c:pt>
                <c:pt idx="14">
                  <c:v>0.27290974095214199</c:v>
                </c:pt>
                <c:pt idx="17">
                  <c:v>0.13817976541428839</c:v>
                </c:pt>
                <c:pt idx="18">
                  <c:v>0.14344853540738883</c:v>
                </c:pt>
                <c:pt idx="21">
                  <c:v>7.4462884427706905E-2</c:v>
                </c:pt>
                <c:pt idx="22">
                  <c:v>0.22584971471759582</c:v>
                </c:pt>
                <c:pt idx="25">
                  <c:v>0.12050862081596428</c:v>
                </c:pt>
                <c:pt idx="26">
                  <c:v>-4.1772946291248119E-3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4B-434F-8A2D-611CAFD7115F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Pt>
            <c:idx val="2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D843-46D2-B37E-3E1A4031FC92}"/>
              </c:ext>
            </c:extLst>
          </c:dPt>
          <c:dPt>
            <c:idx val="27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D843-46D2-B37E-3E1A4031FC92}"/>
              </c:ext>
            </c:extLst>
          </c:dPt>
          <c:cat>
            <c:multiLvlStrRef>
              <c:f>Recycling!$H$179:$AI$180</c:f>
              <c:multiLvlStrCache>
                <c:ptCount val="28"/>
                <c:lvl>
                  <c:pt idx="0">
                    <c:v>Production</c:v>
                  </c:pt>
                  <c:pt idx="1">
                    <c:v>Mech. Rec.</c:v>
                  </c:pt>
                  <c:pt idx="2">
                    <c:v>Hydrom. Rec.</c:v>
                  </c:pt>
                  <c:pt idx="3">
                    <c:v>Net</c:v>
                  </c:pt>
                  <c:pt idx="4">
                    <c:v>Production</c:v>
                  </c:pt>
                  <c:pt idx="5">
                    <c:v>Mech. Rec.</c:v>
                  </c:pt>
                  <c:pt idx="6">
                    <c:v>Hydrom. Rec.</c:v>
                  </c:pt>
                  <c:pt idx="7">
                    <c:v>Net</c:v>
                  </c:pt>
                  <c:pt idx="8">
                    <c:v>Production</c:v>
                  </c:pt>
                  <c:pt idx="9">
                    <c:v>Mech. Rec.</c:v>
                  </c:pt>
                  <c:pt idx="10">
                    <c:v>Hydrom. Rec.</c:v>
                  </c:pt>
                  <c:pt idx="11">
                    <c:v>Net</c:v>
                  </c:pt>
                  <c:pt idx="12">
                    <c:v>Production</c:v>
                  </c:pt>
                  <c:pt idx="13">
                    <c:v>Mech. Rec.</c:v>
                  </c:pt>
                  <c:pt idx="14">
                    <c:v>Hydrom. Rec.</c:v>
                  </c:pt>
                  <c:pt idx="15">
                    <c:v>Net</c:v>
                  </c:pt>
                  <c:pt idx="16">
                    <c:v>Production</c:v>
                  </c:pt>
                  <c:pt idx="17">
                    <c:v>Mech. Rec.</c:v>
                  </c:pt>
                  <c:pt idx="18">
                    <c:v>Hydrom. Rec.</c:v>
                  </c:pt>
                  <c:pt idx="19">
                    <c:v>Net</c:v>
                  </c:pt>
                  <c:pt idx="20">
                    <c:v>Production</c:v>
                  </c:pt>
                  <c:pt idx="21">
                    <c:v>Mech. Rec.</c:v>
                  </c:pt>
                  <c:pt idx="22">
                    <c:v>Hydrom. Rec.</c:v>
                  </c:pt>
                  <c:pt idx="23">
                    <c:v>Net</c:v>
                  </c:pt>
                  <c:pt idx="24">
                    <c:v>Production</c:v>
                  </c:pt>
                  <c:pt idx="25">
                    <c:v>Mech. Rec.</c:v>
                  </c:pt>
                  <c:pt idx="26">
                    <c:v>Hydrom. Rec.</c:v>
                  </c:pt>
                  <c:pt idx="27">
                    <c:v>Net</c:v>
                  </c:pt>
                </c:lvl>
                <c:lvl>
                  <c:pt idx="0">
                    <c:v>NaNMC</c:v>
                  </c:pt>
                  <c:pt idx="4">
                    <c:v>NaMVP</c:v>
                  </c:pt>
                  <c:pt idx="8">
                    <c:v>NaMMO</c:v>
                  </c:pt>
                  <c:pt idx="12">
                    <c:v>NaNMMT</c:v>
                  </c:pt>
                  <c:pt idx="16">
                    <c:v>NaPBA</c:v>
                  </c:pt>
                  <c:pt idx="20">
                    <c:v>LiNMC</c:v>
                  </c:pt>
                  <c:pt idx="24">
                    <c:v>LiFP</c:v>
                  </c:pt>
                </c:lvl>
              </c:multiLvlStrCache>
            </c:multiLvlStrRef>
          </c:cat>
          <c:val>
            <c:numRef>
              <c:f>Recycling!$H$184:$AI$184</c:f>
              <c:numCache>
                <c:formatCode>General</c:formatCode>
                <c:ptCount val="28"/>
                <c:pt idx="3">
                  <c:v>0.37241610535655206</c:v>
                </c:pt>
                <c:pt idx="7">
                  <c:v>0.64029277789099059</c:v>
                </c:pt>
                <c:pt idx="11">
                  <c:v>0.2068341383469729</c:v>
                </c:pt>
                <c:pt idx="15">
                  <c:v>0.19609140906454603</c:v>
                </c:pt>
                <c:pt idx="19">
                  <c:v>0.29160132973718866</c:v>
                </c:pt>
                <c:pt idx="23">
                  <c:v>0.1505033723390517</c:v>
                </c:pt>
                <c:pt idx="27">
                  <c:v>0.21918138334332157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4B-434F-8A2D-611CAFD71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3"/>
        <c:overlap val="100"/>
        <c:axId val="464096704"/>
        <c:axId val="464102584"/>
      </c:barChart>
      <c:catAx>
        <c:axId val="464096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4102584"/>
        <c:crosses val="autoZero"/>
        <c:auto val="1"/>
        <c:lblAlgn val="ctr"/>
        <c:lblOffset val="100"/>
        <c:noMultiLvlLbl val="0"/>
      </c:catAx>
      <c:valAx>
        <c:axId val="464102584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4096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GWP net  - varying recycling quota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9247594050743664E-2"/>
          <c:y val="0.13891385767790262"/>
          <c:w val="0.87119685039370076"/>
          <c:h val="0.7582827567902327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Resume_SensAnal!$E$30</c:f>
              <c:strCache>
                <c:ptCount val="1"/>
                <c:pt idx="0">
                  <c:v>NaNMC</c:v>
                </c:pt>
              </c:strCache>
            </c:strRef>
          </c:tx>
          <c:spPr>
            <a:ln w="19050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Resume_SensAnal!$D$149:$D$159</c:f>
              <c:numCache>
                <c:formatCode>0%</c:formatCode>
                <c:ptCount val="11"/>
                <c:pt idx="0">
                  <c:v>1</c:v>
                </c:pt>
                <c:pt idx="1">
                  <c:v>0.9</c:v>
                </c:pt>
                <c:pt idx="2">
                  <c:v>0.8</c:v>
                </c:pt>
                <c:pt idx="3">
                  <c:v>0.7</c:v>
                </c:pt>
                <c:pt idx="4">
                  <c:v>0.6</c:v>
                </c:pt>
                <c:pt idx="5">
                  <c:v>0.5</c:v>
                </c:pt>
                <c:pt idx="6">
                  <c:v>0.4</c:v>
                </c:pt>
                <c:pt idx="7">
                  <c:v>0.3</c:v>
                </c:pt>
                <c:pt idx="8">
                  <c:v>0.2</c:v>
                </c:pt>
                <c:pt idx="9">
                  <c:v>0.1</c:v>
                </c:pt>
                <c:pt idx="10">
                  <c:v>0</c:v>
                </c:pt>
              </c:numCache>
            </c:numRef>
          </c:xVal>
          <c:yVal>
            <c:numRef>
              <c:f>Resume_SensAnal!$E$149:$E$159</c:f>
              <c:numCache>
                <c:formatCode>General</c:formatCode>
                <c:ptCount val="11"/>
                <c:pt idx="0">
                  <c:v>54.753441997216719</c:v>
                </c:pt>
                <c:pt idx="1">
                  <c:v>57.943379222038331</c:v>
                </c:pt>
                <c:pt idx="2">
                  <c:v>61.133316446859936</c:v>
                </c:pt>
                <c:pt idx="3">
                  <c:v>64.323253671681542</c:v>
                </c:pt>
                <c:pt idx="4">
                  <c:v>67.513190896503147</c:v>
                </c:pt>
                <c:pt idx="5">
                  <c:v>70.703128121324767</c:v>
                </c:pt>
                <c:pt idx="6">
                  <c:v>73.893065346146372</c:v>
                </c:pt>
                <c:pt idx="7">
                  <c:v>77.083002570967977</c:v>
                </c:pt>
                <c:pt idx="8">
                  <c:v>80.272939795789597</c:v>
                </c:pt>
                <c:pt idx="9">
                  <c:v>83.462877020611202</c:v>
                </c:pt>
                <c:pt idx="10">
                  <c:v>86.652814245432808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ABB-4FA4-B831-FB86D893215C}"/>
            </c:ext>
          </c:extLst>
        </c:ser>
        <c:ser>
          <c:idx val="1"/>
          <c:order val="1"/>
          <c:tx>
            <c:strRef>
              <c:f>Resume_SensAnal!$F$30</c:f>
              <c:strCache>
                <c:ptCount val="1"/>
                <c:pt idx="0">
                  <c:v>NaMVP</c:v>
                </c:pt>
              </c:strCache>
            </c:strRef>
          </c:tx>
          <c:spPr>
            <a:ln w="25400" cap="rnd">
              <a:solidFill>
                <a:schemeClr val="accent4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Resume_SensAnal!$D$149:$D$159</c:f>
              <c:numCache>
                <c:formatCode>0%</c:formatCode>
                <c:ptCount val="11"/>
                <c:pt idx="0">
                  <c:v>1</c:v>
                </c:pt>
                <c:pt idx="1">
                  <c:v>0.9</c:v>
                </c:pt>
                <c:pt idx="2">
                  <c:v>0.8</c:v>
                </c:pt>
                <c:pt idx="3">
                  <c:v>0.7</c:v>
                </c:pt>
                <c:pt idx="4">
                  <c:v>0.6</c:v>
                </c:pt>
                <c:pt idx="5">
                  <c:v>0.5</c:v>
                </c:pt>
                <c:pt idx="6">
                  <c:v>0.4</c:v>
                </c:pt>
                <c:pt idx="7">
                  <c:v>0.3</c:v>
                </c:pt>
                <c:pt idx="8">
                  <c:v>0.2</c:v>
                </c:pt>
                <c:pt idx="9">
                  <c:v>0.1</c:v>
                </c:pt>
                <c:pt idx="10">
                  <c:v>0</c:v>
                </c:pt>
              </c:numCache>
            </c:numRef>
          </c:xVal>
          <c:yVal>
            <c:numRef>
              <c:f>Resume_SensAnal!$F$149:$F$159</c:f>
              <c:numCache>
                <c:formatCode>General</c:formatCode>
                <c:ptCount val="11"/>
                <c:pt idx="0">
                  <c:v>81.329676925399383</c:v>
                </c:pt>
                <c:pt idx="1">
                  <c:v>82.161849301103601</c:v>
                </c:pt>
                <c:pt idx="2">
                  <c:v>82.994021676807833</c:v>
                </c:pt>
                <c:pt idx="3">
                  <c:v>83.826194052512065</c:v>
                </c:pt>
                <c:pt idx="4">
                  <c:v>84.658366428216283</c:v>
                </c:pt>
                <c:pt idx="5">
                  <c:v>85.490538803920515</c:v>
                </c:pt>
                <c:pt idx="6">
                  <c:v>86.322711179624747</c:v>
                </c:pt>
                <c:pt idx="7">
                  <c:v>87.154883555328979</c:v>
                </c:pt>
                <c:pt idx="8">
                  <c:v>87.987055931033211</c:v>
                </c:pt>
                <c:pt idx="9">
                  <c:v>88.819228306737429</c:v>
                </c:pt>
                <c:pt idx="10">
                  <c:v>89.651400682441661</c:v>
                </c:pt>
              </c:numCache>
            </c:numRef>
          </c:yVal>
          <c:smooth val="1"/>
          <c:extLst xmlns:c15="http://schemas.microsoft.com/office/drawing/2012/chart">
            <c:ext xmlns:c16="http://schemas.microsoft.com/office/drawing/2014/chart" uri="{C3380CC4-5D6E-409C-BE32-E72D297353CC}">
              <c16:uniqueId val="{00000006-8ABB-4FA4-B831-FB86D893215C}"/>
            </c:ext>
          </c:extLst>
        </c:ser>
        <c:ser>
          <c:idx val="2"/>
          <c:order val="2"/>
          <c:tx>
            <c:strRef>
              <c:f>Resume_SensAnal!$G$30</c:f>
              <c:strCache>
                <c:ptCount val="1"/>
                <c:pt idx="0">
                  <c:v>NaMMO</c:v>
                </c:pt>
              </c:strCache>
            </c:strRef>
          </c:tx>
          <c:spPr>
            <a:ln w="19050" cap="rnd">
              <a:solidFill>
                <a:schemeClr val="accent4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Resume_SensAnal!$D$149:$D$159</c:f>
              <c:numCache>
                <c:formatCode>0%</c:formatCode>
                <c:ptCount val="11"/>
                <c:pt idx="0">
                  <c:v>1</c:v>
                </c:pt>
                <c:pt idx="1">
                  <c:v>0.9</c:v>
                </c:pt>
                <c:pt idx="2">
                  <c:v>0.8</c:v>
                </c:pt>
                <c:pt idx="3">
                  <c:v>0.7</c:v>
                </c:pt>
                <c:pt idx="4">
                  <c:v>0.6</c:v>
                </c:pt>
                <c:pt idx="5">
                  <c:v>0.5</c:v>
                </c:pt>
                <c:pt idx="6">
                  <c:v>0.4</c:v>
                </c:pt>
                <c:pt idx="7">
                  <c:v>0.3</c:v>
                </c:pt>
                <c:pt idx="8">
                  <c:v>0.2</c:v>
                </c:pt>
                <c:pt idx="9">
                  <c:v>0.1</c:v>
                </c:pt>
                <c:pt idx="10">
                  <c:v>0</c:v>
                </c:pt>
              </c:numCache>
            </c:numRef>
          </c:xVal>
          <c:yVal>
            <c:numRef>
              <c:f>Resume_SensAnal!$G$149:$G$159</c:f>
              <c:numCache>
                <c:formatCode>General</c:formatCode>
                <c:ptCount val="11"/>
                <c:pt idx="0">
                  <c:v>45.995894454133762</c:v>
                </c:pt>
                <c:pt idx="1">
                  <c:v>46.629840456419714</c:v>
                </c:pt>
                <c:pt idx="2">
                  <c:v>47.263786458705667</c:v>
                </c:pt>
                <c:pt idx="3">
                  <c:v>47.89773246099162</c:v>
                </c:pt>
                <c:pt idx="4">
                  <c:v>48.531678463277565</c:v>
                </c:pt>
                <c:pt idx="5">
                  <c:v>49.165624465563518</c:v>
                </c:pt>
                <c:pt idx="6">
                  <c:v>49.79957046784947</c:v>
                </c:pt>
                <c:pt idx="7">
                  <c:v>50.433516470135423</c:v>
                </c:pt>
                <c:pt idx="8">
                  <c:v>51.067462472421369</c:v>
                </c:pt>
                <c:pt idx="9">
                  <c:v>51.701408474707321</c:v>
                </c:pt>
                <c:pt idx="10">
                  <c:v>52.335354476993274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ABB-4FA4-B831-FB86D893215C}"/>
            </c:ext>
          </c:extLst>
        </c:ser>
        <c:ser>
          <c:idx val="3"/>
          <c:order val="3"/>
          <c:tx>
            <c:strRef>
              <c:f>Resume_SensAnal!$H$30</c:f>
              <c:strCache>
                <c:ptCount val="1"/>
                <c:pt idx="0">
                  <c:v>NaNMMT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Resume_SensAnal!$D$149:$D$159</c:f>
              <c:numCache>
                <c:formatCode>0%</c:formatCode>
                <c:ptCount val="11"/>
                <c:pt idx="0">
                  <c:v>1</c:v>
                </c:pt>
                <c:pt idx="1">
                  <c:v>0.9</c:v>
                </c:pt>
                <c:pt idx="2">
                  <c:v>0.8</c:v>
                </c:pt>
                <c:pt idx="3">
                  <c:v>0.7</c:v>
                </c:pt>
                <c:pt idx="4">
                  <c:v>0.6</c:v>
                </c:pt>
                <c:pt idx="5">
                  <c:v>0.5</c:v>
                </c:pt>
                <c:pt idx="6">
                  <c:v>0.4</c:v>
                </c:pt>
                <c:pt idx="7">
                  <c:v>0.3</c:v>
                </c:pt>
                <c:pt idx="8">
                  <c:v>0.2</c:v>
                </c:pt>
                <c:pt idx="9">
                  <c:v>0.1</c:v>
                </c:pt>
                <c:pt idx="10">
                  <c:v>0</c:v>
                </c:pt>
              </c:numCache>
            </c:numRef>
          </c:xVal>
          <c:yVal>
            <c:numRef>
              <c:f>Resume_SensAnal!$H$149:$H$159</c:f>
              <c:numCache>
                <c:formatCode>General</c:formatCode>
                <c:ptCount val="11"/>
                <c:pt idx="0">
                  <c:v>37.259880265211002</c:v>
                </c:pt>
                <c:pt idx="1">
                  <c:v>38.593810448780076</c:v>
                </c:pt>
                <c:pt idx="2">
                  <c:v>39.927740632349149</c:v>
                </c:pt>
                <c:pt idx="3">
                  <c:v>41.261670815918222</c:v>
                </c:pt>
                <c:pt idx="4">
                  <c:v>42.595600999487303</c:v>
                </c:pt>
                <c:pt idx="5">
                  <c:v>43.929531183056376</c:v>
                </c:pt>
                <c:pt idx="6">
                  <c:v>45.26346136662545</c:v>
                </c:pt>
                <c:pt idx="7">
                  <c:v>46.597391550194523</c:v>
                </c:pt>
                <c:pt idx="8">
                  <c:v>47.931321733763596</c:v>
                </c:pt>
                <c:pt idx="9">
                  <c:v>49.26525191733267</c:v>
                </c:pt>
                <c:pt idx="10">
                  <c:v>50.599182100901743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ABB-4FA4-B831-FB86D893215C}"/>
            </c:ext>
          </c:extLst>
        </c:ser>
        <c:ser>
          <c:idx val="4"/>
          <c:order val="4"/>
          <c:tx>
            <c:strRef>
              <c:f>Resume_SensAnal!$I$30</c:f>
              <c:strCache>
                <c:ptCount val="1"/>
                <c:pt idx="0">
                  <c:v>NaPBA</c:v>
                </c:pt>
              </c:strCache>
            </c:strRef>
          </c:tx>
          <c:spPr>
            <a:ln w="19050" cap="rnd">
              <a:solidFill>
                <a:schemeClr val="accent4">
                  <a:lumMod val="7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Resume_SensAnal!$D$149:$D$159</c:f>
              <c:numCache>
                <c:formatCode>0%</c:formatCode>
                <c:ptCount val="11"/>
                <c:pt idx="0">
                  <c:v>1</c:v>
                </c:pt>
                <c:pt idx="1">
                  <c:v>0.9</c:v>
                </c:pt>
                <c:pt idx="2">
                  <c:v>0.8</c:v>
                </c:pt>
                <c:pt idx="3">
                  <c:v>0.7</c:v>
                </c:pt>
                <c:pt idx="4">
                  <c:v>0.6</c:v>
                </c:pt>
                <c:pt idx="5">
                  <c:v>0.5</c:v>
                </c:pt>
                <c:pt idx="6">
                  <c:v>0.4</c:v>
                </c:pt>
                <c:pt idx="7">
                  <c:v>0.3</c:v>
                </c:pt>
                <c:pt idx="8">
                  <c:v>0.2</c:v>
                </c:pt>
                <c:pt idx="9">
                  <c:v>0.1</c:v>
                </c:pt>
                <c:pt idx="10">
                  <c:v>0</c:v>
                </c:pt>
              </c:numCache>
            </c:numRef>
          </c:xVal>
          <c:yVal>
            <c:numRef>
              <c:f>Resume_SensAnal!$I$149:$I$159</c:f>
              <c:numCache>
                <c:formatCode>General</c:formatCode>
                <c:ptCount val="11"/>
                <c:pt idx="0">
                  <c:v>73.937590164962671</c:v>
                </c:pt>
                <c:pt idx="1">
                  <c:v>75.248560496769741</c:v>
                </c:pt>
                <c:pt idx="2">
                  <c:v>76.559530828576797</c:v>
                </c:pt>
                <c:pt idx="3">
                  <c:v>77.870501160383867</c:v>
                </c:pt>
                <c:pt idx="4">
                  <c:v>79.181471492190923</c:v>
                </c:pt>
                <c:pt idx="5">
                  <c:v>80.492441823997993</c:v>
                </c:pt>
                <c:pt idx="6">
                  <c:v>81.803412155805049</c:v>
                </c:pt>
                <c:pt idx="7">
                  <c:v>83.114382487612119</c:v>
                </c:pt>
                <c:pt idx="8">
                  <c:v>84.425352819419174</c:v>
                </c:pt>
                <c:pt idx="9">
                  <c:v>85.736323151226244</c:v>
                </c:pt>
                <c:pt idx="10">
                  <c:v>87.0472934830333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ABB-4FA4-B831-FB86D893215C}"/>
            </c:ext>
          </c:extLst>
        </c:ser>
        <c:ser>
          <c:idx val="5"/>
          <c:order val="5"/>
          <c:tx>
            <c:strRef>
              <c:f>Resume_SensAnal!$J$30</c:f>
              <c:strCache>
                <c:ptCount val="1"/>
                <c:pt idx="0">
                  <c:v>LiNMC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Resume_SensAnal!$D$149:$D$159</c:f>
              <c:numCache>
                <c:formatCode>0%</c:formatCode>
                <c:ptCount val="11"/>
                <c:pt idx="0">
                  <c:v>1</c:v>
                </c:pt>
                <c:pt idx="1">
                  <c:v>0.9</c:v>
                </c:pt>
                <c:pt idx="2">
                  <c:v>0.8</c:v>
                </c:pt>
                <c:pt idx="3">
                  <c:v>0.7</c:v>
                </c:pt>
                <c:pt idx="4">
                  <c:v>0.6</c:v>
                </c:pt>
                <c:pt idx="5">
                  <c:v>0.5</c:v>
                </c:pt>
                <c:pt idx="6">
                  <c:v>0.4</c:v>
                </c:pt>
                <c:pt idx="7">
                  <c:v>0.3</c:v>
                </c:pt>
                <c:pt idx="8">
                  <c:v>0.2</c:v>
                </c:pt>
                <c:pt idx="9">
                  <c:v>0.1</c:v>
                </c:pt>
                <c:pt idx="10">
                  <c:v>0</c:v>
                </c:pt>
              </c:numCache>
            </c:numRef>
          </c:xVal>
          <c:yVal>
            <c:numRef>
              <c:f>Resume_SensAnal!$J$149:$J$159</c:f>
              <c:numCache>
                <c:formatCode>General</c:formatCode>
                <c:ptCount val="11"/>
                <c:pt idx="0">
                  <c:v>27.419568899437472</c:v>
                </c:pt>
                <c:pt idx="1">
                  <c:v>29.158056386336717</c:v>
                </c:pt>
                <c:pt idx="2">
                  <c:v>30.896543873235963</c:v>
                </c:pt>
                <c:pt idx="3">
                  <c:v>32.635031360135216</c:v>
                </c:pt>
                <c:pt idx="4">
                  <c:v>34.373518847034461</c:v>
                </c:pt>
                <c:pt idx="5">
                  <c:v>36.112006333933707</c:v>
                </c:pt>
                <c:pt idx="6">
                  <c:v>37.850493820832952</c:v>
                </c:pt>
                <c:pt idx="7">
                  <c:v>39.588981307732197</c:v>
                </c:pt>
                <c:pt idx="8">
                  <c:v>41.32746879463145</c:v>
                </c:pt>
                <c:pt idx="9">
                  <c:v>43.065956281530696</c:v>
                </c:pt>
                <c:pt idx="10">
                  <c:v>44.804443768429941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8ABB-4FA4-B831-FB86D893215C}"/>
            </c:ext>
          </c:extLst>
        </c:ser>
        <c:ser>
          <c:idx val="6"/>
          <c:order val="6"/>
          <c:tx>
            <c:strRef>
              <c:f>Resume_SensAnal!$K$30</c:f>
              <c:strCache>
                <c:ptCount val="1"/>
                <c:pt idx="0">
                  <c:v>LiFP</c:v>
                </c:pt>
              </c:strCache>
            </c:strRef>
          </c:tx>
          <c:spPr>
            <a:ln w="19050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Resume_SensAnal!$D$149:$D$159</c:f>
              <c:numCache>
                <c:formatCode>0%</c:formatCode>
                <c:ptCount val="11"/>
                <c:pt idx="0">
                  <c:v>1</c:v>
                </c:pt>
                <c:pt idx="1">
                  <c:v>0.9</c:v>
                </c:pt>
                <c:pt idx="2">
                  <c:v>0.8</c:v>
                </c:pt>
                <c:pt idx="3">
                  <c:v>0.7</c:v>
                </c:pt>
                <c:pt idx="4">
                  <c:v>0.6</c:v>
                </c:pt>
                <c:pt idx="5">
                  <c:v>0.5</c:v>
                </c:pt>
                <c:pt idx="6">
                  <c:v>0.4</c:v>
                </c:pt>
                <c:pt idx="7">
                  <c:v>0.3</c:v>
                </c:pt>
                <c:pt idx="8">
                  <c:v>0.2</c:v>
                </c:pt>
                <c:pt idx="9">
                  <c:v>0.1</c:v>
                </c:pt>
                <c:pt idx="10">
                  <c:v>0</c:v>
                </c:pt>
              </c:numCache>
            </c:numRef>
          </c:xVal>
          <c:yVal>
            <c:numRef>
              <c:f>Resume_SensAnal!$K$149:$K$159</c:f>
              <c:numCache>
                <c:formatCode>General</c:formatCode>
                <c:ptCount val="11"/>
                <c:pt idx="0">
                  <c:v>43.045628721588145</c:v>
                </c:pt>
                <c:pt idx="1">
                  <c:v>43.700001925240549</c:v>
                </c:pt>
                <c:pt idx="2">
                  <c:v>44.354375128892954</c:v>
                </c:pt>
                <c:pt idx="3">
                  <c:v>45.008748332545352</c:v>
                </c:pt>
                <c:pt idx="4">
                  <c:v>45.663121536197757</c:v>
                </c:pt>
                <c:pt idx="5">
                  <c:v>46.317494739850154</c:v>
                </c:pt>
                <c:pt idx="6">
                  <c:v>46.971867943502559</c:v>
                </c:pt>
                <c:pt idx="7">
                  <c:v>47.626241147154957</c:v>
                </c:pt>
                <c:pt idx="8">
                  <c:v>48.280614350807362</c:v>
                </c:pt>
                <c:pt idx="9">
                  <c:v>48.934987554459759</c:v>
                </c:pt>
                <c:pt idx="10">
                  <c:v>49.589360758112164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8ABB-4FA4-B831-FB86D89321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7100664"/>
        <c:axId val="467092040"/>
        <c:extLst/>
      </c:scatterChart>
      <c:valAx>
        <c:axId val="467100664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7092040"/>
        <c:crosses val="autoZero"/>
        <c:crossBetween val="midCat"/>
      </c:valAx>
      <c:valAx>
        <c:axId val="467092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71006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3755416740218551E-2"/>
          <c:y val="0.61551367303663329"/>
          <c:w val="0.33419257116500495"/>
          <c:h val="0.2751531744585386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ADP </a:t>
            </a:r>
            <a:r>
              <a:rPr lang="en-GB" sz="1400" b="0" i="0" u="none" strike="noStrike" baseline="0">
                <a:effectLst/>
              </a:rPr>
              <a:t>net  - varying recycling quota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9247594050743664E-2"/>
          <c:y val="0.13891385767790262"/>
          <c:w val="0.87119685039370076"/>
          <c:h val="0.7582827567902327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Resume_SensAnal!$N$30</c:f>
              <c:strCache>
                <c:ptCount val="1"/>
                <c:pt idx="0">
                  <c:v>NaNMC</c:v>
                </c:pt>
              </c:strCache>
            </c:strRef>
          </c:tx>
          <c:spPr>
            <a:ln w="19050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Resume_SensAnal!$D$149:$D$159</c:f>
              <c:numCache>
                <c:formatCode>0%</c:formatCode>
                <c:ptCount val="11"/>
                <c:pt idx="0">
                  <c:v>1</c:v>
                </c:pt>
                <c:pt idx="1">
                  <c:v>0.9</c:v>
                </c:pt>
                <c:pt idx="2">
                  <c:v>0.8</c:v>
                </c:pt>
                <c:pt idx="3">
                  <c:v>0.7</c:v>
                </c:pt>
                <c:pt idx="4">
                  <c:v>0.6</c:v>
                </c:pt>
                <c:pt idx="5">
                  <c:v>0.5</c:v>
                </c:pt>
                <c:pt idx="6">
                  <c:v>0.4</c:v>
                </c:pt>
                <c:pt idx="7">
                  <c:v>0.3</c:v>
                </c:pt>
                <c:pt idx="8">
                  <c:v>0.2</c:v>
                </c:pt>
                <c:pt idx="9">
                  <c:v>0.1</c:v>
                </c:pt>
                <c:pt idx="10">
                  <c:v>0</c:v>
                </c:pt>
              </c:numCache>
            </c:numRef>
          </c:xVal>
          <c:yVal>
            <c:numRef>
              <c:f>Resume_SensAnal!$N$149:$N$159</c:f>
              <c:numCache>
                <c:formatCode>General</c:formatCode>
                <c:ptCount val="11"/>
                <c:pt idx="0">
                  <c:v>7.9586888186780058E-3</c:v>
                </c:pt>
                <c:pt idx="1">
                  <c:v>1.0782128423399491E-2</c:v>
                </c:pt>
                <c:pt idx="2">
                  <c:v>1.3605568028120976E-2</c:v>
                </c:pt>
                <c:pt idx="3">
                  <c:v>1.6429007632842468E-2</c:v>
                </c:pt>
                <c:pt idx="4">
                  <c:v>1.9252447237563954E-2</c:v>
                </c:pt>
                <c:pt idx="5">
                  <c:v>2.2075886842285439E-2</c:v>
                </c:pt>
                <c:pt idx="6">
                  <c:v>2.4899326447006924E-2</c:v>
                </c:pt>
                <c:pt idx="7">
                  <c:v>2.7722766051728413E-2</c:v>
                </c:pt>
                <c:pt idx="8">
                  <c:v>3.0546205656449898E-2</c:v>
                </c:pt>
                <c:pt idx="9">
                  <c:v>3.3369645261171386E-2</c:v>
                </c:pt>
                <c:pt idx="10">
                  <c:v>3.6193084865892872E-2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ABB-4FA4-B831-FB86D893215C}"/>
            </c:ext>
          </c:extLst>
        </c:ser>
        <c:ser>
          <c:idx val="1"/>
          <c:order val="1"/>
          <c:tx>
            <c:strRef>
              <c:f>Resume_SensAnal!$O$30</c:f>
              <c:strCache>
                <c:ptCount val="1"/>
                <c:pt idx="0">
                  <c:v>NaMVP</c:v>
                </c:pt>
              </c:strCache>
            </c:strRef>
          </c:tx>
          <c:spPr>
            <a:ln w="25400" cap="rnd">
              <a:solidFill>
                <a:schemeClr val="accent4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Resume_SensAnal!$D$149:$D$159</c:f>
              <c:numCache>
                <c:formatCode>0%</c:formatCode>
                <c:ptCount val="11"/>
                <c:pt idx="0">
                  <c:v>1</c:v>
                </c:pt>
                <c:pt idx="1">
                  <c:v>0.9</c:v>
                </c:pt>
                <c:pt idx="2">
                  <c:v>0.8</c:v>
                </c:pt>
                <c:pt idx="3">
                  <c:v>0.7</c:v>
                </c:pt>
                <c:pt idx="4">
                  <c:v>0.6</c:v>
                </c:pt>
                <c:pt idx="5">
                  <c:v>0.5</c:v>
                </c:pt>
                <c:pt idx="6">
                  <c:v>0.4</c:v>
                </c:pt>
                <c:pt idx="7">
                  <c:v>0.3</c:v>
                </c:pt>
                <c:pt idx="8">
                  <c:v>0.2</c:v>
                </c:pt>
                <c:pt idx="9">
                  <c:v>0.1</c:v>
                </c:pt>
                <c:pt idx="10">
                  <c:v>0</c:v>
                </c:pt>
              </c:numCache>
            </c:numRef>
          </c:xVal>
          <c:yVal>
            <c:numRef>
              <c:f>Resume_SensAnal!$O$149:$O$159</c:f>
              <c:numCache>
                <c:formatCode>General</c:formatCode>
                <c:ptCount val="11"/>
                <c:pt idx="0">
                  <c:v>3.912304348993932E-3</c:v>
                </c:pt>
                <c:pt idx="1">
                  <c:v>4.3035347838933247E-3</c:v>
                </c:pt>
                <c:pt idx="2">
                  <c:v>4.6947652187927184E-3</c:v>
                </c:pt>
                <c:pt idx="3">
                  <c:v>5.085995653692112E-3</c:v>
                </c:pt>
                <c:pt idx="4">
                  <c:v>5.4772260885915048E-3</c:v>
                </c:pt>
                <c:pt idx="5">
                  <c:v>5.8684565234908975E-3</c:v>
                </c:pt>
                <c:pt idx="6">
                  <c:v>6.2596869583902912E-3</c:v>
                </c:pt>
                <c:pt idx="7">
                  <c:v>6.6509173932896848E-3</c:v>
                </c:pt>
                <c:pt idx="8">
                  <c:v>7.0421478281890776E-3</c:v>
                </c:pt>
                <c:pt idx="9">
                  <c:v>7.4333782630884703E-3</c:v>
                </c:pt>
                <c:pt idx="10">
                  <c:v>7.8246086979878639E-3</c:v>
                </c:pt>
              </c:numCache>
            </c:numRef>
          </c:yVal>
          <c:smooth val="1"/>
          <c:extLst xmlns:c15="http://schemas.microsoft.com/office/drawing/2012/chart">
            <c:ext xmlns:c16="http://schemas.microsoft.com/office/drawing/2014/chart" uri="{C3380CC4-5D6E-409C-BE32-E72D297353CC}">
              <c16:uniqueId val="{00000006-8ABB-4FA4-B831-FB86D893215C}"/>
            </c:ext>
          </c:extLst>
        </c:ser>
        <c:ser>
          <c:idx val="2"/>
          <c:order val="2"/>
          <c:tx>
            <c:strRef>
              <c:f>Resume_SensAnal!$P$30</c:f>
              <c:strCache>
                <c:ptCount val="1"/>
                <c:pt idx="0">
                  <c:v>NaMMO</c:v>
                </c:pt>
              </c:strCache>
            </c:strRef>
          </c:tx>
          <c:spPr>
            <a:ln w="19050" cap="rnd">
              <a:solidFill>
                <a:schemeClr val="accent4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Resume_SensAnal!$D$149:$D$159</c:f>
              <c:numCache>
                <c:formatCode>0%</c:formatCode>
                <c:ptCount val="11"/>
                <c:pt idx="0">
                  <c:v>1</c:v>
                </c:pt>
                <c:pt idx="1">
                  <c:v>0.9</c:v>
                </c:pt>
                <c:pt idx="2">
                  <c:v>0.8</c:v>
                </c:pt>
                <c:pt idx="3">
                  <c:v>0.7</c:v>
                </c:pt>
                <c:pt idx="4">
                  <c:v>0.6</c:v>
                </c:pt>
                <c:pt idx="5">
                  <c:v>0.5</c:v>
                </c:pt>
                <c:pt idx="6">
                  <c:v>0.4</c:v>
                </c:pt>
                <c:pt idx="7">
                  <c:v>0.3</c:v>
                </c:pt>
                <c:pt idx="8">
                  <c:v>0.2</c:v>
                </c:pt>
                <c:pt idx="9">
                  <c:v>0.1</c:v>
                </c:pt>
                <c:pt idx="10">
                  <c:v>0</c:v>
                </c:pt>
              </c:numCache>
            </c:numRef>
          </c:xVal>
          <c:yVal>
            <c:numRef>
              <c:f>Resume_SensAnal!$P$149:$P$159</c:f>
              <c:numCache>
                <c:formatCode>General</c:formatCode>
                <c:ptCount val="11"/>
                <c:pt idx="0">
                  <c:v>1.4530192981002986E-3</c:v>
                </c:pt>
                <c:pt idx="1">
                  <c:v>1.838385285857334E-3</c:v>
                </c:pt>
                <c:pt idx="2">
                  <c:v>2.2237512736143694E-3</c:v>
                </c:pt>
                <c:pt idx="3">
                  <c:v>2.6091172613714056E-3</c:v>
                </c:pt>
                <c:pt idx="4">
                  <c:v>2.994483249128441E-3</c:v>
                </c:pt>
                <c:pt idx="5">
                  <c:v>3.3798492368854764E-3</c:v>
                </c:pt>
                <c:pt idx="6">
                  <c:v>3.7652152246425118E-3</c:v>
                </c:pt>
                <c:pt idx="7">
                  <c:v>4.150581212399548E-3</c:v>
                </c:pt>
                <c:pt idx="8">
                  <c:v>4.5359472001565825E-3</c:v>
                </c:pt>
                <c:pt idx="9">
                  <c:v>4.9213131879136188E-3</c:v>
                </c:pt>
                <c:pt idx="10">
                  <c:v>5.3066791756706541E-3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ABB-4FA4-B831-FB86D893215C}"/>
            </c:ext>
          </c:extLst>
        </c:ser>
        <c:ser>
          <c:idx val="3"/>
          <c:order val="3"/>
          <c:tx>
            <c:strRef>
              <c:f>Resume_SensAnal!$Q$30</c:f>
              <c:strCache>
                <c:ptCount val="1"/>
                <c:pt idx="0">
                  <c:v>NaNMMT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Resume_SensAnal!$D$149:$D$159</c:f>
              <c:numCache>
                <c:formatCode>0%</c:formatCode>
                <c:ptCount val="11"/>
                <c:pt idx="0">
                  <c:v>1</c:v>
                </c:pt>
                <c:pt idx="1">
                  <c:v>0.9</c:v>
                </c:pt>
                <c:pt idx="2">
                  <c:v>0.8</c:v>
                </c:pt>
                <c:pt idx="3">
                  <c:v>0.7</c:v>
                </c:pt>
                <c:pt idx="4">
                  <c:v>0.6</c:v>
                </c:pt>
                <c:pt idx="5">
                  <c:v>0.5</c:v>
                </c:pt>
                <c:pt idx="6">
                  <c:v>0.4</c:v>
                </c:pt>
                <c:pt idx="7">
                  <c:v>0.3</c:v>
                </c:pt>
                <c:pt idx="8">
                  <c:v>0.2</c:v>
                </c:pt>
                <c:pt idx="9">
                  <c:v>0.1</c:v>
                </c:pt>
                <c:pt idx="10">
                  <c:v>0</c:v>
                </c:pt>
              </c:numCache>
            </c:numRef>
          </c:xVal>
          <c:yVal>
            <c:numRef>
              <c:f>Resume_SensAnal!$Q$149:$Q$159</c:f>
              <c:numCache>
                <c:formatCode>General</c:formatCode>
                <c:ptCount val="11"/>
                <c:pt idx="0">
                  <c:v>2.9663650510875928E-3</c:v>
                </c:pt>
                <c:pt idx="1">
                  <c:v>3.5785723063120533E-3</c:v>
                </c:pt>
                <c:pt idx="2">
                  <c:v>4.1907795615365138E-3</c:v>
                </c:pt>
                <c:pt idx="3">
                  <c:v>4.8029868167609744E-3</c:v>
                </c:pt>
                <c:pt idx="4">
                  <c:v>5.4151940719854349E-3</c:v>
                </c:pt>
                <c:pt idx="5">
                  <c:v>6.0274013272098954E-3</c:v>
                </c:pt>
                <c:pt idx="6">
                  <c:v>6.6396085824343559E-3</c:v>
                </c:pt>
                <c:pt idx="7">
                  <c:v>7.2518158376588164E-3</c:v>
                </c:pt>
                <c:pt idx="8">
                  <c:v>7.864023092883277E-3</c:v>
                </c:pt>
                <c:pt idx="9">
                  <c:v>8.4762303481077383E-3</c:v>
                </c:pt>
                <c:pt idx="10">
                  <c:v>9.088437603332198E-3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ABB-4FA4-B831-FB86D893215C}"/>
            </c:ext>
          </c:extLst>
        </c:ser>
        <c:ser>
          <c:idx val="4"/>
          <c:order val="4"/>
          <c:tx>
            <c:strRef>
              <c:f>Resume_SensAnal!$R$30</c:f>
              <c:strCache>
                <c:ptCount val="1"/>
                <c:pt idx="0">
                  <c:v>NaPBA</c:v>
                </c:pt>
              </c:strCache>
            </c:strRef>
          </c:tx>
          <c:spPr>
            <a:ln w="19050" cap="rnd">
              <a:solidFill>
                <a:schemeClr val="accent4">
                  <a:lumMod val="7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Resume_SensAnal!$D$149:$D$159</c:f>
              <c:numCache>
                <c:formatCode>0%</c:formatCode>
                <c:ptCount val="11"/>
                <c:pt idx="0">
                  <c:v>1</c:v>
                </c:pt>
                <c:pt idx="1">
                  <c:v>0.9</c:v>
                </c:pt>
                <c:pt idx="2">
                  <c:v>0.8</c:v>
                </c:pt>
                <c:pt idx="3">
                  <c:v>0.7</c:v>
                </c:pt>
                <c:pt idx="4">
                  <c:v>0.6</c:v>
                </c:pt>
                <c:pt idx="5">
                  <c:v>0.5</c:v>
                </c:pt>
                <c:pt idx="6">
                  <c:v>0.4</c:v>
                </c:pt>
                <c:pt idx="7">
                  <c:v>0.3</c:v>
                </c:pt>
                <c:pt idx="8">
                  <c:v>0.2</c:v>
                </c:pt>
                <c:pt idx="9">
                  <c:v>0.1</c:v>
                </c:pt>
                <c:pt idx="10">
                  <c:v>0</c:v>
                </c:pt>
              </c:numCache>
            </c:numRef>
          </c:xVal>
          <c:yVal>
            <c:numRef>
              <c:f>Resume_SensAnal!$R$149:$R$159</c:f>
              <c:numCache>
                <c:formatCode>General</c:formatCode>
                <c:ptCount val="11"/>
                <c:pt idx="0">
                  <c:v>2.1325973781596954E-3</c:v>
                </c:pt>
                <c:pt idx="1">
                  <c:v>2.7221978297685516E-3</c:v>
                </c:pt>
                <c:pt idx="2">
                  <c:v>3.3117982813774078E-3</c:v>
                </c:pt>
                <c:pt idx="3">
                  <c:v>3.9013987329862649E-3</c:v>
                </c:pt>
                <c:pt idx="4">
                  <c:v>4.4909991845951212E-3</c:v>
                </c:pt>
                <c:pt idx="5">
                  <c:v>5.0805996362039783E-3</c:v>
                </c:pt>
                <c:pt idx="6">
                  <c:v>5.6702000878128336E-3</c:v>
                </c:pt>
                <c:pt idx="7">
                  <c:v>6.2598005394216907E-3</c:v>
                </c:pt>
                <c:pt idx="8">
                  <c:v>6.849400991030547E-3</c:v>
                </c:pt>
                <c:pt idx="9">
                  <c:v>7.4390014426394041E-3</c:v>
                </c:pt>
                <c:pt idx="10">
                  <c:v>8.0286018942482603E-3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ABB-4FA4-B831-FB86D893215C}"/>
            </c:ext>
          </c:extLst>
        </c:ser>
        <c:ser>
          <c:idx val="5"/>
          <c:order val="5"/>
          <c:tx>
            <c:strRef>
              <c:f>Resume_SensAnal!$S$30</c:f>
              <c:strCache>
                <c:ptCount val="1"/>
                <c:pt idx="0">
                  <c:v>LiNMC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Resume_SensAnal!$D$149:$D$159</c:f>
              <c:numCache>
                <c:formatCode>0%</c:formatCode>
                <c:ptCount val="11"/>
                <c:pt idx="0">
                  <c:v>1</c:v>
                </c:pt>
                <c:pt idx="1">
                  <c:v>0.9</c:v>
                </c:pt>
                <c:pt idx="2">
                  <c:v>0.8</c:v>
                </c:pt>
                <c:pt idx="3">
                  <c:v>0.7</c:v>
                </c:pt>
                <c:pt idx="4">
                  <c:v>0.6</c:v>
                </c:pt>
                <c:pt idx="5">
                  <c:v>0.5</c:v>
                </c:pt>
                <c:pt idx="6">
                  <c:v>0.4</c:v>
                </c:pt>
                <c:pt idx="7">
                  <c:v>0.3</c:v>
                </c:pt>
                <c:pt idx="8">
                  <c:v>0.2</c:v>
                </c:pt>
                <c:pt idx="9">
                  <c:v>0.1</c:v>
                </c:pt>
                <c:pt idx="10">
                  <c:v>0</c:v>
                </c:pt>
              </c:numCache>
            </c:numRef>
          </c:xVal>
          <c:yVal>
            <c:numRef>
              <c:f>Resume_SensAnal!$S$149:$S$159</c:f>
              <c:numCache>
                <c:formatCode>General</c:formatCode>
                <c:ptCount val="11"/>
                <c:pt idx="0">
                  <c:v>1.703811762328887E-3</c:v>
                </c:pt>
                <c:pt idx="1">
                  <c:v>4.7075687951753688E-3</c:v>
                </c:pt>
                <c:pt idx="2">
                  <c:v>7.7113258280218505E-3</c:v>
                </c:pt>
                <c:pt idx="3">
                  <c:v>1.0715082860868336E-2</c:v>
                </c:pt>
                <c:pt idx="4">
                  <c:v>1.3718839893714817E-2</c:v>
                </c:pt>
                <c:pt idx="5">
                  <c:v>1.6722596926561299E-2</c:v>
                </c:pt>
                <c:pt idx="6">
                  <c:v>1.9726353959407781E-2</c:v>
                </c:pt>
                <c:pt idx="7">
                  <c:v>2.2730110992254263E-2</c:v>
                </c:pt>
                <c:pt idx="8">
                  <c:v>2.5733868025100748E-2</c:v>
                </c:pt>
                <c:pt idx="9">
                  <c:v>2.873762505794723E-2</c:v>
                </c:pt>
                <c:pt idx="10">
                  <c:v>3.1741382090793711E-2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8ABB-4FA4-B831-FB86D893215C}"/>
            </c:ext>
          </c:extLst>
        </c:ser>
        <c:ser>
          <c:idx val="6"/>
          <c:order val="6"/>
          <c:tx>
            <c:strRef>
              <c:f>Resume_SensAnal!$T$30</c:f>
              <c:strCache>
                <c:ptCount val="1"/>
                <c:pt idx="0">
                  <c:v>LiFP</c:v>
                </c:pt>
              </c:strCache>
            </c:strRef>
          </c:tx>
          <c:spPr>
            <a:ln w="19050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Resume_SensAnal!$D$149:$D$159</c:f>
              <c:numCache>
                <c:formatCode>0%</c:formatCode>
                <c:ptCount val="11"/>
                <c:pt idx="0">
                  <c:v>1</c:v>
                </c:pt>
                <c:pt idx="1">
                  <c:v>0.9</c:v>
                </c:pt>
                <c:pt idx="2">
                  <c:v>0.8</c:v>
                </c:pt>
                <c:pt idx="3">
                  <c:v>0.7</c:v>
                </c:pt>
                <c:pt idx="4">
                  <c:v>0.6</c:v>
                </c:pt>
                <c:pt idx="5">
                  <c:v>0.5</c:v>
                </c:pt>
                <c:pt idx="6">
                  <c:v>0.4</c:v>
                </c:pt>
                <c:pt idx="7">
                  <c:v>0.3</c:v>
                </c:pt>
                <c:pt idx="8">
                  <c:v>0.2</c:v>
                </c:pt>
                <c:pt idx="9">
                  <c:v>0.1</c:v>
                </c:pt>
                <c:pt idx="10">
                  <c:v>0</c:v>
                </c:pt>
              </c:numCache>
            </c:numRef>
          </c:xVal>
          <c:yVal>
            <c:numRef>
              <c:f>Resume_SensAnal!$T$149:$T$159</c:f>
              <c:numCache>
                <c:formatCode>General</c:formatCode>
                <c:ptCount val="11"/>
                <c:pt idx="0">
                  <c:v>5.8228955436285222E-3</c:v>
                </c:pt>
                <c:pt idx="1">
                  <c:v>8.3166138525303038E-3</c:v>
                </c:pt>
                <c:pt idx="2">
                  <c:v>1.0810332161432085E-2</c:v>
                </c:pt>
                <c:pt idx="3">
                  <c:v>1.3304050470333867E-2</c:v>
                </c:pt>
                <c:pt idx="4">
                  <c:v>1.5797768779235648E-2</c:v>
                </c:pt>
                <c:pt idx="5">
                  <c:v>1.829148708813743E-2</c:v>
                </c:pt>
                <c:pt idx="6">
                  <c:v>2.0785205397039212E-2</c:v>
                </c:pt>
                <c:pt idx="7">
                  <c:v>2.3278923705940993E-2</c:v>
                </c:pt>
                <c:pt idx="8">
                  <c:v>2.5772642014842775E-2</c:v>
                </c:pt>
                <c:pt idx="9">
                  <c:v>2.8266360323744556E-2</c:v>
                </c:pt>
                <c:pt idx="10">
                  <c:v>3.0760078632646338E-2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8ABB-4FA4-B831-FB86D89321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7099488"/>
        <c:axId val="467099880"/>
        <c:extLst/>
      </c:scatterChart>
      <c:valAx>
        <c:axId val="467099488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7099880"/>
        <c:crosses val="autoZero"/>
        <c:crossBetween val="midCat"/>
      </c:valAx>
      <c:valAx>
        <c:axId val="467099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70994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6883289588801398"/>
          <c:y val="0.15262083812557137"/>
          <c:w val="0.27344531933508309"/>
          <c:h val="0.311036330989626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GWP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Production!$F$62:$G$62</c:f>
              <c:strCache>
                <c:ptCount val="2"/>
                <c:pt idx="0">
                  <c:v>Anode</c:v>
                </c:pt>
                <c:pt idx="1">
                  <c:v>Foil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bg1"/>
              </a:bgClr>
            </a:pattFill>
            <a:ln>
              <a:solidFill>
                <a:schemeClr val="accent2">
                  <a:lumMod val="75000"/>
                </a:schemeClr>
              </a:solidFill>
            </a:ln>
            <a:effectLst/>
          </c:spPr>
          <c:invertIfNegative val="0"/>
          <c:cat>
            <c:strRef>
              <c:f>Production!$H$61:$N$61</c:f>
              <c:strCache>
                <c:ptCount val="7"/>
                <c:pt idx="0">
                  <c:v>NaNMC</c:v>
                </c:pt>
                <c:pt idx="1">
                  <c:v>NaMVP</c:v>
                </c:pt>
                <c:pt idx="2">
                  <c:v>NaMMO</c:v>
                </c:pt>
                <c:pt idx="3">
                  <c:v>NaNMMT</c:v>
                </c:pt>
                <c:pt idx="4">
                  <c:v>NaPBA</c:v>
                </c:pt>
                <c:pt idx="5">
                  <c:v>LiNMC</c:v>
                </c:pt>
                <c:pt idx="6">
                  <c:v>LiFP</c:v>
                </c:pt>
              </c:strCache>
            </c:strRef>
          </c:cat>
          <c:val>
            <c:numRef>
              <c:f>Production!$H$62:$N$62</c:f>
              <c:numCache>
                <c:formatCode>0.00E+00</c:formatCode>
                <c:ptCount val="7"/>
                <c:pt idx="0">
                  <c:v>2.7702553508696859</c:v>
                </c:pt>
                <c:pt idx="1">
                  <c:v>5.0795592820211857</c:v>
                </c:pt>
                <c:pt idx="2">
                  <c:v>2.56906446854551</c:v>
                </c:pt>
                <c:pt idx="3">
                  <c:v>2.2846060025376311</c:v>
                </c:pt>
                <c:pt idx="4">
                  <c:v>6.4514206861945684</c:v>
                </c:pt>
                <c:pt idx="5">
                  <c:v>1.7040641788862689</c:v>
                </c:pt>
                <c:pt idx="6">
                  <c:v>3.0961981206387374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B0-4936-A24B-B2A4E9FE81B4}"/>
            </c:ext>
          </c:extLst>
        </c:ser>
        <c:ser>
          <c:idx val="1"/>
          <c:order val="1"/>
          <c:tx>
            <c:strRef>
              <c:f>Production!$F$63:$G$63</c:f>
              <c:strCache>
                <c:ptCount val="2"/>
                <c:pt idx="0">
                  <c:v>Anode</c:v>
                </c:pt>
                <c:pt idx="1">
                  <c:v>Act mat</c:v>
                </c:pt>
              </c:strCache>
            </c:strRef>
          </c:tx>
          <c:spPr>
            <a:pattFill prst="pct60">
              <a:fgClr>
                <a:schemeClr val="accent2"/>
              </a:fgClr>
              <a:bgClr>
                <a:schemeClr val="bg1"/>
              </a:bgClr>
            </a:pattFill>
            <a:ln>
              <a:solidFill>
                <a:schemeClr val="accent2">
                  <a:lumMod val="75000"/>
                </a:schemeClr>
              </a:solidFill>
            </a:ln>
            <a:effectLst/>
          </c:spPr>
          <c:invertIfNegative val="0"/>
          <c:cat>
            <c:strRef>
              <c:f>Production!$H$61:$N$61</c:f>
              <c:strCache>
                <c:ptCount val="7"/>
                <c:pt idx="0">
                  <c:v>NaNMC</c:v>
                </c:pt>
                <c:pt idx="1">
                  <c:v>NaMVP</c:v>
                </c:pt>
                <c:pt idx="2">
                  <c:v>NaMMO</c:v>
                </c:pt>
                <c:pt idx="3">
                  <c:v>NaNMMT</c:v>
                </c:pt>
                <c:pt idx="4">
                  <c:v>NaPBA</c:v>
                </c:pt>
                <c:pt idx="5">
                  <c:v>LiNMC</c:v>
                </c:pt>
                <c:pt idx="6">
                  <c:v>LiFP</c:v>
                </c:pt>
              </c:strCache>
            </c:strRef>
          </c:cat>
          <c:val>
            <c:numRef>
              <c:f>Production!$H$63:$N$63</c:f>
              <c:numCache>
                <c:formatCode>0.00E+00</c:formatCode>
                <c:ptCount val="7"/>
                <c:pt idx="0">
                  <c:v>1.9805133961083268</c:v>
                </c:pt>
                <c:pt idx="1">
                  <c:v>1.3465268145674436</c:v>
                </c:pt>
                <c:pt idx="2">
                  <c:v>1.9810338760795285</c:v>
                </c:pt>
                <c:pt idx="3">
                  <c:v>1.7362071529865652</c:v>
                </c:pt>
                <c:pt idx="4">
                  <c:v>1.7102176503794768</c:v>
                </c:pt>
                <c:pt idx="5">
                  <c:v>1.3068236217062563</c:v>
                </c:pt>
                <c:pt idx="6">
                  <c:v>1.4855345793967949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B0-4936-A24B-B2A4E9FE81B4}"/>
            </c:ext>
          </c:extLst>
        </c:ser>
        <c:ser>
          <c:idx val="2"/>
          <c:order val="2"/>
          <c:tx>
            <c:strRef>
              <c:f>Production!$F$64:$G$64</c:f>
              <c:strCache>
                <c:ptCount val="2"/>
                <c:pt idx="0">
                  <c:v>Anode</c:v>
                </c:pt>
                <c:pt idx="1">
                  <c:v>Binder </c:v>
                </c:pt>
              </c:strCache>
            </c:strRef>
          </c:tx>
          <c:spPr>
            <a:pattFill prst="lgConfetti">
              <a:fgClr>
                <a:schemeClr val="accent2"/>
              </a:fgClr>
              <a:bgClr>
                <a:schemeClr val="bg1"/>
              </a:bgClr>
            </a:pattFill>
            <a:ln>
              <a:solidFill>
                <a:schemeClr val="accent2">
                  <a:lumMod val="75000"/>
                </a:schemeClr>
              </a:solidFill>
            </a:ln>
            <a:effectLst/>
          </c:spPr>
          <c:invertIfNegative val="0"/>
          <c:cat>
            <c:strRef>
              <c:f>Production!$H$61:$N$61</c:f>
              <c:strCache>
                <c:ptCount val="7"/>
                <c:pt idx="0">
                  <c:v>NaNMC</c:v>
                </c:pt>
                <c:pt idx="1">
                  <c:v>NaMVP</c:v>
                </c:pt>
                <c:pt idx="2">
                  <c:v>NaMMO</c:v>
                </c:pt>
                <c:pt idx="3">
                  <c:v>NaNMMT</c:v>
                </c:pt>
                <c:pt idx="4">
                  <c:v>NaPBA</c:v>
                </c:pt>
                <c:pt idx="5">
                  <c:v>LiNMC</c:v>
                </c:pt>
                <c:pt idx="6">
                  <c:v>LiFP</c:v>
                </c:pt>
              </c:strCache>
            </c:strRef>
          </c:cat>
          <c:val>
            <c:numRef>
              <c:f>Production!$H$64:$N$64</c:f>
              <c:numCache>
                <c:formatCode>0.00E+00</c:formatCode>
                <c:ptCount val="7"/>
                <c:pt idx="0">
                  <c:v>0.47663703036305005</c:v>
                </c:pt>
                <c:pt idx="1">
                  <c:v>0.32402714245296516</c:v>
                </c:pt>
                <c:pt idx="2">
                  <c:v>0.47671667928108047</c:v>
                </c:pt>
                <c:pt idx="3">
                  <c:v>0.41781567315318846</c:v>
                </c:pt>
                <c:pt idx="4">
                  <c:v>0.41159129398482092</c:v>
                </c:pt>
                <c:pt idx="5">
                  <c:v>0.1003355815593678</c:v>
                </c:pt>
                <c:pt idx="6">
                  <c:v>0.11405280184368047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B0-4936-A24B-B2A4E9FE81B4}"/>
            </c:ext>
          </c:extLst>
        </c:ser>
        <c:ser>
          <c:idx val="3"/>
          <c:order val="3"/>
          <c:tx>
            <c:strRef>
              <c:f>Production!$F$65:$G$65</c:f>
              <c:strCache>
                <c:ptCount val="2"/>
                <c:pt idx="0">
                  <c:v>Anode</c:v>
                </c:pt>
                <c:pt idx="1">
                  <c:v>other</c:v>
                </c:pt>
              </c:strCache>
            </c:strRef>
          </c:tx>
          <c:spPr>
            <a:pattFill prst="ltDnDiag">
              <a:fgClr>
                <a:schemeClr val="accent2"/>
              </a:fgClr>
              <a:bgClr>
                <a:schemeClr val="bg1"/>
              </a:bgClr>
            </a:pattFill>
            <a:ln>
              <a:solidFill>
                <a:schemeClr val="accent2">
                  <a:lumMod val="75000"/>
                </a:schemeClr>
              </a:solidFill>
            </a:ln>
            <a:effectLst/>
          </c:spPr>
          <c:invertIfNegative val="0"/>
          <c:cat>
            <c:strRef>
              <c:f>Production!$H$61:$N$61</c:f>
              <c:strCache>
                <c:ptCount val="7"/>
                <c:pt idx="0">
                  <c:v>NaNMC</c:v>
                </c:pt>
                <c:pt idx="1">
                  <c:v>NaMVP</c:v>
                </c:pt>
                <c:pt idx="2">
                  <c:v>NaMMO</c:v>
                </c:pt>
                <c:pt idx="3">
                  <c:v>NaNMMT</c:v>
                </c:pt>
                <c:pt idx="4">
                  <c:v>NaPBA</c:v>
                </c:pt>
                <c:pt idx="5">
                  <c:v>LiNMC</c:v>
                </c:pt>
                <c:pt idx="6">
                  <c:v>LiFP</c:v>
                </c:pt>
              </c:strCache>
            </c:strRef>
          </c:cat>
          <c:val>
            <c:numRef>
              <c:f>Production!$H$65:$N$65</c:f>
              <c:numCache>
                <c:formatCode>0.00E+00</c:formatCode>
                <c:ptCount val="7"/>
                <c:pt idx="0">
                  <c:v>0.55173926056470224</c:v>
                </c:pt>
                <c:pt idx="1">
                  <c:v>0.3839106396657917</c:v>
                </c:pt>
                <c:pt idx="2">
                  <c:v>0.53881746058684588</c:v>
                </c:pt>
                <c:pt idx="3">
                  <c:v>0.47234629877318107</c:v>
                </c:pt>
                <c:pt idx="4">
                  <c:v>0.48748667126638517</c:v>
                </c:pt>
                <c:pt idx="5">
                  <c:v>0.14764921048377075</c:v>
                </c:pt>
                <c:pt idx="6">
                  <c:v>0.2573466660912348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B0-4936-A24B-B2A4E9FE81B4}"/>
            </c:ext>
          </c:extLst>
        </c:ser>
        <c:ser>
          <c:idx val="4"/>
          <c:order val="4"/>
          <c:tx>
            <c:strRef>
              <c:f>Production!$F$66:$G$66</c:f>
              <c:strCache>
                <c:ptCount val="2"/>
                <c:pt idx="0">
                  <c:v>Cathode</c:v>
                </c:pt>
                <c:pt idx="1">
                  <c:v>Foil</c:v>
                </c:pt>
              </c:strCache>
            </c:strRef>
          </c:tx>
          <c:spPr>
            <a:pattFill prst="narHorz">
              <a:fgClr>
                <a:schemeClr val="accent5"/>
              </a:fgClr>
              <a:bgClr>
                <a:schemeClr val="bg1"/>
              </a:bgClr>
            </a:patt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Production!$H$61:$N$61</c:f>
              <c:strCache>
                <c:ptCount val="7"/>
                <c:pt idx="0">
                  <c:v>NaNMC</c:v>
                </c:pt>
                <c:pt idx="1">
                  <c:v>NaMVP</c:v>
                </c:pt>
                <c:pt idx="2">
                  <c:v>NaMMO</c:v>
                </c:pt>
                <c:pt idx="3">
                  <c:v>NaNMMT</c:v>
                </c:pt>
                <c:pt idx="4">
                  <c:v>NaPBA</c:v>
                </c:pt>
                <c:pt idx="5">
                  <c:v>LiNMC</c:v>
                </c:pt>
                <c:pt idx="6">
                  <c:v>LiFP</c:v>
                </c:pt>
              </c:strCache>
            </c:strRef>
          </c:cat>
          <c:val>
            <c:numRef>
              <c:f>Production!$H$66:$N$66</c:f>
              <c:numCache>
                <c:formatCode>0.00E+00</c:formatCode>
                <c:ptCount val="7"/>
                <c:pt idx="0">
                  <c:v>2.6100077831475739</c:v>
                </c:pt>
                <c:pt idx="1">
                  <c:v>3.5321167086279894</c:v>
                </c:pt>
                <c:pt idx="2">
                  <c:v>2.4034834433141672</c:v>
                </c:pt>
                <c:pt idx="3">
                  <c:v>2.1338262981323486</c:v>
                </c:pt>
                <c:pt idx="4">
                  <c:v>6.1575613121746215</c:v>
                </c:pt>
                <c:pt idx="5">
                  <c:v>1.5699678827770509</c:v>
                </c:pt>
                <c:pt idx="6">
                  <c:v>0.82533215096647783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AB0-4936-A24B-B2A4E9FE81B4}"/>
            </c:ext>
          </c:extLst>
        </c:ser>
        <c:ser>
          <c:idx val="5"/>
          <c:order val="5"/>
          <c:tx>
            <c:strRef>
              <c:f>Production!$F$67:$G$67</c:f>
              <c:strCache>
                <c:ptCount val="2"/>
                <c:pt idx="0">
                  <c:v>Cathode</c:v>
                </c:pt>
                <c:pt idx="1">
                  <c:v>Act mat</c:v>
                </c:pt>
              </c:strCache>
            </c:strRef>
          </c:tx>
          <c:spPr>
            <a:pattFill prst="pct60">
              <a:fgClr>
                <a:schemeClr val="accent5"/>
              </a:fgClr>
              <a:bgClr>
                <a:schemeClr val="bg1"/>
              </a:bgClr>
            </a:patt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Production!$H$61:$N$61</c:f>
              <c:strCache>
                <c:ptCount val="7"/>
                <c:pt idx="0">
                  <c:v>NaNMC</c:v>
                </c:pt>
                <c:pt idx="1">
                  <c:v>NaMVP</c:v>
                </c:pt>
                <c:pt idx="2">
                  <c:v>NaMMO</c:v>
                </c:pt>
                <c:pt idx="3">
                  <c:v>NaNMMT</c:v>
                </c:pt>
                <c:pt idx="4">
                  <c:v>NaPBA</c:v>
                </c:pt>
                <c:pt idx="5">
                  <c:v>LiNMC</c:v>
                </c:pt>
                <c:pt idx="6">
                  <c:v>LiFP</c:v>
                </c:pt>
              </c:strCache>
            </c:strRef>
          </c:cat>
          <c:val>
            <c:numRef>
              <c:f>Production!$H$67:$N$67</c:f>
              <c:numCache>
                <c:formatCode>0.00E+00</c:formatCode>
                <c:ptCount val="7"/>
                <c:pt idx="0">
                  <c:v>39.839553957180826</c:v>
                </c:pt>
                <c:pt idx="1">
                  <c:v>39.025551389629712</c:v>
                </c:pt>
                <c:pt idx="2">
                  <c:v>9.0322838307519095</c:v>
                </c:pt>
                <c:pt idx="3">
                  <c:v>13.628680213546836</c:v>
                </c:pt>
                <c:pt idx="4">
                  <c:v>14.20786552091827</c:v>
                </c:pt>
                <c:pt idx="5">
                  <c:v>20.218566246302796</c:v>
                </c:pt>
                <c:pt idx="6">
                  <c:v>12.064533227655382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AB0-4936-A24B-B2A4E9FE81B4}"/>
            </c:ext>
          </c:extLst>
        </c:ser>
        <c:ser>
          <c:idx val="6"/>
          <c:order val="6"/>
          <c:tx>
            <c:strRef>
              <c:f>Production!$F$68:$G$68</c:f>
              <c:strCache>
                <c:ptCount val="2"/>
                <c:pt idx="0">
                  <c:v>Cathode</c:v>
                </c:pt>
                <c:pt idx="1">
                  <c:v>Binder </c:v>
                </c:pt>
              </c:strCache>
            </c:strRef>
          </c:tx>
          <c:spPr>
            <a:pattFill prst="lgConfetti">
              <a:fgClr>
                <a:schemeClr val="accent5"/>
              </a:fgClr>
              <a:bgClr>
                <a:schemeClr val="bg1"/>
              </a:bgClr>
            </a:patt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Production!$H$61:$N$61</c:f>
              <c:strCache>
                <c:ptCount val="7"/>
                <c:pt idx="0">
                  <c:v>NaNMC</c:v>
                </c:pt>
                <c:pt idx="1">
                  <c:v>NaMVP</c:v>
                </c:pt>
                <c:pt idx="2">
                  <c:v>NaMMO</c:v>
                </c:pt>
                <c:pt idx="3">
                  <c:v>NaNMMT</c:v>
                </c:pt>
                <c:pt idx="4">
                  <c:v>NaPBA</c:v>
                </c:pt>
                <c:pt idx="5">
                  <c:v>LiNMC</c:v>
                </c:pt>
                <c:pt idx="6">
                  <c:v>LiFP</c:v>
                </c:pt>
              </c:strCache>
            </c:strRef>
          </c:cat>
          <c:val>
            <c:numRef>
              <c:f>Production!$H$68:$N$68</c:f>
              <c:numCache>
                <c:formatCode>0.00E+00</c:formatCode>
                <c:ptCount val="7"/>
                <c:pt idx="0">
                  <c:v>1.0130273910631586</c:v>
                </c:pt>
                <c:pt idx="1">
                  <c:v>0.90090272888042533</c:v>
                </c:pt>
                <c:pt idx="2">
                  <c:v>1.4302132125953326</c:v>
                </c:pt>
                <c:pt idx="3">
                  <c:v>0.71047598681048985</c:v>
                </c:pt>
                <c:pt idx="4">
                  <c:v>0.88063727027535588</c:v>
                </c:pt>
                <c:pt idx="5">
                  <c:v>0.50382344853458638</c:v>
                </c:pt>
                <c:pt idx="6">
                  <c:v>0.69248152329173573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AB0-4936-A24B-B2A4E9FE81B4}"/>
            </c:ext>
          </c:extLst>
        </c:ser>
        <c:ser>
          <c:idx val="7"/>
          <c:order val="7"/>
          <c:tx>
            <c:strRef>
              <c:f>Production!$F$69:$G$69</c:f>
              <c:strCache>
                <c:ptCount val="2"/>
                <c:pt idx="0">
                  <c:v>Cathode</c:v>
                </c:pt>
                <c:pt idx="1">
                  <c:v>other</c:v>
                </c:pt>
              </c:strCache>
            </c:strRef>
          </c:tx>
          <c:spPr>
            <a:pattFill prst="dkUpDiag">
              <a:fgClr>
                <a:schemeClr val="accent5"/>
              </a:fgClr>
              <a:bgClr>
                <a:schemeClr val="bg1"/>
              </a:bgClr>
            </a:patt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Production!$H$61:$N$61</c:f>
              <c:strCache>
                <c:ptCount val="7"/>
                <c:pt idx="0">
                  <c:v>NaNMC</c:v>
                </c:pt>
                <c:pt idx="1">
                  <c:v>NaMVP</c:v>
                </c:pt>
                <c:pt idx="2">
                  <c:v>NaMMO</c:v>
                </c:pt>
                <c:pt idx="3">
                  <c:v>NaNMMT</c:v>
                </c:pt>
                <c:pt idx="4">
                  <c:v>NaPBA</c:v>
                </c:pt>
                <c:pt idx="5">
                  <c:v>LiNMC</c:v>
                </c:pt>
                <c:pt idx="6">
                  <c:v>LiFP</c:v>
                </c:pt>
              </c:strCache>
            </c:strRef>
          </c:cat>
          <c:val>
            <c:numRef>
              <c:f>Production!$H$69:$N$69</c:f>
              <c:numCache>
                <c:formatCode>0.00E+00</c:formatCode>
                <c:ptCount val="7"/>
                <c:pt idx="0">
                  <c:v>0.50493459060723644</c:v>
                </c:pt>
                <c:pt idx="1">
                  <c:v>0.45590966002389199</c:v>
                </c:pt>
                <c:pt idx="2">
                  <c:v>0.47191539812214306</c:v>
                </c:pt>
                <c:pt idx="3">
                  <c:v>0.35577446368044041</c:v>
                </c:pt>
                <c:pt idx="4">
                  <c:v>0.45850843630433519</c:v>
                </c:pt>
                <c:pt idx="5">
                  <c:v>0.25298449463616696</c:v>
                </c:pt>
                <c:pt idx="6">
                  <c:v>2.4170079893487606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FAB0-4936-A24B-B2A4E9FE81B4}"/>
            </c:ext>
          </c:extLst>
        </c:ser>
        <c:ser>
          <c:idx val="8"/>
          <c:order val="8"/>
          <c:tx>
            <c:strRef>
              <c:f>Production!$F$70:$G$70</c:f>
              <c:strCache>
                <c:ptCount val="2"/>
                <c:pt idx="0">
                  <c:v>Electrolyte</c:v>
                </c:pt>
              </c:strCache>
            </c:strRef>
          </c:tx>
          <c:spPr>
            <a:pattFill prst="zigZag">
              <a:fgClr>
                <a:schemeClr val="accent6"/>
              </a:fgClr>
              <a:bgClr>
                <a:schemeClr val="accent6">
                  <a:lumMod val="20000"/>
                  <a:lumOff val="80000"/>
                </a:schemeClr>
              </a:bgClr>
            </a:patt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strRef>
              <c:f>Production!$H$61:$N$61</c:f>
              <c:strCache>
                <c:ptCount val="7"/>
                <c:pt idx="0">
                  <c:v>NaNMC</c:v>
                </c:pt>
                <c:pt idx="1">
                  <c:v>NaMVP</c:v>
                </c:pt>
                <c:pt idx="2">
                  <c:v>NaMMO</c:v>
                </c:pt>
                <c:pt idx="3">
                  <c:v>NaNMMT</c:v>
                </c:pt>
                <c:pt idx="4">
                  <c:v>NaPBA</c:v>
                </c:pt>
                <c:pt idx="5">
                  <c:v>LiNMC</c:v>
                </c:pt>
                <c:pt idx="6">
                  <c:v>LiFP</c:v>
                </c:pt>
              </c:strCache>
            </c:strRef>
          </c:cat>
          <c:val>
            <c:numRef>
              <c:f>Production!$H$70:$N$70</c:f>
              <c:numCache>
                <c:formatCode>0.00E+00</c:formatCode>
                <c:ptCount val="7"/>
                <c:pt idx="0">
                  <c:v>5.2275321057350093</c:v>
                </c:pt>
                <c:pt idx="1">
                  <c:v>5.2082236137566476</c:v>
                </c:pt>
                <c:pt idx="2">
                  <c:v>5.0351540911821724</c:v>
                </c:pt>
                <c:pt idx="3">
                  <c:v>4.4354731211762273</c:v>
                </c:pt>
                <c:pt idx="4">
                  <c:v>7.9909678228689707</c:v>
                </c:pt>
                <c:pt idx="5">
                  <c:v>1.9961732399166552</c:v>
                </c:pt>
                <c:pt idx="6">
                  <c:v>2.970183065993472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FAB0-4936-A24B-B2A4E9FE81B4}"/>
            </c:ext>
          </c:extLst>
        </c:ser>
        <c:ser>
          <c:idx val="9"/>
          <c:order val="9"/>
          <c:tx>
            <c:strRef>
              <c:f>Production!$F$71:$G$71</c:f>
              <c:strCache>
                <c:ptCount val="2"/>
                <c:pt idx="0">
                  <c:v>Separator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rgbClr val="7030A0"/>
              </a:solidFill>
            </a:ln>
            <a:effectLst/>
          </c:spPr>
          <c:invertIfNegative val="0"/>
          <c:cat>
            <c:strRef>
              <c:f>Production!$H$61:$N$61</c:f>
              <c:strCache>
                <c:ptCount val="7"/>
                <c:pt idx="0">
                  <c:v>NaNMC</c:v>
                </c:pt>
                <c:pt idx="1">
                  <c:v>NaMVP</c:v>
                </c:pt>
                <c:pt idx="2">
                  <c:v>NaMMO</c:v>
                </c:pt>
                <c:pt idx="3">
                  <c:v>NaNMMT</c:v>
                </c:pt>
                <c:pt idx="4">
                  <c:v>NaPBA</c:v>
                </c:pt>
                <c:pt idx="5">
                  <c:v>LiNMC</c:v>
                </c:pt>
                <c:pt idx="6">
                  <c:v>LiFP</c:v>
                </c:pt>
              </c:strCache>
            </c:strRef>
          </c:cat>
          <c:val>
            <c:numRef>
              <c:f>Production!$H$71:$N$71</c:f>
              <c:numCache>
                <c:formatCode>0.00E+00</c:formatCode>
                <c:ptCount val="7"/>
                <c:pt idx="0">
                  <c:v>0.30508307138265728</c:v>
                </c:pt>
                <c:pt idx="1">
                  <c:v>0.41318982060019782</c:v>
                </c:pt>
                <c:pt idx="2">
                  <c:v>0.27916922949153122</c:v>
                </c:pt>
                <c:pt idx="3">
                  <c:v>0.24898532184128827</c:v>
                </c:pt>
                <c:pt idx="4">
                  <c:v>0.72476949131280188</c:v>
                </c:pt>
                <c:pt idx="5">
                  <c:v>0.18110887992162614</c:v>
                </c:pt>
                <c:pt idx="6">
                  <c:v>0.33627221764454734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FAB0-4936-A24B-B2A4E9FE81B4}"/>
            </c:ext>
          </c:extLst>
        </c:ser>
        <c:ser>
          <c:idx val="10"/>
          <c:order val="10"/>
          <c:tx>
            <c:strRef>
              <c:f>Production!$F$72:$G$72</c:f>
              <c:strCache>
                <c:ptCount val="2"/>
                <c:pt idx="0">
                  <c:v>Housing</c:v>
                </c:pt>
              </c:strCache>
            </c:strRef>
          </c:tx>
          <c:spPr>
            <a:pattFill prst="narVert">
              <a:fgClr>
                <a:srgbClr val="7030A0"/>
              </a:fgClr>
              <a:bgClr>
                <a:schemeClr val="bg1"/>
              </a:bgClr>
            </a:pattFill>
            <a:ln>
              <a:solidFill>
                <a:srgbClr val="7030A0"/>
              </a:solidFill>
            </a:ln>
            <a:effectLst/>
          </c:spPr>
          <c:invertIfNegative val="0"/>
          <c:cat>
            <c:strRef>
              <c:f>Production!$H$61:$N$61</c:f>
              <c:strCache>
                <c:ptCount val="7"/>
                <c:pt idx="0">
                  <c:v>NaNMC</c:v>
                </c:pt>
                <c:pt idx="1">
                  <c:v>NaMVP</c:v>
                </c:pt>
                <c:pt idx="2">
                  <c:v>NaMMO</c:v>
                </c:pt>
                <c:pt idx="3">
                  <c:v>NaNMMT</c:v>
                </c:pt>
                <c:pt idx="4">
                  <c:v>NaPBA</c:v>
                </c:pt>
                <c:pt idx="5">
                  <c:v>LiNMC</c:v>
                </c:pt>
                <c:pt idx="6">
                  <c:v>LiFP</c:v>
                </c:pt>
              </c:strCache>
            </c:strRef>
          </c:cat>
          <c:val>
            <c:numRef>
              <c:f>Production!$H$72:$N$72</c:f>
              <c:numCache>
                <c:formatCode>0.00E+00</c:formatCode>
                <c:ptCount val="7"/>
                <c:pt idx="0">
                  <c:v>3.4454806165178442</c:v>
                </c:pt>
                <c:pt idx="1">
                  <c:v>3.4613166202478087</c:v>
                </c:pt>
                <c:pt idx="2">
                  <c:v>3.3589383939432502</c:v>
                </c:pt>
                <c:pt idx="3">
                  <c:v>3.0903212417330392</c:v>
                </c:pt>
                <c:pt idx="4">
                  <c:v>4.6090447218214896</c:v>
                </c:pt>
                <c:pt idx="5">
                  <c:v>2.4767743651720919</c:v>
                </c:pt>
                <c:pt idx="6">
                  <c:v>3.2084787368821828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FAB0-4936-A24B-B2A4E9FE81B4}"/>
            </c:ext>
          </c:extLst>
        </c:ser>
        <c:ser>
          <c:idx val="11"/>
          <c:order val="11"/>
          <c:tx>
            <c:strRef>
              <c:f>Production!$F$73:$G$73</c:f>
              <c:strCache>
                <c:ptCount val="2"/>
                <c:pt idx="0">
                  <c:v>Electricity</c:v>
                </c:pt>
              </c:strCache>
            </c:strRef>
          </c:tx>
          <c:spPr>
            <a:pattFill prst="lt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solidFill>
                <a:schemeClr val="accent4">
                  <a:lumMod val="75000"/>
                </a:schemeClr>
              </a:solidFill>
            </a:ln>
            <a:effectLst/>
          </c:spPr>
          <c:invertIfNegative val="0"/>
          <c:cat>
            <c:strRef>
              <c:f>Production!$H$61:$N$61</c:f>
              <c:strCache>
                <c:ptCount val="7"/>
                <c:pt idx="0">
                  <c:v>NaNMC</c:v>
                </c:pt>
                <c:pt idx="1">
                  <c:v>NaMVP</c:v>
                </c:pt>
                <c:pt idx="2">
                  <c:v>NaMMO</c:v>
                </c:pt>
                <c:pt idx="3">
                  <c:v>NaNMMT</c:v>
                </c:pt>
                <c:pt idx="4">
                  <c:v>NaPBA</c:v>
                </c:pt>
                <c:pt idx="5">
                  <c:v>LiNMC</c:v>
                </c:pt>
                <c:pt idx="6">
                  <c:v>LiFP</c:v>
                </c:pt>
              </c:strCache>
            </c:strRef>
          </c:cat>
          <c:val>
            <c:numRef>
              <c:f>Production!$H$73:$N$73</c:f>
              <c:numCache>
                <c:formatCode>0.00E+00</c:formatCode>
                <c:ptCount val="7"/>
                <c:pt idx="0">
                  <c:v>7.8754384070667642</c:v>
                </c:pt>
                <c:pt idx="1">
                  <c:v>7.6248918711400284</c:v>
                </c:pt>
                <c:pt idx="2">
                  <c:v>6.890343861095797</c:v>
                </c:pt>
                <c:pt idx="3">
                  <c:v>5.9125966883178025</c:v>
                </c:pt>
                <c:pt idx="4">
                  <c:v>10.28827698676535</c:v>
                </c:pt>
                <c:pt idx="5">
                  <c:v>3.8554104974535433</c:v>
                </c:pt>
                <c:pt idx="6">
                  <c:v>5.63814519480405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FAB0-4936-A24B-B2A4E9FE81B4}"/>
            </c:ext>
          </c:extLst>
        </c:ser>
        <c:ser>
          <c:idx val="12"/>
          <c:order val="12"/>
          <c:tx>
            <c:strRef>
              <c:f>Production!$F$74:$G$74</c:f>
              <c:strCache>
                <c:ptCount val="2"/>
                <c:pt idx="0">
                  <c:v>Heat</c:v>
                </c:pt>
              </c:strCache>
            </c:strRef>
          </c:tx>
          <c:spPr>
            <a:pattFill prst="smConfetti">
              <a:fgClr>
                <a:schemeClr val="accent4">
                  <a:lumMod val="75000"/>
                </a:schemeClr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solidFill>
                <a:schemeClr val="accent4">
                  <a:lumMod val="50000"/>
                </a:schemeClr>
              </a:solidFill>
            </a:ln>
            <a:effectLst/>
          </c:spPr>
          <c:invertIfNegative val="0"/>
          <c:cat>
            <c:strRef>
              <c:f>Production!$H$61:$N$61</c:f>
              <c:strCache>
                <c:ptCount val="7"/>
                <c:pt idx="0">
                  <c:v>NaNMC</c:v>
                </c:pt>
                <c:pt idx="1">
                  <c:v>NaMVP</c:v>
                </c:pt>
                <c:pt idx="2">
                  <c:v>NaMMO</c:v>
                </c:pt>
                <c:pt idx="3">
                  <c:v>NaNMMT</c:v>
                </c:pt>
                <c:pt idx="4">
                  <c:v>NaPBA</c:v>
                </c:pt>
                <c:pt idx="5">
                  <c:v>LiNMC</c:v>
                </c:pt>
                <c:pt idx="6">
                  <c:v>LiFP</c:v>
                </c:pt>
              </c:strCache>
            </c:strRef>
          </c:cat>
          <c:val>
            <c:numRef>
              <c:f>Production!$H$74:$N$74</c:f>
              <c:numCache>
                <c:formatCode>0.00E+00</c:formatCode>
                <c:ptCount val="7"/>
                <c:pt idx="0">
                  <c:v>19.416421492907517</c:v>
                </c:pt>
                <c:pt idx="1">
                  <c:v>21.299594502851736</c:v>
                </c:pt>
                <c:pt idx="2">
                  <c:v>17.282401055861222</c:v>
                </c:pt>
                <c:pt idx="3">
                  <c:v>14.677889843531522</c:v>
                </c:pt>
                <c:pt idx="4">
                  <c:v>32.046603525058018</c:v>
                </c:pt>
                <c:pt idx="5">
                  <c:v>9.9853465934768071</c:v>
                </c:pt>
                <c:pt idx="6">
                  <c:v>15.933024515939286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FAB0-4936-A24B-B2A4E9FE81B4}"/>
            </c:ext>
          </c:extLst>
        </c:ser>
        <c:ser>
          <c:idx val="13"/>
          <c:order val="13"/>
          <c:tx>
            <c:strRef>
              <c:f>Production!$F$75:$G$75</c:f>
              <c:strCache>
                <c:ptCount val="2"/>
                <c:pt idx="0">
                  <c:v>Others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2">
                  <a:lumMod val="50000"/>
                </a:schemeClr>
              </a:solidFill>
            </a:ln>
            <a:effectLst/>
          </c:spPr>
          <c:invertIfNegative val="0"/>
          <c:cat>
            <c:strRef>
              <c:f>Production!$H$61:$N$61</c:f>
              <c:strCache>
                <c:ptCount val="7"/>
                <c:pt idx="0">
                  <c:v>NaNMC</c:v>
                </c:pt>
                <c:pt idx="1">
                  <c:v>NaMVP</c:v>
                </c:pt>
                <c:pt idx="2">
                  <c:v>NaMMO</c:v>
                </c:pt>
                <c:pt idx="3">
                  <c:v>NaNMMT</c:v>
                </c:pt>
                <c:pt idx="4">
                  <c:v>NaPBA</c:v>
                </c:pt>
                <c:pt idx="5">
                  <c:v>LiNMC</c:v>
                </c:pt>
                <c:pt idx="6">
                  <c:v>LiFP</c:v>
                </c:pt>
              </c:strCache>
            </c:strRef>
          </c:cat>
          <c:val>
            <c:numRef>
              <c:f>Production!$H$75:$N$75</c:f>
              <c:numCache>
                <c:formatCode>0.00E+00</c:formatCode>
                <c:ptCount val="7"/>
                <c:pt idx="0">
                  <c:v>0.63618979191846847</c:v>
                </c:pt>
                <c:pt idx="1">
                  <c:v>0.59567988797584071</c:v>
                </c:pt>
                <c:pt idx="2">
                  <c:v>0.58581947614278251</c:v>
                </c:pt>
                <c:pt idx="3">
                  <c:v>0.49418379468118556</c:v>
                </c:pt>
                <c:pt idx="4">
                  <c:v>0.62234209370884241</c:v>
                </c:pt>
                <c:pt idx="5">
                  <c:v>0.50541552760295672</c:v>
                </c:pt>
                <c:pt idx="6">
                  <c:v>0.55076996761582475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FAB0-4936-A24B-B2A4E9FE81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8242320"/>
        <c:axId val="458242712"/>
      </c:barChart>
      <c:catAx>
        <c:axId val="458242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8242712"/>
        <c:crosses val="autoZero"/>
        <c:auto val="1"/>
        <c:lblAlgn val="ctr"/>
        <c:lblOffset val="100"/>
        <c:noMultiLvlLbl val="0"/>
      </c:catAx>
      <c:valAx>
        <c:axId val="458242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8242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AP net  - varying recycling quota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9247594050743664E-2"/>
          <c:y val="0.13891385767790262"/>
          <c:w val="0.87119685039370076"/>
          <c:h val="0.7582827567902327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Resume_SensAnal!$E$30</c:f>
              <c:strCache>
                <c:ptCount val="1"/>
                <c:pt idx="0">
                  <c:v>NaNMC</c:v>
                </c:pt>
              </c:strCache>
            </c:strRef>
          </c:tx>
          <c:spPr>
            <a:ln w="19050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Resume_SensAnal!$D$163:$D$173</c:f>
              <c:numCache>
                <c:formatCode>0%</c:formatCode>
                <c:ptCount val="11"/>
                <c:pt idx="0">
                  <c:v>1</c:v>
                </c:pt>
                <c:pt idx="1">
                  <c:v>0.9</c:v>
                </c:pt>
                <c:pt idx="2">
                  <c:v>0.8</c:v>
                </c:pt>
                <c:pt idx="3">
                  <c:v>0.7</c:v>
                </c:pt>
                <c:pt idx="4">
                  <c:v>0.6</c:v>
                </c:pt>
                <c:pt idx="5">
                  <c:v>0.5</c:v>
                </c:pt>
                <c:pt idx="6">
                  <c:v>0.4</c:v>
                </c:pt>
                <c:pt idx="7">
                  <c:v>0.3</c:v>
                </c:pt>
                <c:pt idx="8">
                  <c:v>0.2</c:v>
                </c:pt>
                <c:pt idx="9">
                  <c:v>0.1</c:v>
                </c:pt>
                <c:pt idx="10">
                  <c:v>0</c:v>
                </c:pt>
              </c:numCache>
            </c:numRef>
          </c:xVal>
          <c:yVal>
            <c:numRef>
              <c:f>Resume_SensAnal!$E$163:$E$173</c:f>
              <c:numCache>
                <c:formatCode>General</c:formatCode>
                <c:ptCount val="11"/>
                <c:pt idx="0">
                  <c:v>0.37241610535655212</c:v>
                </c:pt>
                <c:pt idx="1">
                  <c:v>0.43420332283616192</c:v>
                </c:pt>
                <c:pt idx="2">
                  <c:v>0.49599054031577172</c:v>
                </c:pt>
                <c:pt idx="3">
                  <c:v>0.55777775779538152</c:v>
                </c:pt>
                <c:pt idx="4">
                  <c:v>0.61956497527499133</c:v>
                </c:pt>
                <c:pt idx="5">
                  <c:v>0.68135219275460113</c:v>
                </c:pt>
                <c:pt idx="6">
                  <c:v>0.74313941023421093</c:v>
                </c:pt>
                <c:pt idx="7">
                  <c:v>0.80492662771382073</c:v>
                </c:pt>
                <c:pt idx="8">
                  <c:v>0.86671384519343053</c:v>
                </c:pt>
                <c:pt idx="9">
                  <c:v>0.92850106267304033</c:v>
                </c:pt>
                <c:pt idx="10">
                  <c:v>0.99028828015265014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ABB-4FA4-B831-FB86D893215C}"/>
            </c:ext>
          </c:extLst>
        </c:ser>
        <c:ser>
          <c:idx val="1"/>
          <c:order val="1"/>
          <c:tx>
            <c:strRef>
              <c:f>Resume_SensAnal!$F$30</c:f>
              <c:strCache>
                <c:ptCount val="1"/>
                <c:pt idx="0">
                  <c:v>NaMVP</c:v>
                </c:pt>
              </c:strCache>
            </c:strRef>
          </c:tx>
          <c:spPr>
            <a:ln w="25400" cap="rnd">
              <a:solidFill>
                <a:schemeClr val="accent4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Resume_SensAnal!$D$163:$D$173</c:f>
              <c:numCache>
                <c:formatCode>0%</c:formatCode>
                <c:ptCount val="11"/>
                <c:pt idx="0">
                  <c:v>1</c:v>
                </c:pt>
                <c:pt idx="1">
                  <c:v>0.9</c:v>
                </c:pt>
                <c:pt idx="2">
                  <c:v>0.8</c:v>
                </c:pt>
                <c:pt idx="3">
                  <c:v>0.7</c:v>
                </c:pt>
                <c:pt idx="4">
                  <c:v>0.6</c:v>
                </c:pt>
                <c:pt idx="5">
                  <c:v>0.5</c:v>
                </c:pt>
                <c:pt idx="6">
                  <c:v>0.4</c:v>
                </c:pt>
                <c:pt idx="7">
                  <c:v>0.3</c:v>
                </c:pt>
                <c:pt idx="8">
                  <c:v>0.2</c:v>
                </c:pt>
                <c:pt idx="9">
                  <c:v>0.1</c:v>
                </c:pt>
                <c:pt idx="10">
                  <c:v>0</c:v>
                </c:pt>
              </c:numCache>
            </c:numRef>
          </c:xVal>
          <c:yVal>
            <c:numRef>
              <c:f>Resume_SensAnal!$F$163:$F$173</c:f>
              <c:numCache>
                <c:formatCode>General</c:formatCode>
                <c:ptCount val="11"/>
                <c:pt idx="0">
                  <c:v>0.64029277789099059</c:v>
                </c:pt>
                <c:pt idx="1">
                  <c:v>0.66179152130554275</c:v>
                </c:pt>
                <c:pt idx="2">
                  <c:v>0.68329026472009491</c:v>
                </c:pt>
                <c:pt idx="3">
                  <c:v>0.70478900813464707</c:v>
                </c:pt>
                <c:pt idx="4">
                  <c:v>0.72628775154919922</c:v>
                </c:pt>
                <c:pt idx="5">
                  <c:v>0.74778649496375138</c:v>
                </c:pt>
                <c:pt idx="6">
                  <c:v>0.76928523837830354</c:v>
                </c:pt>
                <c:pt idx="7">
                  <c:v>0.79078398179285569</c:v>
                </c:pt>
                <c:pt idx="8">
                  <c:v>0.81228272520740774</c:v>
                </c:pt>
                <c:pt idx="9">
                  <c:v>0.8337814686219599</c:v>
                </c:pt>
                <c:pt idx="10">
                  <c:v>0.85528021203651206</c:v>
                </c:pt>
              </c:numCache>
            </c:numRef>
          </c:yVal>
          <c:smooth val="1"/>
          <c:extLst xmlns:c15="http://schemas.microsoft.com/office/drawing/2012/chart">
            <c:ext xmlns:c16="http://schemas.microsoft.com/office/drawing/2014/chart" uri="{C3380CC4-5D6E-409C-BE32-E72D297353CC}">
              <c16:uniqueId val="{00000006-8ABB-4FA4-B831-FB86D893215C}"/>
            </c:ext>
          </c:extLst>
        </c:ser>
        <c:ser>
          <c:idx val="2"/>
          <c:order val="2"/>
          <c:tx>
            <c:strRef>
              <c:f>Resume_SensAnal!$G$30</c:f>
              <c:strCache>
                <c:ptCount val="1"/>
                <c:pt idx="0">
                  <c:v>NaMMO</c:v>
                </c:pt>
              </c:strCache>
            </c:strRef>
          </c:tx>
          <c:spPr>
            <a:ln w="19050" cap="rnd">
              <a:solidFill>
                <a:schemeClr val="accent4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Resume_SensAnal!$D$163:$D$173</c:f>
              <c:numCache>
                <c:formatCode>0%</c:formatCode>
                <c:ptCount val="11"/>
                <c:pt idx="0">
                  <c:v>1</c:v>
                </c:pt>
                <c:pt idx="1">
                  <c:v>0.9</c:v>
                </c:pt>
                <c:pt idx="2">
                  <c:v>0.8</c:v>
                </c:pt>
                <c:pt idx="3">
                  <c:v>0.7</c:v>
                </c:pt>
                <c:pt idx="4">
                  <c:v>0.6</c:v>
                </c:pt>
                <c:pt idx="5">
                  <c:v>0.5</c:v>
                </c:pt>
                <c:pt idx="6">
                  <c:v>0.4</c:v>
                </c:pt>
                <c:pt idx="7">
                  <c:v>0.3</c:v>
                </c:pt>
                <c:pt idx="8">
                  <c:v>0.2</c:v>
                </c:pt>
                <c:pt idx="9">
                  <c:v>0.1</c:v>
                </c:pt>
                <c:pt idx="10">
                  <c:v>0</c:v>
                </c:pt>
              </c:numCache>
            </c:numRef>
          </c:xVal>
          <c:yVal>
            <c:numRef>
              <c:f>Resume_SensAnal!$G$163:$G$173</c:f>
              <c:numCache>
                <c:formatCode>General</c:formatCode>
                <c:ptCount val="11"/>
                <c:pt idx="0">
                  <c:v>0.2068341383469729</c:v>
                </c:pt>
                <c:pt idx="1">
                  <c:v>0.23600823886274325</c:v>
                </c:pt>
                <c:pt idx="2">
                  <c:v>0.26518233937851354</c:v>
                </c:pt>
                <c:pt idx="3">
                  <c:v>0.29435643989428395</c:v>
                </c:pt>
                <c:pt idx="4">
                  <c:v>0.32353054041005425</c:v>
                </c:pt>
                <c:pt idx="5">
                  <c:v>0.35270464092582454</c:v>
                </c:pt>
                <c:pt idx="6">
                  <c:v>0.38187874144159489</c:v>
                </c:pt>
                <c:pt idx="7">
                  <c:v>0.41105284195736524</c:v>
                </c:pt>
                <c:pt idx="8">
                  <c:v>0.44022694247313554</c:v>
                </c:pt>
                <c:pt idx="9">
                  <c:v>0.46940104298890589</c:v>
                </c:pt>
                <c:pt idx="10">
                  <c:v>0.49857514350467624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ABB-4FA4-B831-FB86D893215C}"/>
            </c:ext>
          </c:extLst>
        </c:ser>
        <c:ser>
          <c:idx val="3"/>
          <c:order val="3"/>
          <c:tx>
            <c:strRef>
              <c:f>Resume_SensAnal!$H$30</c:f>
              <c:strCache>
                <c:ptCount val="1"/>
                <c:pt idx="0">
                  <c:v>NaNMMT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Resume_SensAnal!$D$163:$D$173</c:f>
              <c:numCache>
                <c:formatCode>0%</c:formatCode>
                <c:ptCount val="11"/>
                <c:pt idx="0">
                  <c:v>1</c:v>
                </c:pt>
                <c:pt idx="1">
                  <c:v>0.9</c:v>
                </c:pt>
                <c:pt idx="2">
                  <c:v>0.8</c:v>
                </c:pt>
                <c:pt idx="3">
                  <c:v>0.7</c:v>
                </c:pt>
                <c:pt idx="4">
                  <c:v>0.6</c:v>
                </c:pt>
                <c:pt idx="5">
                  <c:v>0.5</c:v>
                </c:pt>
                <c:pt idx="6">
                  <c:v>0.4</c:v>
                </c:pt>
                <c:pt idx="7">
                  <c:v>0.3</c:v>
                </c:pt>
                <c:pt idx="8">
                  <c:v>0.2</c:v>
                </c:pt>
                <c:pt idx="9">
                  <c:v>0.1</c:v>
                </c:pt>
                <c:pt idx="10">
                  <c:v>0</c:v>
                </c:pt>
              </c:numCache>
            </c:numRef>
          </c:xVal>
          <c:yVal>
            <c:numRef>
              <c:f>Resume_SensAnal!$H$163:$H$173</c:f>
              <c:numCache>
                <c:formatCode>General</c:formatCode>
                <c:ptCount val="11"/>
                <c:pt idx="0">
                  <c:v>0.19401289717113313</c:v>
                </c:pt>
                <c:pt idx="1">
                  <c:v>0.22758962498344371</c:v>
                </c:pt>
                <c:pt idx="2">
                  <c:v>0.26116635279575434</c:v>
                </c:pt>
                <c:pt idx="3">
                  <c:v>0.29474308060806498</c:v>
                </c:pt>
                <c:pt idx="4">
                  <c:v>0.32831980842037556</c:v>
                </c:pt>
                <c:pt idx="5">
                  <c:v>0.36189653623268619</c:v>
                </c:pt>
                <c:pt idx="6">
                  <c:v>0.39547326404499683</c:v>
                </c:pt>
                <c:pt idx="7">
                  <c:v>0.42904999185730741</c:v>
                </c:pt>
                <c:pt idx="8">
                  <c:v>0.46262671966961805</c:v>
                </c:pt>
                <c:pt idx="9">
                  <c:v>0.49620344748192863</c:v>
                </c:pt>
                <c:pt idx="10">
                  <c:v>0.52978017529423926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ABB-4FA4-B831-FB86D893215C}"/>
            </c:ext>
          </c:extLst>
        </c:ser>
        <c:ser>
          <c:idx val="4"/>
          <c:order val="4"/>
          <c:tx>
            <c:strRef>
              <c:f>Resume_SensAnal!$I$30</c:f>
              <c:strCache>
                <c:ptCount val="1"/>
                <c:pt idx="0">
                  <c:v>NaPBA</c:v>
                </c:pt>
              </c:strCache>
            </c:strRef>
          </c:tx>
          <c:spPr>
            <a:ln w="19050" cap="rnd">
              <a:solidFill>
                <a:schemeClr val="accent4">
                  <a:lumMod val="7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Resume_SensAnal!$D$163:$D$173</c:f>
              <c:numCache>
                <c:formatCode>0%</c:formatCode>
                <c:ptCount val="11"/>
                <c:pt idx="0">
                  <c:v>1</c:v>
                </c:pt>
                <c:pt idx="1">
                  <c:v>0.9</c:v>
                </c:pt>
                <c:pt idx="2">
                  <c:v>0.8</c:v>
                </c:pt>
                <c:pt idx="3">
                  <c:v>0.7</c:v>
                </c:pt>
                <c:pt idx="4">
                  <c:v>0.6</c:v>
                </c:pt>
                <c:pt idx="5">
                  <c:v>0.5</c:v>
                </c:pt>
                <c:pt idx="6">
                  <c:v>0.4</c:v>
                </c:pt>
                <c:pt idx="7">
                  <c:v>0.3</c:v>
                </c:pt>
                <c:pt idx="8">
                  <c:v>0.2</c:v>
                </c:pt>
                <c:pt idx="9">
                  <c:v>0.1</c:v>
                </c:pt>
                <c:pt idx="10">
                  <c:v>0</c:v>
                </c:pt>
              </c:numCache>
            </c:numRef>
          </c:xVal>
          <c:yVal>
            <c:numRef>
              <c:f>Resume_SensAnal!$I$163:$I$173</c:f>
              <c:numCache>
                <c:formatCode>General</c:formatCode>
                <c:ptCount val="11"/>
                <c:pt idx="0">
                  <c:v>0.29160132973718866</c:v>
                </c:pt>
                <c:pt idx="1">
                  <c:v>0.31976415981935635</c:v>
                </c:pt>
                <c:pt idx="2">
                  <c:v>0.3479269899015241</c:v>
                </c:pt>
                <c:pt idx="3">
                  <c:v>0.37608981998369184</c:v>
                </c:pt>
                <c:pt idx="4">
                  <c:v>0.40425265006585953</c:v>
                </c:pt>
                <c:pt idx="5">
                  <c:v>0.43241548014802728</c:v>
                </c:pt>
                <c:pt idx="6">
                  <c:v>0.46057831023019502</c:v>
                </c:pt>
                <c:pt idx="7">
                  <c:v>0.48874114031236271</c:v>
                </c:pt>
                <c:pt idx="8">
                  <c:v>0.5169039703945304</c:v>
                </c:pt>
                <c:pt idx="9">
                  <c:v>0.5450668004766982</c:v>
                </c:pt>
                <c:pt idx="10">
                  <c:v>0.57322963055886589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ABB-4FA4-B831-FB86D893215C}"/>
            </c:ext>
          </c:extLst>
        </c:ser>
        <c:ser>
          <c:idx val="5"/>
          <c:order val="5"/>
          <c:tx>
            <c:strRef>
              <c:f>Resume_SensAnal!$J$30</c:f>
              <c:strCache>
                <c:ptCount val="1"/>
                <c:pt idx="0">
                  <c:v>LiNMC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Resume_SensAnal!$D$163:$D$173</c:f>
              <c:numCache>
                <c:formatCode>0%</c:formatCode>
                <c:ptCount val="11"/>
                <c:pt idx="0">
                  <c:v>1</c:v>
                </c:pt>
                <c:pt idx="1">
                  <c:v>0.9</c:v>
                </c:pt>
                <c:pt idx="2">
                  <c:v>0.8</c:v>
                </c:pt>
                <c:pt idx="3">
                  <c:v>0.7</c:v>
                </c:pt>
                <c:pt idx="4">
                  <c:v>0.6</c:v>
                </c:pt>
                <c:pt idx="5">
                  <c:v>0.5</c:v>
                </c:pt>
                <c:pt idx="6">
                  <c:v>0.4</c:v>
                </c:pt>
                <c:pt idx="7">
                  <c:v>0.3</c:v>
                </c:pt>
                <c:pt idx="8">
                  <c:v>0.2</c:v>
                </c:pt>
                <c:pt idx="9">
                  <c:v>0.1</c:v>
                </c:pt>
                <c:pt idx="10">
                  <c:v>0</c:v>
                </c:pt>
              </c:numCache>
            </c:numRef>
          </c:xVal>
          <c:yVal>
            <c:numRef>
              <c:f>Resume_SensAnal!$J$163:$J$173</c:f>
              <c:numCache>
                <c:formatCode>General</c:formatCode>
                <c:ptCount val="11"/>
                <c:pt idx="0">
                  <c:v>0.1505033723390517</c:v>
                </c:pt>
                <c:pt idx="1">
                  <c:v>0.18053463225358196</c:v>
                </c:pt>
                <c:pt idx="2">
                  <c:v>0.21056589216811222</c:v>
                </c:pt>
                <c:pt idx="3">
                  <c:v>0.24059715208264254</c:v>
                </c:pt>
                <c:pt idx="4">
                  <c:v>0.2706284119971728</c:v>
                </c:pt>
                <c:pt idx="5">
                  <c:v>0.30065967191170306</c:v>
                </c:pt>
                <c:pt idx="6">
                  <c:v>0.33069093182623333</c:v>
                </c:pt>
                <c:pt idx="7">
                  <c:v>0.36072219174076359</c:v>
                </c:pt>
                <c:pt idx="8">
                  <c:v>0.39075345165529385</c:v>
                </c:pt>
                <c:pt idx="9">
                  <c:v>0.42078471156982417</c:v>
                </c:pt>
                <c:pt idx="10">
                  <c:v>0.45081597148435443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8ABB-4FA4-B831-FB86D893215C}"/>
            </c:ext>
          </c:extLst>
        </c:ser>
        <c:ser>
          <c:idx val="6"/>
          <c:order val="6"/>
          <c:tx>
            <c:strRef>
              <c:f>Resume_SensAnal!$K$30</c:f>
              <c:strCache>
                <c:ptCount val="1"/>
                <c:pt idx="0">
                  <c:v>LiFP</c:v>
                </c:pt>
              </c:strCache>
            </c:strRef>
          </c:tx>
          <c:spPr>
            <a:ln w="19050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Resume_SensAnal!$D$163:$D$173</c:f>
              <c:numCache>
                <c:formatCode>0%</c:formatCode>
                <c:ptCount val="11"/>
                <c:pt idx="0">
                  <c:v>1</c:v>
                </c:pt>
                <c:pt idx="1">
                  <c:v>0.9</c:v>
                </c:pt>
                <c:pt idx="2">
                  <c:v>0.8</c:v>
                </c:pt>
                <c:pt idx="3">
                  <c:v>0.7</c:v>
                </c:pt>
                <c:pt idx="4">
                  <c:v>0.6</c:v>
                </c:pt>
                <c:pt idx="5">
                  <c:v>0.5</c:v>
                </c:pt>
                <c:pt idx="6">
                  <c:v>0.4</c:v>
                </c:pt>
                <c:pt idx="7">
                  <c:v>0.3</c:v>
                </c:pt>
                <c:pt idx="8">
                  <c:v>0.2</c:v>
                </c:pt>
                <c:pt idx="9">
                  <c:v>0.1</c:v>
                </c:pt>
                <c:pt idx="10">
                  <c:v>0</c:v>
                </c:pt>
              </c:numCache>
            </c:numRef>
          </c:xVal>
          <c:yVal>
            <c:numRef>
              <c:f>Resume_SensAnal!$K$163:$K$173</c:f>
              <c:numCache>
                <c:formatCode>General</c:formatCode>
                <c:ptCount val="11"/>
                <c:pt idx="0">
                  <c:v>0.2191813833433216</c:v>
                </c:pt>
                <c:pt idx="1">
                  <c:v>0.23081451596200553</c:v>
                </c:pt>
                <c:pt idx="2">
                  <c:v>0.24244764858068946</c:v>
                </c:pt>
                <c:pt idx="3">
                  <c:v>0.25408078119937344</c:v>
                </c:pt>
                <c:pt idx="4">
                  <c:v>0.26571391381805737</c:v>
                </c:pt>
                <c:pt idx="5">
                  <c:v>0.2773470464367413</c:v>
                </c:pt>
                <c:pt idx="6">
                  <c:v>0.28898017905542528</c:v>
                </c:pt>
                <c:pt idx="7">
                  <c:v>0.30061331167410921</c:v>
                </c:pt>
                <c:pt idx="8">
                  <c:v>0.31224644429279313</c:v>
                </c:pt>
                <c:pt idx="9">
                  <c:v>0.32387957691147712</c:v>
                </c:pt>
                <c:pt idx="10">
                  <c:v>0.33551270953016105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8ABB-4FA4-B831-FB86D89321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7096352"/>
        <c:axId val="467101056"/>
        <c:extLst/>
      </c:scatterChart>
      <c:valAx>
        <c:axId val="467096352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7101056"/>
        <c:crosses val="autoZero"/>
        <c:crossBetween val="midCat"/>
      </c:valAx>
      <c:valAx>
        <c:axId val="467101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70963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7461839385466904"/>
          <c:y val="0.13826769117316731"/>
          <c:w val="0.27344531933508309"/>
          <c:h val="0.2859181214178649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HTP net  - varying recycling quota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9247594050743664E-2"/>
          <c:y val="0.13891385767790262"/>
          <c:w val="0.87119685039370076"/>
          <c:h val="0.7582827567902327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Resume_SensAnal!$N$30</c:f>
              <c:strCache>
                <c:ptCount val="1"/>
                <c:pt idx="0">
                  <c:v>NaNMC</c:v>
                </c:pt>
              </c:strCache>
            </c:strRef>
          </c:tx>
          <c:spPr>
            <a:ln w="19050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Resume_SensAnal!$D$163:$D$173</c:f>
              <c:numCache>
                <c:formatCode>0%</c:formatCode>
                <c:ptCount val="11"/>
                <c:pt idx="0">
                  <c:v>1</c:v>
                </c:pt>
                <c:pt idx="1">
                  <c:v>0.9</c:v>
                </c:pt>
                <c:pt idx="2">
                  <c:v>0.8</c:v>
                </c:pt>
                <c:pt idx="3">
                  <c:v>0.7</c:v>
                </c:pt>
                <c:pt idx="4">
                  <c:v>0.6</c:v>
                </c:pt>
                <c:pt idx="5">
                  <c:v>0.5</c:v>
                </c:pt>
                <c:pt idx="6">
                  <c:v>0.4</c:v>
                </c:pt>
                <c:pt idx="7">
                  <c:v>0.3</c:v>
                </c:pt>
                <c:pt idx="8">
                  <c:v>0.2</c:v>
                </c:pt>
                <c:pt idx="9">
                  <c:v>0.1</c:v>
                </c:pt>
                <c:pt idx="10">
                  <c:v>0</c:v>
                </c:pt>
              </c:numCache>
            </c:numRef>
          </c:xVal>
          <c:yVal>
            <c:numRef>
              <c:f>Resume_SensAnal!$N$163:$N$173</c:f>
              <c:numCache>
                <c:formatCode>General</c:formatCode>
                <c:ptCount val="11"/>
                <c:pt idx="0">
                  <c:v>3.6492356831153969E-2</c:v>
                </c:pt>
                <c:pt idx="1">
                  <c:v>4.4433473370233914E-2</c:v>
                </c:pt>
                <c:pt idx="2">
                  <c:v>5.2374589909313859E-2</c:v>
                </c:pt>
                <c:pt idx="3">
                  <c:v>6.0315706448393819E-2</c:v>
                </c:pt>
                <c:pt idx="4">
                  <c:v>6.8256822987473764E-2</c:v>
                </c:pt>
                <c:pt idx="5">
                  <c:v>7.619793952655371E-2</c:v>
                </c:pt>
                <c:pt idx="6">
                  <c:v>8.4139056065633655E-2</c:v>
                </c:pt>
                <c:pt idx="7">
                  <c:v>9.2080172604713614E-2</c:v>
                </c:pt>
                <c:pt idx="8">
                  <c:v>0.10002128914379356</c:v>
                </c:pt>
                <c:pt idx="9">
                  <c:v>0.10796240568287352</c:v>
                </c:pt>
                <c:pt idx="10">
                  <c:v>0.11590352222195346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ABB-4FA4-B831-FB86D893215C}"/>
            </c:ext>
          </c:extLst>
        </c:ser>
        <c:ser>
          <c:idx val="1"/>
          <c:order val="1"/>
          <c:tx>
            <c:strRef>
              <c:f>Resume_SensAnal!$O$30</c:f>
              <c:strCache>
                <c:ptCount val="1"/>
                <c:pt idx="0">
                  <c:v>NaMVP</c:v>
                </c:pt>
              </c:strCache>
            </c:strRef>
          </c:tx>
          <c:spPr>
            <a:ln w="25400" cap="rnd">
              <a:solidFill>
                <a:schemeClr val="accent4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Resume_SensAnal!$D$163:$D$173</c:f>
              <c:numCache>
                <c:formatCode>0%</c:formatCode>
                <c:ptCount val="11"/>
                <c:pt idx="0">
                  <c:v>1</c:v>
                </c:pt>
                <c:pt idx="1">
                  <c:v>0.9</c:v>
                </c:pt>
                <c:pt idx="2">
                  <c:v>0.8</c:v>
                </c:pt>
                <c:pt idx="3">
                  <c:v>0.7</c:v>
                </c:pt>
                <c:pt idx="4">
                  <c:v>0.6</c:v>
                </c:pt>
                <c:pt idx="5">
                  <c:v>0.5</c:v>
                </c:pt>
                <c:pt idx="6">
                  <c:v>0.4</c:v>
                </c:pt>
                <c:pt idx="7">
                  <c:v>0.3</c:v>
                </c:pt>
                <c:pt idx="8">
                  <c:v>0.2</c:v>
                </c:pt>
                <c:pt idx="9">
                  <c:v>0.1</c:v>
                </c:pt>
                <c:pt idx="10">
                  <c:v>0</c:v>
                </c:pt>
              </c:numCache>
            </c:numRef>
          </c:xVal>
          <c:yVal>
            <c:numRef>
              <c:f>Resume_SensAnal!$O$163:$O$173</c:f>
              <c:numCache>
                <c:formatCode>General</c:formatCode>
                <c:ptCount val="11"/>
                <c:pt idx="0">
                  <c:v>0.1700390956832962</c:v>
                </c:pt>
                <c:pt idx="1">
                  <c:v>0.17046424958300235</c:v>
                </c:pt>
                <c:pt idx="2">
                  <c:v>0.17088940348270851</c:v>
                </c:pt>
                <c:pt idx="3">
                  <c:v>0.17131455738241466</c:v>
                </c:pt>
                <c:pt idx="4">
                  <c:v>0.17173971128212082</c:v>
                </c:pt>
                <c:pt idx="5">
                  <c:v>0.17216486518182697</c:v>
                </c:pt>
                <c:pt idx="6">
                  <c:v>0.17259001908153312</c:v>
                </c:pt>
                <c:pt idx="7">
                  <c:v>0.17301517298123928</c:v>
                </c:pt>
                <c:pt idx="8">
                  <c:v>0.17344032688094543</c:v>
                </c:pt>
                <c:pt idx="9">
                  <c:v>0.17386548078065159</c:v>
                </c:pt>
                <c:pt idx="10">
                  <c:v>0.17429063468035774</c:v>
                </c:pt>
              </c:numCache>
            </c:numRef>
          </c:yVal>
          <c:smooth val="1"/>
          <c:extLst xmlns:c15="http://schemas.microsoft.com/office/drawing/2012/chart">
            <c:ext xmlns:c16="http://schemas.microsoft.com/office/drawing/2014/chart" uri="{C3380CC4-5D6E-409C-BE32-E72D297353CC}">
              <c16:uniqueId val="{00000006-8ABB-4FA4-B831-FB86D893215C}"/>
            </c:ext>
          </c:extLst>
        </c:ser>
        <c:ser>
          <c:idx val="2"/>
          <c:order val="2"/>
          <c:tx>
            <c:strRef>
              <c:f>Resume_SensAnal!$P$30</c:f>
              <c:strCache>
                <c:ptCount val="1"/>
                <c:pt idx="0">
                  <c:v>NaMMO</c:v>
                </c:pt>
              </c:strCache>
            </c:strRef>
          </c:tx>
          <c:spPr>
            <a:ln w="19050" cap="rnd">
              <a:solidFill>
                <a:schemeClr val="accent4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Resume_SensAnal!$D$163:$D$173</c:f>
              <c:numCache>
                <c:formatCode>0%</c:formatCode>
                <c:ptCount val="11"/>
                <c:pt idx="0">
                  <c:v>1</c:v>
                </c:pt>
                <c:pt idx="1">
                  <c:v>0.9</c:v>
                </c:pt>
                <c:pt idx="2">
                  <c:v>0.8</c:v>
                </c:pt>
                <c:pt idx="3">
                  <c:v>0.7</c:v>
                </c:pt>
                <c:pt idx="4">
                  <c:v>0.6</c:v>
                </c:pt>
                <c:pt idx="5">
                  <c:v>0.5</c:v>
                </c:pt>
                <c:pt idx="6">
                  <c:v>0.4</c:v>
                </c:pt>
                <c:pt idx="7">
                  <c:v>0.3</c:v>
                </c:pt>
                <c:pt idx="8">
                  <c:v>0.2</c:v>
                </c:pt>
                <c:pt idx="9">
                  <c:v>0.1</c:v>
                </c:pt>
                <c:pt idx="10">
                  <c:v>0</c:v>
                </c:pt>
              </c:numCache>
            </c:numRef>
          </c:xVal>
          <c:yVal>
            <c:numRef>
              <c:f>Resume_SensAnal!$P$163:$P$173</c:f>
              <c:numCache>
                <c:formatCode>General</c:formatCode>
                <c:ptCount val="11"/>
                <c:pt idx="0">
                  <c:v>1.4391044272046646E-2</c:v>
                </c:pt>
                <c:pt idx="1">
                  <c:v>1.4688989669607237E-2</c:v>
                </c:pt>
                <c:pt idx="2">
                  <c:v>1.498693506716783E-2</c:v>
                </c:pt>
                <c:pt idx="3">
                  <c:v>1.5284880464728421E-2</c:v>
                </c:pt>
                <c:pt idx="4">
                  <c:v>1.5582825862289013E-2</c:v>
                </c:pt>
                <c:pt idx="5">
                  <c:v>1.5880771259849605E-2</c:v>
                </c:pt>
                <c:pt idx="6">
                  <c:v>1.6178716657410195E-2</c:v>
                </c:pt>
                <c:pt idx="7">
                  <c:v>1.6476662054970788E-2</c:v>
                </c:pt>
                <c:pt idx="8">
                  <c:v>1.6774607452531381E-2</c:v>
                </c:pt>
                <c:pt idx="9">
                  <c:v>1.707255285009197E-2</c:v>
                </c:pt>
                <c:pt idx="10">
                  <c:v>1.7370498247652563E-2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ABB-4FA4-B831-FB86D893215C}"/>
            </c:ext>
          </c:extLst>
        </c:ser>
        <c:ser>
          <c:idx val="3"/>
          <c:order val="3"/>
          <c:tx>
            <c:strRef>
              <c:f>Resume_SensAnal!$Q$30</c:f>
              <c:strCache>
                <c:ptCount val="1"/>
                <c:pt idx="0">
                  <c:v>NaNMMT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Resume_SensAnal!$D$163:$D$173</c:f>
              <c:numCache>
                <c:formatCode>0%</c:formatCode>
                <c:ptCount val="11"/>
                <c:pt idx="0">
                  <c:v>1</c:v>
                </c:pt>
                <c:pt idx="1">
                  <c:v>0.9</c:v>
                </c:pt>
                <c:pt idx="2">
                  <c:v>0.8</c:v>
                </c:pt>
                <c:pt idx="3">
                  <c:v>0.7</c:v>
                </c:pt>
                <c:pt idx="4">
                  <c:v>0.6</c:v>
                </c:pt>
                <c:pt idx="5">
                  <c:v>0.5</c:v>
                </c:pt>
                <c:pt idx="6">
                  <c:v>0.4</c:v>
                </c:pt>
                <c:pt idx="7">
                  <c:v>0.3</c:v>
                </c:pt>
                <c:pt idx="8">
                  <c:v>0.2</c:v>
                </c:pt>
                <c:pt idx="9">
                  <c:v>0.1</c:v>
                </c:pt>
                <c:pt idx="10">
                  <c:v>0</c:v>
                </c:pt>
              </c:numCache>
            </c:numRef>
          </c:xVal>
          <c:yVal>
            <c:numRef>
              <c:f>Resume_SensAnal!$Q$163:$Q$173</c:f>
              <c:numCache>
                <c:formatCode>General</c:formatCode>
                <c:ptCount val="11"/>
                <c:pt idx="0">
                  <c:v>1.424957197581448E-2</c:v>
                </c:pt>
                <c:pt idx="1">
                  <c:v>1.5770259453868028E-2</c:v>
                </c:pt>
                <c:pt idx="2">
                  <c:v>1.7290946931921573E-2</c:v>
                </c:pt>
                <c:pt idx="3">
                  <c:v>1.8811634409975124E-2</c:v>
                </c:pt>
                <c:pt idx="4">
                  <c:v>2.0332321888028668E-2</c:v>
                </c:pt>
                <c:pt idx="5">
                  <c:v>2.1853009366082213E-2</c:v>
                </c:pt>
                <c:pt idx="6">
                  <c:v>2.3373696844135761E-2</c:v>
                </c:pt>
                <c:pt idx="7">
                  <c:v>2.4894384322189309E-2</c:v>
                </c:pt>
                <c:pt idx="8">
                  <c:v>2.6415071800242856E-2</c:v>
                </c:pt>
                <c:pt idx="9">
                  <c:v>2.7935759278296401E-2</c:v>
                </c:pt>
                <c:pt idx="10">
                  <c:v>2.9456446756349949E-2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ABB-4FA4-B831-FB86D893215C}"/>
            </c:ext>
          </c:extLst>
        </c:ser>
        <c:ser>
          <c:idx val="4"/>
          <c:order val="4"/>
          <c:tx>
            <c:strRef>
              <c:f>Resume_SensAnal!$R$30</c:f>
              <c:strCache>
                <c:ptCount val="1"/>
                <c:pt idx="0">
                  <c:v>NaPBA</c:v>
                </c:pt>
              </c:strCache>
            </c:strRef>
          </c:tx>
          <c:spPr>
            <a:ln w="19050" cap="rnd">
              <a:solidFill>
                <a:schemeClr val="accent4">
                  <a:lumMod val="7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Resume_SensAnal!$D$163:$D$173</c:f>
              <c:numCache>
                <c:formatCode>0%</c:formatCode>
                <c:ptCount val="11"/>
                <c:pt idx="0">
                  <c:v>1</c:v>
                </c:pt>
                <c:pt idx="1">
                  <c:v>0.9</c:v>
                </c:pt>
                <c:pt idx="2">
                  <c:v>0.8</c:v>
                </c:pt>
                <c:pt idx="3">
                  <c:v>0.7</c:v>
                </c:pt>
                <c:pt idx="4">
                  <c:v>0.6</c:v>
                </c:pt>
                <c:pt idx="5">
                  <c:v>0.5</c:v>
                </c:pt>
                <c:pt idx="6">
                  <c:v>0.4</c:v>
                </c:pt>
                <c:pt idx="7">
                  <c:v>0.3</c:v>
                </c:pt>
                <c:pt idx="8">
                  <c:v>0.2</c:v>
                </c:pt>
                <c:pt idx="9">
                  <c:v>0.1</c:v>
                </c:pt>
                <c:pt idx="10">
                  <c:v>0</c:v>
                </c:pt>
              </c:numCache>
            </c:numRef>
          </c:xVal>
          <c:yVal>
            <c:numRef>
              <c:f>Resume_SensAnal!$R$163:$R$173</c:f>
              <c:numCache>
                <c:formatCode>General</c:formatCode>
                <c:ptCount val="11"/>
                <c:pt idx="0">
                  <c:v>1.9367220723828637E-2</c:v>
                </c:pt>
                <c:pt idx="1">
                  <c:v>2.0143476133726398E-2</c:v>
                </c:pt>
                <c:pt idx="2">
                  <c:v>2.091973154362416E-2</c:v>
                </c:pt>
                <c:pt idx="3">
                  <c:v>2.1695986953521922E-2</c:v>
                </c:pt>
                <c:pt idx="4">
                  <c:v>2.247224236341968E-2</c:v>
                </c:pt>
                <c:pt idx="5">
                  <c:v>2.3248497773317441E-2</c:v>
                </c:pt>
                <c:pt idx="6">
                  <c:v>2.4024753183215203E-2</c:v>
                </c:pt>
                <c:pt idx="7">
                  <c:v>2.4801008593112964E-2</c:v>
                </c:pt>
                <c:pt idx="8">
                  <c:v>2.5577264003010722E-2</c:v>
                </c:pt>
                <c:pt idx="9">
                  <c:v>2.6353519412908484E-2</c:v>
                </c:pt>
                <c:pt idx="10">
                  <c:v>2.7129774822806246E-2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ABB-4FA4-B831-FB86D893215C}"/>
            </c:ext>
          </c:extLst>
        </c:ser>
        <c:ser>
          <c:idx val="5"/>
          <c:order val="5"/>
          <c:tx>
            <c:strRef>
              <c:f>Resume_SensAnal!$S$30</c:f>
              <c:strCache>
                <c:ptCount val="1"/>
                <c:pt idx="0">
                  <c:v>LiNMC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Resume_SensAnal!$D$163:$D$173</c:f>
              <c:numCache>
                <c:formatCode>0%</c:formatCode>
                <c:ptCount val="11"/>
                <c:pt idx="0">
                  <c:v>1</c:v>
                </c:pt>
                <c:pt idx="1">
                  <c:v>0.9</c:v>
                </c:pt>
                <c:pt idx="2">
                  <c:v>0.8</c:v>
                </c:pt>
                <c:pt idx="3">
                  <c:v>0.7</c:v>
                </c:pt>
                <c:pt idx="4">
                  <c:v>0.6</c:v>
                </c:pt>
                <c:pt idx="5">
                  <c:v>0.5</c:v>
                </c:pt>
                <c:pt idx="6">
                  <c:v>0.4</c:v>
                </c:pt>
                <c:pt idx="7">
                  <c:v>0.3</c:v>
                </c:pt>
                <c:pt idx="8">
                  <c:v>0.2</c:v>
                </c:pt>
                <c:pt idx="9">
                  <c:v>0.1</c:v>
                </c:pt>
                <c:pt idx="10">
                  <c:v>0</c:v>
                </c:pt>
              </c:numCache>
            </c:numRef>
          </c:xVal>
          <c:yVal>
            <c:numRef>
              <c:f>Resume_SensAnal!$S$163:$S$173</c:f>
              <c:numCache>
                <c:formatCode>General</c:formatCode>
                <c:ptCount val="11"/>
                <c:pt idx="0">
                  <c:v>1.9079852051812979E-2</c:v>
                </c:pt>
                <c:pt idx="1">
                  <c:v>2.7576849656342217E-2</c:v>
                </c:pt>
                <c:pt idx="2">
                  <c:v>3.6073847260871469E-2</c:v>
                </c:pt>
                <c:pt idx="3">
                  <c:v>4.4570844865400715E-2</c:v>
                </c:pt>
                <c:pt idx="4">
                  <c:v>5.3067842469929953E-2</c:v>
                </c:pt>
                <c:pt idx="5">
                  <c:v>6.1564840074459198E-2</c:v>
                </c:pt>
                <c:pt idx="6">
                  <c:v>7.0061837678988437E-2</c:v>
                </c:pt>
                <c:pt idx="7">
                  <c:v>7.8558835283517689E-2</c:v>
                </c:pt>
                <c:pt idx="8">
                  <c:v>8.7055832888046927E-2</c:v>
                </c:pt>
                <c:pt idx="9">
                  <c:v>9.555283049257618E-2</c:v>
                </c:pt>
                <c:pt idx="10">
                  <c:v>0.10404982809710542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8ABB-4FA4-B831-FB86D893215C}"/>
            </c:ext>
          </c:extLst>
        </c:ser>
        <c:ser>
          <c:idx val="6"/>
          <c:order val="6"/>
          <c:tx>
            <c:strRef>
              <c:f>Resume_SensAnal!$T$30</c:f>
              <c:strCache>
                <c:ptCount val="1"/>
                <c:pt idx="0">
                  <c:v>LiFP</c:v>
                </c:pt>
              </c:strCache>
            </c:strRef>
          </c:tx>
          <c:spPr>
            <a:ln w="19050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Resume_SensAnal!$D$163:$D$173</c:f>
              <c:numCache>
                <c:formatCode>0%</c:formatCode>
                <c:ptCount val="11"/>
                <c:pt idx="0">
                  <c:v>1</c:v>
                </c:pt>
                <c:pt idx="1">
                  <c:v>0.9</c:v>
                </c:pt>
                <c:pt idx="2">
                  <c:v>0.8</c:v>
                </c:pt>
                <c:pt idx="3">
                  <c:v>0.7</c:v>
                </c:pt>
                <c:pt idx="4">
                  <c:v>0.6</c:v>
                </c:pt>
                <c:pt idx="5">
                  <c:v>0.5</c:v>
                </c:pt>
                <c:pt idx="6">
                  <c:v>0.4</c:v>
                </c:pt>
                <c:pt idx="7">
                  <c:v>0.3</c:v>
                </c:pt>
                <c:pt idx="8">
                  <c:v>0.2</c:v>
                </c:pt>
                <c:pt idx="9">
                  <c:v>0.1</c:v>
                </c:pt>
                <c:pt idx="10">
                  <c:v>0</c:v>
                </c:pt>
              </c:numCache>
            </c:numRef>
          </c:xVal>
          <c:yVal>
            <c:numRef>
              <c:f>Resume_SensAnal!$T$163:$T$173</c:f>
              <c:numCache>
                <c:formatCode>General</c:formatCode>
                <c:ptCount val="11"/>
                <c:pt idx="0">
                  <c:v>2.61971943923162E-2</c:v>
                </c:pt>
                <c:pt idx="1">
                  <c:v>3.3563019277698836E-2</c:v>
                </c:pt>
                <c:pt idx="2">
                  <c:v>4.0928844163081471E-2</c:v>
                </c:pt>
                <c:pt idx="3">
                  <c:v>4.8294669048464113E-2</c:v>
                </c:pt>
                <c:pt idx="4">
                  <c:v>5.5660493933846748E-2</c:v>
                </c:pt>
                <c:pt idx="5">
                  <c:v>6.3026318819229377E-2</c:v>
                </c:pt>
                <c:pt idx="6">
                  <c:v>7.0392143704612026E-2</c:v>
                </c:pt>
                <c:pt idx="7">
                  <c:v>7.7757968589994661E-2</c:v>
                </c:pt>
                <c:pt idx="8">
                  <c:v>8.5123793475377296E-2</c:v>
                </c:pt>
                <c:pt idx="9">
                  <c:v>9.2489618360759931E-2</c:v>
                </c:pt>
                <c:pt idx="10">
                  <c:v>9.9855443246142567E-2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8ABB-4FA4-B831-FB86D89321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7091256"/>
        <c:axId val="467092824"/>
        <c:extLst/>
      </c:scatterChart>
      <c:valAx>
        <c:axId val="467091256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7092824"/>
        <c:crosses val="autoZero"/>
        <c:crossBetween val="midCat"/>
      </c:valAx>
      <c:valAx>
        <c:axId val="467092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70912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630474964837455"/>
          <c:y val="0.3033302112161706"/>
          <c:w val="0.27344531933508309"/>
          <c:h val="0.311036330989626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498381452318462"/>
          <c:y val="5.0925925925925923E-2"/>
          <c:w val="0.76446062992125996"/>
          <c:h val="0.64723024205307667"/>
        </c:manualLayout>
      </c:layout>
      <c:lineChart>
        <c:grouping val="standard"/>
        <c:varyColors val="0"/>
        <c:ser>
          <c:idx val="0"/>
          <c:order val="0"/>
          <c:tx>
            <c:strRef>
              <c:f>'Use Phase_Grid'!$K$134</c:f>
              <c:strCache>
                <c:ptCount val="1"/>
                <c:pt idx="0">
                  <c:v>NaNMC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'Use Phase_Grid'!$J$136:$J$144</c:f>
              <c:numCache>
                <c:formatCode>General</c:formatCode>
                <c:ptCount val="9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  <c:pt idx="4">
                  <c:v>5000</c:v>
                </c:pt>
                <c:pt idx="5">
                  <c:v>6000</c:v>
                </c:pt>
                <c:pt idx="6">
                  <c:v>7000</c:v>
                </c:pt>
                <c:pt idx="7">
                  <c:v>8000</c:v>
                </c:pt>
                <c:pt idx="8">
                  <c:v>9000</c:v>
                </c:pt>
              </c:numCache>
            </c:numRef>
          </c:cat>
          <c:val>
            <c:numRef>
              <c:f>'Use Phase_Grid'!$K$136:$K$144</c:f>
              <c:numCache>
                <c:formatCode>0.00E+00</c:formatCode>
                <c:ptCount val="9"/>
                <c:pt idx="0">
                  <c:v>0.78000364431195701</c:v>
                </c:pt>
                <c:pt idx="1">
                  <c:v>0.48652356128641316</c:v>
                </c:pt>
                <c:pt idx="2">
                  <c:v>0.38869686694456518</c:v>
                </c:pt>
                <c:pt idx="3">
                  <c:v>0.33978351977364118</c:v>
                </c:pt>
                <c:pt idx="4">
                  <c:v>0.31043551147108689</c:v>
                </c:pt>
                <c:pt idx="5">
                  <c:v>0.29087017260271725</c:v>
                </c:pt>
                <c:pt idx="6">
                  <c:v>0.27689493055388187</c:v>
                </c:pt>
                <c:pt idx="7">
                  <c:v>0.27344898045964844</c:v>
                </c:pt>
                <c:pt idx="8">
                  <c:v>0.27344898045964844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08-4DE9-9129-C01125876A34}"/>
            </c:ext>
          </c:extLst>
        </c:ser>
        <c:ser>
          <c:idx val="1"/>
          <c:order val="1"/>
          <c:tx>
            <c:strRef>
              <c:f>'Use Phase_Grid'!$M$134</c:f>
              <c:strCache>
                <c:ptCount val="1"/>
                <c:pt idx="0">
                  <c:v>NaMVP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'Use Phase_Grid'!$M$136:$M$144</c:f>
              <c:numCache>
                <c:formatCode>General</c:formatCode>
                <c:ptCount val="9"/>
                <c:pt idx="0">
                  <c:v>1.1654027182171356</c:v>
                </c:pt>
                <c:pt idx="1">
                  <c:v>0.66624974620534205</c:v>
                </c:pt>
                <c:pt idx="2">
                  <c:v>0.49986542220141073</c:v>
                </c:pt>
                <c:pt idx="3">
                  <c:v>0.41667326019944512</c:v>
                </c:pt>
                <c:pt idx="4">
                  <c:v>0.36675796299826574</c:v>
                </c:pt>
                <c:pt idx="5">
                  <c:v>0.33348109819747951</c:v>
                </c:pt>
                <c:pt idx="6">
                  <c:v>0.30971190905406082</c:v>
                </c:pt>
                <c:pt idx="7">
                  <c:v>0.30385101310088902</c:v>
                </c:pt>
                <c:pt idx="8">
                  <c:v>0.30385101310088902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08-4DE9-9129-C01125876A34}"/>
            </c:ext>
          </c:extLst>
        </c:ser>
        <c:ser>
          <c:idx val="2"/>
          <c:order val="2"/>
          <c:tx>
            <c:strRef>
              <c:f>'Use Phase_Grid'!$O$134</c:f>
              <c:strCache>
                <c:ptCount val="1"/>
                <c:pt idx="0">
                  <c:v>NaMMO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'Use Phase_Grid'!$O$136:$O$144</c:f>
              <c:numCache>
                <c:formatCode>General</c:formatCode>
                <c:ptCount val="9"/>
                <c:pt idx="0">
                  <c:v>0.51903206587294626</c:v>
                </c:pt>
                <c:pt idx="1">
                  <c:v>0.35603777206690779</c:v>
                </c:pt>
                <c:pt idx="2">
                  <c:v>0.30170634079822822</c:v>
                </c:pt>
                <c:pt idx="3">
                  <c:v>0.27454062516388855</c:v>
                </c:pt>
                <c:pt idx="4">
                  <c:v>0.25824119578328469</c:v>
                </c:pt>
                <c:pt idx="5">
                  <c:v>0.2473749095295488</c:v>
                </c:pt>
                <c:pt idx="6">
                  <c:v>0.23961327649116604</c:v>
                </c:pt>
                <c:pt idx="7">
                  <c:v>0.23769944916663333</c:v>
                </c:pt>
                <c:pt idx="8">
                  <c:v>0.23769944916663333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008-4DE9-9129-C01125876A34}"/>
            </c:ext>
          </c:extLst>
        </c:ser>
        <c:ser>
          <c:idx val="3"/>
          <c:order val="3"/>
          <c:tx>
            <c:strRef>
              <c:f>'Use Phase_Grid'!$Q$134</c:f>
              <c:strCache>
                <c:ptCount val="1"/>
                <c:pt idx="0">
                  <c:v>NaNMMT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'Use Phase_Grid'!$Q$136:$Q$144</c:f>
              <c:numCache>
                <c:formatCode>General</c:formatCode>
                <c:ptCount val="9"/>
                <c:pt idx="0">
                  <c:v>0.49882467488928556</c:v>
                </c:pt>
                <c:pt idx="1">
                  <c:v>0.34593407657507752</c:v>
                </c:pt>
                <c:pt idx="2">
                  <c:v>0.29497054380367477</c:v>
                </c:pt>
                <c:pt idx="3">
                  <c:v>0.26948877741797339</c:v>
                </c:pt>
                <c:pt idx="4">
                  <c:v>0.25419971758655263</c:v>
                </c:pt>
                <c:pt idx="5">
                  <c:v>0.24400701103227204</c:v>
                </c:pt>
                <c:pt idx="6">
                  <c:v>0.2367265063506431</c:v>
                </c:pt>
                <c:pt idx="7">
                  <c:v>0.2349313134154469</c:v>
                </c:pt>
                <c:pt idx="8">
                  <c:v>0.2349313134154469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008-4DE9-9129-C01125876A34}"/>
            </c:ext>
          </c:extLst>
        </c:ser>
        <c:ser>
          <c:idx val="4"/>
          <c:order val="4"/>
          <c:tx>
            <c:strRef>
              <c:f>'Use Phase_Grid'!$S$134</c:f>
              <c:strCache>
                <c:ptCount val="1"/>
                <c:pt idx="0">
                  <c:v>NaPBA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'Use Phase_Grid'!$S$136:$S$144</c:f>
              <c:numCache>
                <c:formatCode>General</c:formatCode>
                <c:ptCount val="9"/>
                <c:pt idx="0">
                  <c:v>0.62174400873002522</c:v>
                </c:pt>
                <c:pt idx="1">
                  <c:v>0.39442039146178676</c:v>
                </c:pt>
                <c:pt idx="2">
                  <c:v>0.31864585237237397</c:v>
                </c:pt>
                <c:pt idx="3">
                  <c:v>0.28075858282766752</c:v>
                </c:pt>
                <c:pt idx="4">
                  <c:v>0.25802622110084367</c:v>
                </c:pt>
                <c:pt idx="5">
                  <c:v>0.24287131328296113</c:v>
                </c:pt>
                <c:pt idx="6">
                  <c:v>0.2320463791273307</c:v>
                </c:pt>
                <c:pt idx="7">
                  <c:v>0.2293772172807369</c:v>
                </c:pt>
                <c:pt idx="8">
                  <c:v>0.2293772172807369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008-4DE9-9129-C01125876A34}"/>
            </c:ext>
          </c:extLst>
        </c:ser>
        <c:ser>
          <c:idx val="5"/>
          <c:order val="5"/>
          <c:tx>
            <c:strRef>
              <c:f>'Use Phase_Grid'!$U$134</c:f>
              <c:strCache>
                <c:ptCount val="1"/>
                <c:pt idx="0">
                  <c:v>LiNMC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'Use Phase_Grid'!$U$136:$U$144</c:f>
              <c:numCache>
                <c:formatCode>General</c:formatCode>
                <c:ptCount val="9"/>
                <c:pt idx="0">
                  <c:v>0.43024988031698341</c:v>
                </c:pt>
                <c:pt idx="1">
                  <c:v>0.31164667928892636</c:v>
                </c:pt>
                <c:pt idx="2">
                  <c:v>0.27211227894624068</c:v>
                </c:pt>
                <c:pt idx="3">
                  <c:v>0.25234507877489787</c:v>
                </c:pt>
                <c:pt idx="4">
                  <c:v>0.24048475867209215</c:v>
                </c:pt>
                <c:pt idx="5">
                  <c:v>0.23257787860355503</c:v>
                </c:pt>
                <c:pt idx="6">
                  <c:v>0.22693010712602851</c:v>
                </c:pt>
                <c:pt idx="7">
                  <c:v>0.22553750593978911</c:v>
                </c:pt>
                <c:pt idx="8">
                  <c:v>0.22553750593978911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008-4DE9-9129-C01125876A34}"/>
            </c:ext>
          </c:extLst>
        </c:ser>
        <c:ser>
          <c:idx val="6"/>
          <c:order val="6"/>
          <c:tx>
            <c:strRef>
              <c:f>'Use Phase_Grid'!$W$134</c:f>
              <c:strCache>
                <c:ptCount val="1"/>
                <c:pt idx="0">
                  <c:v>LiFP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'Use Phase_Grid'!$W$136:$W$144</c:f>
              <c:numCache>
                <c:formatCode>General</c:formatCode>
                <c:ptCount val="9"/>
                <c:pt idx="0">
                  <c:v>0.30379054014959833</c:v>
                </c:pt>
                <c:pt idx="1">
                  <c:v>0.26473517844786976</c:v>
                </c:pt>
                <c:pt idx="2">
                  <c:v>0.24303775528024277</c:v>
                </c:pt>
                <c:pt idx="3">
                  <c:v>0.22923030417357101</c:v>
                </c:pt>
                <c:pt idx="4">
                  <c:v>0.21967129956125986</c:v>
                </c:pt>
                <c:pt idx="5">
                  <c:v>0.21390970774014079</c:v>
                </c:pt>
                <c:pt idx="6">
                  <c:v>0.21390970774014079</c:v>
                </c:pt>
                <c:pt idx="7">
                  <c:v>0.21390970774014079</c:v>
                </c:pt>
                <c:pt idx="8">
                  <c:v>0.21390970774014079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008-4DE9-9129-C01125876A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7111640"/>
        <c:axId val="467104584"/>
      </c:lineChart>
      <c:catAx>
        <c:axId val="467111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7104584"/>
        <c:crosses val="autoZero"/>
        <c:auto val="1"/>
        <c:lblAlgn val="ctr"/>
        <c:lblOffset val="100"/>
        <c:noMultiLvlLbl val="0"/>
      </c:catAx>
      <c:valAx>
        <c:axId val="467104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AP/kWh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7111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827734033245841"/>
          <c:y val="0.82291557305336838"/>
          <c:w val="0.77900087489063852"/>
          <c:h val="0.1493066491688538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498381452318462"/>
          <c:y val="5.0925925925925923E-2"/>
          <c:w val="0.76446062992125996"/>
          <c:h val="0.65648950131233585"/>
        </c:manualLayout>
      </c:layout>
      <c:lineChart>
        <c:grouping val="standard"/>
        <c:varyColors val="0"/>
        <c:ser>
          <c:idx val="0"/>
          <c:order val="0"/>
          <c:tx>
            <c:strRef>
              <c:f>'Use Phase_Grid'!$K$134</c:f>
              <c:strCache>
                <c:ptCount val="1"/>
                <c:pt idx="0">
                  <c:v>NaNMC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'Use Phase_Grid'!$J$136:$J$144</c:f>
              <c:numCache>
                <c:formatCode>General</c:formatCode>
                <c:ptCount val="9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  <c:pt idx="4">
                  <c:v>5000</c:v>
                </c:pt>
                <c:pt idx="5">
                  <c:v>6000</c:v>
                </c:pt>
                <c:pt idx="6">
                  <c:v>7000</c:v>
                </c:pt>
                <c:pt idx="7">
                  <c:v>8000</c:v>
                </c:pt>
                <c:pt idx="8">
                  <c:v>9000</c:v>
                </c:pt>
              </c:numCache>
            </c:numRef>
          </c:cat>
          <c:val>
            <c:numRef>
              <c:f>'Use Phase_Grid'!$K$148:$K$156</c:f>
              <c:numCache>
                <c:formatCode>0.00E+00</c:formatCode>
                <c:ptCount val="9"/>
                <c:pt idx="0">
                  <c:v>0.12377531619126543</c:v>
                </c:pt>
                <c:pt idx="1">
                  <c:v>8.0627223313023993E-2</c:v>
                </c:pt>
                <c:pt idx="2">
                  <c:v>6.6244525686943515E-2</c:v>
                </c:pt>
                <c:pt idx="3">
                  <c:v>5.9053176873903282E-2</c:v>
                </c:pt>
                <c:pt idx="4">
                  <c:v>5.473836758607914E-2</c:v>
                </c:pt>
                <c:pt idx="5">
                  <c:v>5.1861828060863049E-2</c:v>
                </c:pt>
                <c:pt idx="6">
                  <c:v>4.9807156971422982E-2</c:v>
                </c:pt>
                <c:pt idx="7">
                  <c:v>4.9300525743889809E-2</c:v>
                </c:pt>
                <c:pt idx="8">
                  <c:v>4.9300525743889809E-2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A2-4D34-82C1-2CEEFF05EACB}"/>
            </c:ext>
          </c:extLst>
        </c:ser>
        <c:ser>
          <c:idx val="1"/>
          <c:order val="1"/>
          <c:tx>
            <c:strRef>
              <c:f>'Use Phase_Grid'!$M$134</c:f>
              <c:strCache>
                <c:ptCount val="1"/>
                <c:pt idx="0">
                  <c:v>NaMVP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'Use Phase_Grid'!$M$148:$M$156</c:f>
              <c:numCache>
                <c:formatCode>General</c:formatCode>
                <c:ptCount val="9"/>
                <c:pt idx="0">
                  <c:v>0.15924594789443991</c:v>
                </c:pt>
                <c:pt idx="1">
                  <c:v>9.5843780398832831E-2</c:v>
                </c:pt>
                <c:pt idx="2">
                  <c:v>7.4709724566963814E-2</c:v>
                </c:pt>
                <c:pt idx="3">
                  <c:v>6.4142696651029313E-2</c:v>
                </c:pt>
                <c:pt idx="4">
                  <c:v>5.7802479901468605E-2</c:v>
                </c:pt>
                <c:pt idx="5">
                  <c:v>5.3575668735094797E-2</c:v>
                </c:pt>
                <c:pt idx="6">
                  <c:v>5.0556517901970667E-2</c:v>
                </c:pt>
                <c:pt idx="7">
                  <c:v>4.9812069751337305E-2</c:v>
                </c:pt>
                <c:pt idx="8">
                  <c:v>4.9812069751337305E-2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A2-4D34-82C1-2CEEFF05EACB}"/>
            </c:ext>
          </c:extLst>
        </c:ser>
        <c:ser>
          <c:idx val="2"/>
          <c:order val="2"/>
          <c:tx>
            <c:strRef>
              <c:f>'Use Phase_Grid'!$O$134</c:f>
              <c:strCache>
                <c:ptCount val="1"/>
                <c:pt idx="0">
                  <c:v>NaMMO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'Use Phase_Grid'!$O$148:$O$156</c:f>
              <c:numCache>
                <c:formatCode>General</c:formatCode>
                <c:ptCount val="9"/>
                <c:pt idx="0">
                  <c:v>0.10997265973749337</c:v>
                </c:pt>
                <c:pt idx="1">
                  <c:v>7.3725895086137985E-2</c:v>
                </c:pt>
                <c:pt idx="2">
                  <c:v>6.1643640202352828E-2</c:v>
                </c:pt>
                <c:pt idx="3">
                  <c:v>5.5602512760460264E-2</c:v>
                </c:pt>
                <c:pt idx="4">
                  <c:v>5.1977836295324729E-2</c:v>
                </c:pt>
                <c:pt idx="5">
                  <c:v>4.9561385318567699E-2</c:v>
                </c:pt>
                <c:pt idx="6">
                  <c:v>4.7835348906598393E-2</c:v>
                </c:pt>
                <c:pt idx="7">
                  <c:v>4.7409750887208703E-2</c:v>
                </c:pt>
                <c:pt idx="8">
                  <c:v>4.7409750887208703E-2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A2-4D34-82C1-2CEEFF05EACB}"/>
            </c:ext>
          </c:extLst>
        </c:ser>
        <c:ser>
          <c:idx val="3"/>
          <c:order val="3"/>
          <c:tx>
            <c:strRef>
              <c:f>'Use Phase_Grid'!$Q$134</c:f>
              <c:strCache>
                <c:ptCount val="1"/>
                <c:pt idx="0">
                  <c:v>NaNMMT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'Use Phase_Grid'!$Q$148:$Q$156</c:f>
              <c:numCache>
                <c:formatCode>General</c:formatCode>
                <c:ptCount val="9"/>
                <c:pt idx="0">
                  <c:v>9.6203941722343381E-2</c:v>
                </c:pt>
                <c:pt idx="1">
                  <c:v>6.6841536078562969E-2</c:v>
                </c:pt>
                <c:pt idx="2">
                  <c:v>5.7054067530636174E-2</c:v>
                </c:pt>
                <c:pt idx="3">
                  <c:v>5.216033325667277E-2</c:v>
                </c:pt>
                <c:pt idx="4">
                  <c:v>4.9224092692294732E-2</c:v>
                </c:pt>
                <c:pt idx="5">
                  <c:v>4.7266598982709372E-2</c:v>
                </c:pt>
                <c:pt idx="6">
                  <c:v>4.5868389190148399E-2</c:v>
                </c:pt>
                <c:pt idx="7">
                  <c:v>4.5523625131708711E-2</c:v>
                </c:pt>
                <c:pt idx="8">
                  <c:v>4.5523625131708711E-2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0A2-4D34-82C1-2CEEFF05EACB}"/>
            </c:ext>
          </c:extLst>
        </c:ser>
        <c:ser>
          <c:idx val="4"/>
          <c:order val="4"/>
          <c:tx>
            <c:strRef>
              <c:f>'Use Phase_Grid'!$S$134</c:f>
              <c:strCache>
                <c:ptCount val="1"/>
                <c:pt idx="0">
                  <c:v>NaPBA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'Use Phase_Grid'!$S$148:$S$156</c:f>
              <c:numCache>
                <c:formatCode>General</c:formatCode>
                <c:ptCount val="9"/>
                <c:pt idx="0">
                  <c:v>0.14772065133246867</c:v>
                </c:pt>
                <c:pt idx="1">
                  <c:v>9.0081132117847226E-2</c:v>
                </c:pt>
                <c:pt idx="2">
                  <c:v>7.0867959046306744E-2</c:v>
                </c:pt>
                <c:pt idx="3">
                  <c:v>6.126137251053651E-2</c:v>
                </c:pt>
                <c:pt idx="4">
                  <c:v>5.5497420589074364E-2</c:v>
                </c:pt>
                <c:pt idx="5">
                  <c:v>5.1654785974766269E-2</c:v>
                </c:pt>
                <c:pt idx="6">
                  <c:v>4.8910046964546199E-2</c:v>
                </c:pt>
                <c:pt idx="7">
                  <c:v>4.8233262003122078E-2</c:v>
                </c:pt>
                <c:pt idx="8">
                  <c:v>4.8233262003122078E-2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0A2-4D34-82C1-2CEEFF05EACB}"/>
            </c:ext>
          </c:extLst>
        </c:ser>
        <c:ser>
          <c:idx val="5"/>
          <c:order val="5"/>
          <c:tx>
            <c:strRef>
              <c:f>'Use Phase_Grid'!$U$134</c:f>
              <c:strCache>
                <c:ptCount val="1"/>
                <c:pt idx="0">
                  <c:v>LiNMC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'Use Phase_Grid'!$U$148:$U$156</c:f>
              <c:numCache>
                <c:formatCode>General</c:formatCode>
                <c:ptCount val="9"/>
                <c:pt idx="0">
                  <c:v>8.069475533063511E-2</c:v>
                </c:pt>
                <c:pt idx="1">
                  <c:v>5.9086942882708826E-2</c:v>
                </c:pt>
                <c:pt idx="2">
                  <c:v>5.1884338733400072E-2</c:v>
                </c:pt>
                <c:pt idx="3">
                  <c:v>4.8283036658745698E-2</c:v>
                </c:pt>
                <c:pt idx="4">
                  <c:v>4.6122255413953074E-2</c:v>
                </c:pt>
                <c:pt idx="5">
                  <c:v>4.4681734584091318E-2</c:v>
                </c:pt>
                <c:pt idx="6">
                  <c:v>4.3652791134190072E-2</c:v>
                </c:pt>
                <c:pt idx="7">
                  <c:v>4.3399079050652774E-2</c:v>
                </c:pt>
                <c:pt idx="8">
                  <c:v>4.3399079050652774E-2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0A2-4D34-82C1-2CEEFF05EACB}"/>
            </c:ext>
          </c:extLst>
        </c:ser>
        <c:ser>
          <c:idx val="6"/>
          <c:order val="6"/>
          <c:tx>
            <c:strRef>
              <c:f>'Use Phase_Grid'!$W$134</c:f>
              <c:strCache>
                <c:ptCount val="1"/>
                <c:pt idx="0">
                  <c:v>LiFP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'Use Phase_Grid'!$W$148:$W$156</c:f>
              <c:numCache>
                <c:formatCode>General</c:formatCode>
                <c:ptCount val="9"/>
                <c:pt idx="0">
                  <c:v>5.9287273826366782E-2</c:v>
                </c:pt>
                <c:pt idx="1">
                  <c:v>5.1617084991183643E-2</c:v>
                </c:pt>
                <c:pt idx="2">
                  <c:v>4.7355868971637453E-2</c:v>
                </c:pt>
                <c:pt idx="3">
                  <c:v>4.4644186050108059E-2</c:v>
                </c:pt>
                <c:pt idx="4">
                  <c:v>4.2766867104433857E-2</c:v>
                </c:pt>
                <c:pt idx="5">
                  <c:v>4.1635332397452159E-2</c:v>
                </c:pt>
                <c:pt idx="6">
                  <c:v>4.1635332397452159E-2</c:v>
                </c:pt>
                <c:pt idx="7">
                  <c:v>4.1635332397452159E-2</c:v>
                </c:pt>
                <c:pt idx="8">
                  <c:v>4.1635332397452159E-2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0A2-4D34-82C1-2CEEFF05E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7104976"/>
        <c:axId val="467112032"/>
      </c:lineChart>
      <c:catAx>
        <c:axId val="467104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7112032"/>
        <c:crosses val="autoZero"/>
        <c:auto val="1"/>
        <c:lblAlgn val="ctr"/>
        <c:lblOffset val="100"/>
        <c:noMultiLvlLbl val="0"/>
      </c:catAx>
      <c:valAx>
        <c:axId val="467112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GWP/kWh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7104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161067366579177"/>
          <c:y val="0.82754520268299792"/>
          <c:w val="0.77900087489063852"/>
          <c:h val="0.1493066491688538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498381452318462"/>
          <c:y val="5.0925925925925923E-2"/>
          <c:w val="0.76446062992125996"/>
          <c:h val="0.59216190081502984"/>
        </c:manualLayout>
      </c:layout>
      <c:lineChart>
        <c:grouping val="standard"/>
        <c:varyColors val="0"/>
        <c:ser>
          <c:idx val="0"/>
          <c:order val="0"/>
          <c:tx>
            <c:strRef>
              <c:f>'Use Phase_Grid'!$K$134</c:f>
              <c:strCache>
                <c:ptCount val="1"/>
                <c:pt idx="0">
                  <c:v>NaNMC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'Use Phase_Grid'!$J$186:$J$193</c:f>
              <c:numCache>
                <c:formatCode>General</c:formatCode>
                <c:ptCount val="8"/>
                <c:pt idx="0">
                  <c:v>0.9</c:v>
                </c:pt>
                <c:pt idx="1">
                  <c:v>0.91</c:v>
                </c:pt>
                <c:pt idx="2">
                  <c:v>0.92</c:v>
                </c:pt>
                <c:pt idx="3">
                  <c:v>0.93</c:v>
                </c:pt>
                <c:pt idx="4">
                  <c:v>0.94</c:v>
                </c:pt>
                <c:pt idx="5">
                  <c:v>0.95</c:v>
                </c:pt>
                <c:pt idx="6">
                  <c:v>0.96</c:v>
                </c:pt>
                <c:pt idx="7">
                  <c:v>0.97</c:v>
                </c:pt>
              </c:numCache>
            </c:numRef>
          </c:cat>
          <c:val>
            <c:numRef>
              <c:f>'Use Phase_Grid'!$K$186:$K$193</c:f>
              <c:numCache>
                <c:formatCode>General</c:formatCode>
                <c:ptCount val="8"/>
                <c:pt idx="0">
                  <c:v>0.39340670817943862</c:v>
                </c:pt>
                <c:pt idx="1">
                  <c:v>0.36630048107321134</c:v>
                </c:pt>
                <c:pt idx="2">
                  <c:v>0.33978351977364118</c:v>
                </c:pt>
                <c:pt idx="3">
                  <c:v>0.31383681570632016</c:v>
                </c:pt>
                <c:pt idx="4">
                  <c:v>0.28844216917234661</c:v>
                </c:pt>
                <c:pt idx="5">
                  <c:v>0.26358214677592989</c:v>
                </c:pt>
                <c:pt idx="6">
                  <c:v>0.23924004151277203</c:v>
                </c:pt>
                <c:pt idx="7">
                  <c:v>0.21539983532720508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0B-45A5-9E15-41F2906C804A}"/>
            </c:ext>
          </c:extLst>
        </c:ser>
        <c:ser>
          <c:idx val="1"/>
          <c:order val="1"/>
          <c:tx>
            <c:strRef>
              <c:f>'Use Phase_Grid'!$M$134</c:f>
              <c:strCache>
                <c:ptCount val="1"/>
                <c:pt idx="0">
                  <c:v>NaMVP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'Use Phase_Grid'!$J$186:$J$193</c:f>
              <c:numCache>
                <c:formatCode>General</c:formatCode>
                <c:ptCount val="8"/>
                <c:pt idx="0">
                  <c:v>0.9</c:v>
                </c:pt>
                <c:pt idx="1">
                  <c:v>0.91</c:v>
                </c:pt>
                <c:pt idx="2">
                  <c:v>0.92</c:v>
                </c:pt>
                <c:pt idx="3">
                  <c:v>0.93</c:v>
                </c:pt>
                <c:pt idx="4">
                  <c:v>0.94</c:v>
                </c:pt>
                <c:pt idx="5">
                  <c:v>0.95</c:v>
                </c:pt>
                <c:pt idx="6">
                  <c:v>0.96</c:v>
                </c:pt>
                <c:pt idx="7">
                  <c:v>0.97</c:v>
                </c:pt>
              </c:numCache>
            </c:numRef>
          </c:cat>
          <c:val>
            <c:numRef>
              <c:f>'Use Phase_Grid'!$M$186:$M$193</c:f>
              <c:numCache>
                <c:formatCode>General</c:formatCode>
                <c:ptCount val="8"/>
                <c:pt idx="0">
                  <c:v>0.38928180152717912</c:v>
                </c:pt>
                <c:pt idx="1">
                  <c:v>0.362175574420952</c:v>
                </c:pt>
                <c:pt idx="2">
                  <c:v>0.33565861312138184</c:v>
                </c:pt>
                <c:pt idx="3">
                  <c:v>0.30971190905406082</c:v>
                </c:pt>
                <c:pt idx="4">
                  <c:v>0.28431726252008716</c:v>
                </c:pt>
                <c:pt idx="5">
                  <c:v>0.25945724012367044</c:v>
                </c:pt>
                <c:pt idx="6">
                  <c:v>0.23511513486051258</c:v>
                </c:pt>
                <c:pt idx="7">
                  <c:v>0.21127492867494563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0B-45A5-9E15-41F2906C804A}"/>
            </c:ext>
          </c:extLst>
        </c:ser>
        <c:ser>
          <c:idx val="2"/>
          <c:order val="2"/>
          <c:tx>
            <c:strRef>
              <c:f>'Use Phase_Grid'!$O$134</c:f>
              <c:strCache>
                <c:ptCount val="1"/>
                <c:pt idx="0">
                  <c:v>NaMMO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'Use Phase_Grid'!$J$186:$J$193</c:f>
              <c:numCache>
                <c:formatCode>General</c:formatCode>
                <c:ptCount val="8"/>
                <c:pt idx="0">
                  <c:v>0.9</c:v>
                </c:pt>
                <c:pt idx="1">
                  <c:v>0.91</c:v>
                </c:pt>
                <c:pt idx="2">
                  <c:v>0.92</c:v>
                </c:pt>
                <c:pt idx="3">
                  <c:v>0.93</c:v>
                </c:pt>
                <c:pt idx="4">
                  <c:v>0.94</c:v>
                </c:pt>
                <c:pt idx="5">
                  <c:v>0.95</c:v>
                </c:pt>
                <c:pt idx="6">
                  <c:v>0.96</c:v>
                </c:pt>
                <c:pt idx="7">
                  <c:v>0.97</c:v>
                </c:pt>
              </c:numCache>
            </c:numRef>
          </c:cat>
          <c:val>
            <c:numRef>
              <c:f>'Use Phase_Grid'!$O$186:$O$193</c:f>
              <c:numCache>
                <c:formatCode>General</c:formatCode>
                <c:ptCount val="8"/>
                <c:pt idx="0">
                  <c:v>0.32816381356968588</c:v>
                </c:pt>
                <c:pt idx="1">
                  <c:v>0.3010575864634587</c:v>
                </c:pt>
                <c:pt idx="2">
                  <c:v>0.27454062516388855</c:v>
                </c:pt>
                <c:pt idx="3">
                  <c:v>0.24859392109656753</c:v>
                </c:pt>
                <c:pt idx="4">
                  <c:v>0.22319927456259392</c:v>
                </c:pt>
                <c:pt idx="5">
                  <c:v>0.1983392521661772</c:v>
                </c:pt>
                <c:pt idx="6">
                  <c:v>0.17399714690301932</c:v>
                </c:pt>
                <c:pt idx="7">
                  <c:v>0.15015694071745236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70B-45A5-9E15-41F2906C804A}"/>
            </c:ext>
          </c:extLst>
        </c:ser>
        <c:ser>
          <c:idx val="3"/>
          <c:order val="3"/>
          <c:tx>
            <c:strRef>
              <c:f>'Use Phase_Grid'!$Q$134</c:f>
              <c:strCache>
                <c:ptCount val="1"/>
                <c:pt idx="0">
                  <c:v>NaNMMT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'Use Phase_Grid'!$J$186:$J$193</c:f>
              <c:numCache>
                <c:formatCode>General</c:formatCode>
                <c:ptCount val="8"/>
                <c:pt idx="0">
                  <c:v>0.9</c:v>
                </c:pt>
                <c:pt idx="1">
                  <c:v>0.91</c:v>
                </c:pt>
                <c:pt idx="2">
                  <c:v>0.92</c:v>
                </c:pt>
                <c:pt idx="3">
                  <c:v>0.93</c:v>
                </c:pt>
                <c:pt idx="4">
                  <c:v>0.94</c:v>
                </c:pt>
                <c:pt idx="5">
                  <c:v>0.95</c:v>
                </c:pt>
                <c:pt idx="6">
                  <c:v>0.96</c:v>
                </c:pt>
                <c:pt idx="7">
                  <c:v>0.97</c:v>
                </c:pt>
              </c:numCache>
            </c:numRef>
          </c:cat>
          <c:val>
            <c:numRef>
              <c:f>'Use Phase_Grid'!$Q$186:$Q$193</c:f>
              <c:numCache>
                <c:formatCode>General</c:formatCode>
                <c:ptCount val="8"/>
                <c:pt idx="0">
                  <c:v>0.32311196582377066</c:v>
                </c:pt>
                <c:pt idx="1">
                  <c:v>0.29600573871754354</c:v>
                </c:pt>
                <c:pt idx="2">
                  <c:v>0.26948877741797339</c:v>
                </c:pt>
                <c:pt idx="3">
                  <c:v>0.24354207335065234</c:v>
                </c:pt>
                <c:pt idx="4">
                  <c:v>0.21814742681667879</c:v>
                </c:pt>
                <c:pt idx="5">
                  <c:v>0.19328740442026207</c:v>
                </c:pt>
                <c:pt idx="6">
                  <c:v>0.16894529915710416</c:v>
                </c:pt>
                <c:pt idx="7">
                  <c:v>0.1451050929715372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70B-45A5-9E15-41F2906C804A}"/>
            </c:ext>
          </c:extLst>
        </c:ser>
        <c:ser>
          <c:idx val="4"/>
          <c:order val="4"/>
          <c:tx>
            <c:strRef>
              <c:f>'Use Phase_Grid'!$S$134</c:f>
              <c:strCache>
                <c:ptCount val="1"/>
                <c:pt idx="0">
                  <c:v>NaPBA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'Use Phase_Grid'!$J$186:$J$193</c:f>
              <c:numCache>
                <c:formatCode>General</c:formatCode>
                <c:ptCount val="8"/>
                <c:pt idx="0">
                  <c:v>0.9</c:v>
                </c:pt>
                <c:pt idx="1">
                  <c:v>0.91</c:v>
                </c:pt>
                <c:pt idx="2">
                  <c:v>0.92</c:v>
                </c:pt>
                <c:pt idx="3">
                  <c:v>0.93</c:v>
                </c:pt>
                <c:pt idx="4">
                  <c:v>0.94</c:v>
                </c:pt>
                <c:pt idx="5">
                  <c:v>0.95</c:v>
                </c:pt>
                <c:pt idx="6">
                  <c:v>0.96</c:v>
                </c:pt>
                <c:pt idx="7">
                  <c:v>0.97</c:v>
                </c:pt>
              </c:numCache>
            </c:numRef>
          </c:cat>
          <c:val>
            <c:numRef>
              <c:f>'Use Phase_Grid'!$S$186:$S$193</c:f>
              <c:numCache>
                <c:formatCode>General</c:formatCode>
                <c:ptCount val="8"/>
                <c:pt idx="0">
                  <c:v>0.31161627160044908</c:v>
                </c:pt>
                <c:pt idx="1">
                  <c:v>0.2845100444942219</c:v>
                </c:pt>
                <c:pt idx="2">
                  <c:v>0.25799308319465175</c:v>
                </c:pt>
                <c:pt idx="3">
                  <c:v>0.2320463791273307</c:v>
                </c:pt>
                <c:pt idx="4">
                  <c:v>0.20665173259335712</c:v>
                </c:pt>
                <c:pt idx="5">
                  <c:v>0.1817917101969404</c:v>
                </c:pt>
                <c:pt idx="6">
                  <c:v>0.15744960493378254</c:v>
                </c:pt>
                <c:pt idx="7">
                  <c:v>0.13360939874821556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70B-45A5-9E15-41F2906C804A}"/>
            </c:ext>
          </c:extLst>
        </c:ser>
        <c:ser>
          <c:idx val="5"/>
          <c:order val="5"/>
          <c:tx>
            <c:strRef>
              <c:f>'Use Phase_Grid'!$U$134</c:f>
              <c:strCache>
                <c:ptCount val="1"/>
                <c:pt idx="0">
                  <c:v>LiNMC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'Use Phase_Grid'!$J$186:$J$193</c:f>
              <c:numCache>
                <c:formatCode>General</c:formatCode>
                <c:ptCount val="8"/>
                <c:pt idx="0">
                  <c:v>0.9</c:v>
                </c:pt>
                <c:pt idx="1">
                  <c:v>0.91</c:v>
                </c:pt>
                <c:pt idx="2">
                  <c:v>0.92</c:v>
                </c:pt>
                <c:pt idx="3">
                  <c:v>0.93</c:v>
                </c:pt>
                <c:pt idx="4">
                  <c:v>0.94</c:v>
                </c:pt>
                <c:pt idx="5">
                  <c:v>0.95</c:v>
                </c:pt>
                <c:pt idx="6">
                  <c:v>0.96</c:v>
                </c:pt>
                <c:pt idx="7">
                  <c:v>0.97</c:v>
                </c:pt>
              </c:numCache>
            </c:numRef>
          </c:cat>
          <c:val>
            <c:numRef>
              <c:f>'Use Phase_Grid'!$U$186:$U$193</c:f>
              <c:numCache>
                <c:formatCode>General</c:formatCode>
                <c:ptCount val="8"/>
                <c:pt idx="0">
                  <c:v>0.30596826718069514</c:v>
                </c:pt>
                <c:pt idx="1">
                  <c:v>0.27886204007446802</c:v>
                </c:pt>
                <c:pt idx="2">
                  <c:v>0.25234507877489787</c:v>
                </c:pt>
                <c:pt idx="3">
                  <c:v>0.22639837470757682</c:v>
                </c:pt>
                <c:pt idx="4">
                  <c:v>0.20100372817360324</c:v>
                </c:pt>
                <c:pt idx="5">
                  <c:v>0.17614370577718647</c:v>
                </c:pt>
                <c:pt idx="6">
                  <c:v>0.15180160051402861</c:v>
                </c:pt>
                <c:pt idx="7">
                  <c:v>0.12796139432846165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70B-45A5-9E15-41F2906C804A}"/>
            </c:ext>
          </c:extLst>
        </c:ser>
        <c:ser>
          <c:idx val="6"/>
          <c:order val="6"/>
          <c:tx>
            <c:strRef>
              <c:f>'Use Phase_Grid'!$W$134</c:f>
              <c:strCache>
                <c:ptCount val="1"/>
                <c:pt idx="0">
                  <c:v>LiFP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'Use Phase_Grid'!$J$186:$J$193</c:f>
              <c:numCache>
                <c:formatCode>General</c:formatCode>
                <c:ptCount val="8"/>
                <c:pt idx="0">
                  <c:v>0.9</c:v>
                </c:pt>
                <c:pt idx="1">
                  <c:v>0.91</c:v>
                </c:pt>
                <c:pt idx="2">
                  <c:v>0.92</c:v>
                </c:pt>
                <c:pt idx="3">
                  <c:v>0.93</c:v>
                </c:pt>
                <c:pt idx="4">
                  <c:v>0.94</c:v>
                </c:pt>
                <c:pt idx="5">
                  <c:v>0.95</c:v>
                </c:pt>
                <c:pt idx="6">
                  <c:v>0.96</c:v>
                </c:pt>
                <c:pt idx="7">
                  <c:v>0.97</c:v>
                </c:pt>
              </c:numCache>
            </c:numRef>
          </c:cat>
          <c:val>
            <c:numRef>
              <c:f>'Use Phase_Grid'!$W$186:$W$193</c:f>
              <c:numCache>
                <c:formatCode>General</c:formatCode>
                <c:ptCount val="8"/>
                <c:pt idx="0">
                  <c:v>0.29548586879382738</c:v>
                </c:pt>
                <c:pt idx="1">
                  <c:v>0.2683796416876002</c:v>
                </c:pt>
                <c:pt idx="2">
                  <c:v>0.2418626803880301</c:v>
                </c:pt>
                <c:pt idx="3">
                  <c:v>0.21591597632070902</c:v>
                </c:pt>
                <c:pt idx="4">
                  <c:v>0.19052132978673544</c:v>
                </c:pt>
                <c:pt idx="5">
                  <c:v>0.1656613073903187</c:v>
                </c:pt>
                <c:pt idx="6">
                  <c:v>0.14131920212716084</c:v>
                </c:pt>
                <c:pt idx="7">
                  <c:v>0.11747899594159389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70B-45A5-9E15-41F2906C80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7115952"/>
        <c:axId val="467106544"/>
      </c:lineChart>
      <c:catAx>
        <c:axId val="467115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7106544"/>
        <c:crosses val="autoZero"/>
        <c:auto val="1"/>
        <c:lblAlgn val="ctr"/>
        <c:lblOffset val="100"/>
        <c:noMultiLvlLbl val="0"/>
      </c:catAx>
      <c:valAx>
        <c:axId val="467106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AP/kWh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7115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161067366579177"/>
          <c:y val="0.74567389602615464"/>
          <c:w val="0.77900087489063852"/>
          <c:h val="0.231177879080904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498381452318462"/>
          <c:y val="5.0925925925925923E-2"/>
          <c:w val="0.76446062992125996"/>
          <c:h val="0.58322950015863406"/>
        </c:manualLayout>
      </c:layout>
      <c:lineChart>
        <c:grouping val="standard"/>
        <c:varyColors val="0"/>
        <c:ser>
          <c:idx val="0"/>
          <c:order val="0"/>
          <c:tx>
            <c:strRef>
              <c:f>'Use Phase_Grid'!$K$134</c:f>
              <c:strCache>
                <c:ptCount val="1"/>
                <c:pt idx="0">
                  <c:v>NaNMC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'Use Phase_Grid'!$J$186:$J$193</c:f>
              <c:numCache>
                <c:formatCode>General</c:formatCode>
                <c:ptCount val="8"/>
                <c:pt idx="0">
                  <c:v>0.9</c:v>
                </c:pt>
                <c:pt idx="1">
                  <c:v>0.91</c:v>
                </c:pt>
                <c:pt idx="2">
                  <c:v>0.92</c:v>
                </c:pt>
                <c:pt idx="3">
                  <c:v>0.93</c:v>
                </c:pt>
                <c:pt idx="4">
                  <c:v>0.94</c:v>
                </c:pt>
                <c:pt idx="5">
                  <c:v>0.95</c:v>
                </c:pt>
                <c:pt idx="6">
                  <c:v>0.96</c:v>
                </c:pt>
                <c:pt idx="7">
                  <c:v>0.97</c:v>
                </c:pt>
              </c:numCache>
            </c:numRef>
          </c:cat>
          <c:val>
            <c:numRef>
              <c:f>'Use Phase_Grid'!$K$196:$K$203</c:f>
              <c:numCache>
                <c:formatCode>General</c:formatCode>
                <c:ptCount val="8"/>
                <c:pt idx="0">
                  <c:v>6.9464046439120714E-2</c:v>
                </c:pt>
                <c:pt idx="1">
                  <c:v>6.4201409076483335E-2</c:v>
                </c:pt>
                <c:pt idx="2">
                  <c:v>5.9053176873903282E-2</c:v>
                </c:pt>
                <c:pt idx="3">
                  <c:v>5.4015659342346506E-2</c:v>
                </c:pt>
                <c:pt idx="4">
                  <c:v>4.9085323034865437E-2</c:v>
                </c:pt>
                <c:pt idx="5">
                  <c:v>4.425878328122599E-2</c:v>
                </c:pt>
                <c:pt idx="6">
                  <c:v>3.9532796439120742E-2</c:v>
                </c:pt>
                <c:pt idx="7">
                  <c:v>3.4904252624687757E-2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D2-48B9-8B81-06EE14FD4FFF}"/>
            </c:ext>
          </c:extLst>
        </c:ser>
        <c:ser>
          <c:idx val="1"/>
          <c:order val="1"/>
          <c:tx>
            <c:strRef>
              <c:f>'Use Phase_Grid'!$M$134</c:f>
              <c:strCache>
                <c:ptCount val="1"/>
                <c:pt idx="0">
                  <c:v>NaMVP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'Use Phase_Grid'!$J$186:$J$193</c:f>
              <c:numCache>
                <c:formatCode>General</c:formatCode>
                <c:ptCount val="8"/>
                <c:pt idx="0">
                  <c:v>0.9</c:v>
                </c:pt>
                <c:pt idx="1">
                  <c:v>0.91</c:v>
                </c:pt>
                <c:pt idx="2">
                  <c:v>0.92</c:v>
                </c:pt>
                <c:pt idx="3">
                  <c:v>0.93</c:v>
                </c:pt>
                <c:pt idx="4">
                  <c:v>0.94</c:v>
                </c:pt>
                <c:pt idx="5">
                  <c:v>0.95</c:v>
                </c:pt>
                <c:pt idx="6">
                  <c:v>0.96</c:v>
                </c:pt>
                <c:pt idx="7">
                  <c:v>0.97</c:v>
                </c:pt>
              </c:numCache>
            </c:numRef>
          </c:cat>
          <c:val>
            <c:numRef>
              <c:f>'Use Phase_Grid'!$M$196:$M$203</c:f>
              <c:numCache>
                <c:formatCode>General</c:formatCode>
                <c:ptCount val="8"/>
                <c:pt idx="0">
                  <c:v>6.6004904998744854E-2</c:v>
                </c:pt>
                <c:pt idx="1">
                  <c:v>6.0742267636107489E-2</c:v>
                </c:pt>
                <c:pt idx="2">
                  <c:v>5.5594035433527443E-2</c:v>
                </c:pt>
                <c:pt idx="3">
                  <c:v>5.0556517901970667E-2</c:v>
                </c:pt>
                <c:pt idx="4">
                  <c:v>4.5626181594489591E-2</c:v>
                </c:pt>
                <c:pt idx="5">
                  <c:v>4.0799641840850151E-2</c:v>
                </c:pt>
                <c:pt idx="6">
                  <c:v>3.6073654998744889E-2</c:v>
                </c:pt>
                <c:pt idx="7">
                  <c:v>3.1445111184311911E-2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D2-48B9-8B81-06EE14FD4FFF}"/>
            </c:ext>
          </c:extLst>
        </c:ser>
        <c:ser>
          <c:idx val="2"/>
          <c:order val="2"/>
          <c:tx>
            <c:strRef>
              <c:f>'Use Phase_Grid'!$O$134</c:f>
              <c:strCache>
                <c:ptCount val="1"/>
                <c:pt idx="0">
                  <c:v>NaMMO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'Use Phase_Grid'!$J$186:$J$193</c:f>
              <c:numCache>
                <c:formatCode>General</c:formatCode>
                <c:ptCount val="8"/>
                <c:pt idx="0">
                  <c:v>0.9</c:v>
                </c:pt>
                <c:pt idx="1">
                  <c:v>0.91</c:v>
                </c:pt>
                <c:pt idx="2">
                  <c:v>0.92</c:v>
                </c:pt>
                <c:pt idx="3">
                  <c:v>0.93</c:v>
                </c:pt>
                <c:pt idx="4">
                  <c:v>0.94</c:v>
                </c:pt>
                <c:pt idx="5">
                  <c:v>0.95</c:v>
                </c:pt>
                <c:pt idx="6">
                  <c:v>0.96</c:v>
                </c:pt>
                <c:pt idx="7">
                  <c:v>0.97</c:v>
                </c:pt>
              </c:numCache>
            </c:numRef>
          </c:cat>
          <c:val>
            <c:numRef>
              <c:f>'Use Phase_Grid'!$O$196:$O$203</c:f>
              <c:numCache>
                <c:formatCode>General</c:formatCode>
                <c:ptCount val="8"/>
                <c:pt idx="0">
                  <c:v>6.6013382325677689E-2</c:v>
                </c:pt>
                <c:pt idx="1">
                  <c:v>6.075074496304031E-2</c:v>
                </c:pt>
                <c:pt idx="2">
                  <c:v>5.5602512760460264E-2</c:v>
                </c:pt>
                <c:pt idx="3">
                  <c:v>5.0564995228903488E-2</c:v>
                </c:pt>
                <c:pt idx="4">
                  <c:v>4.5634658921422419E-2</c:v>
                </c:pt>
                <c:pt idx="5">
                  <c:v>4.0808119167782979E-2</c:v>
                </c:pt>
                <c:pt idx="6">
                  <c:v>3.6082132325677724E-2</c:v>
                </c:pt>
                <c:pt idx="7">
                  <c:v>3.1453588511244746E-2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0D2-48B9-8B81-06EE14FD4FFF}"/>
            </c:ext>
          </c:extLst>
        </c:ser>
        <c:ser>
          <c:idx val="3"/>
          <c:order val="3"/>
          <c:tx>
            <c:strRef>
              <c:f>'Use Phase_Grid'!$Q$134</c:f>
              <c:strCache>
                <c:ptCount val="1"/>
                <c:pt idx="0">
                  <c:v>NaNMMT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'Use Phase_Grid'!$J$186:$J$193</c:f>
              <c:numCache>
                <c:formatCode>General</c:formatCode>
                <c:ptCount val="8"/>
                <c:pt idx="0">
                  <c:v>0.9</c:v>
                </c:pt>
                <c:pt idx="1">
                  <c:v>0.91</c:v>
                </c:pt>
                <c:pt idx="2">
                  <c:v>0.92</c:v>
                </c:pt>
                <c:pt idx="3">
                  <c:v>0.93</c:v>
                </c:pt>
                <c:pt idx="4">
                  <c:v>0.94</c:v>
                </c:pt>
                <c:pt idx="5">
                  <c:v>0.95</c:v>
                </c:pt>
                <c:pt idx="6">
                  <c:v>0.96</c:v>
                </c:pt>
                <c:pt idx="7">
                  <c:v>0.97</c:v>
                </c:pt>
              </c:numCache>
            </c:numRef>
          </c:cat>
          <c:val>
            <c:numRef>
              <c:f>'Use Phase_Grid'!$Q$196:$Q$203</c:f>
              <c:numCache>
                <c:formatCode>General</c:formatCode>
                <c:ptCount val="8"/>
                <c:pt idx="0">
                  <c:v>6.2571202821890201E-2</c:v>
                </c:pt>
                <c:pt idx="1">
                  <c:v>5.7308565459252815E-2</c:v>
                </c:pt>
                <c:pt idx="2">
                  <c:v>5.216033325667277E-2</c:v>
                </c:pt>
                <c:pt idx="3">
                  <c:v>4.7122815725115993E-2</c:v>
                </c:pt>
                <c:pt idx="4">
                  <c:v>4.2192479417634925E-2</c:v>
                </c:pt>
                <c:pt idx="5">
                  <c:v>3.7365939663995477E-2</c:v>
                </c:pt>
                <c:pt idx="6">
                  <c:v>3.2639952821890222E-2</c:v>
                </c:pt>
                <c:pt idx="7">
                  <c:v>2.8011409007457244E-2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0D2-48B9-8B81-06EE14FD4FFF}"/>
            </c:ext>
          </c:extLst>
        </c:ser>
        <c:ser>
          <c:idx val="4"/>
          <c:order val="4"/>
          <c:tx>
            <c:strRef>
              <c:f>'Use Phase_Grid'!$S$134</c:f>
              <c:strCache>
                <c:ptCount val="1"/>
                <c:pt idx="0">
                  <c:v>NaPBA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'Use Phase_Grid'!$J$186:$J$193</c:f>
              <c:numCache>
                <c:formatCode>General</c:formatCode>
                <c:ptCount val="8"/>
                <c:pt idx="0">
                  <c:v>0.9</c:v>
                </c:pt>
                <c:pt idx="1">
                  <c:v>0.91</c:v>
                </c:pt>
                <c:pt idx="2">
                  <c:v>0.92</c:v>
                </c:pt>
                <c:pt idx="3">
                  <c:v>0.93</c:v>
                </c:pt>
                <c:pt idx="4">
                  <c:v>0.94</c:v>
                </c:pt>
                <c:pt idx="5">
                  <c:v>0.95</c:v>
                </c:pt>
                <c:pt idx="6">
                  <c:v>0.96</c:v>
                </c:pt>
                <c:pt idx="7">
                  <c:v>0.97</c:v>
                </c:pt>
              </c:numCache>
            </c:numRef>
          </c:cat>
          <c:val>
            <c:numRef>
              <c:f>'Use Phase_Grid'!$S$196:$S$203</c:f>
              <c:numCache>
                <c:formatCode>General</c:formatCode>
                <c:ptCount val="8"/>
                <c:pt idx="0">
                  <c:v>6.4358434061320399E-2</c:v>
                </c:pt>
                <c:pt idx="1">
                  <c:v>5.9095796698683027E-2</c:v>
                </c:pt>
                <c:pt idx="2">
                  <c:v>5.3947564496102982E-2</c:v>
                </c:pt>
                <c:pt idx="3">
                  <c:v>4.8910046964546199E-2</c:v>
                </c:pt>
                <c:pt idx="4">
                  <c:v>4.3979710657065137E-2</c:v>
                </c:pt>
                <c:pt idx="5">
                  <c:v>3.9153170903425683E-2</c:v>
                </c:pt>
                <c:pt idx="6">
                  <c:v>3.4427184061320427E-2</c:v>
                </c:pt>
                <c:pt idx="7">
                  <c:v>2.9798640246887449E-2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0D2-48B9-8B81-06EE14FD4FFF}"/>
            </c:ext>
          </c:extLst>
        </c:ser>
        <c:ser>
          <c:idx val="5"/>
          <c:order val="5"/>
          <c:tx>
            <c:strRef>
              <c:f>'Use Phase_Grid'!$U$134</c:f>
              <c:strCache>
                <c:ptCount val="1"/>
                <c:pt idx="0">
                  <c:v>LiNMC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'Use Phase_Grid'!$J$186:$J$193</c:f>
              <c:numCache>
                <c:formatCode>General</c:formatCode>
                <c:ptCount val="8"/>
                <c:pt idx="0">
                  <c:v>0.9</c:v>
                </c:pt>
                <c:pt idx="1">
                  <c:v>0.91</c:v>
                </c:pt>
                <c:pt idx="2">
                  <c:v>0.92</c:v>
                </c:pt>
                <c:pt idx="3">
                  <c:v>0.93</c:v>
                </c:pt>
                <c:pt idx="4">
                  <c:v>0.94</c:v>
                </c:pt>
                <c:pt idx="5">
                  <c:v>0.95</c:v>
                </c:pt>
                <c:pt idx="6">
                  <c:v>0.96</c:v>
                </c:pt>
                <c:pt idx="7">
                  <c:v>0.97</c:v>
                </c:pt>
              </c:numCache>
            </c:numRef>
          </c:cat>
          <c:val>
            <c:numRef>
              <c:f>'Use Phase_Grid'!$U$196:$U$203</c:f>
              <c:numCache>
                <c:formatCode>General</c:formatCode>
                <c:ptCount val="8"/>
                <c:pt idx="0">
                  <c:v>5.8693906223963123E-2</c:v>
                </c:pt>
                <c:pt idx="1">
                  <c:v>5.3431268861325744E-2</c:v>
                </c:pt>
                <c:pt idx="2">
                  <c:v>4.8283036658745698E-2</c:v>
                </c:pt>
                <c:pt idx="3">
                  <c:v>4.3245519127188915E-2</c:v>
                </c:pt>
                <c:pt idx="4">
                  <c:v>3.8315182819707853E-2</c:v>
                </c:pt>
                <c:pt idx="5">
                  <c:v>3.3488643066068406E-2</c:v>
                </c:pt>
                <c:pt idx="6">
                  <c:v>2.8762656223963151E-2</c:v>
                </c:pt>
                <c:pt idx="7">
                  <c:v>2.4134112409530173E-2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0D2-48B9-8B81-06EE14FD4FFF}"/>
            </c:ext>
          </c:extLst>
        </c:ser>
        <c:ser>
          <c:idx val="6"/>
          <c:order val="6"/>
          <c:tx>
            <c:strRef>
              <c:f>'Use Phase_Grid'!$W$134</c:f>
              <c:strCache>
                <c:ptCount val="1"/>
                <c:pt idx="0">
                  <c:v>LiFP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'Use Phase_Grid'!$J$186:$J$193</c:f>
              <c:numCache>
                <c:formatCode>General</c:formatCode>
                <c:ptCount val="8"/>
                <c:pt idx="0">
                  <c:v>0.9</c:v>
                </c:pt>
                <c:pt idx="1">
                  <c:v>0.91</c:v>
                </c:pt>
                <c:pt idx="2">
                  <c:v>0.92</c:v>
                </c:pt>
                <c:pt idx="3">
                  <c:v>0.93</c:v>
                </c:pt>
                <c:pt idx="4">
                  <c:v>0.94</c:v>
                </c:pt>
                <c:pt idx="5">
                  <c:v>0.95</c:v>
                </c:pt>
                <c:pt idx="6">
                  <c:v>0.96</c:v>
                </c:pt>
                <c:pt idx="7">
                  <c:v>0.97</c:v>
                </c:pt>
              </c:numCache>
            </c:numRef>
          </c:cat>
          <c:val>
            <c:numRef>
              <c:f>'Use Phase_Grid'!$W$196:$W$203</c:f>
              <c:numCache>
                <c:formatCode>General</c:formatCode>
                <c:ptCount val="8"/>
                <c:pt idx="0">
                  <c:v>5.7477736043978926E-2</c:v>
                </c:pt>
                <c:pt idx="1">
                  <c:v>5.2215098681341547E-2</c:v>
                </c:pt>
                <c:pt idx="2">
                  <c:v>4.7066866478761502E-2</c:v>
                </c:pt>
                <c:pt idx="3">
                  <c:v>4.2029348947204719E-2</c:v>
                </c:pt>
                <c:pt idx="4">
                  <c:v>3.709901263972365E-2</c:v>
                </c:pt>
                <c:pt idx="5">
                  <c:v>3.2272472886084203E-2</c:v>
                </c:pt>
                <c:pt idx="6">
                  <c:v>2.7546486043978944E-2</c:v>
                </c:pt>
                <c:pt idx="7">
                  <c:v>2.2917942229545966E-2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0D2-48B9-8B81-06EE14FD4F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7107720"/>
        <c:axId val="467114776"/>
      </c:lineChart>
      <c:catAx>
        <c:axId val="467107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7114776"/>
        <c:crosses val="autoZero"/>
        <c:auto val="1"/>
        <c:lblAlgn val="ctr"/>
        <c:lblOffset val="100"/>
        <c:noMultiLvlLbl val="0"/>
      </c:catAx>
      <c:valAx>
        <c:axId val="467114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GWP/kWh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7107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161067366579177"/>
          <c:y val="0.74207502908290301"/>
          <c:w val="0.77900087489063852"/>
          <c:h val="0.234776902887139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AP/kWh Cycles</a:t>
            </a:r>
            <a:r>
              <a:rPr lang="de-DE" baseline="0"/>
              <a:t> vs Efficiency</a:t>
            </a:r>
            <a:endParaRPr lang="de-DE"/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surface3DChart>
        <c:wireframe val="0"/>
        <c:ser>
          <c:idx val="0"/>
          <c:order val="0"/>
          <c:tx>
            <c:strRef>
              <c:f>'Use Phase_Grid'!$K$228</c:f>
              <c:strCache>
                <c:ptCount val="1"/>
                <c:pt idx="0">
                  <c:v>1000</c:v>
                </c:pt>
              </c:strCache>
            </c:strRef>
          </c:tx>
          <c:spPr>
            <a:solidFill>
              <a:schemeClr val="accent1"/>
            </a:solidFill>
            <a:ln/>
            <a:effectLst/>
            <a:sp3d/>
          </c:spPr>
          <c:cat>
            <c:numRef>
              <c:f>'Use Phase_Grid'!$J$229:$J$236</c:f>
              <c:numCache>
                <c:formatCode>General</c:formatCode>
                <c:ptCount val="8"/>
                <c:pt idx="0">
                  <c:v>0.9</c:v>
                </c:pt>
                <c:pt idx="1">
                  <c:v>0.91</c:v>
                </c:pt>
                <c:pt idx="2">
                  <c:v>0.92</c:v>
                </c:pt>
                <c:pt idx="3">
                  <c:v>0.93</c:v>
                </c:pt>
                <c:pt idx="4">
                  <c:v>0.94</c:v>
                </c:pt>
                <c:pt idx="5">
                  <c:v>0.95</c:v>
                </c:pt>
                <c:pt idx="6">
                  <c:v>0.96</c:v>
                </c:pt>
                <c:pt idx="7">
                  <c:v>0.97</c:v>
                </c:pt>
              </c:numCache>
            </c:numRef>
          </c:cat>
          <c:val>
            <c:numRef>
              <c:f>'Use Phase_Grid'!$K$229:$K$236</c:f>
              <c:numCache>
                <c:formatCode>General</c:formatCode>
                <c:ptCount val="8"/>
                <c:pt idx="0">
                  <c:v>0.83362683271775428</c:v>
                </c:pt>
                <c:pt idx="1">
                  <c:v>0.80652060561152705</c:v>
                </c:pt>
                <c:pt idx="2">
                  <c:v>0.78000364431195701</c:v>
                </c:pt>
                <c:pt idx="3">
                  <c:v>0.75405694024463588</c:v>
                </c:pt>
                <c:pt idx="4">
                  <c:v>0.72866229371066227</c:v>
                </c:pt>
                <c:pt idx="5">
                  <c:v>0.70380227131424544</c:v>
                </c:pt>
                <c:pt idx="6">
                  <c:v>0.67946016605108772</c:v>
                </c:pt>
                <c:pt idx="7">
                  <c:v>0.6556199598655208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0D-48F2-ADE8-0B3CA3532DAB}"/>
            </c:ext>
          </c:extLst>
        </c:ser>
        <c:ser>
          <c:idx val="1"/>
          <c:order val="1"/>
          <c:tx>
            <c:strRef>
              <c:f>'Use Phase_Grid'!$L$228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chemeClr val="accent2"/>
            </a:solidFill>
            <a:ln/>
            <a:effectLst/>
            <a:sp3d/>
          </c:spPr>
          <c:cat>
            <c:numRef>
              <c:f>'Use Phase_Grid'!$J$229:$J$236</c:f>
              <c:numCache>
                <c:formatCode>General</c:formatCode>
                <c:ptCount val="8"/>
                <c:pt idx="0">
                  <c:v>0.9</c:v>
                </c:pt>
                <c:pt idx="1">
                  <c:v>0.91</c:v>
                </c:pt>
                <c:pt idx="2">
                  <c:v>0.92</c:v>
                </c:pt>
                <c:pt idx="3">
                  <c:v>0.93</c:v>
                </c:pt>
                <c:pt idx="4">
                  <c:v>0.94</c:v>
                </c:pt>
                <c:pt idx="5">
                  <c:v>0.95</c:v>
                </c:pt>
                <c:pt idx="6">
                  <c:v>0.96</c:v>
                </c:pt>
                <c:pt idx="7">
                  <c:v>0.97</c:v>
                </c:pt>
              </c:numCache>
            </c:numRef>
          </c:cat>
          <c:val>
            <c:numRef>
              <c:f>'Use Phase_Grid'!$L$229:$L$236</c:f>
              <c:numCache>
                <c:formatCode>General</c:formatCode>
                <c:ptCount val="8"/>
                <c:pt idx="0">
                  <c:v>0.54014674969221044</c:v>
                </c:pt>
                <c:pt idx="1">
                  <c:v>0.51304052258598321</c:v>
                </c:pt>
                <c:pt idx="2">
                  <c:v>0.48652356128641316</c:v>
                </c:pt>
                <c:pt idx="3">
                  <c:v>0.46057685721909208</c:v>
                </c:pt>
                <c:pt idx="4">
                  <c:v>0.43518221068511853</c:v>
                </c:pt>
                <c:pt idx="5">
                  <c:v>0.41032218828870176</c:v>
                </c:pt>
                <c:pt idx="6">
                  <c:v>0.38598008302554393</c:v>
                </c:pt>
                <c:pt idx="7">
                  <c:v>0.36213987683997695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0D-48F2-ADE8-0B3CA3532DAB}"/>
            </c:ext>
          </c:extLst>
        </c:ser>
        <c:ser>
          <c:idx val="2"/>
          <c:order val="2"/>
          <c:tx>
            <c:strRef>
              <c:f>'Use Phase_Grid'!$M$228</c:f>
              <c:strCache>
                <c:ptCount val="1"/>
                <c:pt idx="0">
                  <c:v>3000</c:v>
                </c:pt>
              </c:strCache>
            </c:strRef>
          </c:tx>
          <c:spPr>
            <a:solidFill>
              <a:schemeClr val="accent3"/>
            </a:solidFill>
            <a:ln/>
            <a:effectLst/>
            <a:sp3d/>
          </c:spPr>
          <c:cat>
            <c:numRef>
              <c:f>'Use Phase_Grid'!$J$229:$J$236</c:f>
              <c:numCache>
                <c:formatCode>General</c:formatCode>
                <c:ptCount val="8"/>
                <c:pt idx="0">
                  <c:v>0.9</c:v>
                </c:pt>
                <c:pt idx="1">
                  <c:v>0.91</c:v>
                </c:pt>
                <c:pt idx="2">
                  <c:v>0.92</c:v>
                </c:pt>
                <c:pt idx="3">
                  <c:v>0.93</c:v>
                </c:pt>
                <c:pt idx="4">
                  <c:v>0.94</c:v>
                </c:pt>
                <c:pt idx="5">
                  <c:v>0.95</c:v>
                </c:pt>
                <c:pt idx="6">
                  <c:v>0.96</c:v>
                </c:pt>
                <c:pt idx="7">
                  <c:v>0.97</c:v>
                </c:pt>
              </c:numCache>
            </c:numRef>
          </c:cat>
          <c:val>
            <c:numRef>
              <c:f>'Use Phase_Grid'!$M$229:$M$236</c:f>
              <c:numCache>
                <c:formatCode>General</c:formatCode>
                <c:ptCount val="8"/>
                <c:pt idx="0">
                  <c:v>0.44232005535036256</c:v>
                </c:pt>
                <c:pt idx="1">
                  <c:v>0.41521382824413533</c:v>
                </c:pt>
                <c:pt idx="2">
                  <c:v>0.38869686694456518</c:v>
                </c:pt>
                <c:pt idx="3">
                  <c:v>0.36275016287724415</c:v>
                </c:pt>
                <c:pt idx="4">
                  <c:v>0.33735551634327055</c:v>
                </c:pt>
                <c:pt idx="5">
                  <c:v>0.31249549394685383</c:v>
                </c:pt>
                <c:pt idx="6">
                  <c:v>0.28815338868369594</c:v>
                </c:pt>
                <c:pt idx="7">
                  <c:v>0.26431318249812902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D-48F2-ADE8-0B3CA3532DAB}"/>
            </c:ext>
          </c:extLst>
        </c:ser>
        <c:ser>
          <c:idx val="3"/>
          <c:order val="3"/>
          <c:tx>
            <c:strRef>
              <c:f>'Use Phase_Grid'!$N$228</c:f>
              <c:strCache>
                <c:ptCount val="1"/>
                <c:pt idx="0">
                  <c:v>4000</c:v>
                </c:pt>
              </c:strCache>
            </c:strRef>
          </c:tx>
          <c:spPr>
            <a:solidFill>
              <a:schemeClr val="accent4"/>
            </a:solidFill>
            <a:ln/>
            <a:effectLst/>
            <a:sp3d/>
          </c:spPr>
          <c:cat>
            <c:numRef>
              <c:f>'Use Phase_Grid'!$J$229:$J$236</c:f>
              <c:numCache>
                <c:formatCode>General</c:formatCode>
                <c:ptCount val="8"/>
                <c:pt idx="0">
                  <c:v>0.9</c:v>
                </c:pt>
                <c:pt idx="1">
                  <c:v>0.91</c:v>
                </c:pt>
                <c:pt idx="2">
                  <c:v>0.92</c:v>
                </c:pt>
                <c:pt idx="3">
                  <c:v>0.93</c:v>
                </c:pt>
                <c:pt idx="4">
                  <c:v>0.94</c:v>
                </c:pt>
                <c:pt idx="5">
                  <c:v>0.95</c:v>
                </c:pt>
                <c:pt idx="6">
                  <c:v>0.96</c:v>
                </c:pt>
                <c:pt idx="7">
                  <c:v>0.97</c:v>
                </c:pt>
              </c:numCache>
            </c:numRef>
          </c:cat>
          <c:val>
            <c:numRef>
              <c:f>'Use Phase_Grid'!$N$229:$N$236</c:f>
              <c:numCache>
                <c:formatCode>General</c:formatCode>
                <c:ptCount val="8"/>
                <c:pt idx="0">
                  <c:v>0.39340670817943862</c:v>
                </c:pt>
                <c:pt idx="1">
                  <c:v>0.36630048107321134</c:v>
                </c:pt>
                <c:pt idx="2">
                  <c:v>0.33978351977364118</c:v>
                </c:pt>
                <c:pt idx="3">
                  <c:v>0.31383681570632016</c:v>
                </c:pt>
                <c:pt idx="4">
                  <c:v>0.28844216917234661</c:v>
                </c:pt>
                <c:pt idx="5">
                  <c:v>0.26358214677592989</c:v>
                </c:pt>
                <c:pt idx="6">
                  <c:v>0.23924004151277203</c:v>
                </c:pt>
                <c:pt idx="7">
                  <c:v>0.21539983532720508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70D-48F2-ADE8-0B3CA3532DAB}"/>
            </c:ext>
          </c:extLst>
        </c:ser>
        <c:ser>
          <c:idx val="4"/>
          <c:order val="4"/>
          <c:tx>
            <c:strRef>
              <c:f>'Use Phase_Grid'!$O$228</c:f>
              <c:strCache>
                <c:ptCount val="1"/>
                <c:pt idx="0">
                  <c:v>5000</c:v>
                </c:pt>
              </c:strCache>
            </c:strRef>
          </c:tx>
          <c:spPr>
            <a:solidFill>
              <a:schemeClr val="accent5"/>
            </a:solidFill>
            <a:ln/>
            <a:effectLst/>
            <a:sp3d/>
          </c:spPr>
          <c:cat>
            <c:numRef>
              <c:f>'Use Phase_Grid'!$J$229:$J$236</c:f>
              <c:numCache>
                <c:formatCode>General</c:formatCode>
                <c:ptCount val="8"/>
                <c:pt idx="0">
                  <c:v>0.9</c:v>
                </c:pt>
                <c:pt idx="1">
                  <c:v>0.91</c:v>
                </c:pt>
                <c:pt idx="2">
                  <c:v>0.92</c:v>
                </c:pt>
                <c:pt idx="3">
                  <c:v>0.93</c:v>
                </c:pt>
                <c:pt idx="4">
                  <c:v>0.94</c:v>
                </c:pt>
                <c:pt idx="5">
                  <c:v>0.95</c:v>
                </c:pt>
                <c:pt idx="6">
                  <c:v>0.96</c:v>
                </c:pt>
                <c:pt idx="7">
                  <c:v>0.97</c:v>
                </c:pt>
              </c:numCache>
            </c:numRef>
          </c:cat>
          <c:val>
            <c:numRef>
              <c:f>'Use Phase_Grid'!$O$229:$O$236</c:f>
              <c:numCache>
                <c:formatCode>General</c:formatCode>
                <c:ptCount val="8"/>
                <c:pt idx="0">
                  <c:v>0.36405869987688422</c:v>
                </c:pt>
                <c:pt idx="1">
                  <c:v>0.33695247277065704</c:v>
                </c:pt>
                <c:pt idx="2">
                  <c:v>0.31043551147108689</c:v>
                </c:pt>
                <c:pt idx="3">
                  <c:v>0.28448880740376581</c:v>
                </c:pt>
                <c:pt idx="4">
                  <c:v>0.25909416086979226</c:v>
                </c:pt>
                <c:pt idx="5">
                  <c:v>0.23423413847337549</c:v>
                </c:pt>
                <c:pt idx="6">
                  <c:v>0.20989203321021763</c:v>
                </c:pt>
                <c:pt idx="7">
                  <c:v>0.18605182702465067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70D-48F2-ADE8-0B3CA3532DAB}"/>
            </c:ext>
          </c:extLst>
        </c:ser>
        <c:ser>
          <c:idx val="5"/>
          <c:order val="5"/>
          <c:tx>
            <c:strRef>
              <c:f>'Use Phase_Grid'!$P$228</c:f>
              <c:strCache>
                <c:ptCount val="1"/>
                <c:pt idx="0">
                  <c:v>6000</c:v>
                </c:pt>
              </c:strCache>
            </c:strRef>
          </c:tx>
          <c:spPr>
            <a:solidFill>
              <a:schemeClr val="accent6"/>
            </a:solidFill>
            <a:ln/>
            <a:effectLst/>
            <a:sp3d/>
          </c:spPr>
          <c:cat>
            <c:numRef>
              <c:f>'Use Phase_Grid'!$J$229:$J$236</c:f>
              <c:numCache>
                <c:formatCode>General</c:formatCode>
                <c:ptCount val="8"/>
                <c:pt idx="0">
                  <c:v>0.9</c:v>
                </c:pt>
                <c:pt idx="1">
                  <c:v>0.91</c:v>
                </c:pt>
                <c:pt idx="2">
                  <c:v>0.92</c:v>
                </c:pt>
                <c:pt idx="3">
                  <c:v>0.93</c:v>
                </c:pt>
                <c:pt idx="4">
                  <c:v>0.94</c:v>
                </c:pt>
                <c:pt idx="5">
                  <c:v>0.95</c:v>
                </c:pt>
                <c:pt idx="6">
                  <c:v>0.96</c:v>
                </c:pt>
                <c:pt idx="7">
                  <c:v>0.97</c:v>
                </c:pt>
              </c:numCache>
            </c:numRef>
          </c:cat>
          <c:val>
            <c:numRef>
              <c:f>'Use Phase_Grid'!$P$229:$P$236</c:f>
              <c:numCache>
                <c:formatCode>General</c:formatCode>
                <c:ptCount val="8"/>
                <c:pt idx="0">
                  <c:v>0.34449336100851463</c:v>
                </c:pt>
                <c:pt idx="1">
                  <c:v>0.3173871339022874</c:v>
                </c:pt>
                <c:pt idx="2">
                  <c:v>0.29087017260271725</c:v>
                </c:pt>
                <c:pt idx="3">
                  <c:v>0.26492346853539622</c:v>
                </c:pt>
                <c:pt idx="4">
                  <c:v>0.23952882200142264</c:v>
                </c:pt>
                <c:pt idx="5">
                  <c:v>0.21466879960500587</c:v>
                </c:pt>
                <c:pt idx="6">
                  <c:v>0.19032669434184804</c:v>
                </c:pt>
                <c:pt idx="7">
                  <c:v>0.16648648815628109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70D-48F2-ADE8-0B3CA3532DAB}"/>
            </c:ext>
          </c:extLst>
        </c:ser>
        <c:ser>
          <c:idx val="6"/>
          <c:order val="6"/>
          <c:tx>
            <c:strRef>
              <c:f>'Use Phase_Grid'!$Q$228</c:f>
              <c:strCache>
                <c:ptCount val="1"/>
                <c:pt idx="0">
                  <c:v>7000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/>
            <a:effectLst/>
            <a:sp3d/>
          </c:spPr>
          <c:cat>
            <c:numRef>
              <c:f>'Use Phase_Grid'!$J$229:$J$236</c:f>
              <c:numCache>
                <c:formatCode>General</c:formatCode>
                <c:ptCount val="8"/>
                <c:pt idx="0">
                  <c:v>0.9</c:v>
                </c:pt>
                <c:pt idx="1">
                  <c:v>0.91</c:v>
                </c:pt>
                <c:pt idx="2">
                  <c:v>0.92</c:v>
                </c:pt>
                <c:pt idx="3">
                  <c:v>0.93</c:v>
                </c:pt>
                <c:pt idx="4">
                  <c:v>0.94</c:v>
                </c:pt>
                <c:pt idx="5">
                  <c:v>0.95</c:v>
                </c:pt>
                <c:pt idx="6">
                  <c:v>0.96</c:v>
                </c:pt>
                <c:pt idx="7">
                  <c:v>0.97</c:v>
                </c:pt>
              </c:numCache>
            </c:numRef>
          </c:cat>
          <c:val>
            <c:numRef>
              <c:f>'Use Phase_Grid'!$Q$229:$Q$236</c:f>
              <c:numCache>
                <c:formatCode>General</c:formatCode>
                <c:ptCount val="8"/>
                <c:pt idx="0">
                  <c:v>0.3305181189596792</c:v>
                </c:pt>
                <c:pt idx="1">
                  <c:v>0.30341189185345202</c:v>
                </c:pt>
                <c:pt idx="2">
                  <c:v>0.27689493055388187</c:v>
                </c:pt>
                <c:pt idx="3">
                  <c:v>0.25094822648656079</c:v>
                </c:pt>
                <c:pt idx="4">
                  <c:v>0.22555357995258724</c:v>
                </c:pt>
                <c:pt idx="5">
                  <c:v>0.20069355755617049</c:v>
                </c:pt>
                <c:pt idx="6">
                  <c:v>0.17635145229301263</c:v>
                </c:pt>
                <c:pt idx="7">
                  <c:v>0.15251124610744568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70D-48F2-ADE8-0B3CA3532DAB}"/>
            </c:ext>
          </c:extLst>
        </c:ser>
        <c:bandFmts>
          <c:bandFmt>
            <c:idx val="0"/>
            <c:spPr>
              <a:solidFill>
                <a:schemeClr val="accent1"/>
              </a:solidFill>
              <a:ln/>
              <a:effectLst/>
              <a:sp3d/>
            </c:spPr>
          </c:bandFmt>
          <c:bandFmt>
            <c:idx val="1"/>
            <c:spPr>
              <a:solidFill>
                <a:schemeClr val="accent2"/>
              </a:solidFill>
              <a:ln/>
              <a:effectLst/>
              <a:sp3d/>
            </c:spPr>
          </c:bandFmt>
          <c:bandFmt>
            <c:idx val="2"/>
            <c:spPr>
              <a:solidFill>
                <a:schemeClr val="accent3"/>
              </a:solidFill>
              <a:ln/>
              <a:effectLst/>
              <a:sp3d/>
            </c:spPr>
          </c:bandFmt>
          <c:bandFmt>
            <c:idx val="3"/>
            <c:spPr>
              <a:solidFill>
                <a:schemeClr val="accent4"/>
              </a:solidFill>
              <a:ln/>
              <a:effectLst/>
              <a:sp3d/>
            </c:spPr>
          </c:bandFmt>
          <c:bandFmt>
            <c:idx val="4"/>
            <c:spPr>
              <a:solidFill>
                <a:schemeClr val="accent5"/>
              </a:solidFill>
              <a:ln/>
              <a:effectLst/>
              <a:sp3d/>
            </c:spPr>
          </c:bandFmt>
          <c:bandFmt>
            <c:idx val="5"/>
            <c:spPr>
              <a:solidFill>
                <a:schemeClr val="accent6"/>
              </a:solidFill>
              <a:ln/>
              <a:effectLst/>
              <a:sp3d/>
            </c:spPr>
          </c:bandFmt>
          <c:bandFmt>
            <c:idx val="6"/>
            <c:spPr>
              <a:solidFill>
                <a:schemeClr val="accent1">
                  <a:lumMod val="60000"/>
                </a:schemeClr>
              </a:solidFill>
              <a:ln/>
              <a:effectLst/>
              <a:sp3d/>
            </c:spPr>
          </c:bandFmt>
          <c:bandFmt>
            <c:idx val="7"/>
            <c:spPr>
              <a:solidFill>
                <a:schemeClr val="accent2">
                  <a:lumMod val="60000"/>
                </a:schemeClr>
              </a:solidFill>
              <a:ln/>
              <a:effectLst/>
              <a:sp3d/>
            </c:spPr>
          </c:bandFmt>
          <c:bandFmt>
            <c:idx val="8"/>
            <c:spPr>
              <a:solidFill>
                <a:schemeClr val="accent3">
                  <a:lumMod val="60000"/>
                </a:schemeClr>
              </a:solidFill>
              <a:ln/>
              <a:effectLst/>
              <a:sp3d/>
            </c:spPr>
          </c:bandFmt>
          <c:bandFmt>
            <c:idx val="9"/>
            <c:spPr>
              <a:solidFill>
                <a:schemeClr val="accent4">
                  <a:lumMod val="60000"/>
                </a:schemeClr>
              </a:solidFill>
              <a:ln/>
              <a:effectLst/>
              <a:sp3d/>
            </c:spPr>
          </c:bandFmt>
          <c:bandFmt>
            <c:idx val="10"/>
            <c:spPr>
              <a:solidFill>
                <a:schemeClr val="accent5">
                  <a:lumMod val="60000"/>
                </a:schemeClr>
              </a:solidFill>
              <a:ln/>
              <a:effectLst/>
              <a:sp3d/>
            </c:spPr>
          </c:bandFmt>
          <c:bandFmt>
            <c:idx val="11"/>
            <c:spPr>
              <a:solidFill>
                <a:schemeClr val="accent6">
                  <a:lumMod val="60000"/>
                </a:schemeClr>
              </a:solidFill>
              <a:ln/>
              <a:effectLst/>
              <a:sp3d/>
            </c:spPr>
          </c:bandFmt>
          <c:bandFmt>
            <c:idx val="12"/>
            <c:spPr>
              <a:solidFill>
                <a:schemeClr val="accent1">
                  <a:lumMod val="80000"/>
                  <a:lumOff val="20000"/>
                </a:schemeClr>
              </a:solidFill>
              <a:ln/>
              <a:effectLst/>
              <a:sp3d/>
            </c:spPr>
          </c:bandFmt>
          <c:bandFmt>
            <c:idx val="13"/>
            <c:spPr>
              <a:solidFill>
                <a:schemeClr val="accent2">
                  <a:lumMod val="80000"/>
                  <a:lumOff val="20000"/>
                </a:schemeClr>
              </a:solidFill>
              <a:ln/>
              <a:effectLst/>
              <a:sp3d/>
            </c:spPr>
          </c:bandFmt>
          <c:bandFmt>
            <c:idx val="14"/>
            <c:spPr>
              <a:solidFill>
                <a:schemeClr val="accent3">
                  <a:lumMod val="80000"/>
                  <a:lumOff val="20000"/>
                </a:schemeClr>
              </a:solidFill>
              <a:ln/>
              <a:effectLst/>
              <a:sp3d/>
            </c:spPr>
          </c:bandFmt>
        </c:bandFmts>
        <c:axId val="467110464"/>
        <c:axId val="467108112"/>
        <c:axId val="468144504"/>
      </c:surface3DChart>
      <c:catAx>
        <c:axId val="467110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7108112"/>
        <c:crosses val="autoZero"/>
        <c:auto val="1"/>
        <c:lblAlgn val="ctr"/>
        <c:lblOffset val="100"/>
        <c:noMultiLvlLbl val="0"/>
      </c:catAx>
      <c:valAx>
        <c:axId val="467108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7110464"/>
        <c:crosses val="autoZero"/>
        <c:crossBetween val="midCat"/>
      </c:valAx>
      <c:serAx>
        <c:axId val="46814450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7108112"/>
        <c:crosses val="autoZero"/>
      </c:ser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GWP/kWh Cycles</a:t>
            </a:r>
            <a:r>
              <a:rPr lang="de-DE" baseline="0"/>
              <a:t> vs Efficiency</a:t>
            </a:r>
            <a:endParaRPr lang="de-DE"/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0"/>
      <c:rotY val="6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surface3DChart>
        <c:wireframe val="0"/>
        <c:ser>
          <c:idx val="0"/>
          <c:order val="0"/>
          <c:tx>
            <c:strRef>
              <c:f>'Use Phase_Grid'!$K$228</c:f>
              <c:strCache>
                <c:ptCount val="1"/>
                <c:pt idx="0">
                  <c:v>1000</c:v>
                </c:pt>
              </c:strCache>
            </c:strRef>
          </c:tx>
          <c:cat>
            <c:numRef>
              <c:f>'Use Phase_Grid'!$J$240:$J$247</c:f>
              <c:numCache>
                <c:formatCode>General</c:formatCode>
                <c:ptCount val="8"/>
                <c:pt idx="0">
                  <c:v>0.9</c:v>
                </c:pt>
                <c:pt idx="1">
                  <c:v>0.91</c:v>
                </c:pt>
                <c:pt idx="2">
                  <c:v>0.92</c:v>
                </c:pt>
                <c:pt idx="3">
                  <c:v>0.93</c:v>
                </c:pt>
                <c:pt idx="4">
                  <c:v>0.94</c:v>
                </c:pt>
                <c:pt idx="5">
                  <c:v>0.95</c:v>
                </c:pt>
                <c:pt idx="6">
                  <c:v>0.96</c:v>
                </c:pt>
                <c:pt idx="7">
                  <c:v>0.97</c:v>
                </c:pt>
              </c:numCache>
            </c:numRef>
          </c:cat>
          <c:val>
            <c:numRef>
              <c:f>'Use Phase_Grid'!$K$240:$K$247</c:f>
              <c:numCache>
                <c:formatCode>General</c:formatCode>
                <c:ptCount val="8"/>
                <c:pt idx="0">
                  <c:v>0.13418618575648286</c:v>
                </c:pt>
                <c:pt idx="1">
                  <c:v>0.12892354839384548</c:v>
                </c:pt>
                <c:pt idx="2">
                  <c:v>0.12377531619126543</c:v>
                </c:pt>
                <c:pt idx="3">
                  <c:v>0.11873779865970865</c:v>
                </c:pt>
                <c:pt idx="4">
                  <c:v>0.11380746235222759</c:v>
                </c:pt>
                <c:pt idx="5">
                  <c:v>0.10898092259858815</c:v>
                </c:pt>
                <c:pt idx="6">
                  <c:v>0.10425493575648288</c:v>
                </c:pt>
                <c:pt idx="7">
                  <c:v>9.9626391942049905E-2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8C-48BC-9B33-456DA1725270}"/>
            </c:ext>
          </c:extLst>
        </c:ser>
        <c:ser>
          <c:idx val="1"/>
          <c:order val="1"/>
          <c:tx>
            <c:strRef>
              <c:f>'Use Phase_Grid'!$L$228</c:f>
              <c:strCache>
                <c:ptCount val="1"/>
                <c:pt idx="0">
                  <c:v>2000</c:v>
                </c:pt>
              </c:strCache>
            </c:strRef>
          </c:tx>
          <c:cat>
            <c:numRef>
              <c:f>'Use Phase_Grid'!$J$240:$J$247</c:f>
              <c:numCache>
                <c:formatCode>General</c:formatCode>
                <c:ptCount val="8"/>
                <c:pt idx="0">
                  <c:v>0.9</c:v>
                </c:pt>
                <c:pt idx="1">
                  <c:v>0.91</c:v>
                </c:pt>
                <c:pt idx="2">
                  <c:v>0.92</c:v>
                </c:pt>
                <c:pt idx="3">
                  <c:v>0.93</c:v>
                </c:pt>
                <c:pt idx="4">
                  <c:v>0.94</c:v>
                </c:pt>
                <c:pt idx="5">
                  <c:v>0.95</c:v>
                </c:pt>
                <c:pt idx="6">
                  <c:v>0.96</c:v>
                </c:pt>
                <c:pt idx="7">
                  <c:v>0.97</c:v>
                </c:pt>
              </c:numCache>
            </c:numRef>
          </c:cat>
          <c:val>
            <c:numRef>
              <c:f>'Use Phase_Grid'!$L$240:$L$247</c:f>
              <c:numCache>
                <c:formatCode>General</c:formatCode>
                <c:ptCount val="8"/>
                <c:pt idx="0">
                  <c:v>9.1038092878241411E-2</c:v>
                </c:pt>
                <c:pt idx="1">
                  <c:v>8.5775455515604046E-2</c:v>
                </c:pt>
                <c:pt idx="2">
                  <c:v>8.0627223313023993E-2</c:v>
                </c:pt>
                <c:pt idx="3">
                  <c:v>7.5589705781467217E-2</c:v>
                </c:pt>
                <c:pt idx="4">
                  <c:v>7.0659369473986156E-2</c:v>
                </c:pt>
                <c:pt idx="5">
                  <c:v>6.5832829720346708E-2</c:v>
                </c:pt>
                <c:pt idx="6">
                  <c:v>6.1106842878241446E-2</c:v>
                </c:pt>
                <c:pt idx="7">
                  <c:v>5.6478299063808468E-2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8C-48BC-9B33-456DA1725270}"/>
            </c:ext>
          </c:extLst>
        </c:ser>
        <c:ser>
          <c:idx val="2"/>
          <c:order val="2"/>
          <c:tx>
            <c:strRef>
              <c:f>'Use Phase_Grid'!$M$228</c:f>
              <c:strCache>
                <c:ptCount val="1"/>
                <c:pt idx="0">
                  <c:v>3000</c:v>
                </c:pt>
              </c:strCache>
            </c:strRef>
          </c:tx>
          <c:cat>
            <c:numRef>
              <c:f>'Use Phase_Grid'!$J$240:$J$247</c:f>
              <c:numCache>
                <c:formatCode>General</c:formatCode>
                <c:ptCount val="8"/>
                <c:pt idx="0">
                  <c:v>0.9</c:v>
                </c:pt>
                <c:pt idx="1">
                  <c:v>0.91</c:v>
                </c:pt>
                <c:pt idx="2">
                  <c:v>0.92</c:v>
                </c:pt>
                <c:pt idx="3">
                  <c:v>0.93</c:v>
                </c:pt>
                <c:pt idx="4">
                  <c:v>0.94</c:v>
                </c:pt>
                <c:pt idx="5">
                  <c:v>0.95</c:v>
                </c:pt>
                <c:pt idx="6">
                  <c:v>0.96</c:v>
                </c:pt>
                <c:pt idx="7">
                  <c:v>0.97</c:v>
                </c:pt>
              </c:numCache>
            </c:numRef>
          </c:cat>
          <c:val>
            <c:numRef>
              <c:f>'Use Phase_Grid'!$M$240:$M$247</c:f>
              <c:numCache>
                <c:formatCode>General</c:formatCode>
                <c:ptCount val="8"/>
                <c:pt idx="0">
                  <c:v>7.6655395252160946E-2</c:v>
                </c:pt>
                <c:pt idx="1">
                  <c:v>7.1392757889523567E-2</c:v>
                </c:pt>
                <c:pt idx="2">
                  <c:v>6.6244525686943515E-2</c:v>
                </c:pt>
                <c:pt idx="3">
                  <c:v>6.1207008155386738E-2</c:v>
                </c:pt>
                <c:pt idx="4">
                  <c:v>5.6276671847905677E-2</c:v>
                </c:pt>
                <c:pt idx="5">
                  <c:v>5.1450132094266222E-2</c:v>
                </c:pt>
                <c:pt idx="6">
                  <c:v>4.6724145252160974E-2</c:v>
                </c:pt>
                <c:pt idx="7">
                  <c:v>4.2095601437727996E-2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8C-48BC-9B33-456DA1725270}"/>
            </c:ext>
          </c:extLst>
        </c:ser>
        <c:ser>
          <c:idx val="3"/>
          <c:order val="3"/>
          <c:tx>
            <c:strRef>
              <c:f>'Use Phase_Grid'!$N$228</c:f>
              <c:strCache>
                <c:ptCount val="1"/>
                <c:pt idx="0">
                  <c:v>4000</c:v>
                </c:pt>
              </c:strCache>
            </c:strRef>
          </c:tx>
          <c:cat>
            <c:numRef>
              <c:f>'Use Phase_Grid'!$J$240:$J$247</c:f>
              <c:numCache>
                <c:formatCode>General</c:formatCode>
                <c:ptCount val="8"/>
                <c:pt idx="0">
                  <c:v>0.9</c:v>
                </c:pt>
                <c:pt idx="1">
                  <c:v>0.91</c:v>
                </c:pt>
                <c:pt idx="2">
                  <c:v>0.92</c:v>
                </c:pt>
                <c:pt idx="3">
                  <c:v>0.93</c:v>
                </c:pt>
                <c:pt idx="4">
                  <c:v>0.94</c:v>
                </c:pt>
                <c:pt idx="5">
                  <c:v>0.95</c:v>
                </c:pt>
                <c:pt idx="6">
                  <c:v>0.96</c:v>
                </c:pt>
                <c:pt idx="7">
                  <c:v>0.97</c:v>
                </c:pt>
              </c:numCache>
            </c:numRef>
          </c:cat>
          <c:val>
            <c:numRef>
              <c:f>'Use Phase_Grid'!$N$240:$N$247</c:f>
              <c:numCache>
                <c:formatCode>General</c:formatCode>
                <c:ptCount val="8"/>
                <c:pt idx="0">
                  <c:v>6.9464046439120714E-2</c:v>
                </c:pt>
                <c:pt idx="1">
                  <c:v>6.4201409076483335E-2</c:v>
                </c:pt>
                <c:pt idx="2">
                  <c:v>5.9053176873903282E-2</c:v>
                </c:pt>
                <c:pt idx="3">
                  <c:v>5.4015659342346506E-2</c:v>
                </c:pt>
                <c:pt idx="4">
                  <c:v>4.9085323034865437E-2</c:v>
                </c:pt>
                <c:pt idx="5">
                  <c:v>4.425878328122599E-2</c:v>
                </c:pt>
                <c:pt idx="6">
                  <c:v>3.9532796439120742E-2</c:v>
                </c:pt>
                <c:pt idx="7">
                  <c:v>3.4904252624687757E-2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8C-48BC-9B33-456DA1725270}"/>
            </c:ext>
          </c:extLst>
        </c:ser>
        <c:ser>
          <c:idx val="4"/>
          <c:order val="4"/>
          <c:tx>
            <c:strRef>
              <c:f>'Use Phase_Grid'!$O$228</c:f>
              <c:strCache>
                <c:ptCount val="1"/>
                <c:pt idx="0">
                  <c:v>5000</c:v>
                </c:pt>
              </c:strCache>
            </c:strRef>
          </c:tx>
          <c:cat>
            <c:numRef>
              <c:f>'Use Phase_Grid'!$J$240:$J$247</c:f>
              <c:numCache>
                <c:formatCode>General</c:formatCode>
                <c:ptCount val="8"/>
                <c:pt idx="0">
                  <c:v>0.9</c:v>
                </c:pt>
                <c:pt idx="1">
                  <c:v>0.91</c:v>
                </c:pt>
                <c:pt idx="2">
                  <c:v>0.92</c:v>
                </c:pt>
                <c:pt idx="3">
                  <c:v>0.93</c:v>
                </c:pt>
                <c:pt idx="4">
                  <c:v>0.94</c:v>
                </c:pt>
                <c:pt idx="5">
                  <c:v>0.95</c:v>
                </c:pt>
                <c:pt idx="6">
                  <c:v>0.96</c:v>
                </c:pt>
                <c:pt idx="7">
                  <c:v>0.97</c:v>
                </c:pt>
              </c:numCache>
            </c:numRef>
          </c:cat>
          <c:val>
            <c:numRef>
              <c:f>'Use Phase_Grid'!$O$240:$O$247</c:f>
              <c:numCache>
                <c:formatCode>General</c:formatCode>
                <c:ptCount val="8"/>
                <c:pt idx="0">
                  <c:v>6.5149237151296571E-2</c:v>
                </c:pt>
                <c:pt idx="1">
                  <c:v>5.9886599788659185E-2</c:v>
                </c:pt>
                <c:pt idx="2">
                  <c:v>5.473836758607914E-2</c:v>
                </c:pt>
                <c:pt idx="3">
                  <c:v>4.9700850054522364E-2</c:v>
                </c:pt>
                <c:pt idx="4">
                  <c:v>4.4770513747041295E-2</c:v>
                </c:pt>
                <c:pt idx="5">
                  <c:v>3.9943973993401855E-2</c:v>
                </c:pt>
                <c:pt idx="6">
                  <c:v>3.5217987151296593E-2</c:v>
                </c:pt>
                <c:pt idx="7">
                  <c:v>3.0589443336863614E-2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A8C-48BC-9B33-456DA1725270}"/>
            </c:ext>
          </c:extLst>
        </c:ser>
        <c:ser>
          <c:idx val="5"/>
          <c:order val="5"/>
          <c:tx>
            <c:strRef>
              <c:f>'Use Phase_Grid'!$P$228</c:f>
              <c:strCache>
                <c:ptCount val="1"/>
                <c:pt idx="0">
                  <c:v>6000</c:v>
                </c:pt>
              </c:strCache>
            </c:strRef>
          </c:tx>
          <c:cat>
            <c:numRef>
              <c:f>'Use Phase_Grid'!$J$240:$J$247</c:f>
              <c:numCache>
                <c:formatCode>General</c:formatCode>
                <c:ptCount val="8"/>
                <c:pt idx="0">
                  <c:v>0.9</c:v>
                </c:pt>
                <c:pt idx="1">
                  <c:v>0.91</c:v>
                </c:pt>
                <c:pt idx="2">
                  <c:v>0.92</c:v>
                </c:pt>
                <c:pt idx="3">
                  <c:v>0.93</c:v>
                </c:pt>
                <c:pt idx="4">
                  <c:v>0.94</c:v>
                </c:pt>
                <c:pt idx="5">
                  <c:v>0.95</c:v>
                </c:pt>
                <c:pt idx="6">
                  <c:v>0.96</c:v>
                </c:pt>
                <c:pt idx="7">
                  <c:v>0.97</c:v>
                </c:pt>
              </c:numCache>
            </c:numRef>
          </c:cat>
          <c:val>
            <c:numRef>
              <c:f>'Use Phase_Grid'!$P$240:$P$247</c:f>
              <c:numCache>
                <c:formatCode>General</c:formatCode>
                <c:ptCount val="8"/>
                <c:pt idx="0">
                  <c:v>6.2272697626080474E-2</c:v>
                </c:pt>
                <c:pt idx="1">
                  <c:v>5.7010060263443095E-2</c:v>
                </c:pt>
                <c:pt idx="2">
                  <c:v>5.1861828060863049E-2</c:v>
                </c:pt>
                <c:pt idx="3">
                  <c:v>4.6824310529306266E-2</c:v>
                </c:pt>
                <c:pt idx="4">
                  <c:v>4.1893974221825205E-2</c:v>
                </c:pt>
                <c:pt idx="5">
                  <c:v>3.706743446818575E-2</c:v>
                </c:pt>
                <c:pt idx="6">
                  <c:v>3.2341447626080495E-2</c:v>
                </c:pt>
                <c:pt idx="7">
                  <c:v>2.7712903811647517E-2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A8C-48BC-9B33-456DA1725270}"/>
            </c:ext>
          </c:extLst>
        </c:ser>
        <c:ser>
          <c:idx val="6"/>
          <c:order val="6"/>
          <c:tx>
            <c:strRef>
              <c:f>'Use Phase_Grid'!$Q$228</c:f>
              <c:strCache>
                <c:ptCount val="1"/>
                <c:pt idx="0">
                  <c:v>7000</c:v>
                </c:pt>
              </c:strCache>
            </c:strRef>
          </c:tx>
          <c:cat>
            <c:numRef>
              <c:f>'Use Phase_Grid'!$J$240:$J$247</c:f>
              <c:numCache>
                <c:formatCode>General</c:formatCode>
                <c:ptCount val="8"/>
                <c:pt idx="0">
                  <c:v>0.9</c:v>
                </c:pt>
                <c:pt idx="1">
                  <c:v>0.91</c:v>
                </c:pt>
                <c:pt idx="2">
                  <c:v>0.92</c:v>
                </c:pt>
                <c:pt idx="3">
                  <c:v>0.93</c:v>
                </c:pt>
                <c:pt idx="4">
                  <c:v>0.94</c:v>
                </c:pt>
                <c:pt idx="5">
                  <c:v>0.95</c:v>
                </c:pt>
                <c:pt idx="6">
                  <c:v>0.96</c:v>
                </c:pt>
                <c:pt idx="7">
                  <c:v>0.97</c:v>
                </c:pt>
              </c:numCache>
            </c:numRef>
          </c:cat>
          <c:val>
            <c:numRef>
              <c:f>'Use Phase_Grid'!$Q$240:$Q$247</c:f>
              <c:numCache>
                <c:formatCode>General</c:formatCode>
                <c:ptCount val="8"/>
                <c:pt idx="0">
                  <c:v>6.0218026536640407E-2</c:v>
                </c:pt>
                <c:pt idx="1">
                  <c:v>5.4955389174003028E-2</c:v>
                </c:pt>
                <c:pt idx="2">
                  <c:v>4.9807156971422982E-2</c:v>
                </c:pt>
                <c:pt idx="3">
                  <c:v>4.4769639439866199E-2</c:v>
                </c:pt>
                <c:pt idx="4">
                  <c:v>3.9839303132385137E-2</c:v>
                </c:pt>
                <c:pt idx="5">
                  <c:v>3.501276337874569E-2</c:v>
                </c:pt>
                <c:pt idx="6">
                  <c:v>3.0286776536640431E-2</c:v>
                </c:pt>
                <c:pt idx="7">
                  <c:v>2.5658232722207453E-2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A8C-48BC-9B33-456DA1725270}"/>
            </c:ext>
          </c:extLst>
        </c:ser>
        <c:bandFmts>
          <c:bandFmt>
            <c:idx val="8"/>
            <c:spPr>
              <a:solidFill>
                <a:schemeClr val="accent3">
                  <a:lumMod val="60000"/>
                </a:schemeClr>
              </a:solidFill>
              <a:ln/>
              <a:effectLst/>
              <a:sp3d/>
            </c:spPr>
          </c:bandFmt>
          <c:bandFmt>
            <c:idx val="9"/>
            <c:spPr>
              <a:solidFill>
                <a:schemeClr val="accent4">
                  <a:lumMod val="60000"/>
                </a:schemeClr>
              </a:solidFill>
              <a:ln/>
              <a:effectLst/>
              <a:sp3d/>
            </c:spPr>
          </c:bandFmt>
          <c:bandFmt>
            <c:idx val="10"/>
            <c:spPr>
              <a:solidFill>
                <a:schemeClr val="accent5">
                  <a:lumMod val="60000"/>
                </a:schemeClr>
              </a:solidFill>
              <a:ln/>
              <a:effectLst/>
              <a:sp3d/>
            </c:spPr>
          </c:bandFmt>
          <c:bandFmt>
            <c:idx val="11"/>
            <c:spPr>
              <a:solidFill>
                <a:schemeClr val="accent6">
                  <a:lumMod val="60000"/>
                </a:schemeClr>
              </a:solidFill>
              <a:ln/>
              <a:effectLst/>
              <a:sp3d/>
            </c:spPr>
          </c:bandFmt>
          <c:bandFmt>
            <c:idx val="12"/>
            <c:spPr>
              <a:solidFill>
                <a:schemeClr val="accent1">
                  <a:lumMod val="80000"/>
                  <a:lumOff val="20000"/>
                </a:schemeClr>
              </a:solidFill>
              <a:ln/>
              <a:effectLst/>
              <a:sp3d/>
            </c:spPr>
          </c:bandFmt>
          <c:bandFmt>
            <c:idx val="13"/>
            <c:spPr>
              <a:solidFill>
                <a:schemeClr val="accent2">
                  <a:lumMod val="80000"/>
                  <a:lumOff val="20000"/>
                </a:schemeClr>
              </a:solidFill>
              <a:ln/>
              <a:effectLst/>
              <a:sp3d/>
            </c:spPr>
          </c:bandFmt>
          <c:bandFmt>
            <c:idx val="14"/>
            <c:spPr>
              <a:solidFill>
                <a:schemeClr val="accent3">
                  <a:lumMod val="80000"/>
                  <a:lumOff val="20000"/>
                </a:schemeClr>
              </a:solidFill>
              <a:ln/>
              <a:effectLst/>
              <a:sp3d/>
            </c:spPr>
          </c:bandFmt>
        </c:bandFmts>
        <c:axId val="467106152"/>
        <c:axId val="467108504"/>
        <c:axId val="468149592"/>
      </c:surface3DChart>
      <c:catAx>
        <c:axId val="467106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7108504"/>
        <c:crosses val="autoZero"/>
        <c:auto val="1"/>
        <c:lblAlgn val="ctr"/>
        <c:lblOffset val="100"/>
        <c:noMultiLvlLbl val="0"/>
      </c:catAx>
      <c:valAx>
        <c:axId val="467108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7106152"/>
        <c:crosses val="autoZero"/>
        <c:crossBetween val="midCat"/>
      </c:valAx>
      <c:serAx>
        <c:axId val="46814959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7108504"/>
        <c:crosses val="autoZero"/>
      </c:serAx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498381452318462"/>
          <c:y val="5.0925925925925923E-2"/>
          <c:w val="0.76446062992125996"/>
          <c:h val="0.65648950131233585"/>
        </c:manualLayout>
      </c:layout>
      <c:lineChart>
        <c:grouping val="standard"/>
        <c:varyColors val="0"/>
        <c:ser>
          <c:idx val="0"/>
          <c:order val="0"/>
          <c:tx>
            <c:strRef>
              <c:f>'Use Phase_Grid'!$K$134</c:f>
              <c:strCache>
                <c:ptCount val="1"/>
                <c:pt idx="0">
                  <c:v>NaNMC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'Use Phase_Grid'!$J$136:$J$144</c:f>
              <c:numCache>
                <c:formatCode>General</c:formatCode>
                <c:ptCount val="9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  <c:pt idx="4">
                  <c:v>5000</c:v>
                </c:pt>
                <c:pt idx="5">
                  <c:v>6000</c:v>
                </c:pt>
                <c:pt idx="6">
                  <c:v>7000</c:v>
                </c:pt>
                <c:pt idx="7">
                  <c:v>8000</c:v>
                </c:pt>
                <c:pt idx="8">
                  <c:v>9000</c:v>
                </c:pt>
              </c:numCache>
            </c:numRef>
          </c:cat>
          <c:val>
            <c:numRef>
              <c:f>'Use Phase_Grid'!$K$160:$K$168</c:f>
              <c:numCache>
                <c:formatCode>0.00E+00</c:formatCode>
                <c:ptCount val="9"/>
                <c:pt idx="0">
                  <c:v>7.267087544040568E-2</c:v>
                </c:pt>
                <c:pt idx="1">
                  <c:v>4.3913311633246313E-2</c:v>
                </c:pt>
                <c:pt idx="2">
                  <c:v>3.4327457030859855E-2</c:v>
                </c:pt>
                <c:pt idx="3">
                  <c:v>2.953452972966663E-2</c:v>
                </c:pt>
                <c:pt idx="4">
                  <c:v>2.6658773348950688E-2</c:v>
                </c:pt>
                <c:pt idx="5">
                  <c:v>2.4741602428473401E-2</c:v>
                </c:pt>
                <c:pt idx="6">
                  <c:v>2.3372194628132479E-2</c:v>
                </c:pt>
                <c:pt idx="7">
                  <c:v>2.3034532430788141E-2</c:v>
                </c:pt>
                <c:pt idx="8">
                  <c:v>2.3034532430788141E-2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45-4C4B-B1F2-6E6F759E4C95}"/>
            </c:ext>
          </c:extLst>
        </c:ser>
        <c:ser>
          <c:idx val="1"/>
          <c:order val="1"/>
          <c:tx>
            <c:strRef>
              <c:f>'Use Phase_Grid'!$M$134</c:f>
              <c:strCache>
                <c:ptCount val="1"/>
                <c:pt idx="0">
                  <c:v>NaMVP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'Use Phase_Grid'!$M$160:$M$168</c:f>
              <c:numCache>
                <c:formatCode>General</c:formatCode>
                <c:ptCount val="9"/>
                <c:pt idx="0">
                  <c:v>0.27823340402234353</c:v>
                </c:pt>
                <c:pt idx="1">
                  <c:v>0.14567604448429003</c:v>
                </c:pt>
                <c:pt idx="2">
                  <c:v>0.10149025797160553</c:v>
                </c:pt>
                <c:pt idx="3">
                  <c:v>7.9397364715263291E-2</c:v>
                </c:pt>
                <c:pt idx="4">
                  <c:v>6.6141628761457946E-2</c:v>
                </c:pt>
                <c:pt idx="5">
                  <c:v>5.7304471458921043E-2</c:v>
                </c:pt>
                <c:pt idx="6">
                  <c:v>5.0992216242823268E-2</c:v>
                </c:pt>
                <c:pt idx="7">
                  <c:v>4.9435769751182711E-2</c:v>
                </c:pt>
                <c:pt idx="8">
                  <c:v>4.9435769751182711E-2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45-4C4B-B1F2-6E6F759E4C95}"/>
            </c:ext>
          </c:extLst>
        </c:ser>
        <c:ser>
          <c:idx val="2"/>
          <c:order val="2"/>
          <c:tx>
            <c:strRef>
              <c:f>'Use Phase_Grid'!$O$134</c:f>
              <c:strCache>
                <c:ptCount val="1"/>
                <c:pt idx="0">
                  <c:v>NaMMO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'Use Phase_Grid'!$O$160:$O$168</c:f>
              <c:numCache>
                <c:formatCode>General</c:formatCode>
                <c:ptCount val="9"/>
                <c:pt idx="0">
                  <c:v>3.7837284993986545E-2</c:v>
                </c:pt>
                <c:pt idx="1">
                  <c:v>2.6496516410036742E-2</c:v>
                </c:pt>
                <c:pt idx="2">
                  <c:v>2.2716260215386808E-2</c:v>
                </c:pt>
                <c:pt idx="3">
                  <c:v>2.0826132118061839E-2</c:v>
                </c:pt>
                <c:pt idx="4">
                  <c:v>1.9692055259666857E-2</c:v>
                </c:pt>
                <c:pt idx="5">
                  <c:v>1.893600402073687E-2</c:v>
                </c:pt>
                <c:pt idx="6">
                  <c:v>1.839596742150117E-2</c:v>
                </c:pt>
                <c:pt idx="7">
                  <c:v>1.8262807712100582E-2</c:v>
                </c:pt>
                <c:pt idx="8">
                  <c:v>1.8262807712100582E-2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B45-4C4B-B1F2-6E6F759E4C95}"/>
            </c:ext>
          </c:extLst>
        </c:ser>
        <c:ser>
          <c:idx val="3"/>
          <c:order val="3"/>
          <c:tx>
            <c:strRef>
              <c:f>'Use Phase_Grid'!$Q$134</c:f>
              <c:strCache>
                <c:ptCount val="1"/>
                <c:pt idx="0">
                  <c:v>NaNMMT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'Use Phase_Grid'!$Q$160:$Q$168</c:f>
              <c:numCache>
                <c:formatCode>General</c:formatCode>
                <c:ptCount val="9"/>
                <c:pt idx="0">
                  <c:v>3.7614312353185846E-2</c:v>
                </c:pt>
                <c:pt idx="1">
                  <c:v>2.6385030089636392E-2</c:v>
                </c:pt>
                <c:pt idx="2">
                  <c:v>2.2641936001786576E-2</c:v>
                </c:pt>
                <c:pt idx="3">
                  <c:v>2.0770388957861666E-2</c:v>
                </c:pt>
                <c:pt idx="4">
                  <c:v>1.9647460731506722E-2</c:v>
                </c:pt>
                <c:pt idx="5">
                  <c:v>1.8898841913936759E-2</c:v>
                </c:pt>
                <c:pt idx="6">
                  <c:v>1.8364114187101068E-2</c:v>
                </c:pt>
                <c:pt idx="7">
                  <c:v>1.8232263514730625E-2</c:v>
                </c:pt>
                <c:pt idx="8">
                  <c:v>1.8232263514730625E-2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B45-4C4B-B1F2-6E6F759E4C95}"/>
            </c:ext>
          </c:extLst>
        </c:ser>
        <c:ser>
          <c:idx val="4"/>
          <c:order val="4"/>
          <c:tx>
            <c:strRef>
              <c:f>'Use Phase_Grid'!$S$134</c:f>
              <c:strCache>
                <c:ptCount val="1"/>
                <c:pt idx="0">
                  <c:v>NaPBA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'Use Phase_Grid'!$S$160:$S$168</c:f>
              <c:numCache>
                <c:formatCode>General</c:formatCode>
                <c:ptCount val="9"/>
                <c:pt idx="0">
                  <c:v>4.3314889300593018E-2</c:v>
                </c:pt>
                <c:pt idx="1">
                  <c:v>2.8216787123414785E-2</c:v>
                </c:pt>
                <c:pt idx="2">
                  <c:v>2.3184086397688711E-2</c:v>
                </c:pt>
                <c:pt idx="3">
                  <c:v>2.0667736034825673E-2</c:v>
                </c:pt>
                <c:pt idx="4">
                  <c:v>1.9157925817107846E-2</c:v>
                </c:pt>
                <c:pt idx="5">
                  <c:v>1.8151385671962627E-2</c:v>
                </c:pt>
                <c:pt idx="6">
                  <c:v>1.7432428425430333E-2</c:v>
                </c:pt>
                <c:pt idx="7">
                  <c:v>1.7255151296148397E-2</c:v>
                </c:pt>
                <c:pt idx="8">
                  <c:v>1.7255151296148397E-2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B45-4C4B-B1F2-6E6F759E4C95}"/>
            </c:ext>
          </c:extLst>
        </c:ser>
        <c:ser>
          <c:idx val="5"/>
          <c:order val="5"/>
          <c:tx>
            <c:strRef>
              <c:f>'Use Phase_Grid'!$U$134</c:f>
              <c:strCache>
                <c:ptCount val="1"/>
                <c:pt idx="0">
                  <c:v>LiNMC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'Use Phase_Grid'!$U$160:$U$168</c:f>
              <c:numCache>
                <c:formatCode>General</c:formatCode>
                <c:ptCount val="9"/>
                <c:pt idx="0">
                  <c:v>4.5227253777313924E-2</c:v>
                </c:pt>
                <c:pt idx="1">
                  <c:v>3.0191500801700428E-2</c:v>
                </c:pt>
                <c:pt idx="2">
                  <c:v>2.5179583143162598E-2</c:v>
                </c:pt>
                <c:pt idx="3">
                  <c:v>2.2673624313893685E-2</c:v>
                </c:pt>
                <c:pt idx="4">
                  <c:v>2.1170049016332338E-2</c:v>
                </c:pt>
                <c:pt idx="5">
                  <c:v>2.0167665484624769E-2</c:v>
                </c:pt>
                <c:pt idx="6">
                  <c:v>1.9451677247690792E-2</c:v>
                </c:pt>
                <c:pt idx="7">
                  <c:v>1.9275132202967348E-2</c:v>
                </c:pt>
                <c:pt idx="8">
                  <c:v>1.9275132202967348E-2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B45-4C4B-B1F2-6E6F759E4C95}"/>
            </c:ext>
          </c:extLst>
        </c:ser>
        <c:ser>
          <c:idx val="6"/>
          <c:order val="6"/>
          <c:tx>
            <c:strRef>
              <c:f>'Use Phase_Grid'!$W$134</c:f>
              <c:strCache>
                <c:ptCount val="1"/>
                <c:pt idx="0">
                  <c:v>LiFP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'Use Phase_Grid'!$W$160:$W$168</c:f>
              <c:numCache>
                <c:formatCode>General</c:formatCode>
                <c:ptCount val="9"/>
                <c:pt idx="0">
                  <c:v>2.9456720158648801E-2</c:v>
                </c:pt>
                <c:pt idx="1">
                  <c:v>2.4788710097959587E-2</c:v>
                </c:pt>
                <c:pt idx="2">
                  <c:v>2.2195371175354469E-2</c:v>
                </c:pt>
                <c:pt idx="3">
                  <c:v>2.0545064588242117E-2</c:v>
                </c:pt>
                <c:pt idx="4">
                  <c:v>1.9402544643318184E-2</c:v>
                </c:pt>
                <c:pt idx="5">
                  <c:v>1.87139024847339E-2</c:v>
                </c:pt>
                <c:pt idx="6">
                  <c:v>1.87139024847339E-2</c:v>
                </c:pt>
                <c:pt idx="7">
                  <c:v>1.87139024847339E-2</c:v>
                </c:pt>
                <c:pt idx="8">
                  <c:v>1.87139024847339E-2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B45-4C4B-B1F2-6E6F759E4C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7110856"/>
        <c:axId val="467111248"/>
      </c:lineChart>
      <c:catAx>
        <c:axId val="467110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7111248"/>
        <c:crosses val="autoZero"/>
        <c:auto val="1"/>
        <c:lblAlgn val="ctr"/>
        <c:lblOffset val="100"/>
        <c:noMultiLvlLbl val="0"/>
      </c:catAx>
      <c:valAx>
        <c:axId val="467111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Htox/kWh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7110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161067366579177"/>
          <c:y val="0.82754520268299792"/>
          <c:w val="0.77900087489063852"/>
          <c:h val="0.1493066491688538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498381452318462"/>
          <c:y val="5.0925925925925923E-2"/>
          <c:w val="0.76446062992125996"/>
          <c:h val="0.57998666150337752"/>
        </c:manualLayout>
      </c:layout>
      <c:lineChart>
        <c:grouping val="standard"/>
        <c:varyColors val="0"/>
        <c:ser>
          <c:idx val="0"/>
          <c:order val="0"/>
          <c:tx>
            <c:strRef>
              <c:f>'Use Phase_Grid'!$K$134</c:f>
              <c:strCache>
                <c:ptCount val="1"/>
                <c:pt idx="0">
                  <c:v>NaNMC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'Use Phase_Grid'!$J$136:$J$144</c:f>
              <c:numCache>
                <c:formatCode>General</c:formatCode>
                <c:ptCount val="9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  <c:pt idx="4">
                  <c:v>5000</c:v>
                </c:pt>
                <c:pt idx="5">
                  <c:v>6000</c:v>
                </c:pt>
                <c:pt idx="6">
                  <c:v>7000</c:v>
                </c:pt>
                <c:pt idx="7">
                  <c:v>8000</c:v>
                </c:pt>
                <c:pt idx="8">
                  <c:v>9000</c:v>
                </c:pt>
              </c:numCache>
            </c:numRef>
          </c:cat>
          <c:val>
            <c:numRef>
              <c:f>'Use Phase_Grid'!$K$172:$K$180</c:f>
              <c:numCache>
                <c:formatCode>0.00E+00</c:formatCode>
                <c:ptCount val="9"/>
                <c:pt idx="0">
                  <c:v>1.2826295203351204E-2</c:v>
                </c:pt>
                <c:pt idx="1">
                  <c:v>6.5545023842842973E-3</c:v>
                </c:pt>
                <c:pt idx="2">
                  <c:v>4.463904777928661E-3</c:v>
                </c:pt>
                <c:pt idx="3">
                  <c:v>3.4186059747508438E-3</c:v>
                </c:pt>
                <c:pt idx="4">
                  <c:v>2.7914266928441528E-3</c:v>
                </c:pt>
                <c:pt idx="5">
                  <c:v>2.3733071715730265E-3</c:v>
                </c:pt>
                <c:pt idx="6">
                  <c:v>2.0746503706650789E-3</c:v>
                </c:pt>
                <c:pt idx="7">
                  <c:v>2.0010089677014748E-3</c:v>
                </c:pt>
                <c:pt idx="8">
                  <c:v>2.0010089677014748E-3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90-4A7A-B949-4C46954D9BB9}"/>
            </c:ext>
          </c:extLst>
        </c:ser>
        <c:ser>
          <c:idx val="1"/>
          <c:order val="1"/>
          <c:tx>
            <c:strRef>
              <c:f>'Use Phase_Grid'!$M$134</c:f>
              <c:strCache>
                <c:ptCount val="1"/>
                <c:pt idx="0">
                  <c:v>NaMVP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'Use Phase_Grid'!$M$172:$M$180</c:f>
              <c:numCache>
                <c:formatCode>General</c:formatCode>
                <c:ptCount val="9"/>
                <c:pt idx="0">
                  <c:v>6.3445403290765603E-3</c:v>
                </c:pt>
                <c:pt idx="1">
                  <c:v>3.2946256484092475E-3</c:v>
                </c:pt>
                <c:pt idx="2">
                  <c:v>2.2779874215201434E-3</c:v>
                </c:pt>
                <c:pt idx="3">
                  <c:v>1.7696683080755916E-3</c:v>
                </c:pt>
                <c:pt idx="4">
                  <c:v>1.4646768400088603E-3</c:v>
                </c:pt>
                <c:pt idx="5">
                  <c:v>1.2613491946310393E-3</c:v>
                </c:pt>
                <c:pt idx="6">
                  <c:v>1.1161151622183104E-3</c:v>
                </c:pt>
                <c:pt idx="7">
                  <c:v>1.0803040309384593E-3</c:v>
                </c:pt>
                <c:pt idx="8">
                  <c:v>1.0803040309384593E-3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90-4A7A-B949-4C46954D9BB9}"/>
            </c:ext>
          </c:extLst>
        </c:ser>
        <c:ser>
          <c:idx val="2"/>
          <c:order val="2"/>
          <c:tx>
            <c:strRef>
              <c:f>'Use Phase_Grid'!$O$134</c:f>
              <c:strCache>
                <c:ptCount val="1"/>
                <c:pt idx="0">
                  <c:v>NaMMO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'Use Phase_Grid'!$O$172:$O$180</c:f>
              <c:numCache>
                <c:formatCode>General</c:formatCode>
                <c:ptCount val="9"/>
                <c:pt idx="0">
                  <c:v>2.5727943285276437E-3</c:v>
                </c:pt>
                <c:pt idx="1">
                  <c:v>1.4277519468725176E-3</c:v>
                </c:pt>
                <c:pt idx="2">
                  <c:v>1.0460711529874753E-3</c:v>
                </c:pt>
                <c:pt idx="3">
                  <c:v>8.5523075604495419E-4</c:v>
                </c:pt>
                <c:pt idx="4">
                  <c:v>7.4072651787944173E-4</c:v>
                </c:pt>
                <c:pt idx="5">
                  <c:v>6.6439035910243317E-4</c:v>
                </c:pt>
                <c:pt idx="6">
                  <c:v>6.0986453140457009E-4</c:v>
                </c:pt>
                <c:pt idx="7">
                  <c:v>5.9641980676674081E-4</c:v>
                </c:pt>
                <c:pt idx="8">
                  <c:v>5.9641980676674081E-4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90-4A7A-B949-4C46954D9BB9}"/>
            </c:ext>
          </c:extLst>
        </c:ser>
        <c:ser>
          <c:idx val="3"/>
          <c:order val="3"/>
          <c:tx>
            <c:strRef>
              <c:f>'Use Phase_Grid'!$Q$134</c:f>
              <c:strCache>
                <c:ptCount val="1"/>
                <c:pt idx="0">
                  <c:v>NaNMMT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'Use Phase_Grid'!$Q$172:$Q$180</c:f>
              <c:numCache>
                <c:formatCode>General</c:formatCode>
                <c:ptCount val="9"/>
                <c:pt idx="0">
                  <c:v>4.9579588305184883E-3</c:v>
                </c:pt>
                <c:pt idx="1">
                  <c:v>2.6203341978679393E-3</c:v>
                </c:pt>
                <c:pt idx="2">
                  <c:v>1.8411259869844235E-3</c:v>
                </c:pt>
                <c:pt idx="3">
                  <c:v>1.4515218815426656E-3</c:v>
                </c:pt>
                <c:pt idx="4">
                  <c:v>1.2177594182776104E-3</c:v>
                </c:pt>
                <c:pt idx="5">
                  <c:v>1.0619177761009072E-3</c:v>
                </c:pt>
                <c:pt idx="6">
                  <c:v>9.5060231740326203E-4</c:v>
                </c:pt>
                <c:pt idx="7">
                  <c:v>9.2315467005315763E-4</c:v>
                </c:pt>
                <c:pt idx="8">
                  <c:v>9.2315467005315763E-4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D90-4A7A-B949-4C46954D9BB9}"/>
            </c:ext>
          </c:extLst>
        </c:ser>
        <c:ser>
          <c:idx val="4"/>
          <c:order val="4"/>
          <c:tx>
            <c:strRef>
              <c:f>'Use Phase_Grid'!$S$134</c:f>
              <c:strCache>
                <c:ptCount val="1"/>
                <c:pt idx="0">
                  <c:v>NaPBA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'Use Phase_Grid'!$S$172:$S$180</c:f>
              <c:numCache>
                <c:formatCode>General</c:formatCode>
                <c:ptCount val="9"/>
                <c:pt idx="0">
                  <c:v>3.5697283853027505E-3</c:v>
                </c:pt>
                <c:pt idx="1">
                  <c:v>1.9072196765223428E-3</c:v>
                </c:pt>
                <c:pt idx="2">
                  <c:v>1.3530501069288737E-3</c:v>
                </c:pt>
                <c:pt idx="3">
                  <c:v>1.075965322132139E-3</c:v>
                </c:pt>
                <c:pt idx="4">
                  <c:v>9.0971445125409827E-4</c:v>
                </c:pt>
                <c:pt idx="5">
                  <c:v>7.9888053733540444E-4</c:v>
                </c:pt>
                <c:pt idx="6">
                  <c:v>7.1971345596490903E-4</c:v>
                </c:pt>
                <c:pt idx="7">
                  <c:v>7.0019280576396486E-4</c:v>
                </c:pt>
                <c:pt idx="8">
                  <c:v>7.0019280576396486E-4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D90-4A7A-B949-4C46954D9BB9}"/>
            </c:ext>
          </c:extLst>
        </c:ser>
        <c:ser>
          <c:idx val="5"/>
          <c:order val="5"/>
          <c:tx>
            <c:strRef>
              <c:f>'Use Phase_Grid'!$U$134</c:f>
              <c:strCache>
                <c:ptCount val="1"/>
                <c:pt idx="0">
                  <c:v>LiNMC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'Use Phase_Grid'!$U$172:$U$180</c:f>
              <c:numCache>
                <c:formatCode>General</c:formatCode>
                <c:ptCount val="9"/>
                <c:pt idx="0">
                  <c:v>2.9680650601922672E-3</c:v>
                </c:pt>
                <c:pt idx="1">
                  <c:v>1.6253873127048291E-3</c:v>
                </c:pt>
                <c:pt idx="2">
                  <c:v>1.1778280635423495E-3</c:v>
                </c:pt>
                <c:pt idx="3">
                  <c:v>9.5404843896111017E-4</c:v>
                </c:pt>
                <c:pt idx="4">
                  <c:v>8.1978066421236609E-4</c:v>
                </c:pt>
                <c:pt idx="5">
                  <c:v>7.3026881437987035E-4</c:v>
                </c:pt>
                <c:pt idx="6">
                  <c:v>6.6633177878523046E-4</c:v>
                </c:pt>
                <c:pt idx="7">
                  <c:v>6.5056648233723698E-4</c:v>
                </c:pt>
                <c:pt idx="8">
                  <c:v>6.5056648233723698E-4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D90-4A7A-B949-4C46954D9BB9}"/>
            </c:ext>
          </c:extLst>
        </c:ser>
        <c:ser>
          <c:idx val="6"/>
          <c:order val="6"/>
          <c:tx>
            <c:strRef>
              <c:f>'Use Phase_Grid'!$W$134</c:f>
              <c:strCache>
                <c:ptCount val="1"/>
                <c:pt idx="0">
                  <c:v>LiFP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'Use Phase_Grid'!$W$172:$W$180</c:f>
              <c:numCache>
                <c:formatCode>General</c:formatCode>
                <c:ptCount val="9"/>
                <c:pt idx="0">
                  <c:v>3.876194210004884E-3</c:v>
                </c:pt>
                <c:pt idx="1">
                  <c:v>2.8386275693583277E-3</c:v>
                </c:pt>
                <c:pt idx="2">
                  <c:v>2.2622016578880181E-3</c:v>
                </c:pt>
                <c:pt idx="3">
                  <c:v>1.8953851687705486E-3</c:v>
                </c:pt>
                <c:pt idx="4">
                  <c:v>1.6414352916892235E-3</c:v>
                </c:pt>
                <c:pt idx="5">
                  <c:v>1.4883696123525344E-3</c:v>
                </c:pt>
                <c:pt idx="6">
                  <c:v>1.4883696123525344E-3</c:v>
                </c:pt>
                <c:pt idx="7">
                  <c:v>1.4883696123525344E-3</c:v>
                </c:pt>
                <c:pt idx="8">
                  <c:v>1.4883696123525344E-3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D90-4A7A-B949-4C46954D9B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7113208"/>
        <c:axId val="467113600"/>
      </c:lineChart>
      <c:catAx>
        <c:axId val="467113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7113600"/>
        <c:crosses val="autoZero"/>
        <c:auto val="1"/>
        <c:lblAlgn val="ctr"/>
        <c:lblOffset val="100"/>
        <c:noMultiLvlLbl val="0"/>
      </c:catAx>
      <c:valAx>
        <c:axId val="467113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RDP/kWh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7113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161067366579177"/>
          <c:y val="0.73464911148401535"/>
          <c:w val="0.77900087489063852"/>
          <c:h val="0.2422030033131104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2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Production!$F$118:$G$118</c:f>
              <c:strCache>
                <c:ptCount val="2"/>
                <c:pt idx="0">
                  <c:v>Foil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Production!$H$100:$N$100</c:f>
              <c:strCache>
                <c:ptCount val="7"/>
                <c:pt idx="0">
                  <c:v>NaNMC</c:v>
                </c:pt>
                <c:pt idx="1">
                  <c:v>NaMVP</c:v>
                </c:pt>
                <c:pt idx="2">
                  <c:v>NaMMO</c:v>
                </c:pt>
                <c:pt idx="3">
                  <c:v>NaNMMT</c:v>
                </c:pt>
                <c:pt idx="4">
                  <c:v>NaPBA</c:v>
                </c:pt>
                <c:pt idx="5">
                  <c:v>LiNMC</c:v>
                </c:pt>
                <c:pt idx="6">
                  <c:v>LiFP</c:v>
                </c:pt>
              </c:strCache>
            </c:strRef>
          </c:cat>
          <c:val>
            <c:numRef>
              <c:f>Production!$H$118:$N$118</c:f>
              <c:numCache>
                <c:formatCode>General</c:formatCode>
                <c:ptCount val="7"/>
                <c:pt idx="0">
                  <c:v>2.9721780241130323E-5</c:v>
                </c:pt>
                <c:pt idx="1">
                  <c:v>5.426229201402369E-5</c:v>
                </c:pt>
                <c:pt idx="2">
                  <c:v>2.7444325263708393E-5</c:v>
                </c:pt>
                <c:pt idx="3">
                  <c:v>2.4405201692755956E-5</c:v>
                </c:pt>
                <c:pt idx="4">
                  <c:v>6.891671580003764E-5</c:v>
                </c:pt>
                <c:pt idx="5">
                  <c:v>8.3516132399738992E-3</c:v>
                </c:pt>
                <c:pt idx="6">
                  <c:v>1.5130818121209012E-2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A2-4774-B67A-8284A95288DA}"/>
            </c:ext>
          </c:extLst>
        </c:ser>
        <c:ser>
          <c:idx val="1"/>
          <c:order val="1"/>
          <c:tx>
            <c:strRef>
              <c:f>Production!$F$119:$G$119</c:f>
              <c:strCache>
                <c:ptCount val="2"/>
                <c:pt idx="0">
                  <c:v>Act mat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Production!$H$100:$N$100</c:f>
              <c:strCache>
                <c:ptCount val="7"/>
                <c:pt idx="0">
                  <c:v>NaNMC</c:v>
                </c:pt>
                <c:pt idx="1">
                  <c:v>NaMVP</c:v>
                </c:pt>
                <c:pt idx="2">
                  <c:v>NaMMO</c:v>
                </c:pt>
                <c:pt idx="3">
                  <c:v>NaNMMT</c:v>
                </c:pt>
                <c:pt idx="4">
                  <c:v>NaPBA</c:v>
                </c:pt>
                <c:pt idx="5">
                  <c:v>LiNMC</c:v>
                </c:pt>
                <c:pt idx="6">
                  <c:v>LiFP</c:v>
                </c:pt>
              </c:strCache>
            </c:strRef>
          </c:cat>
          <c:val>
            <c:numRef>
              <c:f>Production!$H$119:$N$119</c:f>
              <c:numCache>
                <c:formatCode>General</c:formatCode>
                <c:ptCount val="7"/>
                <c:pt idx="0">
                  <c:v>7.9939344405893041E-5</c:v>
                </c:pt>
                <c:pt idx="1">
                  <c:v>5.4350741643152476E-5</c:v>
                </c:pt>
                <c:pt idx="2">
                  <c:v>7.9961547217022145E-5</c:v>
                </c:pt>
                <c:pt idx="3">
                  <c:v>7.0078796478193771E-5</c:v>
                </c:pt>
                <c:pt idx="4">
                  <c:v>6.9029040958414346E-5</c:v>
                </c:pt>
                <c:pt idx="5">
                  <c:v>5.3822277697461328E-6</c:v>
                </c:pt>
                <c:pt idx="6">
                  <c:v>6.1182429323762228E-6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A2-4774-B67A-8284A95288DA}"/>
            </c:ext>
          </c:extLst>
        </c:ser>
        <c:ser>
          <c:idx val="2"/>
          <c:order val="2"/>
          <c:tx>
            <c:strRef>
              <c:f>Production!$F$120:$G$120</c:f>
              <c:strCache>
                <c:ptCount val="2"/>
                <c:pt idx="0">
                  <c:v>Binder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Production!$H$100:$N$100</c:f>
              <c:strCache>
                <c:ptCount val="7"/>
                <c:pt idx="0">
                  <c:v>NaNMC</c:v>
                </c:pt>
                <c:pt idx="1">
                  <c:v>NaMVP</c:v>
                </c:pt>
                <c:pt idx="2">
                  <c:v>NaMMO</c:v>
                </c:pt>
                <c:pt idx="3">
                  <c:v>NaNMMT</c:v>
                </c:pt>
                <c:pt idx="4">
                  <c:v>NaPBA</c:v>
                </c:pt>
                <c:pt idx="5">
                  <c:v>LiNMC</c:v>
                </c:pt>
                <c:pt idx="6">
                  <c:v>LiFP</c:v>
                </c:pt>
              </c:strCache>
            </c:strRef>
          </c:cat>
          <c:val>
            <c:numRef>
              <c:f>Production!$H$120:$N$120</c:f>
              <c:numCache>
                <c:formatCode>General</c:formatCode>
                <c:ptCount val="7"/>
                <c:pt idx="0">
                  <c:v>6.3946169732168635E-6</c:v>
                </c:pt>
                <c:pt idx="1">
                  <c:v>4.3477059620271272E-6</c:v>
                </c:pt>
                <c:pt idx="2">
                  <c:v>6.3963804744937867E-6</c:v>
                </c:pt>
                <c:pt idx="3">
                  <c:v>5.6058492963753354E-6</c:v>
                </c:pt>
                <c:pt idx="4">
                  <c:v>5.5218653954713666E-6</c:v>
                </c:pt>
                <c:pt idx="5">
                  <c:v>1.3460491547234281E-6</c:v>
                </c:pt>
                <c:pt idx="6">
                  <c:v>1.5301177057112723E-6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7A2-4774-B67A-8284A95288DA}"/>
            </c:ext>
          </c:extLst>
        </c:ser>
        <c:ser>
          <c:idx val="3"/>
          <c:order val="3"/>
          <c:tx>
            <c:strRef>
              <c:f>Production!$F$121:$G$121</c:f>
              <c:strCache>
                <c:ptCount val="2"/>
                <c:pt idx="0">
                  <c:v>other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Production!$H$100:$N$100</c:f>
              <c:strCache>
                <c:ptCount val="7"/>
                <c:pt idx="0">
                  <c:v>NaNMC</c:v>
                </c:pt>
                <c:pt idx="1">
                  <c:v>NaMVP</c:v>
                </c:pt>
                <c:pt idx="2">
                  <c:v>NaMMO</c:v>
                </c:pt>
                <c:pt idx="3">
                  <c:v>NaNMMT</c:v>
                </c:pt>
                <c:pt idx="4">
                  <c:v>NaPBA</c:v>
                </c:pt>
                <c:pt idx="5">
                  <c:v>LiNMC</c:v>
                </c:pt>
                <c:pt idx="6">
                  <c:v>LiFP</c:v>
                </c:pt>
              </c:strCache>
            </c:strRef>
          </c:cat>
          <c:val>
            <c:numRef>
              <c:f>Production!$H$121:$N$121</c:f>
              <c:numCache>
                <c:formatCode>General</c:formatCode>
                <c:ptCount val="7"/>
                <c:pt idx="0">
                  <c:v>1.4094086243934772E-5</c:v>
                </c:pt>
                <c:pt idx="1">
                  <c:v>1.0524205971654843E-5</c:v>
                </c:pt>
                <c:pt idx="2">
                  <c:v>1.4035648386681723E-5</c:v>
                </c:pt>
                <c:pt idx="3">
                  <c:v>1.2310142308885386E-5</c:v>
                </c:pt>
                <c:pt idx="4">
                  <c:v>1.3366097974032486E-5</c:v>
                </c:pt>
                <c:pt idx="5">
                  <c:v>5.2488567534899848E-6</c:v>
                </c:pt>
                <c:pt idx="6">
                  <c:v>8.6596224165072195E-6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A2-4774-B67A-8284A95288DA}"/>
            </c:ext>
          </c:extLst>
        </c:ser>
        <c:ser>
          <c:idx val="4"/>
          <c:order val="4"/>
          <c:tx>
            <c:strRef>
              <c:f>Production!$F$122:$G$122</c:f>
              <c:strCache>
                <c:ptCount val="2"/>
                <c:pt idx="0">
                  <c:v>Foil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Production!$H$100:$N$100</c:f>
              <c:strCache>
                <c:ptCount val="7"/>
                <c:pt idx="0">
                  <c:v>NaNMC</c:v>
                </c:pt>
                <c:pt idx="1">
                  <c:v>NaMVP</c:v>
                </c:pt>
                <c:pt idx="2">
                  <c:v>NaMMO</c:v>
                </c:pt>
                <c:pt idx="3">
                  <c:v>NaNMMT</c:v>
                </c:pt>
                <c:pt idx="4">
                  <c:v>NaPBA</c:v>
                </c:pt>
                <c:pt idx="5">
                  <c:v>LiNMC</c:v>
                </c:pt>
                <c:pt idx="6">
                  <c:v>LiFP</c:v>
                </c:pt>
              </c:strCache>
            </c:strRef>
          </c:cat>
          <c:val>
            <c:numRef>
              <c:f>Production!$H$122:$N$122</c:f>
              <c:numCache>
                <c:formatCode>General</c:formatCode>
                <c:ptCount val="7"/>
                <c:pt idx="0">
                  <c:v>2.7868290045135978E-5</c:v>
                </c:pt>
                <c:pt idx="1">
                  <c:v>3.7731701860070979E-5</c:v>
                </c:pt>
                <c:pt idx="2">
                  <c:v>2.5675204776043979E-5</c:v>
                </c:pt>
                <c:pt idx="3">
                  <c:v>2.2794546887268922E-5</c:v>
                </c:pt>
                <c:pt idx="4">
                  <c:v>6.5778209872671385E-5</c:v>
                </c:pt>
                <c:pt idx="5">
                  <c:v>1.6771395988558576E-5</c:v>
                </c:pt>
                <c:pt idx="6">
                  <c:v>3.0882637925371144E-5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7A2-4774-B67A-8284A95288DA}"/>
            </c:ext>
          </c:extLst>
        </c:ser>
        <c:ser>
          <c:idx val="5"/>
          <c:order val="5"/>
          <c:tx>
            <c:strRef>
              <c:f>Production!$F$123:$G$123</c:f>
              <c:strCache>
                <c:ptCount val="2"/>
                <c:pt idx="0">
                  <c:v>Act mat</c:v>
                </c:pt>
                <c:pt idx="1">
                  <c:v>Co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Production!$H$100:$N$100</c:f>
              <c:strCache>
                <c:ptCount val="7"/>
                <c:pt idx="0">
                  <c:v>NaNMC</c:v>
                </c:pt>
                <c:pt idx="1">
                  <c:v>NaMVP</c:v>
                </c:pt>
                <c:pt idx="2">
                  <c:v>NaMMO</c:v>
                </c:pt>
                <c:pt idx="3">
                  <c:v>NaNMMT</c:v>
                </c:pt>
                <c:pt idx="4">
                  <c:v>NaPBA</c:v>
                </c:pt>
                <c:pt idx="5">
                  <c:v>LiNMC</c:v>
                </c:pt>
                <c:pt idx="6">
                  <c:v>LiFP</c:v>
                </c:pt>
              </c:strCache>
            </c:strRef>
          </c:cat>
          <c:val>
            <c:numRef>
              <c:f>Production!$H$123:$N$123</c:f>
              <c:numCache>
                <c:formatCode>0.00E+00</c:formatCode>
                <c:ptCount val="7"/>
                <c:pt idx="0" formatCode="General">
                  <c:v>2.3749738062086773E-2</c:v>
                </c:pt>
                <c:pt idx="1">
                  <c:v>0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4.0588659599824376E-4</c:v>
                </c:pt>
                <c:pt idx="5" formatCode="General">
                  <c:v>1.6596388647870268E-2</c:v>
                </c:pt>
                <c:pt idx="6" formatCode="General">
                  <c:v>6.5191113151493278E-3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7A2-4774-B67A-8284A95288DA}"/>
            </c:ext>
          </c:extLst>
        </c:ser>
        <c:ser>
          <c:idx val="6"/>
          <c:order val="6"/>
          <c:tx>
            <c:strRef>
              <c:f>Production!$F$124:$G$124</c:f>
              <c:strCache>
                <c:ptCount val="2"/>
                <c:pt idx="0">
                  <c:v>Act mat</c:v>
                </c:pt>
                <c:pt idx="1">
                  <c:v>Ni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Production!$H$100:$N$100</c:f>
              <c:strCache>
                <c:ptCount val="7"/>
                <c:pt idx="0">
                  <c:v>NaNMC</c:v>
                </c:pt>
                <c:pt idx="1">
                  <c:v>NaMVP</c:v>
                </c:pt>
                <c:pt idx="2">
                  <c:v>NaMMO</c:v>
                </c:pt>
                <c:pt idx="3">
                  <c:v>NaNMMT</c:v>
                </c:pt>
                <c:pt idx="4">
                  <c:v>NaPBA</c:v>
                </c:pt>
                <c:pt idx="5">
                  <c:v>LiNMC</c:v>
                </c:pt>
                <c:pt idx="6">
                  <c:v>LiFP</c:v>
                </c:pt>
              </c:strCache>
            </c:strRef>
          </c:cat>
          <c:val>
            <c:numRef>
              <c:f>Production!$H$124:$N$124</c:f>
              <c:numCache>
                <c:formatCode>0.00E+00</c:formatCode>
                <c:ptCount val="7"/>
                <c:pt idx="0" formatCode="General">
                  <c:v>6.8217332731525847E-3</c:v>
                </c:pt>
                <c:pt idx="1">
                  <c:v>0</c:v>
                </c:pt>
                <c:pt idx="2" formatCode="General">
                  <c:v>0</c:v>
                </c:pt>
                <c:pt idx="3" formatCode="General">
                  <c:v>4.1655339015272573E-3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7A2-4774-B67A-8284A95288DA}"/>
            </c:ext>
          </c:extLst>
        </c:ser>
        <c:ser>
          <c:idx val="7"/>
          <c:order val="7"/>
          <c:tx>
            <c:strRef>
              <c:f>Production!$F$125:$G$125</c:f>
              <c:strCache>
                <c:ptCount val="2"/>
                <c:pt idx="0">
                  <c:v>Act mat</c:v>
                </c:pt>
                <c:pt idx="1">
                  <c:v>Mn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Production!$H$100:$N$100</c:f>
              <c:strCache>
                <c:ptCount val="7"/>
                <c:pt idx="0">
                  <c:v>NaNMC</c:v>
                </c:pt>
                <c:pt idx="1">
                  <c:v>NaMVP</c:v>
                </c:pt>
                <c:pt idx="2">
                  <c:v>NaMMO</c:v>
                </c:pt>
                <c:pt idx="3">
                  <c:v>NaNMMT</c:v>
                </c:pt>
                <c:pt idx="4">
                  <c:v>NaPBA</c:v>
                </c:pt>
                <c:pt idx="5">
                  <c:v>LiNMC</c:v>
                </c:pt>
                <c:pt idx="6">
                  <c:v>LiFP</c:v>
                </c:pt>
              </c:strCache>
            </c:strRef>
          </c:cat>
          <c:val>
            <c:numRef>
              <c:f>Production!$H$125:$N$125</c:f>
              <c:numCache>
                <c:formatCode>0.00E+00</c:formatCode>
                <c:ptCount val="7"/>
                <c:pt idx="0" formatCode="General">
                  <c:v>1.4051507258754851E-4</c:v>
                </c:pt>
                <c:pt idx="1">
                  <c:v>1.4136102138160802E-5</c:v>
                </c:pt>
                <c:pt idx="2" formatCode="General">
                  <c:v>9.4244095169827179E-5</c:v>
                </c:pt>
                <c:pt idx="3" formatCode="General">
                  <c:v>6.4879452799287485E-7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7A2-4774-B67A-8284A95288DA}"/>
            </c:ext>
          </c:extLst>
        </c:ser>
        <c:ser>
          <c:idx val="8"/>
          <c:order val="8"/>
          <c:tx>
            <c:strRef>
              <c:f>Production!$F$126:$G$126</c:f>
              <c:strCache>
                <c:ptCount val="2"/>
                <c:pt idx="0">
                  <c:v>Act mat</c:v>
                </c:pt>
                <c:pt idx="1">
                  <c:v>Li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Production!$H$100:$N$100</c:f>
              <c:strCache>
                <c:ptCount val="7"/>
                <c:pt idx="0">
                  <c:v>NaNMC</c:v>
                </c:pt>
                <c:pt idx="1">
                  <c:v>NaMVP</c:v>
                </c:pt>
                <c:pt idx="2">
                  <c:v>NaMMO</c:v>
                </c:pt>
                <c:pt idx="3">
                  <c:v>NaNMMT</c:v>
                </c:pt>
                <c:pt idx="4">
                  <c:v>NaPBA</c:v>
                </c:pt>
                <c:pt idx="5">
                  <c:v>LiNMC</c:v>
                </c:pt>
                <c:pt idx="6">
                  <c:v>LiFP</c:v>
                </c:pt>
              </c:strCache>
            </c:strRef>
          </c:cat>
          <c:val>
            <c:numRef>
              <c:f>Production!$H$126:$N$126</c:f>
              <c:numCache>
                <c:formatCode>0.00E+00</c:formatCode>
                <c:ptCount val="7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7A2-4774-B67A-8284A95288DA}"/>
            </c:ext>
          </c:extLst>
        </c:ser>
        <c:ser>
          <c:idx val="9"/>
          <c:order val="9"/>
          <c:tx>
            <c:strRef>
              <c:f>Production!$F$127:$G$127</c:f>
              <c:strCache>
                <c:ptCount val="2"/>
                <c:pt idx="0">
                  <c:v>Act mat</c:v>
                </c:pt>
                <c:pt idx="1">
                  <c:v>Na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Production!$H$100:$N$100</c:f>
              <c:strCache>
                <c:ptCount val="7"/>
                <c:pt idx="0">
                  <c:v>NaNMC</c:v>
                </c:pt>
                <c:pt idx="1">
                  <c:v>NaMVP</c:v>
                </c:pt>
                <c:pt idx="2">
                  <c:v>NaMMO</c:v>
                </c:pt>
                <c:pt idx="3">
                  <c:v>NaNMMT</c:v>
                </c:pt>
                <c:pt idx="4">
                  <c:v>NaPBA</c:v>
                </c:pt>
                <c:pt idx="5">
                  <c:v>LiNMC</c:v>
                </c:pt>
                <c:pt idx="6">
                  <c:v>LiFP</c:v>
                </c:pt>
              </c:strCache>
            </c:strRef>
          </c:cat>
          <c:val>
            <c:numRef>
              <c:f>Production!$H$127:$N$127</c:f>
              <c:numCache>
                <c:formatCode>0.00E+00</c:formatCode>
                <c:ptCount val="7"/>
                <c:pt idx="0" formatCode="General">
                  <c:v>1.5975690824002089E-4</c:v>
                </c:pt>
                <c:pt idx="1">
                  <c:v>3.4261816031265217E-7</c:v>
                </c:pt>
                <c:pt idx="2" formatCode="General">
                  <c:v>4.6591632366354886E-5</c:v>
                </c:pt>
                <c:pt idx="3" formatCode="General">
                  <c:v>1.0123187781546579E-4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7A2-4774-B67A-8284A95288DA}"/>
            </c:ext>
          </c:extLst>
        </c:ser>
        <c:ser>
          <c:idx val="10"/>
          <c:order val="10"/>
          <c:tx>
            <c:strRef>
              <c:f>Production!$F$128:$G$128</c:f>
              <c:strCache>
                <c:ptCount val="2"/>
                <c:pt idx="0">
                  <c:v>Act mat</c:v>
                </c:pt>
                <c:pt idx="1">
                  <c:v>Fe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Production!$H$100:$N$100</c:f>
              <c:strCache>
                <c:ptCount val="7"/>
                <c:pt idx="0">
                  <c:v>NaNMC</c:v>
                </c:pt>
                <c:pt idx="1">
                  <c:v>NaMVP</c:v>
                </c:pt>
                <c:pt idx="2">
                  <c:v>NaMMO</c:v>
                </c:pt>
                <c:pt idx="3">
                  <c:v>NaNMMT</c:v>
                </c:pt>
                <c:pt idx="4">
                  <c:v>NaPBA</c:v>
                </c:pt>
                <c:pt idx="5">
                  <c:v>LiNMC</c:v>
                </c:pt>
                <c:pt idx="6">
                  <c:v>LiFP</c:v>
                </c:pt>
              </c:strCache>
            </c:strRef>
          </c:cat>
          <c:val>
            <c:numRef>
              <c:f>Production!$H$128:$N$128</c:f>
              <c:numCache>
                <c:formatCode>0.00E+00</c:formatCode>
                <c:ptCount val="7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7A2-4774-B67A-8284A95288DA}"/>
            </c:ext>
          </c:extLst>
        </c:ser>
        <c:ser>
          <c:idx val="11"/>
          <c:order val="11"/>
          <c:tx>
            <c:strRef>
              <c:f>Production!$F$129:$G$129</c:f>
              <c:strCache>
                <c:ptCount val="2"/>
                <c:pt idx="0">
                  <c:v>Act mat</c:v>
                </c:pt>
                <c:pt idx="1">
                  <c:v>Others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Production!$H$100:$N$100</c:f>
              <c:strCache>
                <c:ptCount val="7"/>
                <c:pt idx="0">
                  <c:v>NaNMC</c:v>
                </c:pt>
                <c:pt idx="1">
                  <c:v>NaMVP</c:v>
                </c:pt>
                <c:pt idx="2">
                  <c:v>NaMMO</c:v>
                </c:pt>
                <c:pt idx="3">
                  <c:v>NaNMMT</c:v>
                </c:pt>
                <c:pt idx="4">
                  <c:v>NaPBA</c:v>
                </c:pt>
                <c:pt idx="5">
                  <c:v>LiNMC</c:v>
                </c:pt>
                <c:pt idx="6">
                  <c:v>LiFP</c:v>
                </c:pt>
              </c:strCache>
            </c:strRef>
          </c:cat>
          <c:val>
            <c:numRef>
              <c:f>Production!$H$129:$N$129</c:f>
              <c:numCache>
                <c:formatCode>0.00E+00</c:formatCode>
                <c:ptCount val="7"/>
                <c:pt idx="0" formatCode="General">
                  <c:v>1.4187739798787849E-4</c:v>
                </c:pt>
                <c:pt idx="1">
                  <c:v>3.7244025550766917E-5</c:v>
                </c:pt>
                <c:pt idx="2" formatCode="General">
                  <c:v>8.0687172419543007E-5</c:v>
                </c:pt>
                <c:pt idx="3" formatCode="General">
                  <c:v>5.2926082788794379E-4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7A2-4774-B67A-8284A95288DA}"/>
            </c:ext>
          </c:extLst>
        </c:ser>
        <c:ser>
          <c:idx val="12"/>
          <c:order val="12"/>
          <c:tx>
            <c:strRef>
              <c:f>Production!$F$130:$G$130</c:f>
              <c:strCache>
                <c:ptCount val="2"/>
                <c:pt idx="0">
                  <c:v>Binder 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Production!$H$100:$N$100</c:f>
              <c:strCache>
                <c:ptCount val="7"/>
                <c:pt idx="0">
                  <c:v>NaNMC</c:v>
                </c:pt>
                <c:pt idx="1">
                  <c:v>NaMVP</c:v>
                </c:pt>
                <c:pt idx="2">
                  <c:v>NaMMO</c:v>
                </c:pt>
                <c:pt idx="3">
                  <c:v>NaNMMT</c:v>
                </c:pt>
                <c:pt idx="4">
                  <c:v>NaPBA</c:v>
                </c:pt>
                <c:pt idx="5">
                  <c:v>LiNMC</c:v>
                </c:pt>
                <c:pt idx="6">
                  <c:v>LiFP</c:v>
                </c:pt>
              </c:strCache>
            </c:strRef>
          </c:cat>
          <c:val>
            <c:numRef>
              <c:f>Production!$H$130:$N$130</c:f>
              <c:numCache>
                <c:formatCode>General</c:formatCode>
                <c:ptCount val="7"/>
                <c:pt idx="0">
                  <c:v>2.9047887740038308E-4</c:v>
                </c:pt>
                <c:pt idx="1">
                  <c:v>2.5831809786112063E-4</c:v>
                </c:pt>
                <c:pt idx="2">
                  <c:v>4.1010774766607911E-4</c:v>
                </c:pt>
                <c:pt idx="3">
                  <c:v>2.0372490257669396E-4</c:v>
                </c:pt>
                <c:pt idx="4">
                  <c:v>2.5251834660979742E-4</c:v>
                </c:pt>
                <c:pt idx="5">
                  <c:v>1.444680924520467E-4</c:v>
                </c:pt>
                <c:pt idx="6">
                  <c:v>1.9855504172687483E-4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7A2-4774-B67A-8284A95288DA}"/>
            </c:ext>
          </c:extLst>
        </c:ser>
        <c:ser>
          <c:idx val="13"/>
          <c:order val="13"/>
          <c:tx>
            <c:strRef>
              <c:f>Production!$F$131:$G$131</c:f>
              <c:strCache>
                <c:ptCount val="2"/>
                <c:pt idx="0">
                  <c:v>other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Production!$H$100:$N$100</c:f>
              <c:strCache>
                <c:ptCount val="7"/>
                <c:pt idx="0">
                  <c:v>NaNMC</c:v>
                </c:pt>
                <c:pt idx="1">
                  <c:v>NaMVP</c:v>
                </c:pt>
                <c:pt idx="2">
                  <c:v>NaMMO</c:v>
                </c:pt>
                <c:pt idx="3">
                  <c:v>NaNMMT</c:v>
                </c:pt>
                <c:pt idx="4">
                  <c:v>NaPBA</c:v>
                </c:pt>
                <c:pt idx="5">
                  <c:v>LiNMC</c:v>
                </c:pt>
                <c:pt idx="6">
                  <c:v>LiFP</c:v>
                </c:pt>
              </c:strCache>
            </c:strRef>
          </c:cat>
          <c:val>
            <c:numRef>
              <c:f>Production!$H$131:$N$131</c:f>
              <c:numCache>
                <c:formatCode>General</c:formatCode>
                <c:ptCount val="7"/>
                <c:pt idx="0">
                  <c:v>-2.5261825773440939E-6</c:v>
                </c:pt>
                <c:pt idx="1">
                  <c:v>1.9458615520254319E-5</c:v>
                </c:pt>
                <c:pt idx="2">
                  <c:v>3.761642060664235E-5</c:v>
                </c:pt>
                <c:pt idx="3">
                  <c:v>1.2429637465178921E-5</c:v>
                </c:pt>
                <c:pt idx="4">
                  <c:v>2.8498275105061738E-5</c:v>
                </c:pt>
                <c:pt idx="5">
                  <c:v>8.8486597456717535E-6</c:v>
                </c:pt>
                <c:pt idx="6">
                  <c:v>1.2377609371270798E-5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B7A2-4774-B67A-8284A95288DA}"/>
            </c:ext>
          </c:extLst>
        </c:ser>
        <c:ser>
          <c:idx val="14"/>
          <c:order val="14"/>
          <c:tx>
            <c:strRef>
              <c:f>Production!$F$132:$G$132</c:f>
              <c:strCache>
                <c:ptCount val="2"/>
                <c:pt idx="0">
                  <c:v>other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Production!$H$100:$N$100</c:f>
              <c:strCache>
                <c:ptCount val="7"/>
                <c:pt idx="0">
                  <c:v>NaNMC</c:v>
                </c:pt>
                <c:pt idx="1">
                  <c:v>NaMVP</c:v>
                </c:pt>
                <c:pt idx="2">
                  <c:v>NaMMO</c:v>
                </c:pt>
                <c:pt idx="3">
                  <c:v>NaNMMT</c:v>
                </c:pt>
                <c:pt idx="4">
                  <c:v>NaPBA</c:v>
                </c:pt>
                <c:pt idx="5">
                  <c:v>LiNMC</c:v>
                </c:pt>
                <c:pt idx="6">
                  <c:v>LiFP</c:v>
                </c:pt>
              </c:strCache>
            </c:strRef>
          </c:cat>
          <c:val>
            <c:numRef>
              <c:f>Production!$H$132:$N$132</c:f>
              <c:numCache>
                <c:formatCode>General</c:formatCode>
                <c:ptCount val="7"/>
                <c:pt idx="0">
                  <c:v>4.2951653942071826E-3</c:v>
                </c:pt>
                <c:pt idx="1">
                  <c:v>4.2909144472836674E-3</c:v>
                </c:pt>
                <c:pt idx="2">
                  <c:v>4.1063588859356253E-3</c:v>
                </c:pt>
                <c:pt idx="3">
                  <c:v>3.6606207013421344E-3</c:v>
                </c:pt>
                <c:pt idx="4">
                  <c:v>6.5859624913755252E-3</c:v>
                </c:pt>
                <c:pt idx="5">
                  <c:v>1.6407076229833725E-3</c:v>
                </c:pt>
                <c:pt idx="6">
                  <c:v>2.4684013717555702E-3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B7A2-4774-B67A-8284A95288DA}"/>
            </c:ext>
          </c:extLst>
        </c:ser>
        <c:ser>
          <c:idx val="15"/>
          <c:order val="15"/>
          <c:tx>
            <c:strRef>
              <c:f>Production!$F$133:$G$133</c:f>
              <c:strCache>
                <c:ptCount val="2"/>
                <c:pt idx="0">
                  <c:v>other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Production!$H$100:$N$100</c:f>
              <c:strCache>
                <c:ptCount val="7"/>
                <c:pt idx="0">
                  <c:v>NaNMC</c:v>
                </c:pt>
                <c:pt idx="1">
                  <c:v>NaMVP</c:v>
                </c:pt>
                <c:pt idx="2">
                  <c:v>NaMMO</c:v>
                </c:pt>
                <c:pt idx="3">
                  <c:v>NaNMMT</c:v>
                </c:pt>
                <c:pt idx="4">
                  <c:v>NaPBA</c:v>
                </c:pt>
                <c:pt idx="5">
                  <c:v>LiNMC</c:v>
                </c:pt>
                <c:pt idx="6">
                  <c:v>LiFP</c:v>
                </c:pt>
              </c:strCache>
            </c:strRef>
          </c:cat>
          <c:val>
            <c:numRef>
              <c:f>Production!$H$133:$N$133</c:f>
              <c:numCache>
                <c:formatCode>General</c:formatCode>
                <c:ptCount val="7"/>
                <c:pt idx="0">
                  <c:v>6.5376207151651727E-5</c:v>
                </c:pt>
                <c:pt idx="1">
                  <c:v>8.8550591821664264E-5</c:v>
                </c:pt>
                <c:pt idx="2">
                  <c:v>5.9823015619112469E-5</c:v>
                </c:pt>
                <c:pt idx="3">
                  <c:v>5.3357018000312894E-5</c:v>
                </c:pt>
                <c:pt idx="4">
                  <c:v>1.5531769428589348E-4</c:v>
                </c:pt>
                <c:pt idx="5">
                  <c:v>3.8805511865687963E-5</c:v>
                </c:pt>
                <c:pt idx="6">
                  <c:v>7.2060864046117611E-5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B7A2-4774-B67A-8284A95288DA}"/>
            </c:ext>
          </c:extLst>
        </c:ser>
        <c:ser>
          <c:idx val="16"/>
          <c:order val="16"/>
          <c:tx>
            <c:strRef>
              <c:f>Production!$F$134:$G$134</c:f>
              <c:strCache>
                <c:ptCount val="2"/>
                <c:pt idx="0">
                  <c:v>other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Production!$H$100:$N$100</c:f>
              <c:strCache>
                <c:ptCount val="7"/>
                <c:pt idx="0">
                  <c:v>NaNMC</c:v>
                </c:pt>
                <c:pt idx="1">
                  <c:v>NaMVP</c:v>
                </c:pt>
                <c:pt idx="2">
                  <c:v>NaMMO</c:v>
                </c:pt>
                <c:pt idx="3">
                  <c:v>NaNMMT</c:v>
                </c:pt>
                <c:pt idx="4">
                  <c:v>NaPBA</c:v>
                </c:pt>
                <c:pt idx="5">
                  <c:v>LiNMC</c:v>
                </c:pt>
                <c:pt idx="6">
                  <c:v>LiFP</c:v>
                </c:pt>
              </c:strCache>
            </c:strRef>
          </c:cat>
          <c:val>
            <c:numRef>
              <c:f>Production!$H$134:$N$134</c:f>
              <c:numCache>
                <c:formatCode>General</c:formatCode>
                <c:ptCount val="7"/>
                <c:pt idx="0">
                  <c:v>4.3460315220300512E-5</c:v>
                </c:pt>
                <c:pt idx="1">
                  <c:v>4.3668888736738068E-5</c:v>
                </c:pt>
                <c:pt idx="2">
                  <c:v>4.2335296618954476E-5</c:v>
                </c:pt>
                <c:pt idx="3">
                  <c:v>3.8861780506948338E-5</c:v>
                </c:pt>
                <c:pt idx="4">
                  <c:v>5.8697986577181201E-5</c:v>
                </c:pt>
                <c:pt idx="5">
                  <c:v>4.7527234038130277E-3</c:v>
                </c:pt>
                <c:pt idx="6">
                  <c:v>6.0391004146715674E-3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B7A2-4774-B67A-8284A95288DA}"/>
            </c:ext>
          </c:extLst>
        </c:ser>
        <c:ser>
          <c:idx val="17"/>
          <c:order val="17"/>
          <c:tx>
            <c:strRef>
              <c:f>Production!$F$135:$G$135</c:f>
              <c:strCache>
                <c:ptCount val="2"/>
                <c:pt idx="0">
                  <c:v>other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Production!$H$100:$N$100</c:f>
              <c:strCache>
                <c:ptCount val="7"/>
                <c:pt idx="0">
                  <c:v>NaNMC</c:v>
                </c:pt>
                <c:pt idx="1">
                  <c:v>NaMVP</c:v>
                </c:pt>
                <c:pt idx="2">
                  <c:v>NaMMO</c:v>
                </c:pt>
                <c:pt idx="3">
                  <c:v>NaNMMT</c:v>
                </c:pt>
                <c:pt idx="4">
                  <c:v>NaPBA</c:v>
                </c:pt>
                <c:pt idx="5">
                  <c:v>LiNMC</c:v>
                </c:pt>
                <c:pt idx="6">
                  <c:v>LiFP</c:v>
                </c:pt>
              </c:strCache>
            </c:strRef>
          </c:cat>
          <c:val>
            <c:numRef>
              <c:f>Production!$H$135:$N$135</c:f>
              <c:numCache>
                <c:formatCode>General</c:formatCode>
                <c:ptCount val="7"/>
                <c:pt idx="0">
                  <c:v>5.9404537641370337E-5</c:v>
                </c:pt>
                <c:pt idx="1">
                  <c:v>5.7514786234559797E-5</c:v>
                </c:pt>
                <c:pt idx="2">
                  <c:v>5.19742475940393E-5</c:v>
                </c:pt>
                <c:pt idx="3">
                  <c:v>4.4598919858201805E-5</c:v>
                </c:pt>
                <c:pt idx="4">
                  <c:v>7.760521859123127E-5</c:v>
                </c:pt>
                <c:pt idx="5">
                  <c:v>2.9081605721519622E-5</c:v>
                </c:pt>
                <c:pt idx="6">
                  <c:v>4.2528783449748249E-5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7A2-4774-B67A-8284A95288DA}"/>
            </c:ext>
          </c:extLst>
        </c:ser>
        <c:ser>
          <c:idx val="18"/>
          <c:order val="18"/>
          <c:tx>
            <c:strRef>
              <c:f>Production!$F$136:$G$136</c:f>
              <c:strCache>
                <c:ptCount val="2"/>
                <c:pt idx="0">
                  <c:v>other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Production!$H$100:$N$100</c:f>
              <c:strCache>
                <c:ptCount val="7"/>
                <c:pt idx="0">
                  <c:v>NaNMC</c:v>
                </c:pt>
                <c:pt idx="1">
                  <c:v>NaMVP</c:v>
                </c:pt>
                <c:pt idx="2">
                  <c:v>NaMMO</c:v>
                </c:pt>
                <c:pt idx="3">
                  <c:v>NaNMMT</c:v>
                </c:pt>
                <c:pt idx="4">
                  <c:v>NaPBA</c:v>
                </c:pt>
                <c:pt idx="5">
                  <c:v>LiNMC</c:v>
                </c:pt>
                <c:pt idx="6">
                  <c:v>LiFP</c:v>
                </c:pt>
              </c:strCache>
            </c:strRef>
          </c:cat>
          <c:val>
            <c:numRef>
              <c:f>Production!$H$136:$N$136</c:f>
              <c:numCache>
                <c:formatCode>General</c:formatCode>
                <c:ptCount val="7"/>
                <c:pt idx="0">
                  <c:v>6.6203026490036621E-5</c:v>
                </c:pt>
                <c:pt idx="1">
                  <c:v>7.2623727020276066E-5</c:v>
                </c:pt>
                <c:pt idx="2">
                  <c:v>5.8926692236440869E-5</c:v>
                </c:pt>
                <c:pt idx="3">
                  <c:v>5.0046175918398997E-5</c:v>
                </c:pt>
                <c:pt idx="4">
                  <c:v>1.0926676284262686E-4</c:v>
                </c:pt>
                <c:pt idx="5">
                  <c:v>3.4046323884527968E-5</c:v>
                </c:pt>
                <c:pt idx="6">
                  <c:v>5.4325653359425311E-5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B7A2-4774-B67A-8284A95288DA}"/>
            </c:ext>
          </c:extLst>
        </c:ser>
        <c:ser>
          <c:idx val="19"/>
          <c:order val="19"/>
          <c:tx>
            <c:strRef>
              <c:f>Production!$F$137:$G$137</c:f>
              <c:strCache>
                <c:ptCount val="2"/>
                <c:pt idx="0">
                  <c:v>other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Production!$H$100:$N$100</c:f>
              <c:strCache>
                <c:ptCount val="7"/>
                <c:pt idx="0">
                  <c:v>NaNMC</c:v>
                </c:pt>
                <c:pt idx="1">
                  <c:v>NaMVP</c:v>
                </c:pt>
                <c:pt idx="2">
                  <c:v>NaMMO</c:v>
                </c:pt>
                <c:pt idx="3">
                  <c:v>NaNMMT</c:v>
                </c:pt>
                <c:pt idx="4">
                  <c:v>NaPBA</c:v>
                </c:pt>
                <c:pt idx="5">
                  <c:v>LiNMC</c:v>
                </c:pt>
                <c:pt idx="6">
                  <c:v>LiFP</c:v>
                </c:pt>
              </c:strCache>
            </c:strRef>
          </c:cat>
          <c:val>
            <c:numRef>
              <c:f>Production!$H$137:$N$137</c:f>
              <c:numCache>
                <c:formatCode>General</c:formatCode>
                <c:ptCount val="7"/>
                <c:pt idx="0">
                  <c:v>2.0388385839517785E-4</c:v>
                </c:pt>
                <c:pt idx="1">
                  <c:v>1.820722080305042E-4</c:v>
                </c:pt>
                <c:pt idx="2">
                  <c:v>1.6450086332008652E-4</c:v>
                </c:pt>
                <c:pt idx="3">
                  <c:v>9.2928529242189883E-5</c:v>
                </c:pt>
                <c:pt idx="4">
                  <c:v>1.3223659286207244E-4</c:v>
                </c:pt>
                <c:pt idx="5">
                  <c:v>1.1595045281716113E-4</c:v>
                </c:pt>
                <c:pt idx="6">
                  <c:v>1.7560883692745836E-4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B7A2-4774-B67A-8284A9528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8245456"/>
        <c:axId val="458223112"/>
      </c:barChart>
      <c:catAx>
        <c:axId val="458245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8223112"/>
        <c:crosses val="autoZero"/>
        <c:auto val="1"/>
        <c:lblAlgn val="ctr"/>
        <c:lblOffset val="100"/>
        <c:noMultiLvlLbl val="0"/>
      </c:catAx>
      <c:valAx>
        <c:axId val="45822311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8245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3684340070731809E-2"/>
          <c:y val="0.82657326459855629"/>
          <c:w val="0.84948244669008999"/>
          <c:h val="0.16799865922857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 sz="10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498381452318462"/>
          <c:y val="5.0925925925925923E-2"/>
          <c:w val="0.76446062992125996"/>
          <c:h val="0.58322950015863406"/>
        </c:manualLayout>
      </c:layout>
      <c:lineChart>
        <c:grouping val="standard"/>
        <c:varyColors val="0"/>
        <c:ser>
          <c:idx val="0"/>
          <c:order val="0"/>
          <c:tx>
            <c:strRef>
              <c:f>'Use Phase_Grid'!$K$134</c:f>
              <c:strCache>
                <c:ptCount val="1"/>
                <c:pt idx="0">
                  <c:v>NaNMC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'Use Phase_Grid'!$J$186:$J$193</c:f>
              <c:numCache>
                <c:formatCode>General</c:formatCode>
                <c:ptCount val="8"/>
                <c:pt idx="0">
                  <c:v>0.9</c:v>
                </c:pt>
                <c:pt idx="1">
                  <c:v>0.91</c:v>
                </c:pt>
                <c:pt idx="2">
                  <c:v>0.92</c:v>
                </c:pt>
                <c:pt idx="3">
                  <c:v>0.93</c:v>
                </c:pt>
                <c:pt idx="4">
                  <c:v>0.94</c:v>
                </c:pt>
                <c:pt idx="5">
                  <c:v>0.95</c:v>
                </c:pt>
                <c:pt idx="6">
                  <c:v>0.96</c:v>
                </c:pt>
                <c:pt idx="7">
                  <c:v>0.97</c:v>
                </c:pt>
              </c:numCache>
            </c:numRef>
          </c:cat>
          <c:val>
            <c:numRef>
              <c:f>'Use Phase_Grid'!$K$206:$K$213</c:f>
              <c:numCache>
                <c:formatCode>General</c:formatCode>
                <c:ptCount val="8"/>
                <c:pt idx="0">
                  <c:v>3.3744459681357468E-2</c:v>
                </c:pt>
                <c:pt idx="1">
                  <c:v>3.1616363222261003E-2</c:v>
                </c:pt>
                <c:pt idx="2">
                  <c:v>2.953452972966663E-2</c:v>
                </c:pt>
                <c:pt idx="3">
                  <c:v>2.7497466849816236E-2</c:v>
                </c:pt>
                <c:pt idx="4">
                  <c:v>2.5503745733366941E-2</c:v>
                </c:pt>
                <c:pt idx="5">
                  <c:v>2.3551997693053373E-2</c:v>
                </c:pt>
                <c:pt idx="6">
                  <c:v>2.1640911070246363E-2</c:v>
                </c:pt>
                <c:pt idx="7">
                  <c:v>1.9769228295332276E-2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DD-4579-894A-F0A2979D85F3}"/>
            </c:ext>
          </c:extLst>
        </c:ser>
        <c:ser>
          <c:idx val="1"/>
          <c:order val="1"/>
          <c:tx>
            <c:strRef>
              <c:f>'Use Phase_Grid'!$M$134</c:f>
              <c:strCache>
                <c:ptCount val="1"/>
                <c:pt idx="0">
                  <c:v>NaMVP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'Use Phase_Grid'!$J$186:$J$193</c:f>
              <c:numCache>
                <c:formatCode>General</c:formatCode>
                <c:ptCount val="8"/>
                <c:pt idx="0">
                  <c:v>0.9</c:v>
                </c:pt>
                <c:pt idx="1">
                  <c:v>0.91</c:v>
                </c:pt>
                <c:pt idx="2">
                  <c:v>0.92</c:v>
                </c:pt>
                <c:pt idx="3">
                  <c:v>0.93</c:v>
                </c:pt>
                <c:pt idx="4">
                  <c:v>0.94</c:v>
                </c:pt>
                <c:pt idx="5">
                  <c:v>0.95</c:v>
                </c:pt>
                <c:pt idx="6">
                  <c:v>0.96</c:v>
                </c:pt>
                <c:pt idx="7">
                  <c:v>0.97</c:v>
                </c:pt>
              </c:numCache>
            </c:numRef>
          </c:cat>
          <c:val>
            <c:numRef>
              <c:f>'Use Phase_Grid'!$M$206:$M$213</c:f>
              <c:numCache>
                <c:formatCode>General</c:formatCode>
                <c:ptCount val="8"/>
                <c:pt idx="0">
                  <c:v>5.7239209074364486E-2</c:v>
                </c:pt>
                <c:pt idx="1">
                  <c:v>5.5111112615268021E-2</c:v>
                </c:pt>
                <c:pt idx="2">
                  <c:v>5.3029279122673648E-2</c:v>
                </c:pt>
                <c:pt idx="3">
                  <c:v>5.0992216242823268E-2</c:v>
                </c:pt>
                <c:pt idx="4">
                  <c:v>4.8998495126373963E-2</c:v>
                </c:pt>
                <c:pt idx="5">
                  <c:v>4.7046747086060395E-2</c:v>
                </c:pt>
                <c:pt idx="6">
                  <c:v>4.5135660463253381E-2</c:v>
                </c:pt>
                <c:pt idx="7">
                  <c:v>4.3263977688339297E-2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DD-4579-894A-F0A2979D85F3}"/>
            </c:ext>
          </c:extLst>
        </c:ser>
        <c:ser>
          <c:idx val="2"/>
          <c:order val="2"/>
          <c:tx>
            <c:strRef>
              <c:f>'Use Phase_Grid'!$O$134</c:f>
              <c:strCache>
                <c:ptCount val="1"/>
                <c:pt idx="0">
                  <c:v>NaMMO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'Use Phase_Grid'!$J$186:$J$193</c:f>
              <c:numCache>
                <c:formatCode>General</c:formatCode>
                <c:ptCount val="8"/>
                <c:pt idx="0">
                  <c:v>0.9</c:v>
                </c:pt>
                <c:pt idx="1">
                  <c:v>0.91</c:v>
                </c:pt>
                <c:pt idx="2">
                  <c:v>0.92</c:v>
                </c:pt>
                <c:pt idx="3">
                  <c:v>0.93</c:v>
                </c:pt>
                <c:pt idx="4">
                  <c:v>0.94</c:v>
                </c:pt>
                <c:pt idx="5">
                  <c:v>0.95</c:v>
                </c:pt>
                <c:pt idx="6">
                  <c:v>0.96</c:v>
                </c:pt>
                <c:pt idx="7">
                  <c:v>0.97</c:v>
                </c:pt>
              </c:numCache>
            </c:numRef>
          </c:cat>
          <c:val>
            <c:numRef>
              <c:f>'Use Phase_Grid'!$O$206:$O$213</c:f>
              <c:numCache>
                <c:formatCode>General</c:formatCode>
                <c:ptCount val="8"/>
                <c:pt idx="0">
                  <c:v>2.5036062069752674E-2</c:v>
                </c:pt>
                <c:pt idx="1">
                  <c:v>2.2907965610656209E-2</c:v>
                </c:pt>
                <c:pt idx="2">
                  <c:v>2.0826132118061839E-2</c:v>
                </c:pt>
                <c:pt idx="3">
                  <c:v>1.8789069238211449E-2</c:v>
                </c:pt>
                <c:pt idx="4">
                  <c:v>1.6795348121762154E-2</c:v>
                </c:pt>
                <c:pt idx="5">
                  <c:v>1.4843600081448591E-2</c:v>
                </c:pt>
                <c:pt idx="6">
                  <c:v>1.2932513458641574E-2</c:v>
                </c:pt>
                <c:pt idx="7">
                  <c:v>1.106083068372749E-2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6DD-4579-894A-F0A2979D85F3}"/>
            </c:ext>
          </c:extLst>
        </c:ser>
        <c:ser>
          <c:idx val="3"/>
          <c:order val="3"/>
          <c:tx>
            <c:strRef>
              <c:f>'Use Phase_Grid'!$Q$134</c:f>
              <c:strCache>
                <c:ptCount val="1"/>
                <c:pt idx="0">
                  <c:v>NaNMMT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'Use Phase_Grid'!$J$186:$J$193</c:f>
              <c:numCache>
                <c:formatCode>General</c:formatCode>
                <c:ptCount val="8"/>
                <c:pt idx="0">
                  <c:v>0.9</c:v>
                </c:pt>
                <c:pt idx="1">
                  <c:v>0.91</c:v>
                </c:pt>
                <c:pt idx="2">
                  <c:v>0.92</c:v>
                </c:pt>
                <c:pt idx="3">
                  <c:v>0.93</c:v>
                </c:pt>
                <c:pt idx="4">
                  <c:v>0.94</c:v>
                </c:pt>
                <c:pt idx="5">
                  <c:v>0.95</c:v>
                </c:pt>
                <c:pt idx="6">
                  <c:v>0.96</c:v>
                </c:pt>
                <c:pt idx="7">
                  <c:v>0.97</c:v>
                </c:pt>
              </c:numCache>
            </c:numRef>
          </c:cat>
          <c:val>
            <c:numRef>
              <c:f>'Use Phase_Grid'!$Q$206:$Q$213</c:f>
              <c:numCache>
                <c:formatCode>General</c:formatCode>
                <c:ptCount val="8"/>
                <c:pt idx="0">
                  <c:v>2.4980318909552504E-2</c:v>
                </c:pt>
                <c:pt idx="1">
                  <c:v>2.2852222450456039E-2</c:v>
                </c:pt>
                <c:pt idx="2">
                  <c:v>2.0770388957861666E-2</c:v>
                </c:pt>
                <c:pt idx="3">
                  <c:v>1.8733326078011276E-2</c:v>
                </c:pt>
                <c:pt idx="4">
                  <c:v>1.6739604961561978E-2</c:v>
                </c:pt>
                <c:pt idx="5">
                  <c:v>1.4787856921248416E-2</c:v>
                </c:pt>
                <c:pt idx="6">
                  <c:v>1.2876770298441401E-2</c:v>
                </c:pt>
                <c:pt idx="7">
                  <c:v>1.1005087523527317E-2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6DD-4579-894A-F0A2979D85F3}"/>
            </c:ext>
          </c:extLst>
        </c:ser>
        <c:ser>
          <c:idx val="4"/>
          <c:order val="4"/>
          <c:tx>
            <c:strRef>
              <c:f>'Use Phase_Grid'!$S$134</c:f>
              <c:strCache>
                <c:ptCount val="1"/>
                <c:pt idx="0">
                  <c:v>NaPBA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'Use Phase_Grid'!$J$186:$J$193</c:f>
              <c:numCache>
                <c:formatCode>General</c:formatCode>
                <c:ptCount val="8"/>
                <c:pt idx="0">
                  <c:v>0.9</c:v>
                </c:pt>
                <c:pt idx="1">
                  <c:v>0.91</c:v>
                </c:pt>
                <c:pt idx="2">
                  <c:v>0.92</c:v>
                </c:pt>
                <c:pt idx="3">
                  <c:v>0.93</c:v>
                </c:pt>
                <c:pt idx="4">
                  <c:v>0.94</c:v>
                </c:pt>
                <c:pt idx="5">
                  <c:v>0.95</c:v>
                </c:pt>
                <c:pt idx="6">
                  <c:v>0.96</c:v>
                </c:pt>
                <c:pt idx="7">
                  <c:v>0.97</c:v>
                </c:pt>
              </c:numCache>
            </c:numRef>
          </c:cat>
          <c:val>
            <c:numRef>
              <c:f>'Use Phase_Grid'!$S$206:$S$213</c:f>
              <c:numCache>
                <c:formatCode>General</c:formatCode>
                <c:ptCount val="8"/>
                <c:pt idx="0">
                  <c:v>2.3679421256971561E-2</c:v>
                </c:pt>
                <c:pt idx="1">
                  <c:v>2.1551324797875096E-2</c:v>
                </c:pt>
                <c:pt idx="2">
                  <c:v>1.9469491305280723E-2</c:v>
                </c:pt>
                <c:pt idx="3">
                  <c:v>1.7432428425430333E-2</c:v>
                </c:pt>
                <c:pt idx="4">
                  <c:v>1.5438707308981035E-2</c:v>
                </c:pt>
                <c:pt idx="5">
                  <c:v>1.3486959268667472E-2</c:v>
                </c:pt>
                <c:pt idx="6">
                  <c:v>1.1575872645860456E-2</c:v>
                </c:pt>
                <c:pt idx="7">
                  <c:v>9.7041898709463743E-3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6DD-4579-894A-F0A2979D85F3}"/>
            </c:ext>
          </c:extLst>
        </c:ser>
        <c:ser>
          <c:idx val="5"/>
          <c:order val="5"/>
          <c:tx>
            <c:strRef>
              <c:f>'Use Phase_Grid'!$U$134</c:f>
              <c:strCache>
                <c:ptCount val="1"/>
                <c:pt idx="0">
                  <c:v>LiNMC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'Use Phase_Grid'!$J$186:$J$193</c:f>
              <c:numCache>
                <c:formatCode>General</c:formatCode>
                <c:ptCount val="8"/>
                <c:pt idx="0">
                  <c:v>0.9</c:v>
                </c:pt>
                <c:pt idx="1">
                  <c:v>0.91</c:v>
                </c:pt>
                <c:pt idx="2">
                  <c:v>0.92</c:v>
                </c:pt>
                <c:pt idx="3">
                  <c:v>0.93</c:v>
                </c:pt>
                <c:pt idx="4">
                  <c:v>0.94</c:v>
                </c:pt>
                <c:pt idx="5">
                  <c:v>0.95</c:v>
                </c:pt>
                <c:pt idx="6">
                  <c:v>0.96</c:v>
                </c:pt>
                <c:pt idx="7">
                  <c:v>0.97</c:v>
                </c:pt>
              </c:numCache>
            </c:numRef>
          </c:cat>
          <c:val>
            <c:numRef>
              <c:f>'Use Phase_Grid'!$U$206:$U$213</c:f>
              <c:numCache>
                <c:formatCode>General</c:formatCode>
                <c:ptCount val="8"/>
                <c:pt idx="0">
                  <c:v>2.688355426558452E-2</c:v>
                </c:pt>
                <c:pt idx="1">
                  <c:v>2.4755457806488055E-2</c:v>
                </c:pt>
                <c:pt idx="2">
                  <c:v>2.2673624313893685E-2</c:v>
                </c:pt>
                <c:pt idx="3">
                  <c:v>2.0636561434043292E-2</c:v>
                </c:pt>
                <c:pt idx="4">
                  <c:v>1.8642840317593997E-2</c:v>
                </c:pt>
                <c:pt idx="5">
                  <c:v>1.6691092277280436E-2</c:v>
                </c:pt>
                <c:pt idx="6">
                  <c:v>1.478000565447342E-2</c:v>
                </c:pt>
                <c:pt idx="7">
                  <c:v>1.2908322879559333E-2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6DD-4579-894A-F0A2979D85F3}"/>
            </c:ext>
          </c:extLst>
        </c:ser>
        <c:ser>
          <c:idx val="6"/>
          <c:order val="6"/>
          <c:tx>
            <c:strRef>
              <c:f>'Use Phase_Grid'!$W$134</c:f>
              <c:strCache>
                <c:ptCount val="1"/>
                <c:pt idx="0">
                  <c:v>LiFP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'Use Phase_Grid'!$J$186:$J$193</c:f>
              <c:numCache>
                <c:formatCode>General</c:formatCode>
                <c:ptCount val="8"/>
                <c:pt idx="0">
                  <c:v>0.9</c:v>
                </c:pt>
                <c:pt idx="1">
                  <c:v>0.91</c:v>
                </c:pt>
                <c:pt idx="2">
                  <c:v>0.92</c:v>
                </c:pt>
                <c:pt idx="3">
                  <c:v>0.93</c:v>
                </c:pt>
                <c:pt idx="4">
                  <c:v>0.94</c:v>
                </c:pt>
                <c:pt idx="5">
                  <c:v>0.95</c:v>
                </c:pt>
                <c:pt idx="6">
                  <c:v>0.96</c:v>
                </c:pt>
                <c:pt idx="7">
                  <c:v>0.97</c:v>
                </c:pt>
              </c:numCache>
            </c:numRef>
          </c:cat>
          <c:val>
            <c:numRef>
              <c:f>'Use Phase_Grid'!$W$206:$W$213</c:f>
              <c:numCache>
                <c:formatCode>General</c:formatCode>
                <c:ptCount val="8"/>
                <c:pt idx="0">
                  <c:v>2.5200690353639296E-2</c:v>
                </c:pt>
                <c:pt idx="1">
                  <c:v>2.3072593894542831E-2</c:v>
                </c:pt>
                <c:pt idx="2">
                  <c:v>2.0990760401948461E-2</c:v>
                </c:pt>
                <c:pt idx="3">
                  <c:v>1.8953697522098068E-2</c:v>
                </c:pt>
                <c:pt idx="4">
                  <c:v>1.6959976405648773E-2</c:v>
                </c:pt>
                <c:pt idx="5">
                  <c:v>1.500822836533521E-2</c:v>
                </c:pt>
                <c:pt idx="6">
                  <c:v>1.3097141742528193E-2</c:v>
                </c:pt>
                <c:pt idx="7">
                  <c:v>1.1225458967614109E-2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6DD-4579-894A-F0A2979D85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7114384"/>
        <c:axId val="467115168"/>
      </c:lineChart>
      <c:catAx>
        <c:axId val="467114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7115168"/>
        <c:crosses val="autoZero"/>
        <c:auto val="1"/>
        <c:lblAlgn val="ctr"/>
        <c:lblOffset val="100"/>
        <c:noMultiLvlLbl val="0"/>
      </c:catAx>
      <c:valAx>
        <c:axId val="467115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Htox/kWh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7114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161067366579177"/>
          <c:y val="0.74207502908290301"/>
          <c:w val="0.77900087489063852"/>
          <c:h val="0.234776902887139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498381452318462"/>
          <c:y val="5.0925925925925923E-2"/>
          <c:w val="0.76446062992125996"/>
          <c:h val="0.58322950015863406"/>
        </c:manualLayout>
      </c:layout>
      <c:lineChart>
        <c:grouping val="standard"/>
        <c:varyColors val="0"/>
        <c:ser>
          <c:idx val="0"/>
          <c:order val="0"/>
          <c:tx>
            <c:strRef>
              <c:f>'Use Phase_Grid'!$K$134</c:f>
              <c:strCache>
                <c:ptCount val="1"/>
                <c:pt idx="0">
                  <c:v>NaNMC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'Use Phase_Grid'!$J$186:$J$193</c:f>
              <c:numCache>
                <c:formatCode>General</c:formatCode>
                <c:ptCount val="8"/>
                <c:pt idx="0">
                  <c:v>0.9</c:v>
                </c:pt>
                <c:pt idx="1">
                  <c:v>0.91</c:v>
                </c:pt>
                <c:pt idx="2">
                  <c:v>0.92</c:v>
                </c:pt>
                <c:pt idx="3">
                  <c:v>0.93</c:v>
                </c:pt>
                <c:pt idx="4">
                  <c:v>0.94</c:v>
                </c:pt>
                <c:pt idx="5">
                  <c:v>0.95</c:v>
                </c:pt>
                <c:pt idx="6">
                  <c:v>0.96</c:v>
                </c:pt>
                <c:pt idx="7">
                  <c:v>0.97</c:v>
                </c:pt>
              </c:numCache>
            </c:numRef>
          </c:cat>
          <c:val>
            <c:numRef>
              <c:f>'Use Phase_Grid'!$K$216:$K$223</c:f>
              <c:numCache>
                <c:formatCode>General</c:formatCode>
                <c:ptCount val="8"/>
                <c:pt idx="0">
                  <c:v>3.4971364095334532E-3</c:v>
                </c:pt>
                <c:pt idx="1">
                  <c:v>3.4574397062367493E-3</c:v>
                </c:pt>
                <c:pt idx="2">
                  <c:v>3.4186059747508438E-3</c:v>
                </c:pt>
                <c:pt idx="3">
                  <c:v>3.3806073772753888E-3</c:v>
                </c:pt>
                <c:pt idx="4">
                  <c:v>3.3434172605972838E-3</c:v>
                </c:pt>
                <c:pt idx="5">
                  <c:v>3.3070100937439796E-3</c:v>
                </c:pt>
                <c:pt idx="6">
                  <c:v>3.2713614095334531E-3</c:v>
                </c:pt>
                <c:pt idx="7">
                  <c:v>3.2364477497396388E-3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A2-4685-9916-949EF29E3D50}"/>
            </c:ext>
          </c:extLst>
        </c:ser>
        <c:ser>
          <c:idx val="1"/>
          <c:order val="1"/>
          <c:tx>
            <c:strRef>
              <c:f>'Use Phase_Grid'!$M$134</c:f>
              <c:strCache>
                <c:ptCount val="1"/>
                <c:pt idx="0">
                  <c:v>NaMVP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'Use Phase_Grid'!$J$186:$J$193</c:f>
              <c:numCache>
                <c:formatCode>General</c:formatCode>
                <c:ptCount val="8"/>
                <c:pt idx="0">
                  <c:v>0.9</c:v>
                </c:pt>
                <c:pt idx="1">
                  <c:v>0.91</c:v>
                </c:pt>
                <c:pt idx="2">
                  <c:v>0.92</c:v>
                </c:pt>
                <c:pt idx="3">
                  <c:v>0.93</c:v>
                </c:pt>
                <c:pt idx="4">
                  <c:v>0.94</c:v>
                </c:pt>
                <c:pt idx="5">
                  <c:v>0.95</c:v>
                </c:pt>
                <c:pt idx="6">
                  <c:v>0.96</c:v>
                </c:pt>
                <c:pt idx="7">
                  <c:v>0.97</c:v>
                </c:pt>
              </c:numCache>
            </c:numRef>
          </c:cat>
          <c:val>
            <c:numRef>
              <c:f>'Use Phase_Grid'!$M$216:$M$223</c:f>
              <c:numCache>
                <c:formatCode>General</c:formatCode>
                <c:ptCount val="8"/>
                <c:pt idx="0">
                  <c:v>1.2326441944763753E-3</c:v>
                </c:pt>
                <c:pt idx="1">
                  <c:v>1.1929474911796716E-3</c:v>
                </c:pt>
                <c:pt idx="2">
                  <c:v>1.1541137596937658E-3</c:v>
                </c:pt>
                <c:pt idx="3">
                  <c:v>1.1161151622183104E-3</c:v>
                </c:pt>
                <c:pt idx="4">
                  <c:v>1.0789250455402052E-3</c:v>
                </c:pt>
                <c:pt idx="5">
                  <c:v>1.0425178786869014E-3</c:v>
                </c:pt>
                <c:pt idx="6">
                  <c:v>1.006869194476375E-3</c:v>
                </c:pt>
                <c:pt idx="7">
                  <c:v>9.7195553468256075E-4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A2-4685-9916-949EF29E3D50}"/>
            </c:ext>
          </c:extLst>
        </c:ser>
        <c:ser>
          <c:idx val="2"/>
          <c:order val="2"/>
          <c:tx>
            <c:strRef>
              <c:f>'Use Phase_Grid'!$O$134</c:f>
              <c:strCache>
                <c:ptCount val="1"/>
                <c:pt idx="0">
                  <c:v>NaMMO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'Use Phase_Grid'!$J$186:$J$193</c:f>
              <c:numCache>
                <c:formatCode>General</c:formatCode>
                <c:ptCount val="8"/>
                <c:pt idx="0">
                  <c:v>0.9</c:v>
                </c:pt>
                <c:pt idx="1">
                  <c:v>0.91</c:v>
                </c:pt>
                <c:pt idx="2">
                  <c:v>0.92</c:v>
                </c:pt>
                <c:pt idx="3">
                  <c:v>0.93</c:v>
                </c:pt>
                <c:pt idx="4">
                  <c:v>0.94</c:v>
                </c:pt>
                <c:pt idx="5">
                  <c:v>0.95</c:v>
                </c:pt>
                <c:pt idx="6">
                  <c:v>0.96</c:v>
                </c:pt>
                <c:pt idx="7">
                  <c:v>0.97</c:v>
                </c:pt>
              </c:numCache>
            </c:numRef>
          </c:cat>
          <c:val>
            <c:numRef>
              <c:f>'Use Phase_Grid'!$O$216:$O$223</c:f>
              <c:numCache>
                <c:formatCode>General</c:formatCode>
                <c:ptCount val="8"/>
                <c:pt idx="0">
                  <c:v>9.3376119082756314E-4</c:v>
                </c:pt>
                <c:pt idx="1">
                  <c:v>8.9406448753085973E-4</c:v>
                </c:pt>
                <c:pt idx="2">
                  <c:v>8.5523075604495419E-4</c:v>
                </c:pt>
                <c:pt idx="3">
                  <c:v>8.1723215856949866E-4</c:v>
                </c:pt>
                <c:pt idx="4">
                  <c:v>7.8004204189139345E-4</c:v>
                </c:pt>
                <c:pt idx="5">
                  <c:v>7.4363487503808969E-4</c:v>
                </c:pt>
                <c:pt idx="6">
                  <c:v>7.0798619082756335E-4</c:v>
                </c:pt>
                <c:pt idx="7">
                  <c:v>6.7307253103374902E-4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9A2-4685-9916-949EF29E3D50}"/>
            </c:ext>
          </c:extLst>
        </c:ser>
        <c:ser>
          <c:idx val="3"/>
          <c:order val="3"/>
          <c:tx>
            <c:strRef>
              <c:f>'Use Phase_Grid'!$Q$134</c:f>
              <c:strCache>
                <c:ptCount val="1"/>
                <c:pt idx="0">
                  <c:v>NaNMMT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'Use Phase_Grid'!$J$186:$J$193</c:f>
              <c:numCache>
                <c:formatCode>General</c:formatCode>
                <c:ptCount val="8"/>
                <c:pt idx="0">
                  <c:v>0.9</c:v>
                </c:pt>
                <c:pt idx="1">
                  <c:v>0.91</c:v>
                </c:pt>
                <c:pt idx="2">
                  <c:v>0.92</c:v>
                </c:pt>
                <c:pt idx="3">
                  <c:v>0.93</c:v>
                </c:pt>
                <c:pt idx="4">
                  <c:v>0.94</c:v>
                </c:pt>
                <c:pt idx="5">
                  <c:v>0.95</c:v>
                </c:pt>
                <c:pt idx="6">
                  <c:v>0.96</c:v>
                </c:pt>
                <c:pt idx="7">
                  <c:v>0.97</c:v>
                </c:pt>
              </c:numCache>
            </c:numRef>
          </c:cat>
          <c:val>
            <c:numRef>
              <c:f>'Use Phase_Grid'!$Q$216:$Q$223</c:f>
              <c:numCache>
                <c:formatCode>General</c:formatCode>
                <c:ptCount val="8"/>
                <c:pt idx="0">
                  <c:v>1.5300523163252742E-3</c:v>
                </c:pt>
                <c:pt idx="1">
                  <c:v>1.4903556130285711E-3</c:v>
                </c:pt>
                <c:pt idx="2">
                  <c:v>1.4515218815426656E-3</c:v>
                </c:pt>
                <c:pt idx="3">
                  <c:v>1.4135232840672095E-3</c:v>
                </c:pt>
                <c:pt idx="4">
                  <c:v>1.3763331673891045E-3</c:v>
                </c:pt>
                <c:pt idx="5">
                  <c:v>1.3399260005358008E-3</c:v>
                </c:pt>
                <c:pt idx="6">
                  <c:v>1.3042773163252745E-3</c:v>
                </c:pt>
                <c:pt idx="7">
                  <c:v>1.2693636565314602E-3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9A2-4685-9916-949EF29E3D50}"/>
            </c:ext>
          </c:extLst>
        </c:ser>
        <c:ser>
          <c:idx val="4"/>
          <c:order val="4"/>
          <c:tx>
            <c:strRef>
              <c:f>'Use Phase_Grid'!$S$134</c:f>
              <c:strCache>
                <c:ptCount val="1"/>
                <c:pt idx="0">
                  <c:v>NaPBA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'Use Phase_Grid'!$J$186:$J$193</c:f>
              <c:numCache>
                <c:formatCode>General</c:formatCode>
                <c:ptCount val="8"/>
                <c:pt idx="0">
                  <c:v>0.9</c:v>
                </c:pt>
                <c:pt idx="1">
                  <c:v>0.91</c:v>
                </c:pt>
                <c:pt idx="2">
                  <c:v>0.92</c:v>
                </c:pt>
                <c:pt idx="3">
                  <c:v>0.93</c:v>
                </c:pt>
                <c:pt idx="4">
                  <c:v>0.94</c:v>
                </c:pt>
                <c:pt idx="5">
                  <c:v>0.95</c:v>
                </c:pt>
                <c:pt idx="6">
                  <c:v>0.96</c:v>
                </c:pt>
                <c:pt idx="7">
                  <c:v>0.97</c:v>
                </c:pt>
              </c:numCache>
            </c:numRef>
          </c:cat>
          <c:val>
            <c:numRef>
              <c:f>'Use Phase_Grid'!$S$216:$S$223</c:f>
              <c:numCache>
                <c:formatCode>General</c:formatCode>
                <c:ptCount val="8"/>
                <c:pt idx="0">
                  <c:v>8.3624248822297372E-4</c:v>
                </c:pt>
                <c:pt idx="1">
                  <c:v>7.965457849262701E-4</c:v>
                </c:pt>
                <c:pt idx="2">
                  <c:v>7.5771205344036467E-4</c:v>
                </c:pt>
                <c:pt idx="3">
                  <c:v>7.1971345596490903E-4</c:v>
                </c:pt>
                <c:pt idx="4">
                  <c:v>6.8252333928680371E-4</c:v>
                </c:pt>
                <c:pt idx="5">
                  <c:v>6.4611617243349995E-4</c:v>
                </c:pt>
                <c:pt idx="6">
                  <c:v>6.1046748822297383E-4</c:v>
                </c:pt>
                <c:pt idx="7">
                  <c:v>5.7555382842915961E-4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9A2-4685-9916-949EF29E3D50}"/>
            </c:ext>
          </c:extLst>
        </c:ser>
        <c:ser>
          <c:idx val="5"/>
          <c:order val="5"/>
          <c:tx>
            <c:strRef>
              <c:f>'Use Phase_Grid'!$U$134</c:f>
              <c:strCache>
                <c:ptCount val="1"/>
                <c:pt idx="0">
                  <c:v>LiNMC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'Use Phase_Grid'!$J$186:$J$193</c:f>
              <c:numCache>
                <c:formatCode>General</c:formatCode>
                <c:ptCount val="8"/>
                <c:pt idx="0">
                  <c:v>0.9</c:v>
                </c:pt>
                <c:pt idx="1">
                  <c:v>0.91</c:v>
                </c:pt>
                <c:pt idx="2">
                  <c:v>0.92</c:v>
                </c:pt>
                <c:pt idx="3">
                  <c:v>0.93</c:v>
                </c:pt>
                <c:pt idx="4">
                  <c:v>0.94</c:v>
                </c:pt>
                <c:pt idx="5">
                  <c:v>0.95</c:v>
                </c:pt>
                <c:pt idx="6">
                  <c:v>0.96</c:v>
                </c:pt>
                <c:pt idx="7">
                  <c:v>0.97</c:v>
                </c:pt>
              </c:numCache>
            </c:numRef>
          </c:cat>
          <c:val>
            <c:numRef>
              <c:f>'Use Phase_Grid'!$U$216:$U$223</c:f>
              <c:numCache>
                <c:formatCode>General</c:formatCode>
                <c:ptCount val="8"/>
                <c:pt idx="0">
                  <c:v>1.032578873743719E-3</c:v>
                </c:pt>
                <c:pt idx="1">
                  <c:v>9.9288217044701571E-4</c:v>
                </c:pt>
                <c:pt idx="2">
                  <c:v>9.5404843896111017E-4</c:v>
                </c:pt>
                <c:pt idx="3">
                  <c:v>9.1604984148565421E-4</c:v>
                </c:pt>
                <c:pt idx="4">
                  <c:v>8.7885972480754911E-4</c:v>
                </c:pt>
                <c:pt idx="5">
                  <c:v>8.4245255795424557E-4</c:v>
                </c:pt>
                <c:pt idx="6">
                  <c:v>8.0680387374371923E-4</c:v>
                </c:pt>
                <c:pt idx="7">
                  <c:v>7.7189021394990479E-4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9A2-4685-9916-949EF29E3D50}"/>
            </c:ext>
          </c:extLst>
        </c:ser>
        <c:ser>
          <c:idx val="6"/>
          <c:order val="6"/>
          <c:tx>
            <c:strRef>
              <c:f>'Use Phase_Grid'!$W$134</c:f>
              <c:strCache>
                <c:ptCount val="1"/>
                <c:pt idx="0">
                  <c:v>LiFP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'Use Phase_Grid'!$J$186:$J$193</c:f>
              <c:numCache>
                <c:formatCode>General</c:formatCode>
                <c:ptCount val="8"/>
                <c:pt idx="0">
                  <c:v>0.9</c:v>
                </c:pt>
                <c:pt idx="1">
                  <c:v>0.91</c:v>
                </c:pt>
                <c:pt idx="2">
                  <c:v>0.92</c:v>
                </c:pt>
                <c:pt idx="3">
                  <c:v>0.93</c:v>
                </c:pt>
                <c:pt idx="4">
                  <c:v>0.94</c:v>
                </c:pt>
                <c:pt idx="5">
                  <c:v>0.95</c:v>
                </c:pt>
                <c:pt idx="6">
                  <c:v>0.96</c:v>
                </c:pt>
                <c:pt idx="7">
                  <c:v>0.97</c:v>
                </c:pt>
              </c:numCache>
            </c:numRef>
          </c:cat>
          <c:val>
            <c:numRef>
              <c:f>'Use Phase_Grid'!$W$216:$W$223</c:f>
              <c:numCache>
                <c:formatCode>General</c:formatCode>
                <c:ptCount val="8"/>
                <c:pt idx="0">
                  <c:v>1.6581983008081963E-3</c:v>
                </c:pt>
                <c:pt idx="1">
                  <c:v>1.618501597511493E-3</c:v>
                </c:pt>
                <c:pt idx="2">
                  <c:v>1.5796678660255873E-3</c:v>
                </c:pt>
                <c:pt idx="3">
                  <c:v>1.5416692685501316E-3</c:v>
                </c:pt>
                <c:pt idx="4">
                  <c:v>1.5044791518720266E-3</c:v>
                </c:pt>
                <c:pt idx="5">
                  <c:v>1.4680719850187227E-3</c:v>
                </c:pt>
                <c:pt idx="6">
                  <c:v>1.4324233008081964E-3</c:v>
                </c:pt>
                <c:pt idx="7">
                  <c:v>1.3975096410143821E-3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9A2-4685-9916-949EF29E3D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7103800"/>
        <c:axId val="467127712"/>
      </c:lineChart>
      <c:catAx>
        <c:axId val="467103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7127712"/>
        <c:crosses val="autoZero"/>
        <c:auto val="1"/>
        <c:lblAlgn val="ctr"/>
        <c:lblOffset val="100"/>
        <c:noMultiLvlLbl val="0"/>
      </c:catAx>
      <c:valAx>
        <c:axId val="46712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RDP/kWh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7103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161067366579177"/>
          <c:y val="0.74207502908290301"/>
          <c:w val="0.77900087489063852"/>
          <c:h val="0.234776902887139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Htox/kWh Cycles</a:t>
            </a:r>
            <a:r>
              <a:rPr lang="de-DE" baseline="0"/>
              <a:t> vs Efficiency</a:t>
            </a:r>
            <a:endParaRPr lang="de-DE"/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0"/>
      <c:rotY val="6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273491682744955"/>
          <c:y val="0.16982600732600733"/>
          <c:w val="0.82490592028645426"/>
          <c:h val="0.6192152663609356"/>
        </c:manualLayout>
      </c:layout>
      <c:surface3DChart>
        <c:wireframe val="0"/>
        <c:ser>
          <c:idx val="0"/>
          <c:order val="0"/>
          <c:tx>
            <c:strRef>
              <c:f>'Use Phase_Grid'!$K$228</c:f>
              <c:strCache>
                <c:ptCount val="1"/>
                <c:pt idx="0">
                  <c:v>1000</c:v>
                </c:pt>
              </c:strCache>
            </c:strRef>
          </c:tx>
          <c:cat>
            <c:numRef>
              <c:f>'Use Phase_Grid'!$J$251:$J$258</c:f>
              <c:numCache>
                <c:formatCode>General</c:formatCode>
                <c:ptCount val="8"/>
                <c:pt idx="0">
                  <c:v>0.9</c:v>
                </c:pt>
                <c:pt idx="1">
                  <c:v>0.91</c:v>
                </c:pt>
                <c:pt idx="2">
                  <c:v>0.92</c:v>
                </c:pt>
                <c:pt idx="3">
                  <c:v>0.93</c:v>
                </c:pt>
                <c:pt idx="4">
                  <c:v>0.94</c:v>
                </c:pt>
                <c:pt idx="5">
                  <c:v>0.95</c:v>
                </c:pt>
                <c:pt idx="6">
                  <c:v>0.96</c:v>
                </c:pt>
                <c:pt idx="7">
                  <c:v>0.97</c:v>
                </c:pt>
              </c:numCache>
            </c:numRef>
          </c:cat>
          <c:val>
            <c:numRef>
              <c:f>'Use Phase_Grid'!$K$251:$K$258</c:f>
              <c:numCache>
                <c:formatCode>General</c:formatCode>
                <c:ptCount val="8"/>
                <c:pt idx="0">
                  <c:v>7.6880805392096518E-2</c:v>
                </c:pt>
                <c:pt idx="1">
                  <c:v>7.4752708933000053E-2</c:v>
                </c:pt>
                <c:pt idx="2">
                  <c:v>7.267087544040568E-2</c:v>
                </c:pt>
                <c:pt idx="3">
                  <c:v>7.0633812560555301E-2</c:v>
                </c:pt>
                <c:pt idx="4">
                  <c:v>6.8640091444106002E-2</c:v>
                </c:pt>
                <c:pt idx="5">
                  <c:v>6.6688343403792427E-2</c:v>
                </c:pt>
                <c:pt idx="6">
                  <c:v>6.4777256780985421E-2</c:v>
                </c:pt>
                <c:pt idx="7">
                  <c:v>6.290557400607133E-2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CF-4A38-A6C8-0A4A7862208F}"/>
            </c:ext>
          </c:extLst>
        </c:ser>
        <c:ser>
          <c:idx val="1"/>
          <c:order val="1"/>
          <c:tx>
            <c:strRef>
              <c:f>'Use Phase_Grid'!$L$228</c:f>
              <c:strCache>
                <c:ptCount val="1"/>
                <c:pt idx="0">
                  <c:v>2000</c:v>
                </c:pt>
              </c:strCache>
            </c:strRef>
          </c:tx>
          <c:cat>
            <c:numRef>
              <c:f>'Use Phase_Grid'!$J$251:$J$258</c:f>
              <c:numCache>
                <c:formatCode>General</c:formatCode>
                <c:ptCount val="8"/>
                <c:pt idx="0">
                  <c:v>0.9</c:v>
                </c:pt>
                <c:pt idx="1">
                  <c:v>0.91</c:v>
                </c:pt>
                <c:pt idx="2">
                  <c:v>0.92</c:v>
                </c:pt>
                <c:pt idx="3">
                  <c:v>0.93</c:v>
                </c:pt>
                <c:pt idx="4">
                  <c:v>0.94</c:v>
                </c:pt>
                <c:pt idx="5">
                  <c:v>0.95</c:v>
                </c:pt>
                <c:pt idx="6">
                  <c:v>0.96</c:v>
                </c:pt>
                <c:pt idx="7">
                  <c:v>0.97</c:v>
                </c:pt>
              </c:numCache>
            </c:numRef>
          </c:cat>
          <c:val>
            <c:numRef>
              <c:f>'Use Phase_Grid'!$L$251:$L$258</c:f>
              <c:numCache>
                <c:formatCode>General</c:formatCode>
                <c:ptCount val="8"/>
                <c:pt idx="0">
                  <c:v>4.8123241584937151E-2</c:v>
                </c:pt>
                <c:pt idx="1">
                  <c:v>4.5995145125840686E-2</c:v>
                </c:pt>
                <c:pt idx="2">
                  <c:v>4.3913311633246313E-2</c:v>
                </c:pt>
                <c:pt idx="3">
                  <c:v>4.1876248753395927E-2</c:v>
                </c:pt>
                <c:pt idx="4">
                  <c:v>3.9882527636946628E-2</c:v>
                </c:pt>
                <c:pt idx="5">
                  <c:v>3.7930779596633067E-2</c:v>
                </c:pt>
                <c:pt idx="6">
                  <c:v>3.6019692973826047E-2</c:v>
                </c:pt>
                <c:pt idx="7">
                  <c:v>3.4148010198911963E-2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CF-4A38-A6C8-0A4A7862208F}"/>
            </c:ext>
          </c:extLst>
        </c:ser>
        <c:ser>
          <c:idx val="2"/>
          <c:order val="2"/>
          <c:tx>
            <c:strRef>
              <c:f>'Use Phase_Grid'!$M$228</c:f>
              <c:strCache>
                <c:ptCount val="1"/>
                <c:pt idx="0">
                  <c:v>3000</c:v>
                </c:pt>
              </c:strCache>
            </c:strRef>
          </c:tx>
          <c:cat>
            <c:numRef>
              <c:f>'Use Phase_Grid'!$J$251:$J$258</c:f>
              <c:numCache>
                <c:formatCode>General</c:formatCode>
                <c:ptCount val="8"/>
                <c:pt idx="0">
                  <c:v>0.9</c:v>
                </c:pt>
                <c:pt idx="1">
                  <c:v>0.91</c:v>
                </c:pt>
                <c:pt idx="2">
                  <c:v>0.92</c:v>
                </c:pt>
                <c:pt idx="3">
                  <c:v>0.93</c:v>
                </c:pt>
                <c:pt idx="4">
                  <c:v>0.94</c:v>
                </c:pt>
                <c:pt idx="5">
                  <c:v>0.95</c:v>
                </c:pt>
                <c:pt idx="6">
                  <c:v>0.96</c:v>
                </c:pt>
                <c:pt idx="7">
                  <c:v>0.97</c:v>
                </c:pt>
              </c:numCache>
            </c:numRef>
          </c:cat>
          <c:val>
            <c:numRef>
              <c:f>'Use Phase_Grid'!$M$251:$M$258</c:f>
              <c:numCache>
                <c:formatCode>General</c:formatCode>
                <c:ptCount val="8"/>
                <c:pt idx="0">
                  <c:v>3.8537386982550693E-2</c:v>
                </c:pt>
                <c:pt idx="1">
                  <c:v>3.6409290523454228E-2</c:v>
                </c:pt>
                <c:pt idx="2">
                  <c:v>3.4327457030859855E-2</c:v>
                </c:pt>
                <c:pt idx="3">
                  <c:v>3.2290394151009462E-2</c:v>
                </c:pt>
                <c:pt idx="4">
                  <c:v>3.029667303456017E-2</c:v>
                </c:pt>
                <c:pt idx="5">
                  <c:v>2.8344924994246606E-2</c:v>
                </c:pt>
                <c:pt idx="6">
                  <c:v>2.6433838371439589E-2</c:v>
                </c:pt>
                <c:pt idx="7">
                  <c:v>2.4562155596525505E-2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CF-4A38-A6C8-0A4A7862208F}"/>
            </c:ext>
          </c:extLst>
        </c:ser>
        <c:ser>
          <c:idx val="3"/>
          <c:order val="3"/>
          <c:tx>
            <c:strRef>
              <c:f>'Use Phase_Grid'!$N$228</c:f>
              <c:strCache>
                <c:ptCount val="1"/>
                <c:pt idx="0">
                  <c:v>4000</c:v>
                </c:pt>
              </c:strCache>
            </c:strRef>
          </c:tx>
          <c:cat>
            <c:numRef>
              <c:f>'Use Phase_Grid'!$J$251:$J$258</c:f>
              <c:numCache>
                <c:formatCode>General</c:formatCode>
                <c:ptCount val="8"/>
                <c:pt idx="0">
                  <c:v>0.9</c:v>
                </c:pt>
                <c:pt idx="1">
                  <c:v>0.91</c:v>
                </c:pt>
                <c:pt idx="2">
                  <c:v>0.92</c:v>
                </c:pt>
                <c:pt idx="3">
                  <c:v>0.93</c:v>
                </c:pt>
                <c:pt idx="4">
                  <c:v>0.94</c:v>
                </c:pt>
                <c:pt idx="5">
                  <c:v>0.95</c:v>
                </c:pt>
                <c:pt idx="6">
                  <c:v>0.96</c:v>
                </c:pt>
                <c:pt idx="7">
                  <c:v>0.97</c:v>
                </c:pt>
              </c:numCache>
            </c:numRef>
          </c:cat>
          <c:val>
            <c:numRef>
              <c:f>'Use Phase_Grid'!$N$251:$N$258</c:f>
              <c:numCache>
                <c:formatCode>General</c:formatCode>
                <c:ptCount val="8"/>
                <c:pt idx="0">
                  <c:v>3.3744459681357468E-2</c:v>
                </c:pt>
                <c:pt idx="1">
                  <c:v>3.1616363222261003E-2</c:v>
                </c:pt>
                <c:pt idx="2">
                  <c:v>2.953452972966663E-2</c:v>
                </c:pt>
                <c:pt idx="3">
                  <c:v>2.7497466849816236E-2</c:v>
                </c:pt>
                <c:pt idx="4">
                  <c:v>2.5503745733366941E-2</c:v>
                </c:pt>
                <c:pt idx="5">
                  <c:v>2.3551997693053373E-2</c:v>
                </c:pt>
                <c:pt idx="6">
                  <c:v>2.1640911070246363E-2</c:v>
                </c:pt>
                <c:pt idx="7">
                  <c:v>1.9769228295332276E-2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FCF-4A38-A6C8-0A4A7862208F}"/>
            </c:ext>
          </c:extLst>
        </c:ser>
        <c:ser>
          <c:idx val="4"/>
          <c:order val="4"/>
          <c:tx>
            <c:strRef>
              <c:f>'Use Phase_Grid'!$O$228</c:f>
              <c:strCache>
                <c:ptCount val="1"/>
                <c:pt idx="0">
                  <c:v>5000</c:v>
                </c:pt>
              </c:strCache>
            </c:strRef>
          </c:tx>
          <c:cat>
            <c:numRef>
              <c:f>'Use Phase_Grid'!$J$251:$J$258</c:f>
              <c:numCache>
                <c:formatCode>General</c:formatCode>
                <c:ptCount val="8"/>
                <c:pt idx="0">
                  <c:v>0.9</c:v>
                </c:pt>
                <c:pt idx="1">
                  <c:v>0.91</c:v>
                </c:pt>
                <c:pt idx="2">
                  <c:v>0.92</c:v>
                </c:pt>
                <c:pt idx="3">
                  <c:v>0.93</c:v>
                </c:pt>
                <c:pt idx="4">
                  <c:v>0.94</c:v>
                </c:pt>
                <c:pt idx="5">
                  <c:v>0.95</c:v>
                </c:pt>
                <c:pt idx="6">
                  <c:v>0.96</c:v>
                </c:pt>
                <c:pt idx="7">
                  <c:v>0.97</c:v>
                </c:pt>
              </c:numCache>
            </c:numRef>
          </c:cat>
          <c:val>
            <c:numRef>
              <c:f>'Use Phase_Grid'!$O$251:$O$258</c:f>
              <c:numCache>
                <c:formatCode>General</c:formatCode>
                <c:ptCount val="8"/>
                <c:pt idx="0">
                  <c:v>3.0868703300641523E-2</c:v>
                </c:pt>
                <c:pt idx="1">
                  <c:v>2.8740606841545061E-2</c:v>
                </c:pt>
                <c:pt idx="2">
                  <c:v>2.6658773348950688E-2</c:v>
                </c:pt>
                <c:pt idx="3">
                  <c:v>2.4621710469100298E-2</c:v>
                </c:pt>
                <c:pt idx="4">
                  <c:v>2.2627989352651003E-2</c:v>
                </c:pt>
                <c:pt idx="5">
                  <c:v>2.0676241312337439E-2</c:v>
                </c:pt>
                <c:pt idx="6">
                  <c:v>1.8765154689530425E-2</c:v>
                </c:pt>
                <c:pt idx="7">
                  <c:v>1.6893471914616338E-2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FCF-4A38-A6C8-0A4A7862208F}"/>
            </c:ext>
          </c:extLst>
        </c:ser>
        <c:ser>
          <c:idx val="5"/>
          <c:order val="5"/>
          <c:tx>
            <c:strRef>
              <c:f>'Use Phase_Grid'!$P$228</c:f>
              <c:strCache>
                <c:ptCount val="1"/>
                <c:pt idx="0">
                  <c:v>6000</c:v>
                </c:pt>
              </c:strCache>
            </c:strRef>
          </c:tx>
          <c:cat>
            <c:numRef>
              <c:f>'Use Phase_Grid'!$J$251:$J$258</c:f>
              <c:numCache>
                <c:formatCode>General</c:formatCode>
                <c:ptCount val="8"/>
                <c:pt idx="0">
                  <c:v>0.9</c:v>
                </c:pt>
                <c:pt idx="1">
                  <c:v>0.91</c:v>
                </c:pt>
                <c:pt idx="2">
                  <c:v>0.92</c:v>
                </c:pt>
                <c:pt idx="3">
                  <c:v>0.93</c:v>
                </c:pt>
                <c:pt idx="4">
                  <c:v>0.94</c:v>
                </c:pt>
                <c:pt idx="5">
                  <c:v>0.95</c:v>
                </c:pt>
                <c:pt idx="6">
                  <c:v>0.96</c:v>
                </c:pt>
                <c:pt idx="7">
                  <c:v>0.97</c:v>
                </c:pt>
              </c:numCache>
            </c:numRef>
          </c:cat>
          <c:val>
            <c:numRef>
              <c:f>'Use Phase_Grid'!$P$251:$P$258</c:f>
              <c:numCache>
                <c:formatCode>General</c:formatCode>
                <c:ptCount val="8"/>
                <c:pt idx="0">
                  <c:v>2.8951532380164235E-2</c:v>
                </c:pt>
                <c:pt idx="1">
                  <c:v>2.682343592106777E-2</c:v>
                </c:pt>
                <c:pt idx="2">
                  <c:v>2.4741602428473401E-2</c:v>
                </c:pt>
                <c:pt idx="3">
                  <c:v>2.2704539548623007E-2</c:v>
                </c:pt>
                <c:pt idx="4">
                  <c:v>2.0710818432173709E-2</c:v>
                </c:pt>
                <c:pt idx="5">
                  <c:v>1.8759070391860148E-2</c:v>
                </c:pt>
                <c:pt idx="6">
                  <c:v>1.6847983769053131E-2</c:v>
                </c:pt>
                <c:pt idx="7">
                  <c:v>1.4976300994139049E-2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FCF-4A38-A6C8-0A4A7862208F}"/>
            </c:ext>
          </c:extLst>
        </c:ser>
        <c:ser>
          <c:idx val="6"/>
          <c:order val="6"/>
          <c:tx>
            <c:strRef>
              <c:f>'Use Phase_Grid'!$Q$228</c:f>
              <c:strCache>
                <c:ptCount val="1"/>
                <c:pt idx="0">
                  <c:v>7000</c:v>
                </c:pt>
              </c:strCache>
            </c:strRef>
          </c:tx>
          <c:cat>
            <c:numRef>
              <c:f>'Use Phase_Grid'!$J$251:$J$258</c:f>
              <c:numCache>
                <c:formatCode>General</c:formatCode>
                <c:ptCount val="8"/>
                <c:pt idx="0">
                  <c:v>0.9</c:v>
                </c:pt>
                <c:pt idx="1">
                  <c:v>0.91</c:v>
                </c:pt>
                <c:pt idx="2">
                  <c:v>0.92</c:v>
                </c:pt>
                <c:pt idx="3">
                  <c:v>0.93</c:v>
                </c:pt>
                <c:pt idx="4">
                  <c:v>0.94</c:v>
                </c:pt>
                <c:pt idx="5">
                  <c:v>0.95</c:v>
                </c:pt>
                <c:pt idx="6">
                  <c:v>0.96</c:v>
                </c:pt>
                <c:pt idx="7">
                  <c:v>0.97</c:v>
                </c:pt>
              </c:numCache>
            </c:numRef>
          </c:cat>
          <c:val>
            <c:numRef>
              <c:f>'Use Phase_Grid'!$Q$251:$Q$258</c:f>
              <c:numCache>
                <c:formatCode>General</c:formatCode>
                <c:ptCount val="8"/>
                <c:pt idx="0">
                  <c:v>2.7582124579823314E-2</c:v>
                </c:pt>
                <c:pt idx="1">
                  <c:v>2.5454028120726849E-2</c:v>
                </c:pt>
                <c:pt idx="2">
                  <c:v>2.3372194628132479E-2</c:v>
                </c:pt>
                <c:pt idx="3">
                  <c:v>2.1335131748282086E-2</c:v>
                </c:pt>
                <c:pt idx="4">
                  <c:v>1.9341410631832787E-2</c:v>
                </c:pt>
                <c:pt idx="5">
                  <c:v>1.7389662591519226E-2</c:v>
                </c:pt>
                <c:pt idx="6">
                  <c:v>1.5478575968712211E-2</c:v>
                </c:pt>
                <c:pt idx="7">
                  <c:v>1.3606893193798125E-2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FCF-4A38-A6C8-0A4A7862208F}"/>
            </c:ext>
          </c:extLst>
        </c:ser>
        <c:bandFmts>
          <c:bandFmt>
            <c:idx val="8"/>
            <c:spPr>
              <a:solidFill>
                <a:schemeClr val="accent3">
                  <a:lumMod val="60000"/>
                </a:schemeClr>
              </a:solidFill>
              <a:ln/>
              <a:effectLst/>
              <a:sp3d/>
            </c:spPr>
          </c:bandFmt>
          <c:bandFmt>
            <c:idx val="9"/>
            <c:spPr>
              <a:solidFill>
                <a:schemeClr val="accent4">
                  <a:lumMod val="60000"/>
                </a:schemeClr>
              </a:solidFill>
              <a:ln/>
              <a:effectLst/>
              <a:sp3d/>
            </c:spPr>
          </c:bandFmt>
          <c:bandFmt>
            <c:idx val="10"/>
            <c:spPr>
              <a:solidFill>
                <a:schemeClr val="accent5">
                  <a:lumMod val="60000"/>
                </a:schemeClr>
              </a:solidFill>
              <a:ln/>
              <a:effectLst/>
              <a:sp3d/>
            </c:spPr>
          </c:bandFmt>
          <c:bandFmt>
            <c:idx val="11"/>
            <c:spPr>
              <a:solidFill>
                <a:schemeClr val="accent6">
                  <a:lumMod val="60000"/>
                </a:schemeClr>
              </a:solidFill>
              <a:ln/>
              <a:effectLst/>
              <a:sp3d/>
            </c:spPr>
          </c:bandFmt>
          <c:bandFmt>
            <c:idx val="12"/>
            <c:spPr>
              <a:solidFill>
                <a:schemeClr val="accent1">
                  <a:lumMod val="80000"/>
                  <a:lumOff val="20000"/>
                </a:schemeClr>
              </a:solidFill>
              <a:ln/>
              <a:effectLst/>
              <a:sp3d/>
            </c:spPr>
          </c:bandFmt>
          <c:bandFmt>
            <c:idx val="13"/>
            <c:spPr>
              <a:solidFill>
                <a:schemeClr val="accent2">
                  <a:lumMod val="80000"/>
                  <a:lumOff val="20000"/>
                </a:schemeClr>
              </a:solidFill>
              <a:ln/>
              <a:effectLst/>
              <a:sp3d/>
            </c:spPr>
          </c:bandFmt>
          <c:bandFmt>
            <c:idx val="14"/>
            <c:spPr>
              <a:solidFill>
                <a:schemeClr val="accent3">
                  <a:lumMod val="80000"/>
                  <a:lumOff val="20000"/>
                </a:schemeClr>
              </a:solidFill>
              <a:ln/>
              <a:effectLst/>
              <a:sp3d/>
            </c:spPr>
          </c:bandFmt>
        </c:bandFmts>
        <c:axId val="467128104"/>
        <c:axId val="467121832"/>
        <c:axId val="535947456"/>
      </c:surface3DChart>
      <c:catAx>
        <c:axId val="467128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7121832"/>
        <c:crosses val="autoZero"/>
        <c:auto val="1"/>
        <c:lblAlgn val="ctr"/>
        <c:lblOffset val="100"/>
        <c:noMultiLvlLbl val="0"/>
      </c:catAx>
      <c:valAx>
        <c:axId val="46712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7128104"/>
        <c:crosses val="autoZero"/>
        <c:crossBetween val="midCat"/>
      </c:valAx>
      <c:serAx>
        <c:axId val="53594745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7121832"/>
        <c:crosses val="autoZero"/>
      </c:serAx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RDP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/kWh Cycles</a:t>
            </a:r>
            <a:r>
              <a:rPr lang="de-DE" baseline="0"/>
              <a:t> vs Efficiency</a:t>
            </a:r>
            <a:endParaRPr lang="de-DE"/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0"/>
      <c:rotY val="6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surface3DChart>
        <c:wireframe val="0"/>
        <c:ser>
          <c:idx val="0"/>
          <c:order val="0"/>
          <c:tx>
            <c:strRef>
              <c:f>'Use Phase_Grid'!$K$228</c:f>
              <c:strCache>
                <c:ptCount val="1"/>
                <c:pt idx="0">
                  <c:v>1000</c:v>
                </c:pt>
              </c:strCache>
            </c:strRef>
          </c:tx>
          <c:cat>
            <c:numRef>
              <c:f>'Use Phase_Grid'!$J$262:$J$269</c:f>
              <c:numCache>
                <c:formatCode>General</c:formatCode>
                <c:ptCount val="8"/>
                <c:pt idx="0">
                  <c:v>0.9</c:v>
                </c:pt>
                <c:pt idx="1">
                  <c:v>0.91</c:v>
                </c:pt>
                <c:pt idx="2">
                  <c:v>0.92</c:v>
                </c:pt>
                <c:pt idx="3">
                  <c:v>0.93</c:v>
                </c:pt>
                <c:pt idx="4">
                  <c:v>0.94</c:v>
                </c:pt>
                <c:pt idx="5">
                  <c:v>0.95</c:v>
                </c:pt>
                <c:pt idx="6">
                  <c:v>0.96</c:v>
                </c:pt>
                <c:pt idx="7">
                  <c:v>0.97</c:v>
                </c:pt>
              </c:numCache>
            </c:numRef>
          </c:cat>
          <c:val>
            <c:numRef>
              <c:f>'Use Phase_Grid'!$K$262:$K$269</c:f>
              <c:numCache>
                <c:formatCode>General</c:formatCode>
                <c:ptCount val="8"/>
                <c:pt idx="0">
                  <c:v>1.2904825638133811E-2</c:v>
                </c:pt>
                <c:pt idx="1">
                  <c:v>1.2865128934837109E-2</c:v>
                </c:pt>
                <c:pt idx="2">
                  <c:v>1.2826295203351204E-2</c:v>
                </c:pt>
                <c:pt idx="3">
                  <c:v>1.2788296605875748E-2</c:v>
                </c:pt>
                <c:pt idx="4">
                  <c:v>1.2751106489197642E-2</c:v>
                </c:pt>
                <c:pt idx="5">
                  <c:v>1.2714699322344338E-2</c:v>
                </c:pt>
                <c:pt idx="6">
                  <c:v>1.2679050638133812E-2</c:v>
                </c:pt>
                <c:pt idx="7">
                  <c:v>1.264413697834E-2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F0-4D67-9C68-90D58CE9FD57}"/>
            </c:ext>
          </c:extLst>
        </c:ser>
        <c:ser>
          <c:idx val="1"/>
          <c:order val="1"/>
          <c:tx>
            <c:strRef>
              <c:f>'Use Phase_Grid'!$L$228</c:f>
              <c:strCache>
                <c:ptCount val="1"/>
                <c:pt idx="0">
                  <c:v>2000</c:v>
                </c:pt>
              </c:strCache>
            </c:strRef>
          </c:tx>
          <c:cat>
            <c:numRef>
              <c:f>'Use Phase_Grid'!$J$262:$J$269</c:f>
              <c:numCache>
                <c:formatCode>General</c:formatCode>
                <c:ptCount val="8"/>
                <c:pt idx="0">
                  <c:v>0.9</c:v>
                </c:pt>
                <c:pt idx="1">
                  <c:v>0.91</c:v>
                </c:pt>
                <c:pt idx="2">
                  <c:v>0.92</c:v>
                </c:pt>
                <c:pt idx="3">
                  <c:v>0.93</c:v>
                </c:pt>
                <c:pt idx="4">
                  <c:v>0.94</c:v>
                </c:pt>
                <c:pt idx="5">
                  <c:v>0.95</c:v>
                </c:pt>
                <c:pt idx="6">
                  <c:v>0.96</c:v>
                </c:pt>
                <c:pt idx="7">
                  <c:v>0.97</c:v>
                </c:pt>
              </c:numCache>
            </c:numRef>
          </c:cat>
          <c:val>
            <c:numRef>
              <c:f>'Use Phase_Grid'!$L$262:$L$269</c:f>
              <c:numCache>
                <c:formatCode>General</c:formatCode>
                <c:ptCount val="8"/>
                <c:pt idx="0">
                  <c:v>6.633032819066906E-3</c:v>
                </c:pt>
                <c:pt idx="1">
                  <c:v>6.5933361157702016E-3</c:v>
                </c:pt>
                <c:pt idx="2">
                  <c:v>6.5545023842842973E-3</c:v>
                </c:pt>
                <c:pt idx="3">
                  <c:v>6.516503786808841E-3</c:v>
                </c:pt>
                <c:pt idx="4">
                  <c:v>6.4793136701307361E-3</c:v>
                </c:pt>
                <c:pt idx="5">
                  <c:v>6.4429065032774319E-3</c:v>
                </c:pt>
                <c:pt idx="6">
                  <c:v>6.4072578190669058E-3</c:v>
                </c:pt>
                <c:pt idx="7">
                  <c:v>6.3723441592730915E-3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F0-4D67-9C68-90D58CE9FD57}"/>
            </c:ext>
          </c:extLst>
        </c:ser>
        <c:ser>
          <c:idx val="2"/>
          <c:order val="2"/>
          <c:tx>
            <c:strRef>
              <c:f>'Use Phase_Grid'!$M$228</c:f>
              <c:strCache>
                <c:ptCount val="1"/>
                <c:pt idx="0">
                  <c:v>3000</c:v>
                </c:pt>
              </c:strCache>
            </c:strRef>
          </c:tx>
          <c:cat>
            <c:numRef>
              <c:f>'Use Phase_Grid'!$J$262:$J$269</c:f>
              <c:numCache>
                <c:formatCode>General</c:formatCode>
                <c:ptCount val="8"/>
                <c:pt idx="0">
                  <c:v>0.9</c:v>
                </c:pt>
                <c:pt idx="1">
                  <c:v>0.91</c:v>
                </c:pt>
                <c:pt idx="2">
                  <c:v>0.92</c:v>
                </c:pt>
                <c:pt idx="3">
                  <c:v>0.93</c:v>
                </c:pt>
                <c:pt idx="4">
                  <c:v>0.94</c:v>
                </c:pt>
                <c:pt idx="5">
                  <c:v>0.95</c:v>
                </c:pt>
                <c:pt idx="6">
                  <c:v>0.96</c:v>
                </c:pt>
                <c:pt idx="7">
                  <c:v>0.97</c:v>
                </c:pt>
              </c:numCache>
            </c:numRef>
          </c:cat>
          <c:val>
            <c:numRef>
              <c:f>'Use Phase_Grid'!$M$262:$M$269</c:f>
              <c:numCache>
                <c:formatCode>General</c:formatCode>
                <c:ptCount val="8"/>
                <c:pt idx="0">
                  <c:v>4.5424352127112714E-3</c:v>
                </c:pt>
                <c:pt idx="1">
                  <c:v>4.502738509414567E-3</c:v>
                </c:pt>
                <c:pt idx="2">
                  <c:v>4.463904777928661E-3</c:v>
                </c:pt>
                <c:pt idx="3">
                  <c:v>4.4259061804532065E-3</c:v>
                </c:pt>
                <c:pt idx="4">
                  <c:v>4.3887160637751006E-3</c:v>
                </c:pt>
                <c:pt idx="5">
                  <c:v>4.3523088969217973E-3</c:v>
                </c:pt>
                <c:pt idx="6">
                  <c:v>4.3166602127112704E-3</c:v>
                </c:pt>
                <c:pt idx="7">
                  <c:v>4.2817465529174561E-3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0-4D67-9C68-90D58CE9FD57}"/>
            </c:ext>
          </c:extLst>
        </c:ser>
        <c:ser>
          <c:idx val="3"/>
          <c:order val="3"/>
          <c:tx>
            <c:strRef>
              <c:f>'Use Phase_Grid'!$N$228</c:f>
              <c:strCache>
                <c:ptCount val="1"/>
                <c:pt idx="0">
                  <c:v>4000</c:v>
                </c:pt>
              </c:strCache>
            </c:strRef>
          </c:tx>
          <c:cat>
            <c:numRef>
              <c:f>'Use Phase_Grid'!$J$262:$J$269</c:f>
              <c:numCache>
                <c:formatCode>General</c:formatCode>
                <c:ptCount val="8"/>
                <c:pt idx="0">
                  <c:v>0.9</c:v>
                </c:pt>
                <c:pt idx="1">
                  <c:v>0.91</c:v>
                </c:pt>
                <c:pt idx="2">
                  <c:v>0.92</c:v>
                </c:pt>
                <c:pt idx="3">
                  <c:v>0.93</c:v>
                </c:pt>
                <c:pt idx="4">
                  <c:v>0.94</c:v>
                </c:pt>
                <c:pt idx="5">
                  <c:v>0.95</c:v>
                </c:pt>
                <c:pt idx="6">
                  <c:v>0.96</c:v>
                </c:pt>
                <c:pt idx="7">
                  <c:v>0.97</c:v>
                </c:pt>
              </c:numCache>
            </c:numRef>
          </c:cat>
          <c:val>
            <c:numRef>
              <c:f>'Use Phase_Grid'!$N$262:$N$269</c:f>
              <c:numCache>
                <c:formatCode>General</c:formatCode>
                <c:ptCount val="8"/>
                <c:pt idx="0">
                  <c:v>3.4971364095334532E-3</c:v>
                </c:pt>
                <c:pt idx="1">
                  <c:v>3.4574397062367493E-3</c:v>
                </c:pt>
                <c:pt idx="2">
                  <c:v>3.4186059747508438E-3</c:v>
                </c:pt>
                <c:pt idx="3">
                  <c:v>3.3806073772753888E-3</c:v>
                </c:pt>
                <c:pt idx="4">
                  <c:v>3.3434172605972838E-3</c:v>
                </c:pt>
                <c:pt idx="5">
                  <c:v>3.3070100937439796E-3</c:v>
                </c:pt>
                <c:pt idx="6">
                  <c:v>3.2713614095334531E-3</c:v>
                </c:pt>
                <c:pt idx="7">
                  <c:v>3.2364477497396388E-3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2F0-4D67-9C68-90D58CE9FD57}"/>
            </c:ext>
          </c:extLst>
        </c:ser>
        <c:ser>
          <c:idx val="4"/>
          <c:order val="4"/>
          <c:tx>
            <c:strRef>
              <c:f>'Use Phase_Grid'!$O$228</c:f>
              <c:strCache>
                <c:ptCount val="1"/>
                <c:pt idx="0">
                  <c:v>5000</c:v>
                </c:pt>
              </c:strCache>
            </c:strRef>
          </c:tx>
          <c:cat>
            <c:numRef>
              <c:f>'Use Phase_Grid'!$J$262:$J$269</c:f>
              <c:numCache>
                <c:formatCode>General</c:formatCode>
                <c:ptCount val="8"/>
                <c:pt idx="0">
                  <c:v>0.9</c:v>
                </c:pt>
                <c:pt idx="1">
                  <c:v>0.91</c:v>
                </c:pt>
                <c:pt idx="2">
                  <c:v>0.92</c:v>
                </c:pt>
                <c:pt idx="3">
                  <c:v>0.93</c:v>
                </c:pt>
                <c:pt idx="4">
                  <c:v>0.94</c:v>
                </c:pt>
                <c:pt idx="5">
                  <c:v>0.95</c:v>
                </c:pt>
                <c:pt idx="6">
                  <c:v>0.96</c:v>
                </c:pt>
                <c:pt idx="7">
                  <c:v>0.97</c:v>
                </c:pt>
              </c:numCache>
            </c:numRef>
          </c:cat>
          <c:val>
            <c:numRef>
              <c:f>'Use Phase_Grid'!$O$262:$O$269</c:f>
              <c:numCache>
                <c:formatCode>General</c:formatCode>
                <c:ptCount val="8"/>
                <c:pt idx="0">
                  <c:v>2.8699571276267627E-3</c:v>
                </c:pt>
                <c:pt idx="1">
                  <c:v>2.8302604243300592E-3</c:v>
                </c:pt>
                <c:pt idx="2">
                  <c:v>2.7914266928441528E-3</c:v>
                </c:pt>
                <c:pt idx="3">
                  <c:v>2.7534280953686978E-3</c:v>
                </c:pt>
                <c:pt idx="4">
                  <c:v>2.7162379786905928E-3</c:v>
                </c:pt>
                <c:pt idx="5">
                  <c:v>2.6798308118372886E-3</c:v>
                </c:pt>
                <c:pt idx="6">
                  <c:v>2.644182127626763E-3</c:v>
                </c:pt>
                <c:pt idx="7">
                  <c:v>2.6092684678329483E-3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2F0-4D67-9C68-90D58CE9FD57}"/>
            </c:ext>
          </c:extLst>
        </c:ser>
        <c:ser>
          <c:idx val="5"/>
          <c:order val="5"/>
          <c:tx>
            <c:strRef>
              <c:f>'Use Phase_Grid'!$P$228</c:f>
              <c:strCache>
                <c:ptCount val="1"/>
                <c:pt idx="0">
                  <c:v>6000</c:v>
                </c:pt>
              </c:strCache>
            </c:strRef>
          </c:tx>
          <c:cat>
            <c:numRef>
              <c:f>'Use Phase_Grid'!$J$262:$J$269</c:f>
              <c:numCache>
                <c:formatCode>General</c:formatCode>
                <c:ptCount val="8"/>
                <c:pt idx="0">
                  <c:v>0.9</c:v>
                </c:pt>
                <c:pt idx="1">
                  <c:v>0.91</c:v>
                </c:pt>
                <c:pt idx="2">
                  <c:v>0.92</c:v>
                </c:pt>
                <c:pt idx="3">
                  <c:v>0.93</c:v>
                </c:pt>
                <c:pt idx="4">
                  <c:v>0.94</c:v>
                </c:pt>
                <c:pt idx="5">
                  <c:v>0.95</c:v>
                </c:pt>
                <c:pt idx="6">
                  <c:v>0.96</c:v>
                </c:pt>
                <c:pt idx="7">
                  <c:v>0.97</c:v>
                </c:pt>
              </c:numCache>
            </c:numRef>
          </c:cat>
          <c:val>
            <c:numRef>
              <c:f>'Use Phase_Grid'!$P$262:$P$269</c:f>
              <c:numCache>
                <c:formatCode>General</c:formatCode>
                <c:ptCount val="8"/>
                <c:pt idx="0">
                  <c:v>2.4518376063556355E-3</c:v>
                </c:pt>
                <c:pt idx="1">
                  <c:v>2.412140903058932E-3</c:v>
                </c:pt>
                <c:pt idx="2">
                  <c:v>2.3733071715730265E-3</c:v>
                </c:pt>
                <c:pt idx="3">
                  <c:v>2.335308574097571E-3</c:v>
                </c:pt>
                <c:pt idx="4">
                  <c:v>2.2981184574194656E-3</c:v>
                </c:pt>
                <c:pt idx="5">
                  <c:v>2.2617112905661619E-3</c:v>
                </c:pt>
                <c:pt idx="6">
                  <c:v>2.2260626063556354E-3</c:v>
                </c:pt>
                <c:pt idx="7">
                  <c:v>2.1911489465618206E-3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2F0-4D67-9C68-90D58CE9FD57}"/>
            </c:ext>
          </c:extLst>
        </c:ser>
        <c:ser>
          <c:idx val="6"/>
          <c:order val="6"/>
          <c:tx>
            <c:strRef>
              <c:f>'Use Phase_Grid'!$Q$228</c:f>
              <c:strCache>
                <c:ptCount val="1"/>
                <c:pt idx="0">
                  <c:v>7000</c:v>
                </c:pt>
              </c:strCache>
            </c:strRef>
          </c:tx>
          <c:cat>
            <c:numRef>
              <c:f>'Use Phase_Grid'!$J$262:$J$269</c:f>
              <c:numCache>
                <c:formatCode>General</c:formatCode>
                <c:ptCount val="8"/>
                <c:pt idx="0">
                  <c:v>0.9</c:v>
                </c:pt>
                <c:pt idx="1">
                  <c:v>0.91</c:v>
                </c:pt>
                <c:pt idx="2">
                  <c:v>0.92</c:v>
                </c:pt>
                <c:pt idx="3">
                  <c:v>0.93</c:v>
                </c:pt>
                <c:pt idx="4">
                  <c:v>0.94</c:v>
                </c:pt>
                <c:pt idx="5">
                  <c:v>0.95</c:v>
                </c:pt>
                <c:pt idx="6">
                  <c:v>0.96</c:v>
                </c:pt>
                <c:pt idx="7">
                  <c:v>0.97</c:v>
                </c:pt>
              </c:numCache>
            </c:numRef>
          </c:cat>
          <c:val>
            <c:numRef>
              <c:f>'Use Phase_Grid'!$Q$262:$Q$269</c:f>
              <c:numCache>
                <c:formatCode>General</c:formatCode>
                <c:ptCount val="8"/>
                <c:pt idx="0">
                  <c:v>2.1531808054476879E-3</c:v>
                </c:pt>
                <c:pt idx="1">
                  <c:v>2.1134841021509844E-3</c:v>
                </c:pt>
                <c:pt idx="2">
                  <c:v>2.0746503706650789E-3</c:v>
                </c:pt>
                <c:pt idx="3">
                  <c:v>2.036651773189623E-3</c:v>
                </c:pt>
                <c:pt idx="4">
                  <c:v>1.9994616565115176E-3</c:v>
                </c:pt>
                <c:pt idx="5">
                  <c:v>1.9630544896582138E-3</c:v>
                </c:pt>
                <c:pt idx="6">
                  <c:v>1.927405805447688E-3</c:v>
                </c:pt>
                <c:pt idx="7">
                  <c:v>1.8924921456538735E-3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2F0-4D67-9C68-90D58CE9FD57}"/>
            </c:ext>
          </c:extLst>
        </c:ser>
        <c:bandFmts>
          <c:bandFmt>
            <c:idx val="8"/>
            <c:spPr>
              <a:solidFill>
                <a:schemeClr val="accent3">
                  <a:lumMod val="60000"/>
                </a:schemeClr>
              </a:solidFill>
              <a:ln/>
              <a:effectLst/>
              <a:sp3d/>
            </c:spPr>
          </c:bandFmt>
          <c:bandFmt>
            <c:idx val="9"/>
            <c:spPr>
              <a:solidFill>
                <a:schemeClr val="accent4">
                  <a:lumMod val="60000"/>
                </a:schemeClr>
              </a:solidFill>
              <a:ln/>
              <a:effectLst/>
              <a:sp3d/>
            </c:spPr>
          </c:bandFmt>
          <c:bandFmt>
            <c:idx val="10"/>
            <c:spPr>
              <a:solidFill>
                <a:schemeClr val="accent5">
                  <a:lumMod val="60000"/>
                </a:schemeClr>
              </a:solidFill>
              <a:ln/>
              <a:effectLst/>
              <a:sp3d/>
            </c:spPr>
          </c:bandFmt>
          <c:bandFmt>
            <c:idx val="11"/>
            <c:spPr>
              <a:solidFill>
                <a:schemeClr val="accent6">
                  <a:lumMod val="60000"/>
                </a:schemeClr>
              </a:solidFill>
              <a:ln/>
              <a:effectLst/>
              <a:sp3d/>
            </c:spPr>
          </c:bandFmt>
          <c:bandFmt>
            <c:idx val="12"/>
            <c:spPr>
              <a:solidFill>
                <a:schemeClr val="accent1">
                  <a:lumMod val="80000"/>
                  <a:lumOff val="20000"/>
                </a:schemeClr>
              </a:solidFill>
              <a:ln/>
              <a:effectLst/>
              <a:sp3d/>
            </c:spPr>
          </c:bandFmt>
          <c:bandFmt>
            <c:idx val="13"/>
            <c:spPr>
              <a:solidFill>
                <a:schemeClr val="accent2">
                  <a:lumMod val="80000"/>
                  <a:lumOff val="20000"/>
                </a:schemeClr>
              </a:solidFill>
              <a:ln/>
              <a:effectLst/>
              <a:sp3d/>
            </c:spPr>
          </c:bandFmt>
          <c:bandFmt>
            <c:idx val="14"/>
            <c:spPr>
              <a:solidFill>
                <a:schemeClr val="accent3">
                  <a:lumMod val="80000"/>
                  <a:lumOff val="20000"/>
                </a:schemeClr>
              </a:solidFill>
              <a:ln/>
              <a:effectLst/>
              <a:sp3d/>
            </c:spPr>
          </c:bandFmt>
        </c:bandFmts>
        <c:axId val="467120656"/>
        <c:axId val="467117128"/>
        <c:axId val="535948728"/>
      </c:surface3DChart>
      <c:catAx>
        <c:axId val="467120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7117128"/>
        <c:crosses val="autoZero"/>
        <c:auto val="1"/>
        <c:lblAlgn val="ctr"/>
        <c:lblOffset val="100"/>
        <c:noMultiLvlLbl val="0"/>
      </c:catAx>
      <c:valAx>
        <c:axId val="467117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7120656"/>
        <c:crosses val="autoZero"/>
        <c:crossBetween val="midCat"/>
      </c:valAx>
      <c:serAx>
        <c:axId val="53594872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7117128"/>
        <c:crosses val="autoZero"/>
      </c:serAx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498381452318462"/>
          <c:y val="5.0925925925925923E-2"/>
          <c:w val="0.76446062992125996"/>
          <c:h val="0.64723024205307667"/>
        </c:manualLayout>
      </c:layout>
      <c:lineChart>
        <c:grouping val="standard"/>
        <c:varyColors val="0"/>
        <c:ser>
          <c:idx val="0"/>
          <c:order val="0"/>
          <c:tx>
            <c:strRef>
              <c:f>'Use Phase'!$K$137</c:f>
              <c:strCache>
                <c:ptCount val="1"/>
                <c:pt idx="0">
                  <c:v>NaNMC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'Use Phase'!$J$139:$J$147</c:f>
              <c:numCache>
                <c:formatCode>General</c:formatCode>
                <c:ptCount val="9"/>
                <c:pt idx="0">
                  <c:v>1000</c:v>
                </c:pt>
                <c:pt idx="1">
                  <c:v>1500</c:v>
                </c:pt>
                <c:pt idx="2">
                  <c:v>2000</c:v>
                </c:pt>
                <c:pt idx="3">
                  <c:v>2500</c:v>
                </c:pt>
                <c:pt idx="4">
                  <c:v>3000</c:v>
                </c:pt>
                <c:pt idx="5">
                  <c:v>3500</c:v>
                </c:pt>
                <c:pt idx="6">
                  <c:v>4000</c:v>
                </c:pt>
                <c:pt idx="7">
                  <c:v>4500</c:v>
                </c:pt>
                <c:pt idx="8">
                  <c:v>5000</c:v>
                </c:pt>
              </c:numCache>
            </c:numRef>
          </c:cat>
          <c:val>
            <c:numRef>
              <c:f>'Use Phase'!$K$139:$K$147</c:f>
              <c:numCache>
                <c:formatCode>0.00E+00</c:formatCode>
                <c:ptCount val="9"/>
                <c:pt idx="0">
                  <c:v>0.63652538344239185</c:v>
                </c:pt>
                <c:pt idx="1">
                  <c:v>0.44087199475869598</c:v>
                </c:pt>
                <c:pt idx="2">
                  <c:v>0.34304530041684811</c:v>
                </c:pt>
                <c:pt idx="3">
                  <c:v>0.28434928381173935</c:v>
                </c:pt>
                <c:pt idx="4">
                  <c:v>0.24521860607500015</c:v>
                </c:pt>
                <c:pt idx="5">
                  <c:v>0.21726812197732931</c:v>
                </c:pt>
                <c:pt idx="6">
                  <c:v>0.19630525890407619</c:v>
                </c:pt>
                <c:pt idx="7">
                  <c:v>0.18000080984710154</c:v>
                </c:pt>
                <c:pt idx="8">
                  <c:v>0.16695725060152181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C9-4105-946A-90C234756126}"/>
            </c:ext>
          </c:extLst>
        </c:ser>
        <c:ser>
          <c:idx val="1"/>
          <c:order val="1"/>
          <c:tx>
            <c:strRef>
              <c:f>'Use Phase'!$M$137</c:f>
              <c:strCache>
                <c:ptCount val="1"/>
                <c:pt idx="0">
                  <c:v>NaMVP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'Use Phase'!$M$139:$M$147</c:f>
              <c:numCache>
                <c:formatCode>General</c:formatCode>
                <c:ptCount val="9"/>
                <c:pt idx="0">
                  <c:v>1.041209169830039</c:v>
                </c:pt>
                <c:pt idx="1">
                  <c:v>0.70844052182217632</c:v>
                </c:pt>
                <c:pt idx="2">
                  <c:v>0.54205619781824521</c:v>
                </c:pt>
                <c:pt idx="3">
                  <c:v>0.44222560341588651</c:v>
                </c:pt>
                <c:pt idx="4">
                  <c:v>0.37567187381431399</c:v>
                </c:pt>
                <c:pt idx="5">
                  <c:v>0.32813349552747656</c:v>
                </c:pt>
                <c:pt idx="6">
                  <c:v>0.29247971181234839</c:v>
                </c:pt>
                <c:pt idx="7">
                  <c:v>0.26474899114502659</c:v>
                </c:pt>
                <c:pt idx="8">
                  <c:v>0.24256441461116907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C9-4105-946A-90C234756126}"/>
            </c:ext>
          </c:extLst>
        </c:ser>
        <c:ser>
          <c:idx val="2"/>
          <c:order val="2"/>
          <c:tx>
            <c:strRef>
              <c:f>'Use Phase'!$O$137</c:f>
              <c:strCache>
                <c:ptCount val="1"/>
                <c:pt idx="0">
                  <c:v>NaMMO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'Use Phase'!$O$139:$O$147</c:f>
              <c:numCache>
                <c:formatCode>General</c:formatCode>
                <c:ptCount val="9"/>
                <c:pt idx="0">
                  <c:v>0.37555380500338109</c:v>
                </c:pt>
                <c:pt idx="1">
                  <c:v>0.26689094246602213</c:v>
                </c:pt>
                <c:pt idx="2">
                  <c:v>0.2125595111973427</c:v>
                </c:pt>
                <c:pt idx="3">
                  <c:v>0.17996065243613504</c:v>
                </c:pt>
                <c:pt idx="4">
                  <c:v>0.15822807992866325</c:v>
                </c:pt>
                <c:pt idx="5">
                  <c:v>0.1427048138518977</c:v>
                </c:pt>
                <c:pt idx="6">
                  <c:v>0.1310623642943235</c:v>
                </c:pt>
                <c:pt idx="7">
                  <c:v>0.12200712574954357</c:v>
                </c:pt>
                <c:pt idx="8">
                  <c:v>0.11476293491371965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C9-4105-946A-90C234756126}"/>
            </c:ext>
          </c:extLst>
        </c:ser>
        <c:ser>
          <c:idx val="3"/>
          <c:order val="3"/>
          <c:tx>
            <c:strRef>
              <c:f>'Use Phase'!$Q$137</c:f>
              <c:strCache>
                <c:ptCount val="1"/>
                <c:pt idx="0">
                  <c:v>NaNMMT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'Use Phase'!$Q$139:$Q$147</c:f>
              <c:numCache>
                <c:formatCode>General</c:formatCode>
                <c:ptCount val="9"/>
                <c:pt idx="0">
                  <c:v>0.35534641401972056</c:v>
                </c:pt>
                <c:pt idx="1">
                  <c:v>0.25341934847691516</c:v>
                </c:pt>
                <c:pt idx="2">
                  <c:v>0.20245581570551244</c:v>
                </c:pt>
                <c:pt idx="3">
                  <c:v>0.17187769604267078</c:v>
                </c:pt>
                <c:pt idx="4">
                  <c:v>0.15149228293410971</c:v>
                </c:pt>
                <c:pt idx="5">
                  <c:v>0.1369312735708518</c:v>
                </c:pt>
                <c:pt idx="6">
                  <c:v>0.12601051654840834</c:v>
                </c:pt>
                <c:pt idx="7">
                  <c:v>0.11751659441984125</c:v>
                </c:pt>
                <c:pt idx="8">
                  <c:v>0.11072145671698753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5C9-4105-946A-90C234756126}"/>
            </c:ext>
          </c:extLst>
        </c:ser>
        <c:ser>
          <c:idx val="4"/>
          <c:order val="4"/>
          <c:tx>
            <c:strRef>
              <c:f>'Use Phase'!$S$137</c:f>
              <c:strCache>
                <c:ptCount val="1"/>
                <c:pt idx="0">
                  <c:v>NaPBA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'Use Phase'!$S$139:$S$147</c:f>
              <c:numCache>
                <c:formatCode>General</c:formatCode>
                <c:ptCount val="9"/>
                <c:pt idx="0">
                  <c:v>0.49755046034292855</c:v>
                </c:pt>
                <c:pt idx="1">
                  <c:v>0.34600138216410292</c:v>
                </c:pt>
                <c:pt idx="2">
                  <c:v>0.27022684307469003</c:v>
                </c:pt>
                <c:pt idx="3">
                  <c:v>0.22476211962104237</c:v>
                </c:pt>
                <c:pt idx="4">
                  <c:v>0.19445230398527724</c:v>
                </c:pt>
                <c:pt idx="5">
                  <c:v>0.17280243567401643</c:v>
                </c:pt>
                <c:pt idx="6">
                  <c:v>0.15656503444057085</c:v>
                </c:pt>
                <c:pt idx="7">
                  <c:v>0.14393594459233536</c:v>
                </c:pt>
                <c:pt idx="8">
                  <c:v>0.13383267271374696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5C9-4105-946A-90C234756126}"/>
            </c:ext>
          </c:extLst>
        </c:ser>
        <c:ser>
          <c:idx val="5"/>
          <c:order val="5"/>
          <c:tx>
            <c:strRef>
              <c:f>'Use Phase'!$U$137</c:f>
              <c:strCache>
                <c:ptCount val="1"/>
                <c:pt idx="0">
                  <c:v>LiNMC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'Use Phase'!$U$139:$U$147</c:f>
              <c:numCache>
                <c:formatCode>General</c:formatCode>
                <c:ptCount val="9"/>
                <c:pt idx="0">
                  <c:v>0.28677161944741836</c:v>
                </c:pt>
                <c:pt idx="1">
                  <c:v>0.20770281876204696</c:v>
                </c:pt>
                <c:pt idx="2">
                  <c:v>0.16816841841936128</c:v>
                </c:pt>
                <c:pt idx="3">
                  <c:v>0.14444777821374991</c:v>
                </c:pt>
                <c:pt idx="4">
                  <c:v>0.12863401807667563</c:v>
                </c:pt>
                <c:pt idx="5">
                  <c:v>0.1173384751216226</c:v>
                </c:pt>
                <c:pt idx="6">
                  <c:v>0.1088668179053328</c:v>
                </c:pt>
                <c:pt idx="7">
                  <c:v>0.10227775118155186</c:v>
                </c:pt>
                <c:pt idx="8">
                  <c:v>9.7006497802527097E-2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5C9-4105-946A-90C234756126}"/>
            </c:ext>
          </c:extLst>
        </c:ser>
        <c:ser>
          <c:idx val="6"/>
          <c:order val="6"/>
          <c:tx>
            <c:strRef>
              <c:f>'Use Phase'!$W$137</c:f>
              <c:strCache>
                <c:ptCount val="1"/>
                <c:pt idx="0">
                  <c:v>LiFP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'Use Phase'!$W$139:$W$147</c:f>
              <c:numCache>
                <c:formatCode>General</c:formatCode>
                <c:ptCount val="9"/>
                <c:pt idx="0">
                  <c:v>0.38463764069657663</c:v>
                </c:pt>
                <c:pt idx="1">
                  <c:v>0.27072616906653496</c:v>
                </c:pt>
                <c:pt idx="2">
                  <c:v>0.21377043325151415</c:v>
                </c:pt>
                <c:pt idx="3">
                  <c:v>0.17959699176250163</c:v>
                </c:pt>
                <c:pt idx="4">
                  <c:v>0.15681469743649329</c:v>
                </c:pt>
                <c:pt idx="5">
                  <c:v>0.14054163006077305</c:v>
                </c:pt>
                <c:pt idx="6">
                  <c:v>0.12833682952898284</c:v>
                </c:pt>
                <c:pt idx="7">
                  <c:v>0.11884420689314604</c:v>
                </c:pt>
                <c:pt idx="8">
                  <c:v>0.11125010878447661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5C9-4105-946A-90C2347561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7121048"/>
        <c:axId val="467127320"/>
      </c:lineChart>
      <c:catAx>
        <c:axId val="467121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7127320"/>
        <c:crosses val="autoZero"/>
        <c:auto val="1"/>
        <c:lblAlgn val="ctr"/>
        <c:lblOffset val="100"/>
        <c:noMultiLvlLbl val="0"/>
      </c:catAx>
      <c:valAx>
        <c:axId val="467127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AP/kWh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7121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827734033245841"/>
          <c:y val="0.82291557305336838"/>
          <c:w val="0.77900087489063852"/>
          <c:h val="0.1493066491688538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498381452318462"/>
          <c:y val="5.0925925925925923E-2"/>
          <c:w val="0.76446062992125996"/>
          <c:h val="0.65648950131233585"/>
        </c:manualLayout>
      </c:layout>
      <c:lineChart>
        <c:grouping val="standard"/>
        <c:varyColors val="0"/>
        <c:ser>
          <c:idx val="0"/>
          <c:order val="0"/>
          <c:tx>
            <c:strRef>
              <c:f>'Use Phase'!$K$137</c:f>
              <c:strCache>
                <c:ptCount val="1"/>
                <c:pt idx="0">
                  <c:v>NaNMC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'Use Phase'!$J$139:$J$147</c:f>
              <c:numCache>
                <c:formatCode>General</c:formatCode>
                <c:ptCount val="9"/>
                <c:pt idx="0">
                  <c:v>1000</c:v>
                </c:pt>
                <c:pt idx="1">
                  <c:v>1500</c:v>
                </c:pt>
                <c:pt idx="2">
                  <c:v>2000</c:v>
                </c:pt>
                <c:pt idx="3">
                  <c:v>2500</c:v>
                </c:pt>
                <c:pt idx="4">
                  <c:v>3000</c:v>
                </c:pt>
                <c:pt idx="5">
                  <c:v>3500</c:v>
                </c:pt>
                <c:pt idx="6">
                  <c:v>4000</c:v>
                </c:pt>
                <c:pt idx="7">
                  <c:v>4500</c:v>
                </c:pt>
                <c:pt idx="8">
                  <c:v>5000</c:v>
                </c:pt>
              </c:numCache>
            </c:numRef>
          </c:cat>
          <c:val>
            <c:numRef>
              <c:f>'Use Phase'!$K$161:$K$169</c:f>
              <c:numCache>
                <c:formatCode>0.00E+00</c:formatCode>
                <c:ptCount val="9"/>
                <c:pt idx="0">
                  <c:v>94.597924886917639</c:v>
                </c:pt>
                <c:pt idx="1">
                  <c:v>65.832529634756682</c:v>
                </c:pt>
                <c:pt idx="2">
                  <c:v>51.449832008676204</c:v>
                </c:pt>
                <c:pt idx="3">
                  <c:v>42.820213433027916</c:v>
                </c:pt>
                <c:pt idx="4">
                  <c:v>37.067134382595725</c:v>
                </c:pt>
                <c:pt idx="5">
                  <c:v>32.957792203715591</c:v>
                </c:pt>
                <c:pt idx="6">
                  <c:v>29.875785569555489</c:v>
                </c:pt>
                <c:pt idx="7">
                  <c:v>27.478669298542076</c:v>
                </c:pt>
                <c:pt idx="8">
                  <c:v>25.560976281731346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91-4097-9818-4CBE7836EE47}"/>
            </c:ext>
          </c:extLst>
        </c:ser>
        <c:ser>
          <c:idx val="1"/>
          <c:order val="1"/>
          <c:tx>
            <c:strRef>
              <c:f>'Use Phase'!$M$137</c:f>
              <c:strCache>
                <c:ptCount val="1"/>
                <c:pt idx="0">
                  <c:v>NaMVP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'Use Phase'!$M$161:$M$169</c:f>
              <c:numCache>
                <c:formatCode>General</c:formatCode>
                <c:ptCount val="9"/>
                <c:pt idx="0">
                  <c:v>133.99024896970872</c:v>
                </c:pt>
                <c:pt idx="1">
                  <c:v>91.722137305970676</c:v>
                </c:pt>
                <c:pt idx="2">
                  <c:v>70.588081474101671</c:v>
                </c:pt>
                <c:pt idx="3">
                  <c:v>57.907647974980257</c:v>
                </c:pt>
                <c:pt idx="4">
                  <c:v>49.454025642232651</c:v>
                </c:pt>
                <c:pt idx="5">
                  <c:v>43.415723975984356</c:v>
                </c:pt>
                <c:pt idx="6">
                  <c:v>38.886997726298148</c:v>
                </c:pt>
                <c:pt idx="7">
                  <c:v>35.364655087653304</c:v>
                </c:pt>
                <c:pt idx="8">
                  <c:v>32.546780976737438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91-4097-9818-4CBE7836EE47}"/>
            </c:ext>
          </c:extLst>
        </c:ser>
        <c:ser>
          <c:idx val="2"/>
          <c:order val="2"/>
          <c:tx>
            <c:strRef>
              <c:f>'Use Phase'!$O$137</c:f>
              <c:strCache>
                <c:ptCount val="1"/>
                <c:pt idx="0">
                  <c:v>NaMMO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'Use Phase'!$O$161:$O$169</c:f>
              <c:numCache>
                <c:formatCode>General</c:formatCode>
                <c:ptCount val="9"/>
                <c:pt idx="0">
                  <c:v>80.79526843314558</c:v>
                </c:pt>
                <c:pt idx="1">
                  <c:v>56.630758665575321</c:v>
                </c:pt>
                <c:pt idx="2">
                  <c:v>44.548503781790181</c:v>
                </c:pt>
                <c:pt idx="3">
                  <c:v>37.299150851519094</c:v>
                </c:pt>
                <c:pt idx="4">
                  <c:v>32.466248898005041</c:v>
                </c:pt>
                <c:pt idx="5">
                  <c:v>29.014176074066441</c:v>
                </c:pt>
                <c:pt idx="6">
                  <c:v>26.425121456112478</c:v>
                </c:pt>
                <c:pt idx="7">
                  <c:v>24.411412308814956</c:v>
                </c:pt>
                <c:pt idx="8">
                  <c:v>22.800444990976931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291-4097-9818-4CBE7836EE47}"/>
            </c:ext>
          </c:extLst>
        </c:ser>
        <c:ser>
          <c:idx val="3"/>
          <c:order val="3"/>
          <c:tx>
            <c:strRef>
              <c:f>'Use Phase'!$Q$137</c:f>
              <c:strCache>
                <c:ptCount val="1"/>
                <c:pt idx="0">
                  <c:v>NaNMMT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'Use Phase'!$Q$161:$Q$169</c:f>
              <c:numCache>
                <c:formatCode>General</c:formatCode>
                <c:ptCount val="9"/>
                <c:pt idx="0">
                  <c:v>67.02655041799558</c:v>
                </c:pt>
                <c:pt idx="1">
                  <c:v>47.451613322141974</c:v>
                </c:pt>
                <c:pt idx="2">
                  <c:v>37.664144774215174</c:v>
                </c:pt>
                <c:pt idx="3">
                  <c:v>31.791663645459099</c:v>
                </c:pt>
                <c:pt idx="4">
                  <c:v>27.876676226288374</c:v>
                </c:pt>
                <c:pt idx="5">
                  <c:v>25.080256641166436</c:v>
                </c:pt>
                <c:pt idx="6">
                  <c:v>22.982941952324975</c:v>
                </c:pt>
                <c:pt idx="7">
                  <c:v>21.351697194337174</c:v>
                </c:pt>
                <c:pt idx="8">
                  <c:v>20.046701387946936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291-4097-9818-4CBE7836EE47}"/>
            </c:ext>
          </c:extLst>
        </c:ser>
        <c:ser>
          <c:idx val="4"/>
          <c:order val="4"/>
          <c:tx>
            <c:strRef>
              <c:f>'Use Phase'!$S$137</c:f>
              <c:strCache>
                <c:ptCount val="1"/>
                <c:pt idx="0">
                  <c:v>NaPBA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'Use Phase'!$S$161:$S$169</c:f>
              <c:numCache>
                <c:formatCode>General</c:formatCode>
                <c:ptCount val="9"/>
                <c:pt idx="0">
                  <c:v>122.4649524077375</c:v>
                </c:pt>
                <c:pt idx="1">
                  <c:v>84.038606264656536</c:v>
                </c:pt>
                <c:pt idx="2">
                  <c:v>64.825433193116069</c:v>
                </c:pt>
                <c:pt idx="3">
                  <c:v>53.297529350191766</c:v>
                </c:pt>
                <c:pt idx="4">
                  <c:v>45.612260121575581</c:v>
                </c:pt>
                <c:pt idx="5">
                  <c:v>40.122782101135442</c:v>
                </c:pt>
                <c:pt idx="6">
                  <c:v>36.005673585805347</c:v>
                </c:pt>
                <c:pt idx="7">
                  <c:v>32.803478073881926</c:v>
                </c:pt>
                <c:pt idx="8">
                  <c:v>30.241721664343192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291-4097-9818-4CBE7836EE47}"/>
            </c:ext>
          </c:extLst>
        </c:ser>
        <c:ser>
          <c:idx val="5"/>
          <c:order val="5"/>
          <c:tx>
            <c:strRef>
              <c:f>'Use Phase'!$U$137</c:f>
              <c:strCache>
                <c:ptCount val="1"/>
                <c:pt idx="0">
                  <c:v>LiNMC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'Use Phase'!$U$161:$U$169</c:f>
              <c:numCache>
                <c:formatCode>General</c:formatCode>
                <c:ptCount val="9"/>
                <c:pt idx="0">
                  <c:v>51.517364026287304</c:v>
                </c:pt>
                <c:pt idx="1">
                  <c:v>37.112155727669787</c:v>
                </c:pt>
                <c:pt idx="2">
                  <c:v>29.909551578361043</c:v>
                </c:pt>
                <c:pt idx="3">
                  <c:v>25.587989088775789</c:v>
                </c:pt>
                <c:pt idx="4">
                  <c:v>22.706947429052281</c:v>
                </c:pt>
                <c:pt idx="5">
                  <c:v>20.64906052924978</c:v>
                </c:pt>
                <c:pt idx="6">
                  <c:v>19.105645354397907</c:v>
                </c:pt>
                <c:pt idx="7">
                  <c:v>17.905211329513111</c:v>
                </c:pt>
                <c:pt idx="8">
                  <c:v>16.94486410960528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291-4097-9818-4CBE7836EE47}"/>
            </c:ext>
          </c:extLst>
        </c:ser>
        <c:ser>
          <c:idx val="6"/>
          <c:order val="6"/>
          <c:tx>
            <c:strRef>
              <c:f>'Use Phase'!$W$137</c:f>
              <c:strCache>
                <c:ptCount val="1"/>
                <c:pt idx="0">
                  <c:v>LiFP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'Use Phase'!$W$161:$W$169</c:f>
              <c:numCache>
                <c:formatCode>General</c:formatCode>
                <c:ptCount val="9"/>
                <c:pt idx="0">
                  <c:v>74.300066286347104</c:v>
                </c:pt>
                <c:pt idx="1">
                  <c:v>51.928682183729606</c:v>
                </c:pt>
                <c:pt idx="2">
                  <c:v>40.742990132420857</c:v>
                </c:pt>
                <c:pt idx="3">
                  <c:v>34.031574901635608</c:v>
                </c:pt>
                <c:pt idx="4">
                  <c:v>29.557298081112108</c:v>
                </c:pt>
                <c:pt idx="5">
                  <c:v>26.361386066452472</c:v>
                </c:pt>
                <c:pt idx="6">
                  <c:v>23.964452055457738</c:v>
                </c:pt>
                <c:pt idx="7">
                  <c:v>22.100170046906282</c:v>
                </c:pt>
                <c:pt idx="8">
                  <c:v>20.608744440065117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291-4097-9818-4CBE7836EE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7119872"/>
        <c:axId val="467120264"/>
      </c:lineChart>
      <c:catAx>
        <c:axId val="467119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7120264"/>
        <c:crosses val="autoZero"/>
        <c:auto val="1"/>
        <c:lblAlgn val="ctr"/>
        <c:lblOffset val="100"/>
        <c:noMultiLvlLbl val="0"/>
      </c:catAx>
      <c:valAx>
        <c:axId val="467120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GWP/kWh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7119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161067366579177"/>
          <c:y val="0.82754520268299792"/>
          <c:w val="0.77900087489063852"/>
          <c:h val="0.1493066491688538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498381452318462"/>
          <c:y val="5.0925925925925923E-2"/>
          <c:w val="0.76446062992125996"/>
          <c:h val="0.59216190081502984"/>
        </c:manualLayout>
      </c:layout>
      <c:lineChart>
        <c:grouping val="standard"/>
        <c:varyColors val="0"/>
        <c:ser>
          <c:idx val="0"/>
          <c:order val="0"/>
          <c:tx>
            <c:strRef>
              <c:f>'Use Phase'!$K$137</c:f>
              <c:strCache>
                <c:ptCount val="1"/>
                <c:pt idx="0">
                  <c:v>NaNMC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'Use Phase'!$J$228:$J$235</c:f>
              <c:numCache>
                <c:formatCode>General</c:formatCode>
                <c:ptCount val="8"/>
                <c:pt idx="0">
                  <c:v>0.9</c:v>
                </c:pt>
                <c:pt idx="1">
                  <c:v>0.91</c:v>
                </c:pt>
                <c:pt idx="2">
                  <c:v>0.92</c:v>
                </c:pt>
                <c:pt idx="3">
                  <c:v>0.93</c:v>
                </c:pt>
                <c:pt idx="4">
                  <c:v>0.94</c:v>
                </c:pt>
                <c:pt idx="5">
                  <c:v>0.95</c:v>
                </c:pt>
                <c:pt idx="6">
                  <c:v>0.96</c:v>
                </c:pt>
                <c:pt idx="7">
                  <c:v>0.97</c:v>
                </c:pt>
              </c:numCache>
            </c:numRef>
          </c:cat>
          <c:val>
            <c:numRef>
              <c:f>'Use Phase'!$K$228:$K$235</c:f>
              <c:numCache>
                <c:formatCode>General</c:formatCode>
                <c:ptCount val="8"/>
                <c:pt idx="0">
                  <c:v>0.21333426465750016</c:v>
                </c:pt>
                <c:pt idx="1">
                  <c:v>0.20472619581510998</c:v>
                </c:pt>
                <c:pt idx="2">
                  <c:v>0.19630525890407619</c:v>
                </c:pt>
                <c:pt idx="3">
                  <c:v>0.18806541741048399</c:v>
                </c:pt>
                <c:pt idx="4">
                  <c:v>0.18000089169335126</c:v>
                </c:pt>
                <c:pt idx="5">
                  <c:v>0.17210614546500014</c:v>
                </c:pt>
                <c:pt idx="6">
                  <c:v>0.16437587311640642</c:v>
                </c:pt>
                <c:pt idx="7">
                  <c:v>0.15680498782654659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6D-4DFC-885A-4AA33A043112}"/>
            </c:ext>
          </c:extLst>
        </c:ser>
        <c:ser>
          <c:idx val="1"/>
          <c:order val="1"/>
          <c:tx>
            <c:strRef>
              <c:f>'Use Phase'!$M$137</c:f>
              <c:strCache>
                <c:ptCount val="1"/>
                <c:pt idx="0">
                  <c:v>NaMVP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'Use Phase'!$J$228:$J$235</c:f>
              <c:numCache>
                <c:formatCode>General</c:formatCode>
                <c:ptCount val="8"/>
                <c:pt idx="0">
                  <c:v>0.9</c:v>
                </c:pt>
                <c:pt idx="1">
                  <c:v>0.91</c:v>
                </c:pt>
                <c:pt idx="2">
                  <c:v>0.92</c:v>
                </c:pt>
                <c:pt idx="3">
                  <c:v>0.93</c:v>
                </c:pt>
                <c:pt idx="4">
                  <c:v>0.94</c:v>
                </c:pt>
                <c:pt idx="5">
                  <c:v>0.95</c:v>
                </c:pt>
                <c:pt idx="6">
                  <c:v>0.96</c:v>
                </c:pt>
                <c:pt idx="7">
                  <c:v>0.97</c:v>
                </c:pt>
              </c:numCache>
            </c:numRef>
          </c:cat>
          <c:val>
            <c:numRef>
              <c:f>'Use Phase'!$M$228:$M$235</c:f>
              <c:numCache>
                <c:formatCode>General</c:formatCode>
                <c:ptCount val="8"/>
                <c:pt idx="0">
                  <c:v>0.21070230602252957</c:v>
                </c:pt>
                <c:pt idx="1">
                  <c:v>0.20212315980250173</c:v>
                </c:pt>
                <c:pt idx="2">
                  <c:v>0.19373051676117017</c:v>
                </c:pt>
                <c:pt idx="3">
                  <c:v>0.18551836066696406</c:v>
                </c:pt>
                <c:pt idx="4">
                  <c:v>0.17748093129816669</c:v>
                </c:pt>
                <c:pt idx="5">
                  <c:v>0.16961271096871225</c:v>
                </c:pt>
                <c:pt idx="6">
                  <c:v>0.16190841189612151</c:v>
                </c:pt>
                <c:pt idx="7">
                  <c:v>0.15436296435080069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6D-4DFC-885A-4AA33A043112}"/>
            </c:ext>
          </c:extLst>
        </c:ser>
        <c:ser>
          <c:idx val="2"/>
          <c:order val="2"/>
          <c:tx>
            <c:strRef>
              <c:f>'Use Phase'!$O$137</c:f>
              <c:strCache>
                <c:ptCount val="1"/>
                <c:pt idx="0">
                  <c:v>NaMMO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'Use Phase'!$J$228:$J$235</c:f>
              <c:numCache>
                <c:formatCode>General</c:formatCode>
                <c:ptCount val="8"/>
                <c:pt idx="0">
                  <c:v>0.9</c:v>
                </c:pt>
                <c:pt idx="1">
                  <c:v>0.91</c:v>
                </c:pt>
                <c:pt idx="2">
                  <c:v>0.92</c:v>
                </c:pt>
                <c:pt idx="3">
                  <c:v>0.93</c:v>
                </c:pt>
                <c:pt idx="4">
                  <c:v>0.94</c:v>
                </c:pt>
                <c:pt idx="5">
                  <c:v>0.95</c:v>
                </c:pt>
                <c:pt idx="6">
                  <c:v>0.96</c:v>
                </c:pt>
                <c:pt idx="7">
                  <c:v>0.97</c:v>
                </c:pt>
              </c:numCache>
            </c:numRef>
          </c:cat>
          <c:val>
            <c:numRef>
              <c:f>'Use Phase'!$O$228:$O$235</c:f>
              <c:numCache>
                <c:formatCode>General</c:formatCode>
                <c:ptCount val="8"/>
                <c:pt idx="0">
                  <c:v>0.14664152794530852</c:v>
                </c:pt>
                <c:pt idx="1">
                  <c:v>0.13876634631953585</c:v>
                </c:pt>
                <c:pt idx="2">
                  <c:v>0.1310623642943235</c:v>
                </c:pt>
                <c:pt idx="3">
                  <c:v>0.12352405930191143</c:v>
                </c:pt>
                <c:pt idx="4">
                  <c:v>0.11614614377742312</c:v>
                </c:pt>
                <c:pt idx="5">
                  <c:v>0.1089235527902923</c:v>
                </c:pt>
                <c:pt idx="6">
                  <c:v>0.10185143244872678</c:v>
                </c:pt>
                <c:pt idx="7">
                  <c:v>9.4925129021420321E-2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56D-4DFC-885A-4AA33A043112}"/>
            </c:ext>
          </c:extLst>
        </c:ser>
        <c:ser>
          <c:idx val="3"/>
          <c:order val="3"/>
          <c:tx>
            <c:strRef>
              <c:f>'Use Phase'!$Q$137</c:f>
              <c:strCache>
                <c:ptCount val="1"/>
                <c:pt idx="0">
                  <c:v>NaNMMT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'Use Phase'!$J$228:$J$235</c:f>
              <c:numCache>
                <c:formatCode>General</c:formatCode>
                <c:ptCount val="8"/>
                <c:pt idx="0">
                  <c:v>0.9</c:v>
                </c:pt>
                <c:pt idx="1">
                  <c:v>0.91</c:v>
                </c:pt>
                <c:pt idx="2">
                  <c:v>0.92</c:v>
                </c:pt>
                <c:pt idx="3">
                  <c:v>0.93</c:v>
                </c:pt>
                <c:pt idx="4">
                  <c:v>0.94</c:v>
                </c:pt>
                <c:pt idx="5">
                  <c:v>0.95</c:v>
                </c:pt>
                <c:pt idx="6">
                  <c:v>0.96</c:v>
                </c:pt>
                <c:pt idx="7">
                  <c:v>0.97</c:v>
                </c:pt>
              </c:numCache>
            </c:numRef>
          </c:cat>
          <c:val>
            <c:numRef>
              <c:f>'Use Phase'!$Q$228:$Q$235</c:f>
              <c:numCache>
                <c:formatCode>General</c:formatCode>
                <c:ptCount val="8"/>
                <c:pt idx="0">
                  <c:v>0.14147741691615082</c:v>
                </c:pt>
                <c:pt idx="1">
                  <c:v>0.13365898376322602</c:v>
                </c:pt>
                <c:pt idx="2">
                  <c:v>0.12601051654840834</c:v>
                </c:pt>
                <c:pt idx="3">
                  <c:v>0.11852653249950078</c:v>
                </c:pt>
                <c:pt idx="4">
                  <c:v>0.1112017821537615</c:v>
                </c:pt>
                <c:pt idx="5">
                  <c:v>0.1040312370784587</c:v>
                </c:pt>
                <c:pt idx="6">
                  <c:v>9.7010078358891458E-2</c:v>
                </c:pt>
                <c:pt idx="7">
                  <c:v>9.0133685798490501E-2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56D-4DFC-885A-4AA33A043112}"/>
            </c:ext>
          </c:extLst>
        </c:ser>
        <c:ser>
          <c:idx val="4"/>
          <c:order val="4"/>
          <c:tx>
            <c:strRef>
              <c:f>'Use Phase'!$S$137</c:f>
              <c:strCache>
                <c:ptCount val="1"/>
                <c:pt idx="0">
                  <c:v>NaPBA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'Use Phase'!$J$228:$J$235</c:f>
              <c:numCache>
                <c:formatCode>General</c:formatCode>
                <c:ptCount val="8"/>
                <c:pt idx="0">
                  <c:v>0.9</c:v>
                </c:pt>
                <c:pt idx="1">
                  <c:v>0.91</c:v>
                </c:pt>
                <c:pt idx="2">
                  <c:v>0.92</c:v>
                </c:pt>
                <c:pt idx="3">
                  <c:v>0.93</c:v>
                </c:pt>
                <c:pt idx="4">
                  <c:v>0.94</c:v>
                </c:pt>
                <c:pt idx="5">
                  <c:v>0.95</c:v>
                </c:pt>
                <c:pt idx="6">
                  <c:v>0.96</c:v>
                </c:pt>
                <c:pt idx="7">
                  <c:v>0.97</c:v>
                </c:pt>
              </c:numCache>
            </c:numRef>
          </c:cat>
          <c:val>
            <c:numRef>
              <c:f>'Use Phase'!$S$228:$S$235</c:f>
              <c:numCache>
                <c:formatCode>General</c:formatCode>
                <c:ptCount val="8"/>
                <c:pt idx="0">
                  <c:v>0.13044792509824182</c:v>
                </c:pt>
                <c:pt idx="1">
                  <c:v>0.12275069515210726</c:v>
                </c:pt>
                <c:pt idx="2">
                  <c:v>0.11522079629175827</c:v>
                </c:pt>
                <c:pt idx="3">
                  <c:v>0.10785283074023401</c:v>
                </c:pt>
                <c:pt idx="4">
                  <c:v>0.10064163041321034</c:v>
                </c:pt>
                <c:pt idx="5">
                  <c:v>9.3582244829913341E-2</c:v>
                </c:pt>
                <c:pt idx="6">
                  <c:v>8.6669929779601765E-2</c:v>
                </c:pt>
                <c:pt idx="7">
                  <c:v>7.9900136689090392E-2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56D-4DFC-885A-4AA33A043112}"/>
            </c:ext>
          </c:extLst>
        </c:ser>
        <c:ser>
          <c:idx val="5"/>
          <c:order val="5"/>
          <c:tx>
            <c:strRef>
              <c:f>'Use Phase'!$U$137</c:f>
              <c:strCache>
                <c:ptCount val="1"/>
                <c:pt idx="0">
                  <c:v>LiNMC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'Use Phase'!$J$228:$J$235</c:f>
              <c:numCache>
                <c:formatCode>General</c:formatCode>
                <c:ptCount val="8"/>
                <c:pt idx="0">
                  <c:v>0.9</c:v>
                </c:pt>
                <c:pt idx="1">
                  <c:v>0.91</c:v>
                </c:pt>
                <c:pt idx="2">
                  <c:v>0.92</c:v>
                </c:pt>
                <c:pt idx="3">
                  <c:v>0.93</c:v>
                </c:pt>
                <c:pt idx="4">
                  <c:v>0.94</c:v>
                </c:pt>
                <c:pt idx="5">
                  <c:v>0.95</c:v>
                </c:pt>
                <c:pt idx="6">
                  <c:v>0.96</c:v>
                </c:pt>
                <c:pt idx="7">
                  <c:v>0.97</c:v>
                </c:pt>
              </c:numCache>
            </c:numRef>
          </c:cat>
          <c:val>
            <c:numRef>
              <c:f>'Use Phase'!$U$228:$U$235</c:f>
              <c:numCache>
                <c:formatCode>General</c:formatCode>
                <c:ptCount val="8"/>
                <c:pt idx="0">
                  <c:v>0.12395274719211803</c:v>
                </c:pt>
                <c:pt idx="1">
                  <c:v>0.11632689282736945</c:v>
                </c:pt>
                <c:pt idx="2">
                  <c:v>0.1088668179053328</c:v>
                </c:pt>
                <c:pt idx="3">
                  <c:v>0.10156717470204971</c:v>
                </c:pt>
                <c:pt idx="4">
                  <c:v>9.442284305628329E-2</c:v>
                </c:pt>
                <c:pt idx="5">
                  <c:v>8.7428918392532889E-2</c:v>
                </c:pt>
                <c:pt idx="6">
                  <c:v>8.0580700492610693E-2</c:v>
                </c:pt>
                <c:pt idx="7">
                  <c:v>7.3873682961759043E-2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56D-4DFC-885A-4AA33A043112}"/>
            </c:ext>
          </c:extLst>
        </c:ser>
        <c:ser>
          <c:idx val="6"/>
          <c:order val="6"/>
          <c:tx>
            <c:strRef>
              <c:f>'Use Phase'!$W$137</c:f>
              <c:strCache>
                <c:ptCount val="1"/>
                <c:pt idx="0">
                  <c:v>LiFP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'Use Phase'!$J$228:$J$235</c:f>
              <c:numCache>
                <c:formatCode>General</c:formatCode>
                <c:ptCount val="8"/>
                <c:pt idx="0">
                  <c:v>0.9</c:v>
                </c:pt>
                <c:pt idx="1">
                  <c:v>0.91</c:v>
                </c:pt>
                <c:pt idx="2">
                  <c:v>0.92</c:v>
                </c:pt>
                <c:pt idx="3">
                  <c:v>0.93</c:v>
                </c:pt>
                <c:pt idx="4">
                  <c:v>0.94</c:v>
                </c:pt>
                <c:pt idx="5">
                  <c:v>0.95</c:v>
                </c:pt>
                <c:pt idx="6">
                  <c:v>0.96</c:v>
                </c:pt>
                <c:pt idx="7">
                  <c:v>0.97</c:v>
                </c:pt>
              </c:numCache>
            </c:numRef>
          </c:cat>
          <c:val>
            <c:numRef>
              <c:f>'Use Phase'!$W$228:$W$235</c:f>
              <c:numCache>
                <c:formatCode>General</c:formatCode>
                <c:ptCount val="8"/>
                <c:pt idx="0">
                  <c:v>0.11377984219806608</c:v>
                </c:pt>
                <c:pt idx="1">
                  <c:v>0.10626577799808729</c:v>
                </c:pt>
                <c:pt idx="2">
                  <c:v>9.8915063019847191E-2</c:v>
                </c:pt>
                <c:pt idx="3">
                  <c:v>9.1722427933612322E-2</c:v>
                </c:pt>
                <c:pt idx="4">
                  <c:v>8.4682827636446315E-2</c:v>
                </c:pt>
                <c:pt idx="5">
                  <c:v>7.7791429450799449E-2</c:v>
                </c:pt>
                <c:pt idx="6">
                  <c:v>7.1043602060686981E-2</c:v>
                </c:pt>
                <c:pt idx="7">
                  <c:v>6.44349051322263E-2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56D-4DFC-885A-4AA33A0431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7131240"/>
        <c:axId val="467130848"/>
      </c:lineChart>
      <c:catAx>
        <c:axId val="467131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7130848"/>
        <c:crosses val="autoZero"/>
        <c:auto val="1"/>
        <c:lblAlgn val="ctr"/>
        <c:lblOffset val="100"/>
        <c:noMultiLvlLbl val="0"/>
      </c:catAx>
      <c:valAx>
        <c:axId val="467130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AP/kWh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7131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161067366579177"/>
          <c:y val="0.74567389602615464"/>
          <c:w val="0.77900087489063852"/>
          <c:h val="0.231177879080904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498381452318462"/>
          <c:y val="5.0925925925925923E-2"/>
          <c:w val="0.76446062992125996"/>
          <c:h val="0.58322950015863406"/>
        </c:manualLayout>
      </c:layout>
      <c:lineChart>
        <c:grouping val="standard"/>
        <c:varyColors val="0"/>
        <c:ser>
          <c:idx val="0"/>
          <c:order val="0"/>
          <c:tx>
            <c:strRef>
              <c:f>'Use Phase'!$K$137</c:f>
              <c:strCache>
                <c:ptCount val="1"/>
                <c:pt idx="0">
                  <c:v>NaNMC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'Use Phase'!$J$228:$J$235</c:f>
              <c:numCache>
                <c:formatCode>General</c:formatCode>
                <c:ptCount val="8"/>
                <c:pt idx="0">
                  <c:v>0.9</c:v>
                </c:pt>
                <c:pt idx="1">
                  <c:v>0.91</c:v>
                </c:pt>
                <c:pt idx="2">
                  <c:v>0.92</c:v>
                </c:pt>
                <c:pt idx="3">
                  <c:v>0.93</c:v>
                </c:pt>
                <c:pt idx="4">
                  <c:v>0.94</c:v>
                </c:pt>
                <c:pt idx="5">
                  <c:v>0.95</c:v>
                </c:pt>
                <c:pt idx="6">
                  <c:v>0.96</c:v>
                </c:pt>
                <c:pt idx="7">
                  <c:v>0.97</c:v>
                </c:pt>
              </c:numCache>
            </c:numRef>
          </c:cat>
          <c:val>
            <c:numRef>
              <c:f>'Use Phase'!$K$238:$K$245</c:f>
              <c:numCache>
                <c:formatCode>General</c:formatCode>
                <c:ptCount val="8"/>
                <c:pt idx="0">
                  <c:v>32.661247471101177</c:v>
                </c:pt>
                <c:pt idx="1">
                  <c:v>31.253211784605551</c:v>
                </c:pt>
                <c:pt idx="2">
                  <c:v>29.875785569555489</c:v>
                </c:pt>
                <c:pt idx="3">
                  <c:v>28.527981423646299</c:v>
                </c:pt>
                <c:pt idx="4">
                  <c:v>27.208853961692625</c:v>
                </c:pt>
                <c:pt idx="5">
                  <c:v>25.917497604201117</c:v>
                </c:pt>
                <c:pt idx="6">
                  <c:v>24.653044504157357</c:v>
                </c:pt>
                <c:pt idx="7">
                  <c:v>23.414662602052648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35-4B03-9FC2-BBD82AFDC0C6}"/>
            </c:ext>
          </c:extLst>
        </c:ser>
        <c:ser>
          <c:idx val="1"/>
          <c:order val="1"/>
          <c:tx>
            <c:strRef>
              <c:f>'Use Phase'!$M$137</c:f>
              <c:strCache>
                <c:ptCount val="1"/>
                <c:pt idx="0">
                  <c:v>NaMVP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'Use Phase'!$J$228:$J$235</c:f>
              <c:numCache>
                <c:formatCode>General</c:formatCode>
                <c:ptCount val="8"/>
                <c:pt idx="0">
                  <c:v>0.9</c:v>
                </c:pt>
                <c:pt idx="1">
                  <c:v>0.91</c:v>
                </c:pt>
                <c:pt idx="2">
                  <c:v>0.92</c:v>
                </c:pt>
                <c:pt idx="3">
                  <c:v>0.93</c:v>
                </c:pt>
                <c:pt idx="4">
                  <c:v>0.94</c:v>
                </c:pt>
                <c:pt idx="5">
                  <c:v>0.95</c:v>
                </c:pt>
                <c:pt idx="6">
                  <c:v>0.96</c:v>
                </c:pt>
                <c:pt idx="7">
                  <c:v>0.97</c:v>
                </c:pt>
              </c:numCache>
            </c:numRef>
          </c:cat>
          <c:val>
            <c:numRef>
              <c:f>'Use Phase'!$M$238:$M$245</c:f>
              <c:numCache>
                <c:formatCode>General</c:formatCode>
                <c:ptCount val="8"/>
                <c:pt idx="0">
                  <c:v>29.326512943147478</c:v>
                </c:pt>
                <c:pt idx="1">
                  <c:v>27.955122691024968</c:v>
                </c:pt>
                <c:pt idx="2">
                  <c:v>26.613545270470347</c:v>
                </c:pt>
                <c:pt idx="3">
                  <c:v>25.300818977239494</c:v>
                </c:pt>
                <c:pt idx="4">
                  <c:v>24.016023030673129</c:v>
                </c:pt>
                <c:pt idx="5">
                  <c:v>22.758275419823931</c:v>
                </c:pt>
                <c:pt idx="6">
                  <c:v>21.526730884200767</c:v>
                </c:pt>
                <c:pt idx="7">
                  <c:v>20.320579019415192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35-4B03-9FC2-BBD82AFDC0C6}"/>
            </c:ext>
          </c:extLst>
        </c:ser>
        <c:ser>
          <c:idx val="2"/>
          <c:order val="2"/>
          <c:tx>
            <c:strRef>
              <c:f>'Use Phase'!$O$137</c:f>
              <c:strCache>
                <c:ptCount val="1"/>
                <c:pt idx="0">
                  <c:v>NaMMO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'Use Phase'!$J$228:$J$235</c:f>
              <c:numCache>
                <c:formatCode>General</c:formatCode>
                <c:ptCount val="8"/>
                <c:pt idx="0">
                  <c:v>0.9</c:v>
                </c:pt>
                <c:pt idx="1">
                  <c:v>0.91</c:v>
                </c:pt>
                <c:pt idx="2">
                  <c:v>0.92</c:v>
                </c:pt>
                <c:pt idx="3">
                  <c:v>0.93</c:v>
                </c:pt>
                <c:pt idx="4">
                  <c:v>0.94</c:v>
                </c:pt>
                <c:pt idx="5">
                  <c:v>0.95</c:v>
                </c:pt>
                <c:pt idx="6">
                  <c:v>0.96</c:v>
                </c:pt>
                <c:pt idx="7">
                  <c:v>0.97</c:v>
                </c:pt>
              </c:numCache>
            </c:numRef>
          </c:cat>
          <c:val>
            <c:numRef>
              <c:f>'Use Phase'!$O$238:$O$245</c:f>
              <c:numCache>
                <c:formatCode>General</c:formatCode>
                <c:ptCount val="8"/>
                <c:pt idx="0">
                  <c:v>29.133901932914988</c:v>
                </c:pt>
                <c:pt idx="1">
                  <c:v>27.764628285300528</c:v>
                </c:pt>
                <c:pt idx="2">
                  <c:v>26.425121456112478</c:v>
                </c:pt>
                <c:pt idx="3">
                  <c:v>25.114421225401593</c:v>
                </c:pt>
                <c:pt idx="4">
                  <c:v>23.831608233642022</c:v>
                </c:pt>
                <c:pt idx="5">
                  <c:v>22.57580183118262</c:v>
                </c:pt>
                <c:pt idx="6">
                  <c:v>21.346158062107804</c:v>
                </c:pt>
                <c:pt idx="7">
                  <c:v>20.141867772807728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035-4B03-9FC2-BBD82AFDC0C6}"/>
            </c:ext>
          </c:extLst>
        </c:ser>
        <c:ser>
          <c:idx val="3"/>
          <c:order val="3"/>
          <c:tx>
            <c:strRef>
              <c:f>'Use Phase'!$Q$137</c:f>
              <c:strCache>
                <c:ptCount val="1"/>
                <c:pt idx="0">
                  <c:v>NaNMMT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'Use Phase'!$J$228:$J$235</c:f>
              <c:numCache>
                <c:formatCode>General</c:formatCode>
                <c:ptCount val="8"/>
                <c:pt idx="0">
                  <c:v>0.9</c:v>
                </c:pt>
                <c:pt idx="1">
                  <c:v>0.91</c:v>
                </c:pt>
                <c:pt idx="2">
                  <c:v>0.92</c:v>
                </c:pt>
                <c:pt idx="3">
                  <c:v>0.93</c:v>
                </c:pt>
                <c:pt idx="4">
                  <c:v>0.94</c:v>
                </c:pt>
                <c:pt idx="5">
                  <c:v>0.95</c:v>
                </c:pt>
                <c:pt idx="6">
                  <c:v>0.96</c:v>
                </c:pt>
                <c:pt idx="7">
                  <c:v>0.97</c:v>
                </c:pt>
              </c:numCache>
            </c:numRef>
          </c:cat>
          <c:val>
            <c:numRef>
              <c:f>'Use Phase'!$Q$238:$Q$245</c:f>
              <c:numCache>
                <c:formatCode>General</c:formatCode>
                <c:ptCount val="8"/>
                <c:pt idx="0">
                  <c:v>25.615229551265539</c:v>
                </c:pt>
                <c:pt idx="1">
                  <c:v>24.28462263311976</c:v>
                </c:pt>
                <c:pt idx="2">
                  <c:v>22.982941952324975</c:v>
                </c:pt>
                <c:pt idx="3">
                  <c:v>21.709254404450519</c:v>
                </c:pt>
                <c:pt idx="4">
                  <c:v>20.462666591637234</c:v>
                </c:pt>
                <c:pt idx="5">
                  <c:v>19.242322732777883</c:v>
                </c:pt>
                <c:pt idx="6">
                  <c:v>18.047402704311452</c:v>
                </c:pt>
                <c:pt idx="7">
                  <c:v>16.877120202205148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035-4B03-9FC2-BBD82AFDC0C6}"/>
            </c:ext>
          </c:extLst>
        </c:ser>
        <c:ser>
          <c:idx val="4"/>
          <c:order val="4"/>
          <c:tx>
            <c:strRef>
              <c:f>'Use Phase'!$S$137</c:f>
              <c:strCache>
                <c:ptCount val="1"/>
                <c:pt idx="0">
                  <c:v>NaPBA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'Use Phase'!$J$228:$J$235</c:f>
              <c:numCache>
                <c:formatCode>General</c:formatCode>
                <c:ptCount val="8"/>
                <c:pt idx="0">
                  <c:v>0.9</c:v>
                </c:pt>
                <c:pt idx="1">
                  <c:v>0.91</c:v>
                </c:pt>
                <c:pt idx="2">
                  <c:v>0.92</c:v>
                </c:pt>
                <c:pt idx="3">
                  <c:v>0.93</c:v>
                </c:pt>
                <c:pt idx="4">
                  <c:v>0.94</c:v>
                </c:pt>
                <c:pt idx="5">
                  <c:v>0.95</c:v>
                </c:pt>
                <c:pt idx="6">
                  <c:v>0.96</c:v>
                </c:pt>
                <c:pt idx="7">
                  <c:v>0.97</c:v>
                </c:pt>
              </c:numCache>
            </c:numRef>
          </c:cat>
          <c:val>
            <c:numRef>
              <c:f>'Use Phase'!$S$238:$S$245</c:f>
              <c:numCache>
                <c:formatCode>General</c:formatCode>
                <c:ptCount val="8"/>
                <c:pt idx="0">
                  <c:v>27.625159641142201</c:v>
                </c:pt>
                <c:pt idx="1">
                  <c:v>26.272465579151621</c:v>
                </c:pt>
                <c:pt idx="2">
                  <c:v>24.949177909813017</c:v>
                </c:pt>
                <c:pt idx="3">
                  <c:v>23.65434803981503</c:v>
                </c:pt>
                <c:pt idx="4">
                  <c:v>22.387067741519139</c:v>
                </c:pt>
                <c:pt idx="5">
                  <c:v>21.146467028450513</c:v>
                </c:pt>
                <c:pt idx="6">
                  <c:v>19.931712163570825</c:v>
                </c:pt>
                <c:pt idx="7">
                  <c:v>18.742003790750502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035-4B03-9FC2-BBD82AFDC0C6}"/>
            </c:ext>
          </c:extLst>
        </c:ser>
        <c:ser>
          <c:idx val="5"/>
          <c:order val="5"/>
          <c:tx>
            <c:strRef>
              <c:f>'Use Phase'!$U$137</c:f>
              <c:strCache>
                <c:ptCount val="1"/>
                <c:pt idx="0">
                  <c:v>LiNMC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'Use Phase'!$J$228:$J$235</c:f>
              <c:numCache>
                <c:formatCode>General</c:formatCode>
                <c:ptCount val="8"/>
                <c:pt idx="0">
                  <c:v>0.9</c:v>
                </c:pt>
                <c:pt idx="1">
                  <c:v>0.91</c:v>
                </c:pt>
                <c:pt idx="2">
                  <c:v>0.92</c:v>
                </c:pt>
                <c:pt idx="3">
                  <c:v>0.93</c:v>
                </c:pt>
                <c:pt idx="4">
                  <c:v>0.94</c:v>
                </c:pt>
                <c:pt idx="5">
                  <c:v>0.95</c:v>
                </c:pt>
                <c:pt idx="6">
                  <c:v>0.96</c:v>
                </c:pt>
                <c:pt idx="7">
                  <c:v>0.97</c:v>
                </c:pt>
              </c:numCache>
            </c:numRef>
          </c:cat>
          <c:val>
            <c:numRef>
              <c:f>'Use Phase'!$U$238:$U$245</c:f>
              <c:numCache>
                <c:formatCode>General</c:formatCode>
                <c:ptCount val="8"/>
                <c:pt idx="0">
                  <c:v>21.65177080671787</c:v>
                </c:pt>
                <c:pt idx="1">
                  <c:v>20.364718380270418</c:v>
                </c:pt>
                <c:pt idx="2">
                  <c:v>19.105645354397907</c:v>
                </c:pt>
                <c:pt idx="3">
                  <c:v>17.873649167791484</c:v>
                </c:pt>
                <c:pt idx="4">
                  <c:v>16.667865666006481</c:v>
                </c:pt>
                <c:pt idx="5">
                  <c:v>15.487467080048511</c:v>
                </c:pt>
                <c:pt idx="6">
                  <c:v>14.331660131298007</c:v>
                </c:pt>
                <c:pt idx="7">
                  <c:v>13.199684253655763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035-4B03-9FC2-BBD82AFDC0C6}"/>
            </c:ext>
          </c:extLst>
        </c:ser>
        <c:ser>
          <c:idx val="6"/>
          <c:order val="6"/>
          <c:tx>
            <c:strRef>
              <c:f>'Use Phase'!$W$137</c:f>
              <c:strCache>
                <c:ptCount val="1"/>
                <c:pt idx="0">
                  <c:v>LiFP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'Use Phase'!$J$228:$J$235</c:f>
              <c:numCache>
                <c:formatCode>General</c:formatCode>
                <c:ptCount val="8"/>
                <c:pt idx="0">
                  <c:v>0.9</c:v>
                </c:pt>
                <c:pt idx="1">
                  <c:v>0.91</c:v>
                </c:pt>
                <c:pt idx="2">
                  <c:v>0.92</c:v>
                </c:pt>
                <c:pt idx="3">
                  <c:v>0.93</c:v>
                </c:pt>
                <c:pt idx="4">
                  <c:v>0.94</c:v>
                </c:pt>
                <c:pt idx="5">
                  <c:v>0.95</c:v>
                </c:pt>
                <c:pt idx="6">
                  <c:v>0.96</c:v>
                </c:pt>
                <c:pt idx="7">
                  <c:v>0.97</c:v>
                </c:pt>
              </c:numCache>
            </c:numRef>
          </c:cat>
          <c:val>
            <c:numRef>
              <c:f>'Use Phase'!$W$238:$W$245</c:f>
              <c:numCache>
                <c:formatCode>General</c:formatCode>
                <c:ptCount val="8"/>
                <c:pt idx="0">
                  <c:v>20.515105023222663</c:v>
                </c:pt>
                <c:pt idx="1">
                  <c:v>19.240543429560876</c:v>
                </c:pt>
                <c:pt idx="2">
                  <c:v>17.993689696630859</c:v>
                </c:pt>
                <c:pt idx="3">
                  <c:v>16.773650022473547</c:v>
                </c:pt>
                <c:pt idx="4">
                  <c:v>15.579568639255758</c:v>
                </c:pt>
                <c:pt idx="5">
                  <c:v>14.410625811474112</c:v>
                </c:pt>
                <c:pt idx="6">
                  <c:v>13.266035959271257</c:v>
                </c:pt>
                <c:pt idx="7">
                  <c:v>12.145045897835473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035-4B03-9FC2-BBD82AFDC0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7129672"/>
        <c:axId val="467129280"/>
      </c:lineChart>
      <c:catAx>
        <c:axId val="467129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7129280"/>
        <c:crosses val="autoZero"/>
        <c:auto val="1"/>
        <c:lblAlgn val="ctr"/>
        <c:lblOffset val="100"/>
        <c:noMultiLvlLbl val="0"/>
      </c:catAx>
      <c:valAx>
        <c:axId val="467129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GWP/kWh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7129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161067366579177"/>
          <c:y val="0.74207502908290301"/>
          <c:w val="0.77900087489063852"/>
          <c:h val="0.234776902887139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AP/kWh Cycles</a:t>
            </a:r>
            <a:r>
              <a:rPr lang="de-DE" baseline="0"/>
              <a:t> vs Efficiency</a:t>
            </a:r>
            <a:endParaRPr lang="de-DE"/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surface3DChart>
        <c:wireframe val="0"/>
        <c:ser>
          <c:idx val="0"/>
          <c:order val="0"/>
          <c:tx>
            <c:strRef>
              <c:f>'Use Phase'!$K$358</c:f>
              <c:strCache>
                <c:ptCount val="1"/>
                <c:pt idx="0">
                  <c:v>1000</c:v>
                </c:pt>
              </c:strCache>
            </c:strRef>
          </c:tx>
          <c:spPr>
            <a:solidFill>
              <a:schemeClr val="accent1"/>
            </a:solidFill>
            <a:ln/>
            <a:effectLst/>
            <a:sp3d/>
          </c:spPr>
          <c:cat>
            <c:numRef>
              <c:f>'Use Phase'!$J$359:$J$366</c:f>
              <c:numCache>
                <c:formatCode>General</c:formatCode>
                <c:ptCount val="8"/>
                <c:pt idx="0">
                  <c:v>0.9</c:v>
                </c:pt>
                <c:pt idx="1">
                  <c:v>0.91</c:v>
                </c:pt>
                <c:pt idx="2">
                  <c:v>0.92</c:v>
                </c:pt>
                <c:pt idx="3">
                  <c:v>0.93</c:v>
                </c:pt>
                <c:pt idx="4">
                  <c:v>0.94</c:v>
                </c:pt>
                <c:pt idx="5">
                  <c:v>0.95</c:v>
                </c:pt>
                <c:pt idx="6">
                  <c:v>0.96</c:v>
                </c:pt>
                <c:pt idx="7">
                  <c:v>0.97</c:v>
                </c:pt>
              </c:numCache>
            </c:numRef>
          </c:cat>
          <c:val>
            <c:numRef>
              <c:f>'Use Phase'!$K$359:$K$366</c:f>
              <c:numCache>
                <c:formatCode>General</c:formatCode>
                <c:ptCount val="8"/>
                <c:pt idx="0">
                  <c:v>0.66333705863000059</c:v>
                </c:pt>
                <c:pt idx="1">
                  <c:v>0.64978390413956089</c:v>
                </c:pt>
                <c:pt idx="2">
                  <c:v>0.63652538344239185</c:v>
                </c:pt>
                <c:pt idx="3">
                  <c:v>0.62355199222258118</c:v>
                </c:pt>
                <c:pt idx="4">
                  <c:v>0.61085463060319201</c:v>
                </c:pt>
                <c:pt idx="5">
                  <c:v>0.59842458186000058</c:v>
                </c:pt>
                <c:pt idx="6">
                  <c:v>0.58625349246562575</c:v>
                </c:pt>
                <c:pt idx="7">
                  <c:v>0.57433335336804192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91-44F7-B0D2-DE091ED55EDD}"/>
            </c:ext>
          </c:extLst>
        </c:ser>
        <c:ser>
          <c:idx val="1"/>
          <c:order val="1"/>
          <c:tx>
            <c:strRef>
              <c:f>'Use Phase'!$L$358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chemeClr val="accent2"/>
            </a:solidFill>
            <a:ln/>
            <a:effectLst/>
            <a:sp3d/>
          </c:spPr>
          <c:cat>
            <c:numRef>
              <c:f>'Use Phase'!$J$359:$J$366</c:f>
              <c:numCache>
                <c:formatCode>General</c:formatCode>
                <c:ptCount val="8"/>
                <c:pt idx="0">
                  <c:v>0.9</c:v>
                </c:pt>
                <c:pt idx="1">
                  <c:v>0.91</c:v>
                </c:pt>
                <c:pt idx="2">
                  <c:v>0.92</c:v>
                </c:pt>
                <c:pt idx="3">
                  <c:v>0.93</c:v>
                </c:pt>
                <c:pt idx="4">
                  <c:v>0.94</c:v>
                </c:pt>
                <c:pt idx="5">
                  <c:v>0.95</c:v>
                </c:pt>
                <c:pt idx="6">
                  <c:v>0.96</c:v>
                </c:pt>
                <c:pt idx="7">
                  <c:v>0.97</c:v>
                </c:pt>
              </c:numCache>
            </c:numRef>
          </c:cat>
          <c:val>
            <c:numRef>
              <c:f>'Use Phase'!$L$359:$L$366</c:f>
              <c:numCache>
                <c:formatCode>General</c:formatCode>
                <c:ptCount val="8"/>
                <c:pt idx="0">
                  <c:v>0.36333519598166697</c:v>
                </c:pt>
                <c:pt idx="1">
                  <c:v>0.35307876525659354</c:v>
                </c:pt>
                <c:pt idx="2">
                  <c:v>0.34304530041684811</c:v>
                </c:pt>
                <c:pt idx="3">
                  <c:v>0.33322760901451642</c:v>
                </c:pt>
                <c:pt idx="4">
                  <c:v>0.32361880466329818</c:v>
                </c:pt>
                <c:pt idx="5">
                  <c:v>0.31421229093000025</c:v>
                </c:pt>
                <c:pt idx="6">
                  <c:v>0.30500174623281284</c:v>
                </c:pt>
                <c:pt idx="7">
                  <c:v>0.29598110967371166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91-44F7-B0D2-DE091ED55EDD}"/>
            </c:ext>
          </c:extLst>
        </c:ser>
        <c:ser>
          <c:idx val="2"/>
          <c:order val="2"/>
          <c:tx>
            <c:strRef>
              <c:f>'Use Phase'!$M$358</c:f>
              <c:strCache>
                <c:ptCount val="1"/>
                <c:pt idx="0">
                  <c:v>3000</c:v>
                </c:pt>
              </c:strCache>
            </c:strRef>
          </c:tx>
          <c:spPr>
            <a:solidFill>
              <a:schemeClr val="accent3"/>
            </a:solidFill>
            <a:ln/>
            <a:effectLst/>
            <a:sp3d/>
          </c:spPr>
          <c:cat>
            <c:numRef>
              <c:f>'Use Phase'!$J$359:$J$366</c:f>
              <c:numCache>
                <c:formatCode>General</c:formatCode>
                <c:ptCount val="8"/>
                <c:pt idx="0">
                  <c:v>0.9</c:v>
                </c:pt>
                <c:pt idx="1">
                  <c:v>0.91</c:v>
                </c:pt>
                <c:pt idx="2">
                  <c:v>0.92</c:v>
                </c:pt>
                <c:pt idx="3">
                  <c:v>0.93</c:v>
                </c:pt>
                <c:pt idx="4">
                  <c:v>0.94</c:v>
                </c:pt>
                <c:pt idx="5">
                  <c:v>0.95</c:v>
                </c:pt>
                <c:pt idx="6">
                  <c:v>0.96</c:v>
                </c:pt>
                <c:pt idx="7">
                  <c:v>0.97</c:v>
                </c:pt>
              </c:numCache>
            </c:numRef>
          </c:cat>
          <c:val>
            <c:numRef>
              <c:f>'Use Phase'!$M$359:$M$366</c:f>
              <c:numCache>
                <c:formatCode>General</c:formatCode>
                <c:ptCount val="8"/>
                <c:pt idx="0">
                  <c:v>0.26333457509888908</c:v>
                </c:pt>
                <c:pt idx="1">
                  <c:v>0.25417705229560456</c:v>
                </c:pt>
                <c:pt idx="2">
                  <c:v>0.24521860607500015</c:v>
                </c:pt>
                <c:pt idx="3">
                  <c:v>0.2364528146118281</c:v>
                </c:pt>
                <c:pt idx="4">
                  <c:v>0.22787352935000021</c:v>
                </c:pt>
                <c:pt idx="5">
                  <c:v>0.21947486062000018</c:v>
                </c:pt>
                <c:pt idx="6">
                  <c:v>0.21125116415520859</c:v>
                </c:pt>
                <c:pt idx="7">
                  <c:v>0.20319702844226828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91-44F7-B0D2-DE091ED55EDD}"/>
            </c:ext>
          </c:extLst>
        </c:ser>
        <c:ser>
          <c:idx val="3"/>
          <c:order val="3"/>
          <c:tx>
            <c:strRef>
              <c:f>'Use Phase'!$N$358</c:f>
              <c:strCache>
                <c:ptCount val="1"/>
                <c:pt idx="0">
                  <c:v>4000</c:v>
                </c:pt>
              </c:strCache>
            </c:strRef>
          </c:tx>
          <c:spPr>
            <a:solidFill>
              <a:schemeClr val="accent4"/>
            </a:solidFill>
            <a:ln/>
            <a:effectLst/>
            <a:sp3d/>
          </c:spPr>
          <c:cat>
            <c:numRef>
              <c:f>'Use Phase'!$J$359:$J$366</c:f>
              <c:numCache>
                <c:formatCode>General</c:formatCode>
                <c:ptCount val="8"/>
                <c:pt idx="0">
                  <c:v>0.9</c:v>
                </c:pt>
                <c:pt idx="1">
                  <c:v>0.91</c:v>
                </c:pt>
                <c:pt idx="2">
                  <c:v>0.92</c:v>
                </c:pt>
                <c:pt idx="3">
                  <c:v>0.93</c:v>
                </c:pt>
                <c:pt idx="4">
                  <c:v>0.94</c:v>
                </c:pt>
                <c:pt idx="5">
                  <c:v>0.95</c:v>
                </c:pt>
                <c:pt idx="6">
                  <c:v>0.96</c:v>
                </c:pt>
                <c:pt idx="7">
                  <c:v>0.97</c:v>
                </c:pt>
              </c:numCache>
            </c:numRef>
          </c:cat>
          <c:val>
            <c:numRef>
              <c:f>'Use Phase'!$N$359:$N$366</c:f>
              <c:numCache>
                <c:formatCode>General</c:formatCode>
                <c:ptCount val="8"/>
                <c:pt idx="0">
                  <c:v>0.21333426465750016</c:v>
                </c:pt>
                <c:pt idx="1">
                  <c:v>0.20472619581510998</c:v>
                </c:pt>
                <c:pt idx="2">
                  <c:v>0.19630525890407619</c:v>
                </c:pt>
                <c:pt idx="3">
                  <c:v>0.18806541741048399</c:v>
                </c:pt>
                <c:pt idx="4">
                  <c:v>0.18000089169335126</c:v>
                </c:pt>
                <c:pt idx="5">
                  <c:v>0.17210614546500014</c:v>
                </c:pt>
                <c:pt idx="6">
                  <c:v>0.16437587311640642</c:v>
                </c:pt>
                <c:pt idx="7">
                  <c:v>0.15680498782654659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791-44F7-B0D2-DE091ED55EDD}"/>
            </c:ext>
          </c:extLst>
        </c:ser>
        <c:ser>
          <c:idx val="4"/>
          <c:order val="4"/>
          <c:tx>
            <c:strRef>
              <c:f>'Use Phase'!$O$358</c:f>
              <c:strCache>
                <c:ptCount val="1"/>
                <c:pt idx="0">
                  <c:v>5000</c:v>
                </c:pt>
              </c:strCache>
            </c:strRef>
          </c:tx>
          <c:spPr>
            <a:solidFill>
              <a:schemeClr val="accent5"/>
            </a:solidFill>
            <a:ln/>
            <a:effectLst/>
            <a:sp3d/>
          </c:spPr>
          <c:cat>
            <c:numRef>
              <c:f>'Use Phase'!$J$359:$J$366</c:f>
              <c:numCache>
                <c:formatCode>General</c:formatCode>
                <c:ptCount val="8"/>
                <c:pt idx="0">
                  <c:v>0.9</c:v>
                </c:pt>
                <c:pt idx="1">
                  <c:v>0.91</c:v>
                </c:pt>
                <c:pt idx="2">
                  <c:v>0.92</c:v>
                </c:pt>
                <c:pt idx="3">
                  <c:v>0.93</c:v>
                </c:pt>
                <c:pt idx="4">
                  <c:v>0.94</c:v>
                </c:pt>
                <c:pt idx="5">
                  <c:v>0.95</c:v>
                </c:pt>
                <c:pt idx="6">
                  <c:v>0.96</c:v>
                </c:pt>
                <c:pt idx="7">
                  <c:v>0.97</c:v>
                </c:pt>
              </c:numCache>
            </c:numRef>
          </c:cat>
          <c:val>
            <c:numRef>
              <c:f>'Use Phase'!$O$359:$O$366</c:f>
              <c:numCache>
                <c:formatCode>General</c:formatCode>
                <c:ptCount val="8"/>
                <c:pt idx="0">
                  <c:v>0.18333407839266677</c:v>
                </c:pt>
                <c:pt idx="1">
                  <c:v>0.17505568192681328</c:v>
                </c:pt>
                <c:pt idx="2">
                  <c:v>0.16695725060152181</c:v>
                </c:pt>
                <c:pt idx="3">
                  <c:v>0.15903297908967751</c:v>
                </c:pt>
                <c:pt idx="4">
                  <c:v>0.15127730909936185</c:v>
                </c:pt>
                <c:pt idx="5">
                  <c:v>0.14368491637200012</c:v>
                </c:pt>
                <c:pt idx="6">
                  <c:v>0.13625069849312513</c:v>
                </c:pt>
                <c:pt idx="7">
                  <c:v>0.12896976345711356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791-44F7-B0D2-DE091ED55EDD}"/>
            </c:ext>
          </c:extLst>
        </c:ser>
        <c:ser>
          <c:idx val="5"/>
          <c:order val="5"/>
          <c:tx>
            <c:strRef>
              <c:f>'Use Phase'!$P$358</c:f>
              <c:strCache>
                <c:ptCount val="1"/>
                <c:pt idx="0">
                  <c:v>6000</c:v>
                </c:pt>
              </c:strCache>
            </c:strRef>
          </c:tx>
          <c:spPr>
            <a:solidFill>
              <a:schemeClr val="accent6"/>
            </a:solidFill>
            <a:ln/>
            <a:effectLst/>
            <a:sp3d/>
          </c:spPr>
          <c:cat>
            <c:numRef>
              <c:f>'Use Phase'!$J$359:$J$366</c:f>
              <c:numCache>
                <c:formatCode>General</c:formatCode>
                <c:ptCount val="8"/>
                <c:pt idx="0">
                  <c:v>0.9</c:v>
                </c:pt>
                <c:pt idx="1">
                  <c:v>0.91</c:v>
                </c:pt>
                <c:pt idx="2">
                  <c:v>0.92</c:v>
                </c:pt>
                <c:pt idx="3">
                  <c:v>0.93</c:v>
                </c:pt>
                <c:pt idx="4">
                  <c:v>0.94</c:v>
                </c:pt>
                <c:pt idx="5">
                  <c:v>0.95</c:v>
                </c:pt>
                <c:pt idx="6">
                  <c:v>0.96</c:v>
                </c:pt>
                <c:pt idx="7">
                  <c:v>0.97</c:v>
                </c:pt>
              </c:numCache>
            </c:numRef>
          </c:cat>
          <c:val>
            <c:numRef>
              <c:f>'Use Phase'!$P$359:$P$366</c:f>
              <c:numCache>
                <c:formatCode>General</c:formatCode>
                <c:ptCount val="8"/>
                <c:pt idx="0">
                  <c:v>0.16333395421611116</c:v>
                </c:pt>
                <c:pt idx="1">
                  <c:v>0.1552753393346154</c:v>
                </c:pt>
                <c:pt idx="2">
                  <c:v>0.14739191173315219</c:v>
                </c:pt>
                <c:pt idx="3">
                  <c:v>0.13967802020913986</c:v>
                </c:pt>
                <c:pt idx="4">
                  <c:v>0.13212825403670225</c:v>
                </c:pt>
                <c:pt idx="5">
                  <c:v>0.12473743031000009</c:v>
                </c:pt>
                <c:pt idx="6">
                  <c:v>0.11750058207760428</c:v>
                </c:pt>
                <c:pt idx="7">
                  <c:v>0.11041294721082488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791-44F7-B0D2-DE091ED55EDD}"/>
            </c:ext>
          </c:extLst>
        </c:ser>
        <c:ser>
          <c:idx val="6"/>
          <c:order val="6"/>
          <c:tx>
            <c:strRef>
              <c:f>'Use Phase'!$Q$358</c:f>
              <c:strCache>
                <c:ptCount val="1"/>
                <c:pt idx="0">
                  <c:v>7000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/>
            <a:effectLst/>
            <a:sp3d/>
          </c:spPr>
          <c:cat>
            <c:numRef>
              <c:f>'Use Phase'!$J$359:$J$366</c:f>
              <c:numCache>
                <c:formatCode>General</c:formatCode>
                <c:ptCount val="8"/>
                <c:pt idx="0">
                  <c:v>0.9</c:v>
                </c:pt>
                <c:pt idx="1">
                  <c:v>0.91</c:v>
                </c:pt>
                <c:pt idx="2">
                  <c:v>0.92</c:v>
                </c:pt>
                <c:pt idx="3">
                  <c:v>0.93</c:v>
                </c:pt>
                <c:pt idx="4">
                  <c:v>0.94</c:v>
                </c:pt>
                <c:pt idx="5">
                  <c:v>0.95</c:v>
                </c:pt>
                <c:pt idx="6">
                  <c:v>0.96</c:v>
                </c:pt>
                <c:pt idx="7">
                  <c:v>0.97</c:v>
                </c:pt>
              </c:numCache>
            </c:numRef>
          </c:cat>
          <c:val>
            <c:numRef>
              <c:f>'Use Phase'!$Q$359:$Q$366</c:f>
              <c:numCache>
                <c:formatCode>General</c:formatCode>
                <c:ptCount val="8"/>
                <c:pt idx="0">
                  <c:v>0.14904815123285722</c:v>
                </c:pt>
                <c:pt idx="1">
                  <c:v>0.14114652319733131</c:v>
                </c:pt>
                <c:pt idx="2">
                  <c:v>0.13341666968431681</c:v>
                </c:pt>
                <c:pt idx="3">
                  <c:v>0.1258530495801844</c:v>
                </c:pt>
                <c:pt idx="4">
                  <c:v>0.11845035756337401</c:v>
                </c:pt>
                <c:pt idx="5">
                  <c:v>0.1112035116942858</c:v>
                </c:pt>
                <c:pt idx="6">
                  <c:v>0.1041076417808037</c:v>
                </c:pt>
                <c:pt idx="7">
                  <c:v>9.7158078463475822E-2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791-44F7-B0D2-DE091ED55EDD}"/>
            </c:ext>
          </c:extLst>
        </c:ser>
        <c:bandFmts>
          <c:bandFmt>
            <c:idx val="0"/>
            <c:spPr>
              <a:solidFill>
                <a:schemeClr val="accent1"/>
              </a:solidFill>
              <a:ln/>
              <a:effectLst/>
              <a:sp3d/>
            </c:spPr>
          </c:bandFmt>
          <c:bandFmt>
            <c:idx val="1"/>
            <c:spPr>
              <a:solidFill>
                <a:schemeClr val="accent2"/>
              </a:solidFill>
              <a:ln/>
              <a:effectLst/>
              <a:sp3d/>
            </c:spPr>
          </c:bandFmt>
          <c:bandFmt>
            <c:idx val="2"/>
            <c:spPr>
              <a:solidFill>
                <a:schemeClr val="accent3"/>
              </a:solidFill>
              <a:ln/>
              <a:effectLst/>
              <a:sp3d/>
            </c:spPr>
          </c:bandFmt>
          <c:bandFmt>
            <c:idx val="3"/>
            <c:spPr>
              <a:solidFill>
                <a:schemeClr val="accent4"/>
              </a:solidFill>
              <a:ln/>
              <a:effectLst/>
              <a:sp3d/>
            </c:spPr>
          </c:bandFmt>
          <c:bandFmt>
            <c:idx val="4"/>
            <c:spPr>
              <a:solidFill>
                <a:schemeClr val="accent5"/>
              </a:solidFill>
              <a:ln/>
              <a:effectLst/>
              <a:sp3d/>
            </c:spPr>
          </c:bandFmt>
          <c:bandFmt>
            <c:idx val="5"/>
            <c:spPr>
              <a:solidFill>
                <a:schemeClr val="accent6"/>
              </a:solidFill>
              <a:ln/>
              <a:effectLst/>
              <a:sp3d/>
            </c:spPr>
          </c:bandFmt>
          <c:bandFmt>
            <c:idx val="6"/>
            <c:spPr>
              <a:solidFill>
                <a:schemeClr val="accent1">
                  <a:lumMod val="60000"/>
                </a:schemeClr>
              </a:solidFill>
              <a:ln/>
              <a:effectLst/>
              <a:sp3d/>
            </c:spPr>
          </c:bandFmt>
          <c:bandFmt>
            <c:idx val="7"/>
            <c:spPr>
              <a:solidFill>
                <a:schemeClr val="accent2">
                  <a:lumMod val="60000"/>
                </a:schemeClr>
              </a:solidFill>
              <a:ln/>
              <a:effectLst/>
              <a:sp3d/>
            </c:spPr>
          </c:bandFmt>
          <c:bandFmt>
            <c:idx val="8"/>
            <c:spPr>
              <a:solidFill>
                <a:schemeClr val="accent3">
                  <a:lumMod val="60000"/>
                </a:schemeClr>
              </a:solidFill>
              <a:ln/>
              <a:effectLst/>
              <a:sp3d/>
            </c:spPr>
          </c:bandFmt>
          <c:bandFmt>
            <c:idx val="9"/>
            <c:spPr>
              <a:solidFill>
                <a:schemeClr val="accent4">
                  <a:lumMod val="60000"/>
                </a:schemeClr>
              </a:solidFill>
              <a:ln/>
              <a:effectLst/>
              <a:sp3d/>
            </c:spPr>
          </c:bandFmt>
          <c:bandFmt>
            <c:idx val="10"/>
            <c:spPr>
              <a:solidFill>
                <a:schemeClr val="accent5">
                  <a:lumMod val="60000"/>
                </a:schemeClr>
              </a:solidFill>
              <a:ln/>
              <a:effectLst/>
              <a:sp3d/>
            </c:spPr>
          </c:bandFmt>
          <c:bandFmt>
            <c:idx val="11"/>
            <c:spPr>
              <a:solidFill>
                <a:schemeClr val="accent6">
                  <a:lumMod val="60000"/>
                </a:schemeClr>
              </a:solidFill>
              <a:ln/>
              <a:effectLst/>
              <a:sp3d/>
            </c:spPr>
          </c:bandFmt>
          <c:bandFmt>
            <c:idx val="12"/>
            <c:spPr>
              <a:solidFill>
                <a:schemeClr val="accent1">
                  <a:lumMod val="80000"/>
                  <a:lumOff val="20000"/>
                </a:schemeClr>
              </a:solidFill>
              <a:ln/>
              <a:effectLst/>
              <a:sp3d/>
            </c:spPr>
          </c:bandFmt>
          <c:bandFmt>
            <c:idx val="13"/>
            <c:spPr>
              <a:solidFill>
                <a:schemeClr val="accent2">
                  <a:lumMod val="80000"/>
                  <a:lumOff val="20000"/>
                </a:schemeClr>
              </a:solidFill>
              <a:ln/>
              <a:effectLst/>
              <a:sp3d/>
            </c:spPr>
          </c:bandFmt>
          <c:bandFmt>
            <c:idx val="14"/>
            <c:spPr>
              <a:solidFill>
                <a:schemeClr val="accent3">
                  <a:lumMod val="80000"/>
                  <a:lumOff val="20000"/>
                </a:schemeClr>
              </a:solidFill>
              <a:ln/>
              <a:effectLst/>
              <a:sp3d/>
            </c:spPr>
          </c:bandFmt>
        </c:bandFmts>
        <c:axId val="467067344"/>
        <c:axId val="467075576"/>
        <c:axId val="535973320"/>
      </c:surface3DChart>
      <c:catAx>
        <c:axId val="467067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7075576"/>
        <c:crosses val="autoZero"/>
        <c:auto val="1"/>
        <c:lblAlgn val="ctr"/>
        <c:lblOffset val="100"/>
        <c:noMultiLvlLbl val="0"/>
      </c:catAx>
      <c:valAx>
        <c:axId val="467075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7067344"/>
        <c:crosses val="autoZero"/>
        <c:crossBetween val="midCat"/>
      </c:valAx>
      <c:serAx>
        <c:axId val="53597332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7075576"/>
        <c:crosses val="autoZero"/>
      </c:ser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GWP/kWh Cycles</a:t>
            </a:r>
            <a:r>
              <a:rPr lang="de-DE" baseline="0"/>
              <a:t> vs Efficiency</a:t>
            </a:r>
            <a:endParaRPr lang="de-DE"/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0"/>
      <c:rotY val="6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surface3DChart>
        <c:wireframe val="0"/>
        <c:ser>
          <c:idx val="0"/>
          <c:order val="0"/>
          <c:tx>
            <c:strRef>
              <c:f>'Use Phase'!$K$358</c:f>
              <c:strCache>
                <c:ptCount val="1"/>
                <c:pt idx="0">
                  <c:v>1000</c:v>
                </c:pt>
              </c:strCache>
            </c:strRef>
          </c:tx>
          <c:cat>
            <c:numRef>
              <c:f>'Use Phase'!$J$370:$J$377</c:f>
              <c:numCache>
                <c:formatCode>General</c:formatCode>
                <c:ptCount val="8"/>
                <c:pt idx="0">
                  <c:v>0.9</c:v>
                </c:pt>
                <c:pt idx="1">
                  <c:v>0.91</c:v>
                </c:pt>
                <c:pt idx="2">
                  <c:v>0.92</c:v>
                </c:pt>
                <c:pt idx="3">
                  <c:v>0.93</c:v>
                </c:pt>
                <c:pt idx="4">
                  <c:v>0.94</c:v>
                </c:pt>
                <c:pt idx="5">
                  <c:v>0.95</c:v>
                </c:pt>
                <c:pt idx="6">
                  <c:v>0.96</c:v>
                </c:pt>
                <c:pt idx="7">
                  <c:v>0.97</c:v>
                </c:pt>
              </c:numCache>
            </c:numRef>
          </c:cat>
          <c:val>
            <c:numRef>
              <c:f>'Use Phase'!$K$370:$K$377</c:f>
              <c:numCache>
                <c:formatCode>General</c:formatCode>
                <c:ptCount val="8"/>
                <c:pt idx="0">
                  <c:v>98.821656551071385</c:v>
                </c:pt>
                <c:pt idx="1">
                  <c:v>96.68658340215849</c:v>
                </c:pt>
                <c:pt idx="2">
                  <c:v>94.597924886917639</c:v>
                </c:pt>
                <c:pt idx="3">
                  <c:v>92.554183759101335</c:v>
                </c:pt>
                <c:pt idx="4">
                  <c:v>90.553926485068359</c:v>
                </c:pt>
                <c:pt idx="5">
                  <c:v>88.595779890488672</c:v>
                </c:pt>
                <c:pt idx="6">
                  <c:v>86.678428016629425</c:v>
                </c:pt>
                <c:pt idx="7">
                  <c:v>84.800609171097165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B3-411E-B3A7-C16A8404F896}"/>
            </c:ext>
          </c:extLst>
        </c:ser>
        <c:ser>
          <c:idx val="1"/>
          <c:order val="1"/>
          <c:tx>
            <c:strRef>
              <c:f>'Use Phase'!$L$358</c:f>
              <c:strCache>
                <c:ptCount val="1"/>
                <c:pt idx="0">
                  <c:v>2000</c:v>
                </c:pt>
              </c:strCache>
            </c:strRef>
          </c:tx>
          <c:cat>
            <c:numRef>
              <c:f>'Use Phase'!$J$370:$J$377</c:f>
              <c:numCache>
                <c:formatCode>General</c:formatCode>
                <c:ptCount val="8"/>
                <c:pt idx="0">
                  <c:v>0.9</c:v>
                </c:pt>
                <c:pt idx="1">
                  <c:v>0.91</c:v>
                </c:pt>
                <c:pt idx="2">
                  <c:v>0.92</c:v>
                </c:pt>
                <c:pt idx="3">
                  <c:v>0.93</c:v>
                </c:pt>
                <c:pt idx="4">
                  <c:v>0.94</c:v>
                </c:pt>
                <c:pt idx="5">
                  <c:v>0.95</c:v>
                </c:pt>
                <c:pt idx="6">
                  <c:v>0.96</c:v>
                </c:pt>
                <c:pt idx="7">
                  <c:v>0.97</c:v>
                </c:pt>
              </c:numCache>
            </c:numRef>
          </c:cat>
          <c:val>
            <c:numRef>
              <c:f>'Use Phase'!$L$370:$L$377</c:f>
              <c:numCache>
                <c:formatCode>General</c:formatCode>
                <c:ptCount val="8"/>
                <c:pt idx="0">
                  <c:v>54.714717164424584</c:v>
                </c:pt>
                <c:pt idx="1">
                  <c:v>53.064335657123195</c:v>
                </c:pt>
                <c:pt idx="2">
                  <c:v>51.449832008676204</c:v>
                </c:pt>
                <c:pt idx="3">
                  <c:v>49.87004886879798</c:v>
                </c:pt>
                <c:pt idx="4">
                  <c:v>48.323878136151201</c:v>
                </c:pt>
                <c:pt idx="5">
                  <c:v>46.810258366296964</c:v>
                </c:pt>
                <c:pt idx="6">
                  <c:v>45.328172341648035</c:v>
                </c:pt>
                <c:pt idx="7">
                  <c:v>43.876644791734151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B3-411E-B3A7-C16A8404F896}"/>
            </c:ext>
          </c:extLst>
        </c:ser>
        <c:ser>
          <c:idx val="2"/>
          <c:order val="2"/>
          <c:tx>
            <c:strRef>
              <c:f>'Use Phase'!$M$358</c:f>
              <c:strCache>
                <c:ptCount val="1"/>
                <c:pt idx="0">
                  <c:v>3000</c:v>
                </c:pt>
              </c:strCache>
            </c:strRef>
          </c:tx>
          <c:cat>
            <c:numRef>
              <c:f>'Use Phase'!$J$370:$J$377</c:f>
              <c:numCache>
                <c:formatCode>General</c:formatCode>
                <c:ptCount val="8"/>
                <c:pt idx="0">
                  <c:v>0.9</c:v>
                </c:pt>
                <c:pt idx="1">
                  <c:v>0.91</c:v>
                </c:pt>
                <c:pt idx="2">
                  <c:v>0.92</c:v>
                </c:pt>
                <c:pt idx="3">
                  <c:v>0.93</c:v>
                </c:pt>
                <c:pt idx="4">
                  <c:v>0.94</c:v>
                </c:pt>
                <c:pt idx="5">
                  <c:v>0.95</c:v>
                </c:pt>
                <c:pt idx="6">
                  <c:v>0.96</c:v>
                </c:pt>
                <c:pt idx="7">
                  <c:v>0.97</c:v>
                </c:pt>
              </c:numCache>
            </c:numRef>
          </c:cat>
          <c:val>
            <c:numRef>
              <c:f>'Use Phase'!$M$370:$M$377</c:f>
              <c:numCache>
                <c:formatCode>General</c:formatCode>
                <c:ptCount val="8"/>
                <c:pt idx="0">
                  <c:v>40.012404035542303</c:v>
                </c:pt>
                <c:pt idx="1">
                  <c:v>38.523586408778101</c:v>
                </c:pt>
                <c:pt idx="2">
                  <c:v>37.067134382595725</c:v>
                </c:pt>
                <c:pt idx="3">
                  <c:v>35.642003905363516</c:v>
                </c:pt>
                <c:pt idx="4">
                  <c:v>34.24719535317881</c:v>
                </c:pt>
                <c:pt idx="5">
                  <c:v>32.881751191566394</c:v>
                </c:pt>
                <c:pt idx="6">
                  <c:v>31.544753783320918</c:v>
                </c:pt>
                <c:pt idx="7">
                  <c:v>30.235323331946482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11E-B3A7-C16A8404F896}"/>
            </c:ext>
          </c:extLst>
        </c:ser>
        <c:ser>
          <c:idx val="3"/>
          <c:order val="3"/>
          <c:tx>
            <c:strRef>
              <c:f>'Use Phase'!$N$358</c:f>
              <c:strCache>
                <c:ptCount val="1"/>
                <c:pt idx="0">
                  <c:v>4000</c:v>
                </c:pt>
              </c:strCache>
            </c:strRef>
          </c:tx>
          <c:cat>
            <c:numRef>
              <c:f>'Use Phase'!$J$370:$J$377</c:f>
              <c:numCache>
                <c:formatCode>General</c:formatCode>
                <c:ptCount val="8"/>
                <c:pt idx="0">
                  <c:v>0.9</c:v>
                </c:pt>
                <c:pt idx="1">
                  <c:v>0.91</c:v>
                </c:pt>
                <c:pt idx="2">
                  <c:v>0.92</c:v>
                </c:pt>
                <c:pt idx="3">
                  <c:v>0.93</c:v>
                </c:pt>
                <c:pt idx="4">
                  <c:v>0.94</c:v>
                </c:pt>
                <c:pt idx="5">
                  <c:v>0.95</c:v>
                </c:pt>
                <c:pt idx="6">
                  <c:v>0.96</c:v>
                </c:pt>
                <c:pt idx="7">
                  <c:v>0.97</c:v>
                </c:pt>
              </c:numCache>
            </c:numRef>
          </c:cat>
          <c:val>
            <c:numRef>
              <c:f>'Use Phase'!$N$370:$N$377</c:f>
              <c:numCache>
                <c:formatCode>General</c:formatCode>
                <c:ptCount val="8"/>
                <c:pt idx="0">
                  <c:v>32.661247471101177</c:v>
                </c:pt>
                <c:pt idx="1">
                  <c:v>31.253211784605551</c:v>
                </c:pt>
                <c:pt idx="2">
                  <c:v>29.875785569555489</c:v>
                </c:pt>
                <c:pt idx="3">
                  <c:v>28.527981423646299</c:v>
                </c:pt>
                <c:pt idx="4">
                  <c:v>27.208853961692625</c:v>
                </c:pt>
                <c:pt idx="5">
                  <c:v>25.917497604201117</c:v>
                </c:pt>
                <c:pt idx="6">
                  <c:v>24.653044504157357</c:v>
                </c:pt>
                <c:pt idx="7">
                  <c:v>23.414662602052648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B3-411E-B3A7-C16A8404F896}"/>
            </c:ext>
          </c:extLst>
        </c:ser>
        <c:ser>
          <c:idx val="4"/>
          <c:order val="4"/>
          <c:tx>
            <c:strRef>
              <c:f>'Use Phase'!$O$358</c:f>
              <c:strCache>
                <c:ptCount val="1"/>
                <c:pt idx="0">
                  <c:v>5000</c:v>
                </c:pt>
              </c:strCache>
            </c:strRef>
          </c:tx>
          <c:cat>
            <c:numRef>
              <c:f>'Use Phase'!$J$370:$J$377</c:f>
              <c:numCache>
                <c:formatCode>General</c:formatCode>
                <c:ptCount val="8"/>
                <c:pt idx="0">
                  <c:v>0.9</c:v>
                </c:pt>
                <c:pt idx="1">
                  <c:v>0.91</c:v>
                </c:pt>
                <c:pt idx="2">
                  <c:v>0.92</c:v>
                </c:pt>
                <c:pt idx="3">
                  <c:v>0.93</c:v>
                </c:pt>
                <c:pt idx="4">
                  <c:v>0.94</c:v>
                </c:pt>
                <c:pt idx="5">
                  <c:v>0.95</c:v>
                </c:pt>
                <c:pt idx="6">
                  <c:v>0.96</c:v>
                </c:pt>
                <c:pt idx="7">
                  <c:v>0.97</c:v>
                </c:pt>
              </c:numCache>
            </c:numRef>
          </c:cat>
          <c:val>
            <c:numRef>
              <c:f>'Use Phase'!$O$370:$O$377</c:f>
              <c:numCache>
                <c:formatCode>General</c:formatCode>
                <c:ptCount val="8"/>
                <c:pt idx="0">
                  <c:v>28.250553532436495</c:v>
                </c:pt>
                <c:pt idx="1">
                  <c:v>26.890987010102023</c:v>
                </c:pt>
                <c:pt idx="2">
                  <c:v>25.560976281731346</c:v>
                </c:pt>
                <c:pt idx="3">
                  <c:v>24.259567934615959</c:v>
                </c:pt>
                <c:pt idx="4">
                  <c:v>22.985849126800908</c:v>
                </c:pt>
                <c:pt idx="5">
                  <c:v>21.738945451781948</c:v>
                </c:pt>
                <c:pt idx="6">
                  <c:v>20.518018936659217</c:v>
                </c:pt>
                <c:pt idx="7">
                  <c:v>19.322266164116346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2B3-411E-B3A7-C16A8404F896}"/>
            </c:ext>
          </c:extLst>
        </c:ser>
        <c:ser>
          <c:idx val="5"/>
          <c:order val="5"/>
          <c:tx>
            <c:strRef>
              <c:f>'Use Phase'!$P$358</c:f>
              <c:strCache>
                <c:ptCount val="1"/>
                <c:pt idx="0">
                  <c:v>6000</c:v>
                </c:pt>
              </c:strCache>
            </c:strRef>
          </c:tx>
          <c:cat>
            <c:numRef>
              <c:f>'Use Phase'!$J$370:$J$377</c:f>
              <c:numCache>
                <c:formatCode>General</c:formatCode>
                <c:ptCount val="8"/>
                <c:pt idx="0">
                  <c:v>0.9</c:v>
                </c:pt>
                <c:pt idx="1">
                  <c:v>0.91</c:v>
                </c:pt>
                <c:pt idx="2">
                  <c:v>0.92</c:v>
                </c:pt>
                <c:pt idx="3">
                  <c:v>0.93</c:v>
                </c:pt>
                <c:pt idx="4">
                  <c:v>0.94</c:v>
                </c:pt>
                <c:pt idx="5">
                  <c:v>0.95</c:v>
                </c:pt>
                <c:pt idx="6">
                  <c:v>0.96</c:v>
                </c:pt>
                <c:pt idx="7">
                  <c:v>0.97</c:v>
                </c:pt>
              </c:numCache>
            </c:numRef>
          </c:cat>
          <c:val>
            <c:numRef>
              <c:f>'Use Phase'!$P$370:$P$377</c:f>
              <c:numCache>
                <c:formatCode>General</c:formatCode>
                <c:ptCount val="8"/>
                <c:pt idx="0">
                  <c:v>25.310090906660044</c:v>
                </c:pt>
                <c:pt idx="1">
                  <c:v>23.982837160433004</c:v>
                </c:pt>
                <c:pt idx="2">
                  <c:v>22.68443675651525</c:v>
                </c:pt>
                <c:pt idx="3">
                  <c:v>21.413958941929071</c:v>
                </c:pt>
                <c:pt idx="4">
                  <c:v>20.170512570206437</c:v>
                </c:pt>
                <c:pt idx="5">
                  <c:v>18.953244016835832</c:v>
                </c:pt>
                <c:pt idx="6">
                  <c:v>17.761335224993793</c:v>
                </c:pt>
                <c:pt idx="7">
                  <c:v>16.59400187215881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2B3-411E-B3A7-C16A8404F896}"/>
            </c:ext>
          </c:extLst>
        </c:ser>
        <c:ser>
          <c:idx val="6"/>
          <c:order val="6"/>
          <c:tx>
            <c:strRef>
              <c:f>'Use Phase'!$Q$358</c:f>
              <c:strCache>
                <c:ptCount val="1"/>
                <c:pt idx="0">
                  <c:v>7000</c:v>
                </c:pt>
              </c:strCache>
            </c:strRef>
          </c:tx>
          <c:cat>
            <c:numRef>
              <c:f>'Use Phase'!$J$370:$J$377</c:f>
              <c:numCache>
                <c:formatCode>General</c:formatCode>
                <c:ptCount val="8"/>
                <c:pt idx="0">
                  <c:v>0.9</c:v>
                </c:pt>
                <c:pt idx="1">
                  <c:v>0.91</c:v>
                </c:pt>
                <c:pt idx="2">
                  <c:v>0.92</c:v>
                </c:pt>
                <c:pt idx="3">
                  <c:v>0.93</c:v>
                </c:pt>
                <c:pt idx="4">
                  <c:v>0.94</c:v>
                </c:pt>
                <c:pt idx="5">
                  <c:v>0.95</c:v>
                </c:pt>
                <c:pt idx="6">
                  <c:v>0.96</c:v>
                </c:pt>
                <c:pt idx="7">
                  <c:v>0.97</c:v>
                </c:pt>
              </c:numCache>
            </c:numRef>
          </c:cat>
          <c:val>
            <c:numRef>
              <c:f>'Use Phase'!$Q$370:$Q$377</c:f>
              <c:numCache>
                <c:formatCode>General</c:formatCode>
                <c:ptCount val="8"/>
                <c:pt idx="0">
                  <c:v>23.209760459676865</c:v>
                </c:pt>
                <c:pt idx="1">
                  <c:v>21.905587267812276</c:v>
                </c:pt>
                <c:pt idx="2">
                  <c:v>20.629765667075183</c:v>
                </c:pt>
                <c:pt idx="3">
                  <c:v>19.381381090009867</c:v>
                </c:pt>
                <c:pt idx="4">
                  <c:v>18.159557886924667</c:v>
                </c:pt>
                <c:pt idx="5">
                  <c:v>16.96345727758861</c:v>
                </c:pt>
                <c:pt idx="6">
                  <c:v>15.792275430947065</c:v>
                </c:pt>
                <c:pt idx="7">
                  <c:v>14.645241663617716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2B3-411E-B3A7-C16A8404F896}"/>
            </c:ext>
          </c:extLst>
        </c:ser>
        <c:bandFmts>
          <c:bandFmt>
            <c:idx val="8"/>
            <c:spPr>
              <a:solidFill>
                <a:schemeClr val="accent3">
                  <a:lumMod val="60000"/>
                </a:schemeClr>
              </a:solidFill>
              <a:ln/>
              <a:effectLst/>
              <a:sp3d/>
            </c:spPr>
          </c:bandFmt>
          <c:bandFmt>
            <c:idx val="9"/>
            <c:spPr>
              <a:solidFill>
                <a:schemeClr val="accent4">
                  <a:lumMod val="60000"/>
                </a:schemeClr>
              </a:solidFill>
              <a:ln/>
              <a:effectLst/>
              <a:sp3d/>
            </c:spPr>
          </c:bandFmt>
          <c:bandFmt>
            <c:idx val="10"/>
            <c:spPr>
              <a:solidFill>
                <a:schemeClr val="accent5">
                  <a:lumMod val="60000"/>
                </a:schemeClr>
              </a:solidFill>
              <a:ln/>
              <a:effectLst/>
              <a:sp3d/>
            </c:spPr>
          </c:bandFmt>
          <c:bandFmt>
            <c:idx val="11"/>
            <c:spPr>
              <a:solidFill>
                <a:schemeClr val="accent6">
                  <a:lumMod val="60000"/>
                </a:schemeClr>
              </a:solidFill>
              <a:ln/>
              <a:effectLst/>
              <a:sp3d/>
            </c:spPr>
          </c:bandFmt>
          <c:bandFmt>
            <c:idx val="12"/>
            <c:spPr>
              <a:solidFill>
                <a:schemeClr val="accent1">
                  <a:lumMod val="80000"/>
                  <a:lumOff val="20000"/>
                </a:schemeClr>
              </a:solidFill>
              <a:ln/>
              <a:effectLst/>
              <a:sp3d/>
            </c:spPr>
          </c:bandFmt>
          <c:bandFmt>
            <c:idx val="13"/>
            <c:spPr>
              <a:solidFill>
                <a:schemeClr val="accent2">
                  <a:lumMod val="80000"/>
                  <a:lumOff val="20000"/>
                </a:schemeClr>
              </a:solidFill>
              <a:ln/>
              <a:effectLst/>
              <a:sp3d/>
            </c:spPr>
          </c:bandFmt>
          <c:bandFmt>
            <c:idx val="14"/>
            <c:spPr>
              <a:solidFill>
                <a:schemeClr val="accent3">
                  <a:lumMod val="80000"/>
                  <a:lumOff val="20000"/>
                </a:schemeClr>
              </a:solidFill>
              <a:ln/>
              <a:effectLst/>
              <a:sp3d/>
            </c:spPr>
          </c:bandFmt>
        </c:bandFmts>
        <c:axId val="467075968"/>
        <c:axId val="467077144"/>
        <c:axId val="535971200"/>
      </c:surface3DChart>
      <c:catAx>
        <c:axId val="467075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7077144"/>
        <c:crosses val="autoZero"/>
        <c:auto val="1"/>
        <c:lblAlgn val="ctr"/>
        <c:lblOffset val="100"/>
        <c:noMultiLvlLbl val="0"/>
      </c:catAx>
      <c:valAx>
        <c:axId val="467077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7075968"/>
        <c:crosses val="autoZero"/>
        <c:crossBetween val="midCat"/>
      </c:valAx>
      <c:serAx>
        <c:axId val="53597120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7077144"/>
        <c:crosses val="autoZero"/>
      </c:serAx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2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GB" b="1"/>
              <a:t>AP</a:t>
            </a:r>
          </a:p>
        </c:rich>
      </c:tx>
      <c:layout>
        <c:manualLayout>
          <c:xMode val="edge"/>
          <c:yMode val="edge"/>
          <c:x val="0.44420313244631054"/>
          <c:y val="1.96829464781939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2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844475626586813"/>
          <c:y val="7.6299469676328668E-2"/>
          <c:w val="0.73621175442406106"/>
          <c:h val="0.773141953100033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Production!$F$162:$G$162</c:f>
              <c:strCache>
                <c:ptCount val="2"/>
                <c:pt idx="0">
                  <c:v>Anode</c:v>
                </c:pt>
                <c:pt idx="1">
                  <c:v>Foil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bg1"/>
              </a:bgClr>
            </a:pattFill>
            <a:ln>
              <a:solidFill>
                <a:schemeClr val="accent2"/>
              </a:solidFill>
            </a:ln>
            <a:effectLst/>
          </c:spPr>
          <c:invertIfNegative val="0"/>
          <c:cat>
            <c:multiLvlStrRef>
              <c:f>Production!$H$99:$N$100</c:f>
              <c:multiLvlStrCache>
                <c:ptCount val="7"/>
                <c:lvl>
                  <c:pt idx="0">
                    <c:v>NaNMC</c:v>
                  </c:pt>
                  <c:pt idx="1">
                    <c:v>NaMVP</c:v>
                  </c:pt>
                  <c:pt idx="2">
                    <c:v>NaMMO</c:v>
                  </c:pt>
                  <c:pt idx="3">
                    <c:v>NaNMMT</c:v>
                  </c:pt>
                  <c:pt idx="4">
                    <c:v>NaPBA</c:v>
                  </c:pt>
                  <c:pt idx="5">
                    <c:v>LiNMC</c:v>
                  </c:pt>
                  <c:pt idx="6">
                    <c:v>LiFP</c:v>
                  </c:pt>
                </c:lvl>
                <c:lvl>
                  <c:pt idx="0">
                    <c:v>SIB</c:v>
                  </c:pt>
                  <c:pt idx="5">
                    <c:v>LIB</c:v>
                  </c:pt>
                </c:lvl>
              </c:multiLvlStrCache>
            </c:multiLvlStrRef>
          </c:cat>
          <c:val>
            <c:numRef>
              <c:f>Production!$H$162:$N$162</c:f>
              <c:numCache>
                <c:formatCode>0.00E+00</c:formatCode>
                <c:ptCount val="7"/>
                <c:pt idx="0">
                  <c:v>1.9012423289064145E-2</c:v>
                </c:pt>
                <c:pt idx="1">
                  <c:v>3.4769027359607366E-2</c:v>
                </c:pt>
                <c:pt idx="2">
                  <c:v>1.7589880787007437E-2</c:v>
                </c:pt>
                <c:pt idx="3">
                  <c:v>1.5614168693738299E-2</c:v>
                </c:pt>
                <c:pt idx="4">
                  <c:v>4.4094586966066607E-2</c:v>
                </c:pt>
                <c:pt idx="5">
                  <c:v>3.7673171189272055E-2</c:v>
                </c:pt>
                <c:pt idx="6">
                  <c:v>6.8482314980500697E-2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B1-4F16-AB92-4760534832CA}"/>
            </c:ext>
          </c:extLst>
        </c:ser>
        <c:ser>
          <c:idx val="1"/>
          <c:order val="1"/>
          <c:tx>
            <c:strRef>
              <c:f>Production!$F$163:$G$163</c:f>
              <c:strCache>
                <c:ptCount val="2"/>
                <c:pt idx="0">
                  <c:v>Anode</c:v>
                </c:pt>
                <c:pt idx="1">
                  <c:v>Act mat</c:v>
                </c:pt>
              </c:strCache>
            </c:strRef>
          </c:tx>
          <c:spPr>
            <a:pattFill prst="pct60">
              <a:fgClr>
                <a:schemeClr val="accent2"/>
              </a:fgClr>
              <a:bgClr>
                <a:schemeClr val="bg1"/>
              </a:bgClr>
            </a:pattFill>
            <a:ln>
              <a:solidFill>
                <a:schemeClr val="accent2"/>
              </a:solidFill>
            </a:ln>
            <a:effectLst/>
          </c:spPr>
          <c:invertIfNegative val="0"/>
          <c:cat>
            <c:multiLvlStrRef>
              <c:f>Production!$H$99:$N$100</c:f>
              <c:multiLvlStrCache>
                <c:ptCount val="7"/>
                <c:lvl>
                  <c:pt idx="0">
                    <c:v>NaNMC</c:v>
                  </c:pt>
                  <c:pt idx="1">
                    <c:v>NaMVP</c:v>
                  </c:pt>
                  <c:pt idx="2">
                    <c:v>NaMMO</c:v>
                  </c:pt>
                  <c:pt idx="3">
                    <c:v>NaNMMT</c:v>
                  </c:pt>
                  <c:pt idx="4">
                    <c:v>NaPBA</c:v>
                  </c:pt>
                  <c:pt idx="5">
                    <c:v>LiNMC</c:v>
                  </c:pt>
                  <c:pt idx="6">
                    <c:v>LiFP</c:v>
                  </c:pt>
                </c:lvl>
                <c:lvl>
                  <c:pt idx="0">
                    <c:v>SIB</c:v>
                  </c:pt>
                  <c:pt idx="5">
                    <c:v>LIB</c:v>
                  </c:pt>
                </c:lvl>
              </c:multiLvlStrCache>
            </c:multiLvlStrRef>
          </c:cat>
          <c:val>
            <c:numRef>
              <c:f>Production!$H$163:$N$163</c:f>
              <c:numCache>
                <c:formatCode>0.00E+00</c:formatCode>
                <c:ptCount val="7"/>
                <c:pt idx="0">
                  <c:v>0.26175243225874356</c:v>
                </c:pt>
                <c:pt idx="1">
                  <c:v>0.17800984787922389</c:v>
                </c:pt>
                <c:pt idx="2">
                  <c:v>0.2618593474185103</c:v>
                </c:pt>
                <c:pt idx="3">
                  <c:v>0.22948304948413797</c:v>
                </c:pt>
                <c:pt idx="4">
                  <c:v>0.22605532208492757</c:v>
                </c:pt>
                <c:pt idx="5">
                  <c:v>9.5918291805181782E-3</c:v>
                </c:pt>
                <c:pt idx="6">
                  <c:v>1.088628297287072E-2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B1-4F16-AB92-4760534832CA}"/>
            </c:ext>
          </c:extLst>
        </c:ser>
        <c:ser>
          <c:idx val="2"/>
          <c:order val="2"/>
          <c:tx>
            <c:strRef>
              <c:f>Production!$F$164:$G$164</c:f>
              <c:strCache>
                <c:ptCount val="2"/>
                <c:pt idx="0">
                  <c:v>Anode</c:v>
                </c:pt>
                <c:pt idx="1">
                  <c:v>Binder </c:v>
                </c:pt>
              </c:strCache>
            </c:strRef>
          </c:tx>
          <c:spPr>
            <a:pattFill prst="lgConfetti">
              <a:fgClr>
                <a:schemeClr val="accent2"/>
              </a:fgClr>
              <a:bgClr>
                <a:schemeClr val="bg1"/>
              </a:bgClr>
            </a:pattFill>
            <a:ln>
              <a:solidFill>
                <a:schemeClr val="accent2"/>
              </a:solidFill>
            </a:ln>
            <a:effectLst/>
          </c:spPr>
          <c:invertIfNegative val="0"/>
          <c:cat>
            <c:multiLvlStrRef>
              <c:f>Production!$H$99:$N$100</c:f>
              <c:multiLvlStrCache>
                <c:ptCount val="7"/>
                <c:lvl>
                  <c:pt idx="0">
                    <c:v>NaNMC</c:v>
                  </c:pt>
                  <c:pt idx="1">
                    <c:v>NaMVP</c:v>
                  </c:pt>
                  <c:pt idx="2">
                    <c:v>NaMMO</c:v>
                  </c:pt>
                  <c:pt idx="3">
                    <c:v>NaNMMT</c:v>
                  </c:pt>
                  <c:pt idx="4">
                    <c:v>NaPBA</c:v>
                  </c:pt>
                  <c:pt idx="5">
                    <c:v>LiNMC</c:v>
                  </c:pt>
                  <c:pt idx="6">
                    <c:v>LiFP</c:v>
                  </c:pt>
                </c:lvl>
                <c:lvl>
                  <c:pt idx="0">
                    <c:v>SIB</c:v>
                  </c:pt>
                  <c:pt idx="5">
                    <c:v>LIB</c:v>
                  </c:pt>
                </c:lvl>
              </c:multiLvlStrCache>
            </c:multiLvlStrRef>
          </c:cat>
          <c:val>
            <c:numRef>
              <c:f>Production!$H$164:$N$164</c:f>
              <c:numCache>
                <c:formatCode>0.00E+00</c:formatCode>
                <c:ptCount val="7"/>
                <c:pt idx="0">
                  <c:v>1.8317617122354164E-3</c:v>
                </c:pt>
                <c:pt idx="1">
                  <c:v>1.2620336609657846E-3</c:v>
                </c:pt>
                <c:pt idx="2">
                  <c:v>1.8320678106482022E-3</c:v>
                </c:pt>
                <c:pt idx="3">
                  <c:v>1.6409679006016465E-3</c:v>
                </c:pt>
                <c:pt idx="4">
                  <c:v>1.5680863074703632E-3</c:v>
                </c:pt>
                <c:pt idx="5">
                  <c:v>3.8729218961219239E-4</c:v>
                </c:pt>
                <c:pt idx="6">
                  <c:v>4.4025457481489366E-4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B1-4F16-AB92-4760534832CA}"/>
            </c:ext>
          </c:extLst>
        </c:ser>
        <c:ser>
          <c:idx val="3"/>
          <c:order val="3"/>
          <c:tx>
            <c:strRef>
              <c:f>Production!$F$165:$G$165</c:f>
              <c:strCache>
                <c:ptCount val="2"/>
                <c:pt idx="0">
                  <c:v>Anode</c:v>
                </c:pt>
                <c:pt idx="1">
                  <c:v>other</c:v>
                </c:pt>
              </c:strCache>
            </c:strRef>
          </c:tx>
          <c:spPr>
            <a:pattFill prst="dkDnDiag">
              <a:fgClr>
                <a:schemeClr val="accent2"/>
              </a:fgClr>
              <a:bgClr>
                <a:schemeClr val="bg1"/>
              </a:bgClr>
            </a:pattFill>
            <a:ln>
              <a:solidFill>
                <a:schemeClr val="accent2"/>
              </a:solidFill>
            </a:ln>
            <a:effectLst/>
          </c:spPr>
          <c:invertIfNegative val="0"/>
          <c:cat>
            <c:multiLvlStrRef>
              <c:f>Production!$H$99:$N$100</c:f>
              <c:multiLvlStrCache>
                <c:ptCount val="7"/>
                <c:lvl>
                  <c:pt idx="0">
                    <c:v>NaNMC</c:v>
                  </c:pt>
                  <c:pt idx="1">
                    <c:v>NaMVP</c:v>
                  </c:pt>
                  <c:pt idx="2">
                    <c:v>NaMMO</c:v>
                  </c:pt>
                  <c:pt idx="3">
                    <c:v>NaNMMT</c:v>
                  </c:pt>
                  <c:pt idx="4">
                    <c:v>NaPBA</c:v>
                  </c:pt>
                  <c:pt idx="5">
                    <c:v>LiNMC</c:v>
                  </c:pt>
                  <c:pt idx="6">
                    <c:v>LiFP</c:v>
                  </c:pt>
                </c:lvl>
                <c:lvl>
                  <c:pt idx="0">
                    <c:v>SIB</c:v>
                  </c:pt>
                  <c:pt idx="5">
                    <c:v>LIB</c:v>
                  </c:pt>
                </c:lvl>
              </c:multiLvlStrCache>
            </c:multiLvlStrRef>
          </c:cat>
          <c:val>
            <c:numRef>
              <c:f>Production!$H$165:$N$165</c:f>
              <c:numCache>
                <c:formatCode>0.00E+00</c:formatCode>
                <c:ptCount val="7"/>
                <c:pt idx="0">
                  <c:v>3.031881454734534E-3</c:v>
                </c:pt>
                <c:pt idx="1">
                  <c:v>2.1454572236418337E-3</c:v>
                </c:pt>
                <c:pt idx="2">
                  <c:v>2.9419136426706901E-3</c:v>
                </c:pt>
                <c:pt idx="3">
                  <c:v>2.6258206629492294E-3</c:v>
                </c:pt>
                <c:pt idx="4">
                  <c:v>2.8225553534466474E-3</c:v>
                </c:pt>
                <c:pt idx="5">
                  <c:v>1.0641030153346403E-3</c:v>
                </c:pt>
                <c:pt idx="6">
                  <c:v>1.7749774254785713E-3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4B1-4F16-AB92-4760534832CA}"/>
            </c:ext>
          </c:extLst>
        </c:ser>
        <c:ser>
          <c:idx val="4"/>
          <c:order val="4"/>
          <c:tx>
            <c:strRef>
              <c:f>Production!$F$166:$G$166</c:f>
              <c:strCache>
                <c:ptCount val="2"/>
                <c:pt idx="0">
                  <c:v>Cathode</c:v>
                </c:pt>
                <c:pt idx="1">
                  <c:v>Foil</c:v>
                </c:pt>
              </c:strCache>
            </c:strRef>
          </c:tx>
          <c:spPr>
            <a:pattFill prst="narHorz">
              <a:fgClr>
                <a:schemeClr val="accent5"/>
              </a:fgClr>
              <a:bgClr>
                <a:schemeClr val="bg1"/>
              </a:bgClr>
            </a:pattFill>
            <a:ln>
              <a:solidFill>
                <a:schemeClr val="accent5"/>
              </a:solidFill>
            </a:ln>
            <a:effectLst/>
          </c:spPr>
          <c:invertIfNegative val="0"/>
          <c:cat>
            <c:multiLvlStrRef>
              <c:f>Production!$H$99:$N$100</c:f>
              <c:multiLvlStrCache>
                <c:ptCount val="7"/>
                <c:lvl>
                  <c:pt idx="0">
                    <c:v>NaNMC</c:v>
                  </c:pt>
                  <c:pt idx="1">
                    <c:v>NaMVP</c:v>
                  </c:pt>
                  <c:pt idx="2">
                    <c:v>NaMMO</c:v>
                  </c:pt>
                  <c:pt idx="3">
                    <c:v>NaNMMT</c:v>
                  </c:pt>
                  <c:pt idx="4">
                    <c:v>NaPBA</c:v>
                  </c:pt>
                  <c:pt idx="5">
                    <c:v>LiNMC</c:v>
                  </c:pt>
                  <c:pt idx="6">
                    <c:v>LiFP</c:v>
                  </c:pt>
                </c:lvl>
                <c:lvl>
                  <c:pt idx="0">
                    <c:v>SIB</c:v>
                  </c:pt>
                  <c:pt idx="5">
                    <c:v>LIB</c:v>
                  </c:pt>
                </c:lvl>
              </c:multiLvlStrCache>
            </c:multiLvlStrRef>
          </c:cat>
          <c:val>
            <c:numRef>
              <c:f>Production!$H$166:$N$166</c:f>
              <c:numCache>
                <c:formatCode>0.00E+00</c:formatCode>
                <c:ptCount val="7"/>
                <c:pt idx="0">
                  <c:v>1.7848902145575544E-2</c:v>
                </c:pt>
                <c:pt idx="1">
                  <c:v>2.4167944607494773E-2</c:v>
                </c:pt>
                <c:pt idx="2">
                  <c:v>1.641432373659716E-2</c:v>
                </c:pt>
                <c:pt idx="3">
                  <c:v>1.4569371373981736E-2</c:v>
                </c:pt>
                <c:pt idx="4">
                  <c:v>4.208743649250455E-2</c:v>
                </c:pt>
                <c:pt idx="5">
                  <c:v>1.071321939563346E-2</c:v>
                </c:pt>
                <c:pt idx="6">
                  <c:v>1.9810503316910092E-2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4B1-4F16-AB92-4760534832CA}"/>
            </c:ext>
          </c:extLst>
        </c:ser>
        <c:ser>
          <c:idx val="5"/>
          <c:order val="5"/>
          <c:tx>
            <c:strRef>
              <c:f>Production!$F$167:$G$167</c:f>
              <c:strCache>
                <c:ptCount val="2"/>
                <c:pt idx="0">
                  <c:v>Cathode</c:v>
                </c:pt>
                <c:pt idx="1">
                  <c:v>Act mat</c:v>
                </c:pt>
              </c:strCache>
            </c:strRef>
          </c:tx>
          <c:spPr>
            <a:pattFill prst="pct60">
              <a:fgClr>
                <a:schemeClr val="accent5"/>
              </a:fgClr>
              <a:bgClr>
                <a:schemeClr val="bg1"/>
              </a:bgClr>
            </a:pattFill>
            <a:ln>
              <a:solidFill>
                <a:schemeClr val="accent5"/>
              </a:solidFill>
            </a:ln>
            <a:effectLst/>
          </c:spPr>
          <c:invertIfNegative val="0"/>
          <c:cat>
            <c:multiLvlStrRef>
              <c:f>Production!$H$99:$N$100</c:f>
              <c:multiLvlStrCache>
                <c:ptCount val="7"/>
                <c:lvl>
                  <c:pt idx="0">
                    <c:v>NaNMC</c:v>
                  </c:pt>
                  <c:pt idx="1">
                    <c:v>NaMVP</c:v>
                  </c:pt>
                  <c:pt idx="2">
                    <c:v>NaMMO</c:v>
                  </c:pt>
                  <c:pt idx="3">
                    <c:v>NaNMMT</c:v>
                  </c:pt>
                  <c:pt idx="4">
                    <c:v>NaPBA</c:v>
                  </c:pt>
                  <c:pt idx="5">
                    <c:v>LiNMC</c:v>
                  </c:pt>
                  <c:pt idx="6">
                    <c:v>LiFP</c:v>
                  </c:pt>
                </c:lvl>
                <c:lvl>
                  <c:pt idx="0">
                    <c:v>SIB</c:v>
                  </c:pt>
                  <c:pt idx="5">
                    <c:v>LIB</c:v>
                  </c:pt>
                </c:lvl>
              </c:multiLvlStrCache>
            </c:multiLvlStrRef>
          </c:cat>
          <c:val>
            <c:numRef>
              <c:f>Production!$H$167:$N$167</c:f>
              <c:numCache>
                <c:formatCode>0.00E+00</c:formatCode>
                <c:ptCount val="7"/>
                <c:pt idx="0">
                  <c:v>0.54807573714023117</c:v>
                </c:pt>
                <c:pt idx="1">
                  <c:v>0.47591289355019734</c:v>
                </c:pt>
                <c:pt idx="2">
                  <c:v>6.803920800234875E-2</c:v>
                </c:pt>
                <c:pt idx="3">
                  <c:v>0.15437721095660106</c:v>
                </c:pt>
                <c:pt idx="4">
                  <c:v>6.1343536348240614E-2</c:v>
                </c:pt>
                <c:pt idx="5">
                  <c:v>0.30567645098967139</c:v>
                </c:pt>
                <c:pt idx="6">
                  <c:v>0.11405280184368047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4B1-4F16-AB92-4760534832CA}"/>
            </c:ext>
          </c:extLst>
        </c:ser>
        <c:ser>
          <c:idx val="6"/>
          <c:order val="6"/>
          <c:tx>
            <c:strRef>
              <c:f>Production!$F$168:$G$168</c:f>
              <c:strCache>
                <c:ptCount val="2"/>
                <c:pt idx="0">
                  <c:v>Cathode</c:v>
                </c:pt>
                <c:pt idx="1">
                  <c:v>Binder </c:v>
                </c:pt>
              </c:strCache>
            </c:strRef>
          </c:tx>
          <c:spPr>
            <a:pattFill prst="lgConfetti">
              <a:fgClr>
                <a:schemeClr val="accent5"/>
              </a:fgClr>
              <a:bgClr>
                <a:schemeClr val="bg1"/>
              </a:bgClr>
            </a:pattFill>
            <a:ln>
              <a:solidFill>
                <a:schemeClr val="accent5"/>
              </a:solidFill>
            </a:ln>
            <a:effectLst/>
          </c:spPr>
          <c:invertIfNegative val="0"/>
          <c:cat>
            <c:multiLvlStrRef>
              <c:f>Production!$H$99:$N$100</c:f>
              <c:multiLvlStrCache>
                <c:ptCount val="7"/>
                <c:lvl>
                  <c:pt idx="0">
                    <c:v>NaNMC</c:v>
                  </c:pt>
                  <c:pt idx="1">
                    <c:v>NaMVP</c:v>
                  </c:pt>
                  <c:pt idx="2">
                    <c:v>NaMMO</c:v>
                  </c:pt>
                  <c:pt idx="3">
                    <c:v>NaNMMT</c:v>
                  </c:pt>
                  <c:pt idx="4">
                    <c:v>NaPBA</c:v>
                  </c:pt>
                  <c:pt idx="5">
                    <c:v>LiNMC</c:v>
                  </c:pt>
                  <c:pt idx="6">
                    <c:v>LiFP</c:v>
                  </c:pt>
                </c:lvl>
                <c:lvl>
                  <c:pt idx="0">
                    <c:v>SIB</c:v>
                  </c:pt>
                  <c:pt idx="5">
                    <c:v>LIB</c:v>
                  </c:pt>
                </c:lvl>
              </c:multiLvlStrCache>
            </c:multiLvlStrRef>
          </c:cat>
          <c:val>
            <c:numRef>
              <c:f>Production!$H$168:$N$168</c:f>
              <c:numCache>
                <c:formatCode>0.00E+00</c:formatCode>
                <c:ptCount val="7"/>
                <c:pt idx="0">
                  <c:v>4.2320011972335472E-3</c:v>
                </c:pt>
                <c:pt idx="1">
                  <c:v>3.7861009828973531E-3</c:v>
                </c:pt>
                <c:pt idx="2">
                  <c:v>6.0016014486751453E-3</c:v>
                </c:pt>
                <c:pt idx="3">
                  <c:v>2.9663650510875919E-3</c:v>
                </c:pt>
                <c:pt idx="4">
                  <c:v>3.7006836856300568E-3</c:v>
                </c:pt>
                <c:pt idx="5">
                  <c:v>2.1455407377474873E-3</c:v>
                </c:pt>
                <c:pt idx="6">
                  <c:v>2.9114477718142628E-3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4B1-4F16-AB92-4760534832CA}"/>
            </c:ext>
          </c:extLst>
        </c:ser>
        <c:ser>
          <c:idx val="7"/>
          <c:order val="7"/>
          <c:tx>
            <c:strRef>
              <c:f>Production!$F$169:$G$169</c:f>
              <c:strCache>
                <c:ptCount val="2"/>
                <c:pt idx="0">
                  <c:v>Cathode</c:v>
                </c:pt>
                <c:pt idx="1">
                  <c:v>other</c:v>
                </c:pt>
              </c:strCache>
            </c:strRef>
          </c:tx>
          <c:spPr>
            <a:pattFill prst="dkUpDiag">
              <a:fgClr>
                <a:schemeClr val="accent5"/>
              </a:fgClr>
              <a:bgClr>
                <a:schemeClr val="bg1"/>
              </a:bgClr>
            </a:pattFill>
            <a:ln>
              <a:solidFill>
                <a:schemeClr val="accent5"/>
              </a:solidFill>
            </a:ln>
            <a:effectLst/>
          </c:spPr>
          <c:invertIfNegative val="0"/>
          <c:cat>
            <c:multiLvlStrRef>
              <c:f>Production!$H$99:$N$100</c:f>
              <c:multiLvlStrCache>
                <c:ptCount val="7"/>
                <c:lvl>
                  <c:pt idx="0">
                    <c:v>NaNMC</c:v>
                  </c:pt>
                  <c:pt idx="1">
                    <c:v>NaMVP</c:v>
                  </c:pt>
                  <c:pt idx="2">
                    <c:v>NaMMO</c:v>
                  </c:pt>
                  <c:pt idx="3">
                    <c:v>NaNMMT</c:v>
                  </c:pt>
                  <c:pt idx="4">
                    <c:v>NaPBA</c:v>
                  </c:pt>
                  <c:pt idx="5">
                    <c:v>LiNMC</c:v>
                  </c:pt>
                  <c:pt idx="6">
                    <c:v>LiFP</c:v>
                  </c:pt>
                </c:lvl>
                <c:lvl>
                  <c:pt idx="0">
                    <c:v>SIB</c:v>
                  </c:pt>
                  <c:pt idx="5">
                    <c:v>LIB</c:v>
                  </c:pt>
                </c:lvl>
              </c:multiLvlStrCache>
            </c:multiLvlStrRef>
          </c:cat>
          <c:val>
            <c:numRef>
              <c:f>Production!$H$169:$N$169</c:f>
              <c:numCache>
                <c:formatCode>0.00E+00</c:formatCode>
                <c:ptCount val="7"/>
                <c:pt idx="0">
                  <c:v>3.1847754466449514E-3</c:v>
                </c:pt>
                <c:pt idx="1">
                  <c:v>2.839575737172965E-3</c:v>
                </c:pt>
                <c:pt idx="2">
                  <c:v>2.4749271387067211E-3</c:v>
                </c:pt>
                <c:pt idx="3">
                  <c:v>2.2189925321735651E-3</c:v>
                </c:pt>
                <c:pt idx="4">
                  <c:v>2.9480022580442712E-3</c:v>
                </c:pt>
                <c:pt idx="5">
                  <c:v>1.5920877767418569E-3</c:v>
                </c:pt>
                <c:pt idx="6">
                  <c:v>2.2152320002934585E-3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4B1-4F16-AB92-4760534832CA}"/>
            </c:ext>
          </c:extLst>
        </c:ser>
        <c:ser>
          <c:idx val="8"/>
          <c:order val="8"/>
          <c:tx>
            <c:strRef>
              <c:f>Production!$F$170:$G$170</c:f>
              <c:strCache>
                <c:ptCount val="2"/>
                <c:pt idx="0">
                  <c:v>Electrolyte</c:v>
                </c:pt>
              </c:strCache>
            </c:strRef>
          </c:tx>
          <c:spPr>
            <a:pattFill prst="zigZag">
              <a:fgClr>
                <a:schemeClr val="accent6"/>
              </a:fgClr>
              <a:bgClr>
                <a:schemeClr val="accent6">
                  <a:lumMod val="20000"/>
                  <a:lumOff val="80000"/>
                </a:schemeClr>
              </a:bgClr>
            </a:patt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multiLvlStrRef>
              <c:f>Production!$H$99:$N$100</c:f>
              <c:multiLvlStrCache>
                <c:ptCount val="7"/>
                <c:lvl>
                  <c:pt idx="0">
                    <c:v>NaNMC</c:v>
                  </c:pt>
                  <c:pt idx="1">
                    <c:v>NaMVP</c:v>
                  </c:pt>
                  <c:pt idx="2">
                    <c:v>NaMMO</c:v>
                  </c:pt>
                  <c:pt idx="3">
                    <c:v>NaNMMT</c:v>
                  </c:pt>
                  <c:pt idx="4">
                    <c:v>NaPBA</c:v>
                  </c:pt>
                  <c:pt idx="5">
                    <c:v>LiNMC</c:v>
                  </c:pt>
                  <c:pt idx="6">
                    <c:v>LiFP</c:v>
                  </c:pt>
                </c:lvl>
                <c:lvl>
                  <c:pt idx="0">
                    <c:v>SIB</c:v>
                  </c:pt>
                  <c:pt idx="5">
                    <c:v>LIB</c:v>
                  </c:pt>
                </c:lvl>
              </c:multiLvlStrCache>
            </c:multiLvlStrRef>
          </c:cat>
          <c:val>
            <c:numRef>
              <c:f>Production!$H$170:$N$170</c:f>
              <c:numCache>
                <c:formatCode>0.00E+00</c:formatCode>
                <c:ptCount val="7"/>
                <c:pt idx="0">
                  <c:v>3.9856608290363707E-2</c:v>
                </c:pt>
                <c:pt idx="1">
                  <c:v>3.9690958637373916E-2</c:v>
                </c:pt>
                <c:pt idx="2">
                  <c:v>3.8347074519429612E-2</c:v>
                </c:pt>
                <c:pt idx="3">
                  <c:v>3.3766070262380037E-2</c:v>
                </c:pt>
                <c:pt idx="4">
                  <c:v>6.0904472182148901E-2</c:v>
                </c:pt>
                <c:pt idx="5">
                  <c:v>1.4829472746195871E-2</c:v>
                </c:pt>
                <c:pt idx="6">
                  <c:v>2.2025735317203553E-2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4B1-4F16-AB92-4760534832CA}"/>
            </c:ext>
          </c:extLst>
        </c:ser>
        <c:ser>
          <c:idx val="9"/>
          <c:order val="9"/>
          <c:tx>
            <c:strRef>
              <c:f>Production!$F$171:$G$171</c:f>
              <c:strCache>
                <c:ptCount val="2"/>
                <c:pt idx="0">
                  <c:v>Separator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rgbClr val="7030A0"/>
              </a:solidFill>
            </a:ln>
            <a:effectLst/>
          </c:spPr>
          <c:invertIfNegative val="0"/>
          <c:cat>
            <c:multiLvlStrRef>
              <c:f>Production!$H$99:$N$100</c:f>
              <c:multiLvlStrCache>
                <c:ptCount val="7"/>
                <c:lvl>
                  <c:pt idx="0">
                    <c:v>NaNMC</c:v>
                  </c:pt>
                  <c:pt idx="1">
                    <c:v>NaMVP</c:v>
                  </c:pt>
                  <c:pt idx="2">
                    <c:v>NaMMO</c:v>
                  </c:pt>
                  <c:pt idx="3">
                    <c:v>NaNMMT</c:v>
                  </c:pt>
                  <c:pt idx="4">
                    <c:v>NaPBA</c:v>
                  </c:pt>
                  <c:pt idx="5">
                    <c:v>LiNMC</c:v>
                  </c:pt>
                  <c:pt idx="6">
                    <c:v>LiFP</c:v>
                  </c:pt>
                </c:lvl>
                <c:lvl>
                  <c:pt idx="0">
                    <c:v>SIB</c:v>
                  </c:pt>
                  <c:pt idx="5">
                    <c:v>LIB</c:v>
                  </c:pt>
                </c:lvl>
              </c:multiLvlStrCache>
            </c:multiLvlStrRef>
          </c:cat>
          <c:val>
            <c:numRef>
              <c:f>Production!$H$171:$N$171</c:f>
              <c:numCache>
                <c:formatCode>0.00E+00</c:formatCode>
                <c:ptCount val="7"/>
                <c:pt idx="0">
                  <c:v>1.389612333419971E-3</c:v>
                </c:pt>
                <c:pt idx="1">
                  <c:v>1.8930504914486765E-3</c:v>
                </c:pt>
                <c:pt idx="2">
                  <c:v>1.2634950418263465E-3</c:v>
                </c:pt>
                <c:pt idx="3">
                  <c:v>1.1360547004165247E-3</c:v>
                </c:pt>
                <c:pt idx="4">
                  <c:v>3.3243429718371694E-3</c:v>
                </c:pt>
                <c:pt idx="5">
                  <c:v>8.2035381149168625E-4</c:v>
                </c:pt>
                <c:pt idx="6">
                  <c:v>1.5190162287726588E-3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4B1-4F16-AB92-4760534832CA}"/>
            </c:ext>
          </c:extLst>
        </c:ser>
        <c:ser>
          <c:idx val="10"/>
          <c:order val="10"/>
          <c:tx>
            <c:strRef>
              <c:f>Production!$F$172:$G$172</c:f>
              <c:strCache>
                <c:ptCount val="2"/>
                <c:pt idx="0">
                  <c:v>Housing</c:v>
                </c:pt>
              </c:strCache>
            </c:strRef>
          </c:tx>
          <c:spPr>
            <a:pattFill prst="narVert">
              <a:fgClr>
                <a:srgbClr val="7030A0"/>
              </a:fgClr>
              <a:bgClr>
                <a:schemeClr val="bg1"/>
              </a:bgClr>
            </a:pattFill>
            <a:ln>
              <a:solidFill>
                <a:srgbClr val="7030A0"/>
              </a:solidFill>
            </a:ln>
            <a:effectLst/>
          </c:spPr>
          <c:invertIfNegative val="0"/>
          <c:cat>
            <c:multiLvlStrRef>
              <c:f>Production!$H$99:$N$100</c:f>
              <c:multiLvlStrCache>
                <c:ptCount val="7"/>
                <c:lvl>
                  <c:pt idx="0">
                    <c:v>NaNMC</c:v>
                  </c:pt>
                  <c:pt idx="1">
                    <c:v>NaMVP</c:v>
                  </c:pt>
                  <c:pt idx="2">
                    <c:v>NaMMO</c:v>
                  </c:pt>
                  <c:pt idx="3">
                    <c:v>NaNMMT</c:v>
                  </c:pt>
                  <c:pt idx="4">
                    <c:v>NaPBA</c:v>
                  </c:pt>
                  <c:pt idx="5">
                    <c:v>LiNMC</c:v>
                  </c:pt>
                  <c:pt idx="6">
                    <c:v>LiFP</c:v>
                  </c:pt>
                </c:lvl>
                <c:lvl>
                  <c:pt idx="0">
                    <c:v>SIB</c:v>
                  </c:pt>
                  <c:pt idx="5">
                    <c:v>LIB</c:v>
                  </c:pt>
                </c:lvl>
              </c:multiLvlStrCache>
            </c:multiLvlStrRef>
          </c:cat>
          <c:val>
            <c:numRef>
              <c:f>Production!$H$172:$N$172</c:f>
              <c:numCache>
                <c:formatCode>0.00E+00</c:formatCode>
                <c:ptCount val="7"/>
                <c:pt idx="0">
                  <c:v>2.2675946713534977E-2</c:v>
                </c:pt>
                <c:pt idx="1">
                  <c:v>2.2779707580432407E-2</c:v>
                </c:pt>
                <c:pt idx="2">
                  <c:v>2.2047988479869742E-2</c:v>
                </c:pt>
                <c:pt idx="3">
                  <c:v>2.0322756307451163E-2</c:v>
                </c:pt>
                <c:pt idx="4">
                  <c:v>3.0232704008028598E-2</c:v>
                </c:pt>
                <c:pt idx="5">
                  <c:v>3.123654897602959E-2</c:v>
                </c:pt>
                <c:pt idx="6">
                  <c:v>3.993746834814782E-2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4B1-4F16-AB92-4760534832CA}"/>
            </c:ext>
          </c:extLst>
        </c:ser>
        <c:ser>
          <c:idx val="11"/>
          <c:order val="11"/>
          <c:tx>
            <c:strRef>
              <c:f>Production!$F$173:$G$173</c:f>
              <c:strCache>
                <c:ptCount val="2"/>
                <c:pt idx="0">
                  <c:v>Electricity</c:v>
                </c:pt>
              </c:strCache>
            </c:strRef>
          </c:tx>
          <c:spPr>
            <a:pattFill prst="ltHorz">
              <a:fgClr>
                <a:schemeClr val="accent2">
                  <a:lumMod val="60000"/>
                  <a:lumOff val="40000"/>
                </a:schemeClr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solidFill>
                <a:schemeClr val="accent4">
                  <a:lumMod val="75000"/>
                </a:schemeClr>
              </a:solidFill>
            </a:ln>
            <a:effectLst/>
          </c:spPr>
          <c:invertIfNegative val="0"/>
          <c:cat>
            <c:multiLvlStrRef>
              <c:f>Production!$H$99:$N$100</c:f>
              <c:multiLvlStrCache>
                <c:ptCount val="7"/>
                <c:lvl>
                  <c:pt idx="0">
                    <c:v>NaNMC</c:v>
                  </c:pt>
                  <c:pt idx="1">
                    <c:v>NaMVP</c:v>
                  </c:pt>
                  <c:pt idx="2">
                    <c:v>NaMMO</c:v>
                  </c:pt>
                  <c:pt idx="3">
                    <c:v>NaNMMT</c:v>
                  </c:pt>
                  <c:pt idx="4">
                    <c:v>NaPBA</c:v>
                  </c:pt>
                  <c:pt idx="5">
                    <c:v>LiNMC</c:v>
                  </c:pt>
                  <c:pt idx="6">
                    <c:v>LiFP</c:v>
                  </c:pt>
                </c:lvl>
                <c:lvl>
                  <c:pt idx="0">
                    <c:v>SIB</c:v>
                  </c:pt>
                  <c:pt idx="5">
                    <c:v>LIB</c:v>
                  </c:pt>
                </c:lvl>
              </c:multiLvlStrCache>
            </c:multiLvlStrRef>
          </c:cat>
          <c:val>
            <c:numRef>
              <c:f>Production!$H$173:$N$173</c:f>
              <c:numCache>
                <c:formatCode>0.00E+00</c:formatCode>
                <c:ptCount val="7"/>
                <c:pt idx="0">
                  <c:v>9.8021359073535542E-5</c:v>
                </c:pt>
                <c:pt idx="1">
                  <c:v>3.9249246856035896E-2</c:v>
                </c:pt>
                <c:pt idx="2">
                  <c:v>3.544103592322901E-2</c:v>
                </c:pt>
                <c:pt idx="3">
                  <c:v>3.0421020311153599E-2</c:v>
                </c:pt>
                <c:pt idx="4">
                  <c:v>5.2938593740199456E-2</c:v>
                </c:pt>
                <c:pt idx="5">
                  <c:v>1.9814699754491499E-2</c:v>
                </c:pt>
                <c:pt idx="6">
                  <c:v>2.9051185375277101E-2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4B1-4F16-AB92-4760534832CA}"/>
            </c:ext>
          </c:extLst>
        </c:ser>
        <c:ser>
          <c:idx val="12"/>
          <c:order val="12"/>
          <c:tx>
            <c:strRef>
              <c:f>Production!$F$174:$G$174</c:f>
              <c:strCache>
                <c:ptCount val="2"/>
                <c:pt idx="0">
                  <c:v>Heat</c:v>
                </c:pt>
              </c:strCache>
            </c:strRef>
          </c:tx>
          <c:spPr>
            <a:pattFill prst="smConfetti">
              <a:fgClr>
                <a:schemeClr val="accent4">
                  <a:lumMod val="75000"/>
                </a:schemeClr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solidFill>
                <a:schemeClr val="accent4">
                  <a:lumMod val="75000"/>
                </a:schemeClr>
              </a:solidFill>
            </a:ln>
            <a:effectLst/>
          </c:spPr>
          <c:invertIfNegative val="0"/>
          <c:cat>
            <c:multiLvlStrRef>
              <c:f>Production!$H$99:$N$100</c:f>
              <c:multiLvlStrCache>
                <c:ptCount val="7"/>
                <c:lvl>
                  <c:pt idx="0">
                    <c:v>NaNMC</c:v>
                  </c:pt>
                  <c:pt idx="1">
                    <c:v>NaMVP</c:v>
                  </c:pt>
                  <c:pt idx="2">
                    <c:v>NaMMO</c:v>
                  </c:pt>
                  <c:pt idx="3">
                    <c:v>NaNMMT</c:v>
                  </c:pt>
                  <c:pt idx="4">
                    <c:v>NaPBA</c:v>
                  </c:pt>
                  <c:pt idx="5">
                    <c:v>LiNMC</c:v>
                  </c:pt>
                  <c:pt idx="6">
                    <c:v>LiFP</c:v>
                  </c:pt>
                </c:lvl>
                <c:lvl>
                  <c:pt idx="0">
                    <c:v>SIB</c:v>
                  </c:pt>
                  <c:pt idx="5">
                    <c:v>LIB</c:v>
                  </c:pt>
                </c:lvl>
              </c:multiLvlStrCache>
            </c:multiLvlStrRef>
          </c:cat>
          <c:val>
            <c:numRef>
              <c:f>Production!$H$174:$N$174</c:f>
              <c:numCache>
                <c:formatCode>0.00E+00</c:formatCode>
                <c:ptCount val="7"/>
                <c:pt idx="0">
                  <c:v>2.21706331377459E-2</c:v>
                </c:pt>
                <c:pt idx="1">
                  <c:v>2.4357249656639643E-2</c:v>
                </c:pt>
                <c:pt idx="2">
                  <c:v>1.9773697404582319E-2</c:v>
                </c:pt>
                <c:pt idx="3">
                  <c:v>1.6788363906155308E-2</c:v>
                </c:pt>
                <c:pt idx="4">
                  <c:v>3.6630496142507678E-2</c:v>
                </c:pt>
                <c:pt idx="5">
                  <c:v>1.1421849221538095E-2</c:v>
                </c:pt>
                <c:pt idx="6">
                  <c:v>1.8228194745271906E-2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4B1-4F16-AB92-4760534832CA}"/>
            </c:ext>
          </c:extLst>
        </c:ser>
        <c:ser>
          <c:idx val="13"/>
          <c:order val="13"/>
          <c:tx>
            <c:strRef>
              <c:f>Production!$F$175:$G$175</c:f>
              <c:strCache>
                <c:ptCount val="2"/>
                <c:pt idx="0">
                  <c:v>Others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solidFill>
                <a:schemeClr val="bg2">
                  <a:lumMod val="50000"/>
                </a:schemeClr>
              </a:solidFill>
            </a:ln>
            <a:effectLst/>
          </c:spPr>
          <c:invertIfNegative val="0"/>
          <c:cat>
            <c:multiLvlStrRef>
              <c:f>Production!$H$99:$N$100</c:f>
              <c:multiLvlStrCache>
                <c:ptCount val="7"/>
                <c:lvl>
                  <c:pt idx="0">
                    <c:v>NaNMC</c:v>
                  </c:pt>
                  <c:pt idx="1">
                    <c:v>NaMVP</c:v>
                  </c:pt>
                  <c:pt idx="2">
                    <c:v>NaMMO</c:v>
                  </c:pt>
                  <c:pt idx="3">
                    <c:v>NaNMMT</c:v>
                  </c:pt>
                  <c:pt idx="4">
                    <c:v>NaPBA</c:v>
                  </c:pt>
                  <c:pt idx="5">
                    <c:v>LiNMC</c:v>
                  </c:pt>
                  <c:pt idx="6">
                    <c:v>LiFP</c:v>
                  </c:pt>
                </c:lvl>
                <c:lvl>
                  <c:pt idx="0">
                    <c:v>SIB</c:v>
                  </c:pt>
                  <c:pt idx="5">
                    <c:v>LIB</c:v>
                  </c:pt>
                </c:lvl>
              </c:multiLvlStrCache>
            </c:multiLvlStrRef>
          </c:cat>
          <c:val>
            <c:numRef>
              <c:f>Production!$H$175:$N$175</c:f>
              <c:numCache>
                <c:formatCode>0.00E+00</c:formatCode>
                <c:ptCount val="7"/>
                <c:pt idx="0">
                  <c:v>4.5127543674048941E-2</c:v>
                </c:pt>
                <c:pt idx="1">
                  <c:v>4.4171178133802849E-3</c:v>
                </c:pt>
                <c:pt idx="2">
                  <c:v>4.5485821505747486E-3</c:v>
                </c:pt>
                <c:pt idx="3">
                  <c:v>3.8499631514115513E-3</c:v>
                </c:pt>
                <c:pt idx="4">
                  <c:v>4.5788120178133392E-3</c:v>
                </c:pt>
                <c:pt idx="5">
                  <c:v>3.8493525000763708E-3</c:v>
                </c:pt>
                <c:pt idx="6">
                  <c:v>4.1772946291248171E-3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4B1-4F16-AB92-4760534832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8219584"/>
        <c:axId val="458224680"/>
      </c:barChart>
      <c:catAx>
        <c:axId val="458219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8224680"/>
        <c:crosses val="autoZero"/>
        <c:auto val="1"/>
        <c:lblAlgn val="ctr"/>
        <c:lblOffset val="100"/>
        <c:noMultiLvlLbl val="0"/>
      </c:catAx>
      <c:valAx>
        <c:axId val="45822468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8219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lang="en-US" sz="10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498381452318462"/>
          <c:y val="5.0925925925925923E-2"/>
          <c:w val="0.76446062992125996"/>
          <c:h val="0.65648950131233585"/>
        </c:manualLayout>
      </c:layout>
      <c:lineChart>
        <c:grouping val="standard"/>
        <c:varyColors val="0"/>
        <c:ser>
          <c:idx val="0"/>
          <c:order val="0"/>
          <c:tx>
            <c:strRef>
              <c:f>'Use Phase'!$K$137</c:f>
              <c:strCache>
                <c:ptCount val="1"/>
                <c:pt idx="0">
                  <c:v>NaNMC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'Use Phase'!$J$139:$J$147</c:f>
              <c:numCache>
                <c:formatCode>General</c:formatCode>
                <c:ptCount val="9"/>
                <c:pt idx="0">
                  <c:v>1000</c:v>
                </c:pt>
                <c:pt idx="1">
                  <c:v>1500</c:v>
                </c:pt>
                <c:pt idx="2">
                  <c:v>2000</c:v>
                </c:pt>
                <c:pt idx="3">
                  <c:v>2500</c:v>
                </c:pt>
                <c:pt idx="4">
                  <c:v>3000</c:v>
                </c:pt>
                <c:pt idx="5">
                  <c:v>3500</c:v>
                </c:pt>
                <c:pt idx="6">
                  <c:v>4000</c:v>
                </c:pt>
                <c:pt idx="7">
                  <c:v>4500</c:v>
                </c:pt>
                <c:pt idx="8">
                  <c:v>5000</c:v>
                </c:pt>
              </c:numCache>
            </c:numRef>
          </c:cat>
          <c:val>
            <c:numRef>
              <c:f>'Use Phase'!$K$183:$K$191</c:f>
              <c:numCache>
                <c:formatCode>0.00E+00</c:formatCode>
                <c:ptCount val="9"/>
                <c:pt idx="0">
                  <c:v>6.5705927614318732E-2</c:v>
                </c:pt>
                <c:pt idx="1">
                  <c:v>4.6534218409545816E-2</c:v>
                </c:pt>
                <c:pt idx="2">
                  <c:v>3.6948363807159365E-2</c:v>
                </c:pt>
                <c:pt idx="3">
                  <c:v>3.1196851045727485E-2</c:v>
                </c:pt>
                <c:pt idx="4">
                  <c:v>2.7362509204772907E-2</c:v>
                </c:pt>
                <c:pt idx="5">
                  <c:v>2.462369360409106E-2</c:v>
                </c:pt>
                <c:pt idx="6">
                  <c:v>2.2569581903579678E-2</c:v>
                </c:pt>
                <c:pt idx="7">
                  <c:v>2.0971939469848603E-2</c:v>
                </c:pt>
                <c:pt idx="8">
                  <c:v>1.969382552286374E-2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22-40C1-845E-DD2BA5E6FF8B}"/>
            </c:ext>
          </c:extLst>
        </c:ser>
        <c:ser>
          <c:idx val="1"/>
          <c:order val="1"/>
          <c:tx>
            <c:strRef>
              <c:f>'Use Phase'!$M$137</c:f>
              <c:strCache>
                <c:ptCount val="1"/>
                <c:pt idx="0">
                  <c:v>NaMVP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'Use Phase'!$M$183:$M$191</c:f>
              <c:numCache>
                <c:formatCode>General</c:formatCode>
                <c:ptCount val="9"/>
                <c:pt idx="0">
                  <c:v>0.27220460509761235</c:v>
                </c:pt>
                <c:pt idx="1">
                  <c:v>0.18383303207224336</c:v>
                </c:pt>
                <c:pt idx="2">
                  <c:v>0.13964724555955887</c:v>
                </c:pt>
                <c:pt idx="3">
                  <c:v>0.11313577365194816</c:v>
                </c:pt>
                <c:pt idx="4">
                  <c:v>9.5461459046874364E-2</c:v>
                </c:pt>
                <c:pt idx="5">
                  <c:v>8.2836948614678801E-2</c:v>
                </c:pt>
                <c:pt idx="6">
                  <c:v>7.3368565790532109E-2</c:v>
                </c:pt>
                <c:pt idx="7">
                  <c:v>6.6004268038418024E-2</c:v>
                </c:pt>
                <c:pt idx="8">
                  <c:v>6.0112829836726771E-2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22-40C1-845E-DD2BA5E6FF8B}"/>
            </c:ext>
          </c:extLst>
        </c:ser>
        <c:ser>
          <c:idx val="2"/>
          <c:order val="2"/>
          <c:tx>
            <c:strRef>
              <c:f>'Use Phase'!$O$137</c:f>
              <c:strCache>
                <c:ptCount val="1"/>
                <c:pt idx="0">
                  <c:v>NaMMO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'Use Phase'!$O$183:$O$191</c:f>
              <c:numCache>
                <c:formatCode>General</c:formatCode>
                <c:ptCount val="9"/>
                <c:pt idx="0">
                  <c:v>3.087233716789959E-2</c:v>
                </c:pt>
                <c:pt idx="1">
                  <c:v>2.3311824778599725E-2</c:v>
                </c:pt>
                <c:pt idx="2">
                  <c:v>1.953156858394979E-2</c:v>
                </c:pt>
                <c:pt idx="3">
                  <c:v>1.7263414867159831E-2</c:v>
                </c:pt>
                <c:pt idx="4">
                  <c:v>1.5751312389299856E-2</c:v>
                </c:pt>
                <c:pt idx="5">
                  <c:v>1.4671239190828448E-2</c:v>
                </c:pt>
                <c:pt idx="6">
                  <c:v>1.3861184291974889E-2</c:v>
                </c:pt>
                <c:pt idx="7">
                  <c:v>1.3231141592866568E-2</c:v>
                </c:pt>
                <c:pt idx="8">
                  <c:v>1.2727107433579909E-2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122-40C1-845E-DD2BA5E6FF8B}"/>
            </c:ext>
          </c:extLst>
        </c:ser>
        <c:ser>
          <c:idx val="3"/>
          <c:order val="3"/>
          <c:tx>
            <c:strRef>
              <c:f>'Use Phase'!$Q$137</c:f>
              <c:strCache>
                <c:ptCount val="1"/>
                <c:pt idx="0">
                  <c:v>NaNMMT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'Use Phase'!$Q$183:$Q$191</c:f>
              <c:numCache>
                <c:formatCode>General</c:formatCode>
                <c:ptCount val="9"/>
                <c:pt idx="0">
                  <c:v>3.0649364527098894E-2</c:v>
                </c:pt>
                <c:pt idx="1">
                  <c:v>2.3163176351399258E-2</c:v>
                </c:pt>
                <c:pt idx="2">
                  <c:v>1.9420082263549444E-2</c:v>
                </c:pt>
                <c:pt idx="3">
                  <c:v>1.7174225810839553E-2</c:v>
                </c:pt>
                <c:pt idx="4">
                  <c:v>1.5676988175699628E-2</c:v>
                </c:pt>
                <c:pt idx="5">
                  <c:v>1.4607532722028247E-2</c:v>
                </c:pt>
                <c:pt idx="6">
                  <c:v>1.3805441131774716E-2</c:v>
                </c:pt>
                <c:pt idx="7">
                  <c:v>1.318159211713308E-2</c:v>
                </c:pt>
                <c:pt idx="8">
                  <c:v>1.268251290541977E-2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122-40C1-845E-DD2BA5E6FF8B}"/>
            </c:ext>
          </c:extLst>
        </c:ser>
        <c:ser>
          <c:idx val="4"/>
          <c:order val="4"/>
          <c:tx>
            <c:strRef>
              <c:f>'Use Phase'!$S$137</c:f>
              <c:strCache>
                <c:ptCount val="1"/>
                <c:pt idx="0">
                  <c:v>NaPBA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'Use Phase'!$S$183:$S$191</c:f>
              <c:numCache>
                <c:formatCode>General</c:formatCode>
                <c:ptCount val="9"/>
                <c:pt idx="0">
                  <c:v>3.7286090375861836E-2</c:v>
                </c:pt>
                <c:pt idx="1">
                  <c:v>2.7220688924409688E-2</c:v>
                </c:pt>
                <c:pt idx="2">
                  <c:v>2.2187988198683603E-2</c:v>
                </c:pt>
                <c:pt idx="3">
                  <c:v>1.9168367763247963E-2</c:v>
                </c:pt>
                <c:pt idx="4">
                  <c:v>1.7155287472957529E-2</c:v>
                </c:pt>
                <c:pt idx="5">
                  <c:v>1.5717372979892934E-2</c:v>
                </c:pt>
                <c:pt idx="6">
                  <c:v>1.463893711009449E-2</c:v>
                </c:pt>
                <c:pt idx="7">
                  <c:v>1.3800153655806811E-2</c:v>
                </c:pt>
                <c:pt idx="8">
                  <c:v>1.3129126892376667E-2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122-40C1-845E-DD2BA5E6FF8B}"/>
            </c:ext>
          </c:extLst>
        </c:ser>
        <c:ser>
          <c:idx val="5"/>
          <c:order val="5"/>
          <c:tx>
            <c:strRef>
              <c:f>'Use Phase'!$U$137</c:f>
              <c:strCache>
                <c:ptCount val="1"/>
                <c:pt idx="0">
                  <c:v>LiNMC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'Use Phase'!$U$183:$U$191</c:f>
              <c:numCache>
                <c:formatCode>General</c:formatCode>
                <c:ptCount val="9"/>
                <c:pt idx="0">
                  <c:v>3.8262305951226969E-2</c:v>
                </c:pt>
                <c:pt idx="1">
                  <c:v>2.8238470634151303E-2</c:v>
                </c:pt>
                <c:pt idx="2">
                  <c:v>2.3226552975613473E-2</c:v>
                </c:pt>
                <c:pt idx="3">
                  <c:v>2.0219402380490779E-2</c:v>
                </c:pt>
                <c:pt idx="4">
                  <c:v>1.8214635317075647E-2</c:v>
                </c:pt>
                <c:pt idx="5">
                  <c:v>1.6782658843207697E-2</c:v>
                </c:pt>
                <c:pt idx="6">
                  <c:v>1.5708676487806734E-2</c:v>
                </c:pt>
                <c:pt idx="7">
                  <c:v>1.4873356878050428E-2</c:v>
                </c:pt>
                <c:pt idx="8">
                  <c:v>1.4205101190245385E-2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122-40C1-845E-DD2BA5E6FF8B}"/>
            </c:ext>
          </c:extLst>
        </c:ser>
        <c:ser>
          <c:idx val="6"/>
          <c:order val="6"/>
          <c:tx>
            <c:strRef>
              <c:f>'Use Phase'!$W$137</c:f>
              <c:strCache>
                <c:ptCount val="1"/>
                <c:pt idx="0">
                  <c:v>LiFP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'Use Phase'!$W$183:$W$191</c:f>
              <c:numCache>
                <c:formatCode>General</c:formatCode>
                <c:ptCount val="9"/>
                <c:pt idx="0">
                  <c:v>4.7934974052536002E-2</c:v>
                </c:pt>
                <c:pt idx="1">
                  <c:v>3.4319944708859129E-2</c:v>
                </c:pt>
                <c:pt idx="2">
                  <c:v>2.7512430037020693E-2</c:v>
                </c:pt>
                <c:pt idx="3">
                  <c:v>2.3427921233917622E-2</c:v>
                </c:pt>
                <c:pt idx="4">
                  <c:v>2.070491536518225E-2</c:v>
                </c:pt>
                <c:pt idx="5">
                  <c:v>1.8759911173228408E-2</c:v>
                </c:pt>
                <c:pt idx="6">
                  <c:v>1.730115802926303E-2</c:v>
                </c:pt>
                <c:pt idx="7">
                  <c:v>1.6166572250623294E-2</c:v>
                </c:pt>
                <c:pt idx="8">
                  <c:v>1.5258903627711498E-2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122-40C1-845E-DD2BA5E6FF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7070872"/>
        <c:axId val="467068520"/>
      </c:lineChart>
      <c:catAx>
        <c:axId val="467070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7068520"/>
        <c:crosses val="autoZero"/>
        <c:auto val="1"/>
        <c:lblAlgn val="ctr"/>
        <c:lblOffset val="100"/>
        <c:noMultiLvlLbl val="0"/>
      </c:catAx>
      <c:valAx>
        <c:axId val="467068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Htox/kWh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7070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161067366579177"/>
          <c:y val="0.82754520268299792"/>
          <c:w val="0.77900087489063852"/>
          <c:h val="0.1493066491688538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498381452318462"/>
          <c:y val="5.0925925925925923E-2"/>
          <c:w val="0.76446062992125996"/>
          <c:h val="0.57998666150337752"/>
        </c:manualLayout>
      </c:layout>
      <c:lineChart>
        <c:grouping val="standard"/>
        <c:varyColors val="0"/>
        <c:ser>
          <c:idx val="0"/>
          <c:order val="0"/>
          <c:tx>
            <c:strRef>
              <c:f>'Use Phase'!$K$137</c:f>
              <c:strCache>
                <c:ptCount val="1"/>
                <c:pt idx="0">
                  <c:v>NaNMC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'Use Phase'!$J$139:$J$147</c:f>
              <c:numCache>
                <c:formatCode>General</c:formatCode>
                <c:ptCount val="9"/>
                <c:pt idx="0">
                  <c:v>1000</c:v>
                </c:pt>
                <c:pt idx="1">
                  <c:v>1500</c:v>
                </c:pt>
                <c:pt idx="2">
                  <c:v>2000</c:v>
                </c:pt>
                <c:pt idx="3">
                  <c:v>2500</c:v>
                </c:pt>
                <c:pt idx="4">
                  <c:v>3000</c:v>
                </c:pt>
                <c:pt idx="5">
                  <c:v>3500</c:v>
                </c:pt>
                <c:pt idx="6">
                  <c:v>4000</c:v>
                </c:pt>
                <c:pt idx="7">
                  <c:v>4500</c:v>
                </c:pt>
                <c:pt idx="8">
                  <c:v>5000</c:v>
                </c:pt>
              </c:numCache>
            </c:numRef>
          </c:cat>
          <c:val>
            <c:numRef>
              <c:f>'Use Phase'!$K$205:$K$213</c:f>
              <c:numCache>
                <c:formatCode>0.00E+00</c:formatCode>
                <c:ptCount val="9"/>
                <c:pt idx="0">
                  <c:v>1.3802307377264247E-2</c:v>
                </c:pt>
                <c:pt idx="1">
                  <c:v>9.6211121645529748E-3</c:v>
                </c:pt>
                <c:pt idx="2">
                  <c:v>7.5305145581973394E-3</c:v>
                </c:pt>
                <c:pt idx="3">
                  <c:v>6.2761559943839591E-3</c:v>
                </c:pt>
                <c:pt idx="4">
                  <c:v>5.4399169518417039E-3</c:v>
                </c:pt>
                <c:pt idx="5">
                  <c:v>4.8426033500258087E-3</c:v>
                </c:pt>
                <c:pt idx="6">
                  <c:v>4.3946181486638871E-3</c:v>
                </c:pt>
                <c:pt idx="7">
                  <c:v>4.0461852142712803E-3</c:v>
                </c:pt>
                <c:pt idx="8">
                  <c:v>3.7674388667571957E-3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A8-4316-8571-E103272DB6E1}"/>
            </c:ext>
          </c:extLst>
        </c:ser>
        <c:ser>
          <c:idx val="1"/>
          <c:order val="1"/>
          <c:tx>
            <c:strRef>
              <c:f>'Use Phase'!$M$137</c:f>
              <c:strCache>
                <c:ptCount val="1"/>
                <c:pt idx="0">
                  <c:v>NaMVP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'Use Phase'!$M$205:$M$213</c:f>
              <c:numCache>
                <c:formatCode>General</c:formatCode>
                <c:ptCount val="9"/>
                <c:pt idx="0">
                  <c:v>7.1893680710120433E-3</c:v>
                </c:pt>
                <c:pt idx="1">
                  <c:v>5.156091617233835E-3</c:v>
                </c:pt>
                <c:pt idx="2">
                  <c:v>4.1394533903447309E-3</c:v>
                </c:pt>
                <c:pt idx="3">
                  <c:v>3.5294704542112687E-3</c:v>
                </c:pt>
                <c:pt idx="4">
                  <c:v>3.1228151634556272E-3</c:v>
                </c:pt>
                <c:pt idx="5">
                  <c:v>2.8323470986301685E-3</c:v>
                </c:pt>
                <c:pt idx="6">
                  <c:v>2.6144960500110751E-3</c:v>
                </c:pt>
                <c:pt idx="7">
                  <c:v>2.4450563455295578E-3</c:v>
                </c:pt>
                <c:pt idx="8">
                  <c:v>2.3095045819443438E-3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A8-4316-8571-E103272DB6E1}"/>
            </c:ext>
          </c:extLst>
        </c:ser>
        <c:ser>
          <c:idx val="2"/>
          <c:order val="2"/>
          <c:tx>
            <c:strRef>
              <c:f>'Use Phase'!$O$137</c:f>
              <c:strCache>
                <c:ptCount val="1"/>
                <c:pt idx="0">
                  <c:v>NaMMO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'Use Phase'!$O$205:$O$213</c:f>
              <c:numCache>
                <c:formatCode>General</c:formatCode>
                <c:ptCount val="9"/>
                <c:pt idx="0">
                  <c:v>3.5488065024406861E-3</c:v>
                </c:pt>
                <c:pt idx="1">
                  <c:v>2.785444914670602E-3</c:v>
                </c:pt>
                <c:pt idx="2">
                  <c:v>2.40376412078556E-3</c:v>
                </c:pt>
                <c:pt idx="3">
                  <c:v>2.1747556444545349E-3</c:v>
                </c:pt>
                <c:pt idx="4">
                  <c:v>2.022083326900518E-3</c:v>
                </c:pt>
                <c:pt idx="5">
                  <c:v>1.9130316715047914E-3</c:v>
                </c:pt>
                <c:pt idx="6">
                  <c:v>1.8312429299579965E-3</c:v>
                </c:pt>
                <c:pt idx="7">
                  <c:v>1.7676294643104897E-3</c:v>
                </c:pt>
                <c:pt idx="8">
                  <c:v>1.7167386917924842E-3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A8-4316-8571-E103272DB6E1}"/>
            </c:ext>
          </c:extLst>
        </c:ser>
        <c:ser>
          <c:idx val="3"/>
          <c:order val="3"/>
          <c:tx>
            <c:strRef>
              <c:f>'Use Phase'!$Q$137</c:f>
              <c:strCache>
                <c:ptCount val="1"/>
                <c:pt idx="0">
                  <c:v>NaNMMT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'Use Phase'!$Q$205:$Q$213</c:f>
              <c:numCache>
                <c:formatCode>General</c:formatCode>
                <c:ptCount val="9"/>
                <c:pt idx="0">
                  <c:v>5.9339710044315312E-3</c:v>
                </c:pt>
                <c:pt idx="1">
                  <c:v>4.3755545826644985E-3</c:v>
                </c:pt>
                <c:pt idx="2">
                  <c:v>3.5963463717809821E-3</c:v>
                </c:pt>
                <c:pt idx="3">
                  <c:v>3.1288214452508726E-3</c:v>
                </c:pt>
                <c:pt idx="4">
                  <c:v>2.8171381608974662E-3</c:v>
                </c:pt>
                <c:pt idx="5">
                  <c:v>2.5945072435021753E-3</c:v>
                </c:pt>
                <c:pt idx="6">
                  <c:v>2.4275340554557076E-3</c:v>
                </c:pt>
                <c:pt idx="7">
                  <c:v>2.2976660203084549E-3</c:v>
                </c:pt>
                <c:pt idx="8">
                  <c:v>2.1937715921906526E-3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3A8-4316-8571-E103272DB6E1}"/>
            </c:ext>
          </c:extLst>
        </c:ser>
        <c:ser>
          <c:idx val="4"/>
          <c:order val="4"/>
          <c:tx>
            <c:strRef>
              <c:f>'Use Phase'!$S$137</c:f>
              <c:strCache>
                <c:ptCount val="1"/>
                <c:pt idx="0">
                  <c:v>NaPBA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'Use Phase'!$S$205:$S$213</c:f>
              <c:numCache>
                <c:formatCode>General</c:formatCode>
                <c:ptCount val="9"/>
                <c:pt idx="0">
                  <c:v>4.4145561272382347E-3</c:v>
                </c:pt>
                <c:pt idx="1">
                  <c:v>3.3062169880512956E-3</c:v>
                </c:pt>
                <c:pt idx="2">
                  <c:v>2.7520474184578258E-3</c:v>
                </c:pt>
                <c:pt idx="3">
                  <c:v>2.4195456767017449E-3</c:v>
                </c:pt>
                <c:pt idx="4">
                  <c:v>2.1978778488643573E-3</c:v>
                </c:pt>
                <c:pt idx="5">
                  <c:v>2.0395436861233656E-3</c:v>
                </c:pt>
                <c:pt idx="6">
                  <c:v>1.9207930640676222E-3</c:v>
                </c:pt>
                <c:pt idx="7">
                  <c:v>1.8284314691353778E-3</c:v>
                </c:pt>
                <c:pt idx="8">
                  <c:v>1.7545421931895817E-3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3A8-4316-8571-E103272DB6E1}"/>
            </c:ext>
          </c:extLst>
        </c:ser>
        <c:ser>
          <c:idx val="5"/>
          <c:order val="5"/>
          <c:tx>
            <c:strRef>
              <c:f>'Use Phase'!$U$137</c:f>
              <c:strCache>
                <c:ptCount val="1"/>
                <c:pt idx="0">
                  <c:v>LiNMC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'Use Phase'!$U$205:$U$213</c:f>
              <c:numCache>
                <c:formatCode>General</c:formatCode>
                <c:ptCount val="9"/>
                <c:pt idx="0">
                  <c:v>3.9440772341053096E-3</c:v>
                </c:pt>
                <c:pt idx="1">
                  <c:v>3.0489587357803508E-3</c:v>
                </c:pt>
                <c:pt idx="2">
                  <c:v>2.6013994866178713E-3</c:v>
                </c:pt>
                <c:pt idx="3">
                  <c:v>2.3328639371203836E-3</c:v>
                </c:pt>
                <c:pt idx="4">
                  <c:v>2.1538402374553919E-3</c:v>
                </c:pt>
                <c:pt idx="5">
                  <c:v>2.0259661662661126E-3</c:v>
                </c:pt>
                <c:pt idx="6">
                  <c:v>1.9300606128741522E-3</c:v>
                </c:pt>
                <c:pt idx="7">
                  <c:v>1.8554674046804057E-3</c:v>
                </c:pt>
                <c:pt idx="8">
                  <c:v>1.7957928381254083E-3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3A8-4316-8571-E103272DB6E1}"/>
            </c:ext>
          </c:extLst>
        </c:ser>
        <c:ser>
          <c:idx val="6"/>
          <c:order val="6"/>
          <c:tx>
            <c:strRef>
              <c:f>'Use Phase'!$W$137</c:f>
              <c:strCache>
                <c:ptCount val="1"/>
                <c:pt idx="0">
                  <c:v>LiFP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'Use Phase'!$W$205:$W$213</c:f>
              <c:numCache>
                <c:formatCode>General</c:formatCode>
                <c:ptCount val="9"/>
                <c:pt idx="0">
                  <c:v>1.0168246815334792E-2</c:v>
                </c:pt>
                <c:pt idx="1">
                  <c:v>7.1420107801156681E-3</c:v>
                </c:pt>
                <c:pt idx="2">
                  <c:v>5.6288927625061059E-3</c:v>
                </c:pt>
                <c:pt idx="3">
                  <c:v>4.7210219519403674E-3</c:v>
                </c:pt>
                <c:pt idx="4">
                  <c:v>4.1157747448965429E-3</c:v>
                </c:pt>
                <c:pt idx="5">
                  <c:v>3.6834553112938115E-3</c:v>
                </c:pt>
                <c:pt idx="6">
                  <c:v>3.3592157360917618E-3</c:v>
                </c:pt>
                <c:pt idx="7">
                  <c:v>3.1070293998235014E-3</c:v>
                </c:pt>
                <c:pt idx="8">
                  <c:v>2.9052803308088934E-3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3A8-4316-8571-E103272DB6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7076752"/>
        <c:axId val="467070480"/>
      </c:lineChart>
      <c:catAx>
        <c:axId val="46707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7070480"/>
        <c:crosses val="autoZero"/>
        <c:auto val="1"/>
        <c:lblAlgn val="ctr"/>
        <c:lblOffset val="100"/>
        <c:noMultiLvlLbl val="0"/>
      </c:catAx>
      <c:valAx>
        <c:axId val="467070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RDP/kWh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7076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161067366579177"/>
          <c:y val="0.73464911148401535"/>
          <c:w val="0.77900087489063852"/>
          <c:h val="0.2422030033131104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498381452318462"/>
          <c:y val="5.0925925925925923E-2"/>
          <c:w val="0.76446062992125996"/>
          <c:h val="0.58322950015863406"/>
        </c:manualLayout>
      </c:layout>
      <c:lineChart>
        <c:grouping val="standard"/>
        <c:varyColors val="0"/>
        <c:ser>
          <c:idx val="0"/>
          <c:order val="0"/>
          <c:tx>
            <c:strRef>
              <c:f>'Use Phase'!$K$137</c:f>
              <c:strCache>
                <c:ptCount val="1"/>
                <c:pt idx="0">
                  <c:v>NaNMC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'Use Phase'!$J$228:$J$235</c:f>
              <c:numCache>
                <c:formatCode>General</c:formatCode>
                <c:ptCount val="8"/>
                <c:pt idx="0">
                  <c:v>0.9</c:v>
                </c:pt>
                <c:pt idx="1">
                  <c:v>0.91</c:v>
                </c:pt>
                <c:pt idx="2">
                  <c:v>0.92</c:v>
                </c:pt>
                <c:pt idx="3">
                  <c:v>0.93</c:v>
                </c:pt>
                <c:pt idx="4">
                  <c:v>0.94</c:v>
                </c:pt>
                <c:pt idx="5">
                  <c:v>0.95</c:v>
                </c:pt>
                <c:pt idx="6">
                  <c:v>0.96</c:v>
                </c:pt>
                <c:pt idx="7">
                  <c:v>0.97</c:v>
                </c:pt>
              </c:numCache>
            </c:numRef>
          </c:cat>
          <c:val>
            <c:numRef>
              <c:f>'Use Phase'!$K$248:$K$255</c:f>
              <c:numCache>
                <c:formatCode>General</c:formatCode>
                <c:ptCount val="8"/>
                <c:pt idx="0">
                  <c:v>2.5164332612548121E-2</c:v>
                </c:pt>
                <c:pt idx="1">
                  <c:v>2.3852700386036596E-2</c:v>
                </c:pt>
                <c:pt idx="2">
                  <c:v>2.2569581903579678E-2</c:v>
                </c:pt>
                <c:pt idx="3">
                  <c:v>2.131405736698205E-2</c:v>
                </c:pt>
                <c:pt idx="4">
                  <c:v>2.0085246118397151E-2</c:v>
                </c:pt>
                <c:pt idx="5">
                  <c:v>1.8882304580308752E-2</c:v>
                </c:pt>
                <c:pt idx="6">
                  <c:v>1.7704424324263876E-2</c:v>
                </c:pt>
                <c:pt idx="7">
                  <c:v>1.6550830259065279E-2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22-4E35-8660-BECB54EA223B}"/>
            </c:ext>
          </c:extLst>
        </c:ser>
        <c:ser>
          <c:idx val="1"/>
          <c:order val="1"/>
          <c:tx>
            <c:strRef>
              <c:f>'Use Phase'!$M$137</c:f>
              <c:strCache>
                <c:ptCount val="1"/>
                <c:pt idx="0">
                  <c:v>NaMVP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'Use Phase'!$J$228:$J$235</c:f>
              <c:numCache>
                <c:formatCode>General</c:formatCode>
                <c:ptCount val="8"/>
                <c:pt idx="0">
                  <c:v>0.9</c:v>
                </c:pt>
                <c:pt idx="1">
                  <c:v>0.91</c:v>
                </c:pt>
                <c:pt idx="2">
                  <c:v>0.92</c:v>
                </c:pt>
                <c:pt idx="3">
                  <c:v>0.93</c:v>
                </c:pt>
                <c:pt idx="4">
                  <c:v>0.94</c:v>
                </c:pt>
                <c:pt idx="5">
                  <c:v>0.95</c:v>
                </c:pt>
                <c:pt idx="6">
                  <c:v>0.96</c:v>
                </c:pt>
                <c:pt idx="7">
                  <c:v>0.97</c:v>
                </c:pt>
              </c:numCache>
            </c:numRef>
          </c:cat>
          <c:val>
            <c:numRef>
              <c:f>'Use Phase'!$M$248:$M$255</c:f>
              <c:numCache>
                <c:formatCode>General</c:formatCode>
                <c:ptCount val="8"/>
                <c:pt idx="0">
                  <c:v>4.9602004562028491E-2</c:v>
                </c:pt>
                <c:pt idx="1">
                  <c:v>4.8021826489918276E-2</c:v>
                </c:pt>
                <c:pt idx="2">
                  <c:v>4.6476000115027859E-2</c:v>
                </c:pt>
                <c:pt idx="3">
                  <c:v>4.4963417318092086E-2</c:v>
                </c:pt>
                <c:pt idx="4">
                  <c:v>4.3483017133857084E-2</c:v>
                </c:pt>
                <c:pt idx="5">
                  <c:v>4.2033783269290158E-2</c:v>
                </c:pt>
                <c:pt idx="6">
                  <c:v>4.0614741776901719E-2</c:v>
                </c:pt>
                <c:pt idx="7">
                  <c:v>3.922495887198521E-2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22-4E35-8660-BECB54EA223B}"/>
            </c:ext>
          </c:extLst>
        </c:ser>
        <c:ser>
          <c:idx val="2"/>
          <c:order val="2"/>
          <c:tx>
            <c:strRef>
              <c:f>'Use Phase'!$O$137</c:f>
              <c:strCache>
                <c:ptCount val="1"/>
                <c:pt idx="0">
                  <c:v>NaMMO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'Use Phase'!$J$228:$J$235</c:f>
              <c:numCache>
                <c:formatCode>General</c:formatCode>
                <c:ptCount val="8"/>
                <c:pt idx="0">
                  <c:v>0.9</c:v>
                </c:pt>
                <c:pt idx="1">
                  <c:v>0.91</c:v>
                </c:pt>
                <c:pt idx="2">
                  <c:v>0.92</c:v>
                </c:pt>
                <c:pt idx="3">
                  <c:v>0.93</c:v>
                </c:pt>
                <c:pt idx="4">
                  <c:v>0.94</c:v>
                </c:pt>
                <c:pt idx="5">
                  <c:v>0.95</c:v>
                </c:pt>
                <c:pt idx="6">
                  <c:v>0.96</c:v>
                </c:pt>
                <c:pt idx="7">
                  <c:v>0.97</c:v>
                </c:pt>
              </c:numCache>
            </c:numRef>
          </c:cat>
          <c:val>
            <c:numRef>
              <c:f>'Use Phase'!$O$248:$O$255</c:f>
              <c:numCache>
                <c:formatCode>General</c:formatCode>
                <c:ptCount val="8"/>
                <c:pt idx="0">
                  <c:v>1.6262415054018788E-2</c:v>
                </c:pt>
                <c:pt idx="1">
                  <c:v>1.5048606097381213E-2</c:v>
                </c:pt>
                <c:pt idx="2">
                  <c:v>1.3861184291974889E-2</c:v>
                </c:pt>
                <c:pt idx="3">
                  <c:v>1.2699298439373015E-2</c:v>
                </c:pt>
                <c:pt idx="4">
                  <c:v>1.1562133562358424E-2</c:v>
                </c:pt>
                <c:pt idx="5">
                  <c:v>1.0448908998544117E-2</c:v>
                </c:pt>
                <c:pt idx="6">
                  <c:v>9.3588766131426169E-3</c:v>
                </c:pt>
                <c:pt idx="7">
                  <c:v>8.2913191222854787E-3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22-4E35-8660-BECB54EA223B}"/>
            </c:ext>
          </c:extLst>
        </c:ser>
        <c:ser>
          <c:idx val="3"/>
          <c:order val="3"/>
          <c:tx>
            <c:strRef>
              <c:f>'Use Phase'!$Q$137</c:f>
              <c:strCache>
                <c:ptCount val="1"/>
                <c:pt idx="0">
                  <c:v>NaNMMT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'Use Phase'!$J$228:$J$235</c:f>
              <c:numCache>
                <c:formatCode>General</c:formatCode>
                <c:ptCount val="8"/>
                <c:pt idx="0">
                  <c:v>0.9</c:v>
                </c:pt>
                <c:pt idx="1">
                  <c:v>0.91</c:v>
                </c:pt>
                <c:pt idx="2">
                  <c:v>0.92</c:v>
                </c:pt>
                <c:pt idx="3">
                  <c:v>0.93</c:v>
                </c:pt>
                <c:pt idx="4">
                  <c:v>0.94</c:v>
                </c:pt>
                <c:pt idx="5">
                  <c:v>0.95</c:v>
                </c:pt>
                <c:pt idx="6">
                  <c:v>0.96</c:v>
                </c:pt>
                <c:pt idx="7">
                  <c:v>0.97</c:v>
                </c:pt>
              </c:numCache>
            </c:numRef>
          </c:cat>
          <c:val>
            <c:numRef>
              <c:f>'Use Phase'!$Q$248:$Q$255</c:f>
              <c:numCache>
                <c:formatCode>General</c:formatCode>
                <c:ptCount val="8"/>
                <c:pt idx="0">
                  <c:v>1.6205433156925273E-2</c:v>
                </c:pt>
                <c:pt idx="1">
                  <c:v>1.4992250374981038E-2</c:v>
                </c:pt>
                <c:pt idx="2">
                  <c:v>1.3805441131774716E-2</c:v>
                </c:pt>
                <c:pt idx="3">
                  <c:v>1.2644154667992199E-2</c:v>
                </c:pt>
                <c:pt idx="4">
                  <c:v>1.1507576426843361E-2</c:v>
                </c:pt>
                <c:pt idx="5">
                  <c:v>1.0394926148666054E-2</c:v>
                </c:pt>
                <c:pt idx="6">
                  <c:v>9.3054560846174521E-3</c:v>
                </c:pt>
                <c:pt idx="7">
                  <c:v>8.23844932085851E-3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22-4E35-8660-BECB54EA223B}"/>
            </c:ext>
          </c:extLst>
        </c:ser>
        <c:ser>
          <c:idx val="4"/>
          <c:order val="4"/>
          <c:tx>
            <c:strRef>
              <c:f>'Use Phase'!$S$137</c:f>
              <c:strCache>
                <c:ptCount val="1"/>
                <c:pt idx="0">
                  <c:v>NaPBA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'Use Phase'!$J$228:$J$235</c:f>
              <c:numCache>
                <c:formatCode>General</c:formatCode>
                <c:ptCount val="8"/>
                <c:pt idx="0">
                  <c:v>0.9</c:v>
                </c:pt>
                <c:pt idx="1">
                  <c:v>0.91</c:v>
                </c:pt>
                <c:pt idx="2">
                  <c:v>0.92</c:v>
                </c:pt>
                <c:pt idx="3">
                  <c:v>0.93</c:v>
                </c:pt>
                <c:pt idx="4">
                  <c:v>0.94</c:v>
                </c:pt>
                <c:pt idx="5">
                  <c:v>0.95</c:v>
                </c:pt>
                <c:pt idx="6">
                  <c:v>0.96</c:v>
                </c:pt>
                <c:pt idx="7">
                  <c:v>0.97</c:v>
                </c:pt>
              </c:numCache>
            </c:numRef>
          </c:cat>
          <c:val>
            <c:numRef>
              <c:f>'Use Phase'!$S$248:$S$255</c:f>
              <c:numCache>
                <c:formatCode>General</c:formatCode>
                <c:ptCount val="8"/>
                <c:pt idx="0">
                  <c:v>1.4923557150722463E-2</c:v>
                </c:pt>
                <c:pt idx="1">
                  <c:v>1.3724460918296938E-2</c:v>
                </c:pt>
                <c:pt idx="2">
                  <c:v>1.2551431995271966E-2</c:v>
                </c:pt>
                <c:pt idx="3">
                  <c:v>1.1403629500699156E-2</c:v>
                </c:pt>
                <c:pt idx="4">
                  <c:v>1.0280248335798112E-2</c:v>
                </c:pt>
                <c:pt idx="5">
                  <c:v>9.18051730068444E-3</c:v>
                </c:pt>
                <c:pt idx="6">
                  <c:v>8.1036973288023152E-3</c:v>
                </c:pt>
                <c:pt idx="7">
                  <c:v>7.0490798305672415E-3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B22-4E35-8660-BECB54EA223B}"/>
            </c:ext>
          </c:extLst>
        </c:ser>
        <c:ser>
          <c:idx val="5"/>
          <c:order val="5"/>
          <c:tx>
            <c:strRef>
              <c:f>'Use Phase'!$U$137</c:f>
              <c:strCache>
                <c:ptCount val="1"/>
                <c:pt idx="0">
                  <c:v>LiNMC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'Use Phase'!$J$228:$J$235</c:f>
              <c:numCache>
                <c:formatCode>General</c:formatCode>
                <c:ptCount val="8"/>
                <c:pt idx="0">
                  <c:v>0.9</c:v>
                </c:pt>
                <c:pt idx="1">
                  <c:v>0.91</c:v>
                </c:pt>
                <c:pt idx="2">
                  <c:v>0.92</c:v>
                </c:pt>
                <c:pt idx="3">
                  <c:v>0.93</c:v>
                </c:pt>
                <c:pt idx="4">
                  <c:v>0.94</c:v>
                </c:pt>
                <c:pt idx="5">
                  <c:v>0.95</c:v>
                </c:pt>
                <c:pt idx="6">
                  <c:v>0.96</c:v>
                </c:pt>
                <c:pt idx="7">
                  <c:v>0.97</c:v>
                </c:pt>
              </c:numCache>
            </c:numRef>
          </c:cat>
          <c:val>
            <c:numRef>
              <c:f>'Use Phase'!$U$248:$U$255</c:f>
              <c:numCache>
                <c:formatCode>General</c:formatCode>
                <c:ptCount val="8"/>
                <c:pt idx="0">
                  <c:v>1.8150962631980225E-2</c:v>
                </c:pt>
                <c:pt idx="1">
                  <c:v>1.6916400405255161E-2</c:v>
                </c:pt>
                <c:pt idx="2">
                  <c:v>1.5708676487806734E-2</c:v>
                </c:pt>
                <c:pt idx="3">
                  <c:v>1.4526925127722797E-2</c:v>
                </c:pt>
                <c:pt idx="4">
                  <c:v>1.3370317413598098E-2</c:v>
                </c:pt>
                <c:pt idx="5">
                  <c:v>1.2238059335560218E-2</c:v>
                </c:pt>
                <c:pt idx="6">
                  <c:v>1.1129389967481468E-2</c:v>
                </c:pt>
                <c:pt idx="7">
                  <c:v>1.0043579761631144E-2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B22-4E35-8660-BECB54EA223B}"/>
            </c:ext>
          </c:extLst>
        </c:ser>
        <c:ser>
          <c:idx val="6"/>
          <c:order val="6"/>
          <c:tx>
            <c:strRef>
              <c:f>'Use Phase'!$W$137</c:f>
              <c:strCache>
                <c:ptCount val="1"/>
                <c:pt idx="0">
                  <c:v>LiFP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'Use Phase'!$J$228:$J$235</c:f>
              <c:numCache>
                <c:formatCode>General</c:formatCode>
                <c:ptCount val="8"/>
                <c:pt idx="0">
                  <c:v>0.9</c:v>
                </c:pt>
                <c:pt idx="1">
                  <c:v>0.91</c:v>
                </c:pt>
                <c:pt idx="2">
                  <c:v>0.92</c:v>
                </c:pt>
                <c:pt idx="3">
                  <c:v>0.93</c:v>
                </c:pt>
                <c:pt idx="4">
                  <c:v>0.94</c:v>
                </c:pt>
                <c:pt idx="5">
                  <c:v>0.95</c:v>
                </c:pt>
                <c:pt idx="6">
                  <c:v>0.96</c:v>
                </c:pt>
                <c:pt idx="7">
                  <c:v>0.97</c:v>
                </c:pt>
              </c:numCache>
            </c:numRef>
          </c:cat>
          <c:val>
            <c:numRef>
              <c:f>'Use Phase'!$W$248:$W$255</c:f>
              <c:numCache>
                <c:formatCode>General</c:formatCode>
                <c:ptCount val="8"/>
                <c:pt idx="0">
                  <c:v>1.6495535217279127E-2</c:v>
                </c:pt>
                <c:pt idx="1">
                  <c:v>1.5279164500605725E-2</c:v>
                </c:pt>
                <c:pt idx="2">
                  <c:v>1.4089236625599133E-2</c:v>
                </c:pt>
                <c:pt idx="3">
                  <c:v>1.2924898597366891E-2</c:v>
                </c:pt>
                <c:pt idx="4">
                  <c:v>1.1785333718671511E-2</c:v>
                </c:pt>
                <c:pt idx="5">
                  <c:v>1.0669759679527595E-2</c:v>
                </c:pt>
                <c:pt idx="6">
                  <c:v>9.577426766199184E-3</c:v>
                </c:pt>
                <c:pt idx="7">
                  <c:v>8.5076161809806393E-3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B22-4E35-8660-BECB54EA22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7066168"/>
        <c:axId val="467069696"/>
      </c:lineChart>
      <c:catAx>
        <c:axId val="467066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7069696"/>
        <c:crosses val="autoZero"/>
        <c:auto val="1"/>
        <c:lblAlgn val="ctr"/>
        <c:lblOffset val="100"/>
        <c:noMultiLvlLbl val="0"/>
      </c:catAx>
      <c:valAx>
        <c:axId val="467069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Htox/kWh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7066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161067366579177"/>
          <c:y val="0.74207502908290301"/>
          <c:w val="0.77900087489063852"/>
          <c:h val="0.234776902887139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498381452318462"/>
          <c:y val="5.0925925925925923E-2"/>
          <c:w val="0.76446062992125996"/>
          <c:h val="0.58322950015863406"/>
        </c:manualLayout>
      </c:layout>
      <c:lineChart>
        <c:grouping val="standard"/>
        <c:varyColors val="0"/>
        <c:ser>
          <c:idx val="0"/>
          <c:order val="0"/>
          <c:tx>
            <c:strRef>
              <c:f>'Use Phase'!$K$137</c:f>
              <c:strCache>
                <c:ptCount val="1"/>
                <c:pt idx="0">
                  <c:v>NaNMC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'Use Phase'!$J$228:$J$235</c:f>
              <c:numCache>
                <c:formatCode>General</c:formatCode>
                <c:ptCount val="8"/>
                <c:pt idx="0">
                  <c:v>0.9</c:v>
                </c:pt>
                <c:pt idx="1">
                  <c:v>0.91</c:v>
                </c:pt>
                <c:pt idx="2">
                  <c:v>0.92</c:v>
                </c:pt>
                <c:pt idx="3">
                  <c:v>0.93</c:v>
                </c:pt>
                <c:pt idx="4">
                  <c:v>0.94</c:v>
                </c:pt>
                <c:pt idx="5">
                  <c:v>0.95</c:v>
                </c:pt>
                <c:pt idx="6">
                  <c:v>0.96</c:v>
                </c:pt>
                <c:pt idx="7">
                  <c:v>0.97</c:v>
                </c:pt>
              </c:numCache>
            </c:numRef>
          </c:cat>
          <c:val>
            <c:numRef>
              <c:f>'Use Phase'!$K$258:$K$265</c:f>
              <c:numCache>
                <c:formatCode>General</c:formatCode>
                <c:ptCount val="8"/>
                <c:pt idx="0">
                  <c:v>4.813949663078642E-3</c:v>
                </c:pt>
                <c:pt idx="1">
                  <c:v>4.6019798865612914E-3</c:v>
                </c:pt>
                <c:pt idx="2">
                  <c:v>4.3946181486638871E-3</c:v>
                </c:pt>
                <c:pt idx="3">
                  <c:v>4.1917158029793301E-3</c:v>
                </c:pt>
                <c:pt idx="4">
                  <c:v>3.9931305284795519E-3</c:v>
                </c:pt>
                <c:pt idx="5">
                  <c:v>3.7987259966008181E-3</c:v>
                </c:pt>
                <c:pt idx="6">
                  <c:v>3.6083715591362264E-3</c:v>
                </c:pt>
                <c:pt idx="7">
                  <c:v>3.4219419554337924E-3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79-45AD-9D02-7D8B93ECBB0B}"/>
            </c:ext>
          </c:extLst>
        </c:ser>
        <c:ser>
          <c:idx val="1"/>
          <c:order val="1"/>
          <c:tx>
            <c:strRef>
              <c:f>'Use Phase'!$M$137</c:f>
              <c:strCache>
                <c:ptCount val="1"/>
                <c:pt idx="0">
                  <c:v>NaMVP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'Use Phase'!$J$228:$J$235</c:f>
              <c:numCache>
                <c:formatCode>General</c:formatCode>
                <c:ptCount val="8"/>
                <c:pt idx="0">
                  <c:v>0.9</c:v>
                </c:pt>
                <c:pt idx="1">
                  <c:v>0.91</c:v>
                </c:pt>
                <c:pt idx="2">
                  <c:v>0.92</c:v>
                </c:pt>
                <c:pt idx="3">
                  <c:v>0.93</c:v>
                </c:pt>
                <c:pt idx="4">
                  <c:v>0.94</c:v>
                </c:pt>
                <c:pt idx="5">
                  <c:v>0.95</c:v>
                </c:pt>
                <c:pt idx="6">
                  <c:v>0.96</c:v>
                </c:pt>
                <c:pt idx="7">
                  <c:v>0.97</c:v>
                </c:pt>
              </c:numCache>
            </c:numRef>
          </c:cat>
          <c:val>
            <c:numRef>
              <c:f>'Use Phase'!$M$258:$M$265</c:f>
              <c:numCache>
                <c:formatCode>General</c:formatCode>
                <c:ptCount val="8"/>
                <c:pt idx="0">
                  <c:v>2.5088176676255876E-3</c:v>
                </c:pt>
                <c:pt idx="1">
                  <c:v>2.3221790119373935E-3</c:v>
                </c:pt>
                <c:pt idx="2">
                  <c:v>2.1395977183293778E-3</c:v>
                </c:pt>
                <c:pt idx="3">
                  <c:v>1.9609429041537942E-3</c:v>
                </c:pt>
                <c:pt idx="4">
                  <c:v>1.786089256237266E-3</c:v>
                </c:pt>
                <c:pt idx="5">
                  <c:v>1.6149167377505569E-3</c:v>
                </c:pt>
                <c:pt idx="6">
                  <c:v>1.4473103133989891E-3</c:v>
                </c:pt>
                <c:pt idx="7">
                  <c:v>1.2831596916113709E-3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79-45AD-9D02-7D8B93ECBB0B}"/>
            </c:ext>
          </c:extLst>
        </c:ser>
        <c:ser>
          <c:idx val="2"/>
          <c:order val="2"/>
          <c:tx>
            <c:strRef>
              <c:f>'Use Phase'!$O$137</c:f>
              <c:strCache>
                <c:ptCount val="1"/>
                <c:pt idx="0">
                  <c:v>NaMMO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'Use Phase'!$J$228:$J$235</c:f>
              <c:numCache>
                <c:formatCode>General</c:formatCode>
                <c:ptCount val="8"/>
                <c:pt idx="0">
                  <c:v>0.9</c:v>
                </c:pt>
                <c:pt idx="1">
                  <c:v>0.91</c:v>
                </c:pt>
                <c:pt idx="2">
                  <c:v>0.92</c:v>
                </c:pt>
                <c:pt idx="3">
                  <c:v>0.93</c:v>
                </c:pt>
                <c:pt idx="4">
                  <c:v>0.94</c:v>
                </c:pt>
                <c:pt idx="5">
                  <c:v>0.95</c:v>
                </c:pt>
                <c:pt idx="6">
                  <c:v>0.96</c:v>
                </c:pt>
                <c:pt idx="7">
                  <c:v>0.97</c:v>
                </c:pt>
              </c:numCache>
            </c:numRef>
          </c:cat>
          <c:val>
            <c:numRef>
              <c:f>'Use Phase'!$O$258:$O$265</c:f>
              <c:numCache>
                <c:formatCode>General</c:formatCode>
                <c:ptCount val="8"/>
                <c:pt idx="0">
                  <c:v>2.193610550623731E-3</c:v>
                </c:pt>
                <c:pt idx="1">
                  <c:v>2.0104357094080853E-3</c:v>
                </c:pt>
                <c:pt idx="2">
                  <c:v>1.8312429299579965E-3</c:v>
                </c:pt>
                <c:pt idx="3">
                  <c:v>1.6559037586681262E-3</c:v>
                </c:pt>
                <c:pt idx="4">
                  <c:v>1.4842952080439996E-3</c:v>
                </c:pt>
                <c:pt idx="5">
                  <c:v>1.3162994690119566E-3</c:v>
                </c:pt>
                <c:pt idx="6">
                  <c:v>1.1518036412097488E-3</c:v>
                </c:pt>
                <c:pt idx="7">
                  <c:v>9.9069947996016411E-4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079-45AD-9D02-7D8B93ECBB0B}"/>
            </c:ext>
          </c:extLst>
        </c:ser>
        <c:ser>
          <c:idx val="3"/>
          <c:order val="3"/>
          <c:tx>
            <c:strRef>
              <c:f>'Use Phase'!$Q$137</c:f>
              <c:strCache>
                <c:ptCount val="1"/>
                <c:pt idx="0">
                  <c:v>NaNMMT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'Use Phase'!$J$228:$J$235</c:f>
              <c:numCache>
                <c:formatCode>General</c:formatCode>
                <c:ptCount val="8"/>
                <c:pt idx="0">
                  <c:v>0.9</c:v>
                </c:pt>
                <c:pt idx="1">
                  <c:v>0.91</c:v>
                </c:pt>
                <c:pt idx="2">
                  <c:v>0.92</c:v>
                </c:pt>
                <c:pt idx="3">
                  <c:v>0.93</c:v>
                </c:pt>
                <c:pt idx="4">
                  <c:v>0.94</c:v>
                </c:pt>
                <c:pt idx="5">
                  <c:v>0.95</c:v>
                </c:pt>
                <c:pt idx="6">
                  <c:v>0.96</c:v>
                </c:pt>
                <c:pt idx="7">
                  <c:v>0.97</c:v>
                </c:pt>
              </c:numCache>
            </c:numRef>
          </c:cat>
          <c:val>
            <c:numRef>
              <c:f>'Use Phase'!$Q$258:$Q$265</c:f>
              <c:numCache>
                <c:formatCode>General</c:formatCode>
                <c:ptCount val="8"/>
                <c:pt idx="0">
                  <c:v>2.8031525900213917E-3</c:v>
                </c:pt>
                <c:pt idx="1">
                  <c:v>2.6132794846365397E-3</c:v>
                </c:pt>
                <c:pt idx="2">
                  <c:v>2.4275340554557076E-3</c:v>
                </c:pt>
                <c:pt idx="3">
                  <c:v>2.245783151633604E-3</c:v>
                </c:pt>
                <c:pt idx="4">
                  <c:v>2.0678992883183551E-3</c:v>
                </c:pt>
                <c:pt idx="5">
                  <c:v>1.8937603484413187E-3</c:v>
                </c:pt>
                <c:pt idx="6">
                  <c:v>1.7232493031450551E-3</c:v>
                </c:pt>
                <c:pt idx="7">
                  <c:v>1.5562539495043847E-3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079-45AD-9D02-7D8B93ECBB0B}"/>
            </c:ext>
          </c:extLst>
        </c:ser>
        <c:ser>
          <c:idx val="4"/>
          <c:order val="4"/>
          <c:tx>
            <c:strRef>
              <c:f>'Use Phase'!$S$137</c:f>
              <c:strCache>
                <c:ptCount val="1"/>
                <c:pt idx="0">
                  <c:v>NaPBA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'Use Phase'!$J$228:$J$235</c:f>
              <c:numCache>
                <c:formatCode>General</c:formatCode>
                <c:ptCount val="8"/>
                <c:pt idx="0">
                  <c:v>0.9</c:v>
                </c:pt>
                <c:pt idx="1">
                  <c:v>0.91</c:v>
                </c:pt>
                <c:pt idx="2">
                  <c:v>0.92</c:v>
                </c:pt>
                <c:pt idx="3">
                  <c:v>0.93</c:v>
                </c:pt>
                <c:pt idx="4">
                  <c:v>0.94</c:v>
                </c:pt>
                <c:pt idx="5">
                  <c:v>0.95</c:v>
                </c:pt>
                <c:pt idx="6">
                  <c:v>0.96</c:v>
                </c:pt>
                <c:pt idx="7">
                  <c:v>0.97</c:v>
                </c:pt>
              </c:numCache>
            </c:numRef>
          </c:cat>
          <c:val>
            <c:numRef>
              <c:f>'Use Phase'!$S$258:$S$265</c:f>
              <c:numCache>
                <c:formatCode>General</c:formatCode>
                <c:ptCount val="8"/>
                <c:pt idx="0">
                  <c:v>2.0992025711637388E-3</c:v>
                </c:pt>
                <c:pt idx="1">
                  <c:v>1.9170651802718295E-3</c:v>
                </c:pt>
                <c:pt idx="2">
                  <c:v>1.7388872978775698E-3</c:v>
                </c:pt>
                <c:pt idx="3">
                  <c:v>1.5645411979003923E-3</c:v>
                </c:pt>
                <c:pt idx="4">
                  <c:v>1.3939045894120928E-3</c:v>
                </c:pt>
                <c:pt idx="5">
                  <c:v>1.2268603305761745E-3</c:v>
                </c:pt>
                <c:pt idx="6">
                  <c:v>1.0632961604660064E-3</c:v>
                </c:pt>
                <c:pt idx="7">
                  <c:v>9.0310444747151194E-4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079-45AD-9D02-7D8B93ECBB0B}"/>
            </c:ext>
          </c:extLst>
        </c:ser>
        <c:ser>
          <c:idx val="5"/>
          <c:order val="5"/>
          <c:tx>
            <c:strRef>
              <c:f>'Use Phase'!$U$137</c:f>
              <c:strCache>
                <c:ptCount val="1"/>
                <c:pt idx="0">
                  <c:v>LiNMC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'Use Phase'!$J$228:$J$235</c:f>
              <c:numCache>
                <c:formatCode>General</c:formatCode>
                <c:ptCount val="8"/>
                <c:pt idx="0">
                  <c:v>0.9</c:v>
                </c:pt>
                <c:pt idx="1">
                  <c:v>0.91</c:v>
                </c:pt>
                <c:pt idx="2">
                  <c:v>0.92</c:v>
                </c:pt>
                <c:pt idx="3">
                  <c:v>0.93</c:v>
                </c:pt>
                <c:pt idx="4">
                  <c:v>0.94</c:v>
                </c:pt>
                <c:pt idx="5">
                  <c:v>0.95</c:v>
                </c:pt>
                <c:pt idx="6">
                  <c:v>0.96</c:v>
                </c:pt>
                <c:pt idx="7">
                  <c:v>0.97</c:v>
                </c:pt>
              </c:numCache>
            </c:numRef>
          </c:cat>
          <c:val>
            <c:numRef>
              <c:f>'Use Phase'!$U$258:$U$265</c:f>
              <c:numCache>
                <c:formatCode>General</c:formatCode>
                <c:ptCount val="8"/>
                <c:pt idx="0">
                  <c:v>2.2946241820491348E-3</c:v>
                </c:pt>
                <c:pt idx="1">
                  <c:v>2.1103393009277147E-3</c:v>
                </c:pt>
                <c:pt idx="2">
                  <c:v>1.9300606128741522E-3</c:v>
                </c:pt>
                <c:pt idx="3">
                  <c:v>1.753658885854001E-3</c:v>
                </c:pt>
                <c:pt idx="4">
                  <c:v>1.5810103870683222E-3</c:v>
                </c:pt>
                <c:pt idx="5">
                  <c:v>1.4119965935202332E-3</c:v>
                </c:pt>
                <c:pt idx="6">
                  <c:v>1.2465039206710647E-3</c:v>
                </c:pt>
                <c:pt idx="7">
                  <c:v>1.0844234678806417E-3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079-45AD-9D02-7D8B93ECBB0B}"/>
            </c:ext>
          </c:extLst>
        </c:ser>
        <c:ser>
          <c:idx val="6"/>
          <c:order val="6"/>
          <c:tx>
            <c:strRef>
              <c:f>'Use Phase'!$W$137</c:f>
              <c:strCache>
                <c:ptCount val="1"/>
                <c:pt idx="0">
                  <c:v>LiFP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'Use Phase'!$J$228:$J$235</c:f>
              <c:numCache>
                <c:formatCode>General</c:formatCode>
                <c:ptCount val="8"/>
                <c:pt idx="0">
                  <c:v>0.9</c:v>
                </c:pt>
                <c:pt idx="1">
                  <c:v>0.91</c:v>
                </c:pt>
                <c:pt idx="2">
                  <c:v>0.92</c:v>
                </c:pt>
                <c:pt idx="3">
                  <c:v>0.93</c:v>
                </c:pt>
                <c:pt idx="4">
                  <c:v>0.94</c:v>
                </c:pt>
                <c:pt idx="5">
                  <c:v>0.95</c:v>
                </c:pt>
                <c:pt idx="6">
                  <c:v>0.96</c:v>
                </c:pt>
                <c:pt idx="7">
                  <c:v>0.97</c:v>
                </c:pt>
              </c:numCache>
            </c:numRef>
          </c:cat>
          <c:val>
            <c:numRef>
              <c:f>'Use Phase'!$W$258:$W$265</c:f>
              <c:numCache>
                <c:formatCode>General</c:formatCode>
                <c:ptCount val="8"/>
                <c:pt idx="0">
                  <c:v>2.9485569108351362E-3</c:v>
                </c:pt>
                <c:pt idx="1">
                  <c:v>2.7570859557710129E-3</c:v>
                </c:pt>
                <c:pt idx="2">
                  <c:v>2.5697774127735012E-3</c:v>
                </c:pt>
                <c:pt idx="3">
                  <c:v>2.3864970104856154E-3</c:v>
                </c:pt>
                <c:pt idx="4">
                  <c:v>2.2071161912251319E-3</c:v>
                </c:pt>
                <c:pt idx="5">
                  <c:v>2.0315118102648662E-3</c:v>
                </c:pt>
                <c:pt idx="6">
                  <c:v>1.8595658539079408E-3</c:v>
                </c:pt>
                <c:pt idx="7">
                  <c:v>1.6911651750016739E-3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079-45AD-9D02-7D8B93ECBB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7078320"/>
        <c:axId val="467074792"/>
      </c:lineChart>
      <c:catAx>
        <c:axId val="467078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7074792"/>
        <c:crosses val="autoZero"/>
        <c:auto val="1"/>
        <c:lblAlgn val="ctr"/>
        <c:lblOffset val="100"/>
        <c:noMultiLvlLbl val="0"/>
      </c:catAx>
      <c:valAx>
        <c:axId val="467074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RDP/kWh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7078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161067366579177"/>
          <c:y val="0.74207502908290301"/>
          <c:w val="0.77900087489063852"/>
          <c:h val="0.234776902887139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Htox/kWh Cycles</a:t>
            </a:r>
            <a:r>
              <a:rPr lang="de-DE" baseline="0"/>
              <a:t> vs Efficiency</a:t>
            </a:r>
            <a:endParaRPr lang="de-DE"/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0"/>
      <c:rotY val="6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273491682744955"/>
          <c:y val="0.16982600732600733"/>
          <c:w val="0.82490592028645426"/>
          <c:h val="0.6192152663609356"/>
        </c:manualLayout>
      </c:layout>
      <c:surface3DChart>
        <c:wireframe val="0"/>
        <c:ser>
          <c:idx val="0"/>
          <c:order val="0"/>
          <c:tx>
            <c:strRef>
              <c:f>'Use Phase'!$K$358</c:f>
              <c:strCache>
                <c:ptCount val="1"/>
                <c:pt idx="0">
                  <c:v>1000</c:v>
                </c:pt>
              </c:strCache>
            </c:strRef>
          </c:tx>
          <c:cat>
            <c:numRef>
              <c:f>'Use Phase'!$J$381:$J$388</c:f>
              <c:numCache>
                <c:formatCode>General</c:formatCode>
                <c:ptCount val="8"/>
                <c:pt idx="0">
                  <c:v>0.9</c:v>
                </c:pt>
                <c:pt idx="1">
                  <c:v>0.91</c:v>
                </c:pt>
                <c:pt idx="2">
                  <c:v>0.92</c:v>
                </c:pt>
                <c:pt idx="3">
                  <c:v>0.93</c:v>
                </c:pt>
                <c:pt idx="4">
                  <c:v>0.94</c:v>
                </c:pt>
                <c:pt idx="5">
                  <c:v>0.95</c:v>
                </c:pt>
                <c:pt idx="6">
                  <c:v>0.96</c:v>
                </c:pt>
                <c:pt idx="7">
                  <c:v>0.97</c:v>
                </c:pt>
              </c:numCache>
            </c:numRef>
          </c:cat>
          <c:val>
            <c:numRef>
              <c:f>'Use Phase'!$K$381:$K$388</c:f>
              <c:numCache>
                <c:formatCode>General</c:formatCode>
                <c:ptCount val="8"/>
                <c:pt idx="0">
                  <c:v>6.9259263783525829E-2</c:v>
                </c:pt>
                <c:pt idx="1">
                  <c:v>6.7463071873816755E-2</c:v>
                </c:pt>
                <c:pt idx="2">
                  <c:v>6.5705927614318732E-2</c:v>
                </c:pt>
                <c:pt idx="3">
                  <c:v>6.3986571403412087E-2</c:v>
                </c:pt>
                <c:pt idx="4">
                  <c:v>6.2303797239546016E-2</c:v>
                </c:pt>
                <c:pt idx="5">
                  <c:v>6.0656449900182374E-2</c:v>
                </c:pt>
                <c:pt idx="6">
                  <c:v>5.9043422297055483E-2</c:v>
                </c:pt>
                <c:pt idx="7">
                  <c:v>5.7463652995023991E-2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87-4B08-AA15-250FEC91861A}"/>
            </c:ext>
          </c:extLst>
        </c:ser>
        <c:ser>
          <c:idx val="1"/>
          <c:order val="1"/>
          <c:tx>
            <c:strRef>
              <c:f>'Use Phase'!$L$358</c:f>
              <c:strCache>
                <c:ptCount val="1"/>
                <c:pt idx="0">
                  <c:v>2000</c:v>
                </c:pt>
              </c:strCache>
            </c:strRef>
          </c:tx>
          <c:cat>
            <c:numRef>
              <c:f>'Use Phase'!$J$381:$J$388</c:f>
              <c:numCache>
                <c:formatCode>General</c:formatCode>
                <c:ptCount val="8"/>
                <c:pt idx="0">
                  <c:v>0.9</c:v>
                </c:pt>
                <c:pt idx="1">
                  <c:v>0.91</c:v>
                </c:pt>
                <c:pt idx="2">
                  <c:v>0.92</c:v>
                </c:pt>
                <c:pt idx="3">
                  <c:v>0.93</c:v>
                </c:pt>
                <c:pt idx="4">
                  <c:v>0.94</c:v>
                </c:pt>
                <c:pt idx="5">
                  <c:v>0.95</c:v>
                </c:pt>
                <c:pt idx="6">
                  <c:v>0.96</c:v>
                </c:pt>
                <c:pt idx="7">
                  <c:v>0.97</c:v>
                </c:pt>
              </c:numCache>
            </c:numRef>
          </c:cat>
          <c:val>
            <c:numRef>
              <c:f>'Use Phase'!$L$381:$L$388</c:f>
              <c:numCache>
                <c:formatCode>General</c:formatCode>
                <c:ptCount val="8"/>
                <c:pt idx="0">
                  <c:v>3.9862643002874031E-2</c:v>
                </c:pt>
                <c:pt idx="1">
                  <c:v>3.8389490881963313E-2</c:v>
                </c:pt>
                <c:pt idx="2">
                  <c:v>3.6948363807159365E-2</c:v>
                </c:pt>
                <c:pt idx="3">
                  <c:v>3.5538228712458729E-2</c:v>
                </c:pt>
                <c:pt idx="4">
                  <c:v>3.4158096492113446E-2</c:v>
                </c:pt>
                <c:pt idx="5">
                  <c:v>3.2807019686933288E-2</c:v>
                </c:pt>
                <c:pt idx="6">
                  <c:v>3.1484090315194412E-2</c:v>
                </c:pt>
                <c:pt idx="7">
                  <c:v>3.0188437837718178E-2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87-4B08-AA15-250FEC91861A}"/>
            </c:ext>
          </c:extLst>
        </c:ser>
        <c:ser>
          <c:idx val="2"/>
          <c:order val="2"/>
          <c:tx>
            <c:strRef>
              <c:f>'Use Phase'!$M$358</c:f>
              <c:strCache>
                <c:ptCount val="1"/>
                <c:pt idx="0">
                  <c:v>3000</c:v>
                </c:pt>
              </c:strCache>
            </c:strRef>
          </c:tx>
          <c:cat>
            <c:numRef>
              <c:f>'Use Phase'!$J$381:$J$388</c:f>
              <c:numCache>
                <c:formatCode>General</c:formatCode>
                <c:ptCount val="8"/>
                <c:pt idx="0">
                  <c:v>0.9</c:v>
                </c:pt>
                <c:pt idx="1">
                  <c:v>0.91</c:v>
                </c:pt>
                <c:pt idx="2">
                  <c:v>0.92</c:v>
                </c:pt>
                <c:pt idx="3">
                  <c:v>0.93</c:v>
                </c:pt>
                <c:pt idx="4">
                  <c:v>0.94</c:v>
                </c:pt>
                <c:pt idx="5">
                  <c:v>0.95</c:v>
                </c:pt>
                <c:pt idx="6">
                  <c:v>0.96</c:v>
                </c:pt>
                <c:pt idx="7">
                  <c:v>0.97</c:v>
                </c:pt>
              </c:numCache>
            </c:numRef>
          </c:cat>
          <c:val>
            <c:numRef>
              <c:f>'Use Phase'!$M$381:$M$388</c:f>
              <c:numCache>
                <c:formatCode>General</c:formatCode>
                <c:ptCount val="8"/>
                <c:pt idx="0">
                  <c:v>3.006376940932342E-2</c:v>
                </c:pt>
                <c:pt idx="1">
                  <c:v>2.8698297218012172E-2</c:v>
                </c:pt>
                <c:pt idx="2">
                  <c:v>2.7362509204772907E-2</c:v>
                </c:pt>
                <c:pt idx="3">
                  <c:v>2.6055447815474277E-2</c:v>
                </c:pt>
                <c:pt idx="4">
                  <c:v>2.4776196242969249E-2</c:v>
                </c:pt>
                <c:pt idx="5">
                  <c:v>2.3523876282516933E-2</c:v>
                </c:pt>
                <c:pt idx="6">
                  <c:v>2.2297646321240715E-2</c:v>
                </c:pt>
                <c:pt idx="7">
                  <c:v>2.1096699451949578E-2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687-4B08-AA15-250FEC91861A}"/>
            </c:ext>
          </c:extLst>
        </c:ser>
        <c:ser>
          <c:idx val="3"/>
          <c:order val="3"/>
          <c:tx>
            <c:strRef>
              <c:f>'Use Phase'!$N$358</c:f>
              <c:strCache>
                <c:ptCount val="1"/>
                <c:pt idx="0">
                  <c:v>4000</c:v>
                </c:pt>
              </c:strCache>
            </c:strRef>
          </c:tx>
          <c:cat>
            <c:numRef>
              <c:f>'Use Phase'!$J$381:$J$388</c:f>
              <c:numCache>
                <c:formatCode>General</c:formatCode>
                <c:ptCount val="8"/>
                <c:pt idx="0">
                  <c:v>0.9</c:v>
                </c:pt>
                <c:pt idx="1">
                  <c:v>0.91</c:v>
                </c:pt>
                <c:pt idx="2">
                  <c:v>0.92</c:v>
                </c:pt>
                <c:pt idx="3">
                  <c:v>0.93</c:v>
                </c:pt>
                <c:pt idx="4">
                  <c:v>0.94</c:v>
                </c:pt>
                <c:pt idx="5">
                  <c:v>0.95</c:v>
                </c:pt>
                <c:pt idx="6">
                  <c:v>0.96</c:v>
                </c:pt>
                <c:pt idx="7">
                  <c:v>0.97</c:v>
                </c:pt>
              </c:numCache>
            </c:numRef>
          </c:cat>
          <c:val>
            <c:numRef>
              <c:f>'Use Phase'!$N$381:$N$388</c:f>
              <c:numCache>
                <c:formatCode>General</c:formatCode>
                <c:ptCount val="8"/>
                <c:pt idx="0">
                  <c:v>2.5164332612548121E-2</c:v>
                </c:pt>
                <c:pt idx="1">
                  <c:v>2.3852700386036596E-2</c:v>
                </c:pt>
                <c:pt idx="2">
                  <c:v>2.2569581903579678E-2</c:v>
                </c:pt>
                <c:pt idx="3">
                  <c:v>2.131405736698205E-2</c:v>
                </c:pt>
                <c:pt idx="4">
                  <c:v>2.0085246118397151E-2</c:v>
                </c:pt>
                <c:pt idx="5">
                  <c:v>1.8882304580308752E-2</c:v>
                </c:pt>
                <c:pt idx="6">
                  <c:v>1.7704424324263876E-2</c:v>
                </c:pt>
                <c:pt idx="7">
                  <c:v>1.6550830259065279E-2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687-4B08-AA15-250FEC91861A}"/>
            </c:ext>
          </c:extLst>
        </c:ser>
        <c:ser>
          <c:idx val="4"/>
          <c:order val="4"/>
          <c:tx>
            <c:strRef>
              <c:f>'Use Phase'!$O$358</c:f>
              <c:strCache>
                <c:ptCount val="1"/>
                <c:pt idx="0">
                  <c:v>5000</c:v>
                </c:pt>
              </c:strCache>
            </c:strRef>
          </c:tx>
          <c:cat>
            <c:numRef>
              <c:f>'Use Phase'!$J$381:$J$388</c:f>
              <c:numCache>
                <c:formatCode>General</c:formatCode>
                <c:ptCount val="8"/>
                <c:pt idx="0">
                  <c:v>0.9</c:v>
                </c:pt>
                <c:pt idx="1">
                  <c:v>0.91</c:v>
                </c:pt>
                <c:pt idx="2">
                  <c:v>0.92</c:v>
                </c:pt>
                <c:pt idx="3">
                  <c:v>0.93</c:v>
                </c:pt>
                <c:pt idx="4">
                  <c:v>0.94</c:v>
                </c:pt>
                <c:pt idx="5">
                  <c:v>0.95</c:v>
                </c:pt>
                <c:pt idx="6">
                  <c:v>0.96</c:v>
                </c:pt>
                <c:pt idx="7">
                  <c:v>0.97</c:v>
                </c:pt>
              </c:numCache>
            </c:numRef>
          </c:cat>
          <c:val>
            <c:numRef>
              <c:f>'Use Phase'!$O$381:$O$388</c:f>
              <c:numCache>
                <c:formatCode>General</c:formatCode>
                <c:ptCount val="8"/>
                <c:pt idx="0">
                  <c:v>2.2224670534482942E-2</c:v>
                </c:pt>
                <c:pt idx="1">
                  <c:v>2.0945342286851253E-2</c:v>
                </c:pt>
                <c:pt idx="2">
                  <c:v>1.969382552286374E-2</c:v>
                </c:pt>
                <c:pt idx="3">
                  <c:v>1.8469223097886716E-2</c:v>
                </c:pt>
                <c:pt idx="4">
                  <c:v>1.7270676043653895E-2</c:v>
                </c:pt>
                <c:pt idx="5">
                  <c:v>1.6097361558983846E-2</c:v>
                </c:pt>
                <c:pt idx="6">
                  <c:v>1.4948491126077766E-2</c:v>
                </c:pt>
                <c:pt idx="7">
                  <c:v>1.3823308743334697E-2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687-4B08-AA15-250FEC91861A}"/>
            </c:ext>
          </c:extLst>
        </c:ser>
        <c:ser>
          <c:idx val="5"/>
          <c:order val="5"/>
          <c:tx>
            <c:strRef>
              <c:f>'Use Phase'!$P$358</c:f>
              <c:strCache>
                <c:ptCount val="1"/>
                <c:pt idx="0">
                  <c:v>6000</c:v>
                </c:pt>
              </c:strCache>
            </c:strRef>
          </c:tx>
          <c:cat>
            <c:numRef>
              <c:f>'Use Phase'!$J$381:$J$388</c:f>
              <c:numCache>
                <c:formatCode>General</c:formatCode>
                <c:ptCount val="8"/>
                <c:pt idx="0">
                  <c:v>0.9</c:v>
                </c:pt>
                <c:pt idx="1">
                  <c:v>0.91</c:v>
                </c:pt>
                <c:pt idx="2">
                  <c:v>0.92</c:v>
                </c:pt>
                <c:pt idx="3">
                  <c:v>0.93</c:v>
                </c:pt>
                <c:pt idx="4">
                  <c:v>0.94</c:v>
                </c:pt>
                <c:pt idx="5">
                  <c:v>0.95</c:v>
                </c:pt>
                <c:pt idx="6">
                  <c:v>0.96</c:v>
                </c:pt>
                <c:pt idx="7">
                  <c:v>0.97</c:v>
                </c:pt>
              </c:numCache>
            </c:numRef>
          </c:cat>
          <c:val>
            <c:numRef>
              <c:f>'Use Phase'!$P$381:$P$388</c:f>
              <c:numCache>
                <c:formatCode>General</c:formatCode>
                <c:ptCount val="8"/>
                <c:pt idx="0">
                  <c:v>2.0264895815772819E-2</c:v>
                </c:pt>
                <c:pt idx="1">
                  <c:v>1.9007103554061031E-2</c:v>
                </c:pt>
                <c:pt idx="2">
                  <c:v>1.7776654602386446E-2</c:v>
                </c:pt>
                <c:pt idx="3">
                  <c:v>1.6572666918489829E-2</c:v>
                </c:pt>
                <c:pt idx="4">
                  <c:v>1.5394295993825054E-2</c:v>
                </c:pt>
                <c:pt idx="5">
                  <c:v>1.4240732878100572E-2</c:v>
                </c:pt>
                <c:pt idx="6">
                  <c:v>1.3111202327287026E-2</c:v>
                </c:pt>
                <c:pt idx="7">
                  <c:v>1.2004961066180977E-2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687-4B08-AA15-250FEC91861A}"/>
            </c:ext>
          </c:extLst>
        </c:ser>
        <c:ser>
          <c:idx val="6"/>
          <c:order val="6"/>
          <c:tx>
            <c:strRef>
              <c:f>'Use Phase'!$Q$358</c:f>
              <c:strCache>
                <c:ptCount val="1"/>
                <c:pt idx="0">
                  <c:v>7000</c:v>
                </c:pt>
              </c:strCache>
            </c:strRef>
          </c:tx>
          <c:cat>
            <c:numRef>
              <c:f>'Use Phase'!$J$381:$J$388</c:f>
              <c:numCache>
                <c:formatCode>General</c:formatCode>
                <c:ptCount val="8"/>
                <c:pt idx="0">
                  <c:v>0.9</c:v>
                </c:pt>
                <c:pt idx="1">
                  <c:v>0.91</c:v>
                </c:pt>
                <c:pt idx="2">
                  <c:v>0.92</c:v>
                </c:pt>
                <c:pt idx="3">
                  <c:v>0.93</c:v>
                </c:pt>
                <c:pt idx="4">
                  <c:v>0.94</c:v>
                </c:pt>
                <c:pt idx="5">
                  <c:v>0.95</c:v>
                </c:pt>
                <c:pt idx="6">
                  <c:v>0.96</c:v>
                </c:pt>
                <c:pt idx="7">
                  <c:v>0.97</c:v>
                </c:pt>
              </c:numCache>
            </c:numRef>
          </c:cat>
          <c:val>
            <c:numRef>
              <c:f>'Use Phase'!$Q$381:$Q$388</c:f>
              <c:numCache>
                <c:formatCode>General</c:formatCode>
                <c:ptCount val="8"/>
                <c:pt idx="0">
                  <c:v>1.8865056730979879E-2</c:v>
                </c:pt>
                <c:pt idx="1">
                  <c:v>1.7622647316353723E-2</c:v>
                </c:pt>
                <c:pt idx="2">
                  <c:v>1.6407246802045528E-2</c:v>
                </c:pt>
                <c:pt idx="3">
                  <c:v>1.5217983933206334E-2</c:v>
                </c:pt>
                <c:pt idx="4">
                  <c:v>1.4054024529661599E-2</c:v>
                </c:pt>
                <c:pt idx="5">
                  <c:v>1.291456953461252E-2</c:v>
                </c:pt>
                <c:pt idx="6">
                  <c:v>1.1798853185293643E-2</c:v>
                </c:pt>
                <c:pt idx="7">
                  <c:v>1.0706141296785465E-2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687-4B08-AA15-250FEC91861A}"/>
            </c:ext>
          </c:extLst>
        </c:ser>
        <c:bandFmts>
          <c:bandFmt>
            <c:idx val="8"/>
            <c:spPr>
              <a:solidFill>
                <a:schemeClr val="accent3">
                  <a:lumMod val="60000"/>
                </a:schemeClr>
              </a:solidFill>
              <a:ln/>
              <a:effectLst/>
              <a:sp3d/>
            </c:spPr>
          </c:bandFmt>
          <c:bandFmt>
            <c:idx val="9"/>
            <c:spPr>
              <a:solidFill>
                <a:schemeClr val="accent4">
                  <a:lumMod val="60000"/>
                </a:schemeClr>
              </a:solidFill>
              <a:ln/>
              <a:effectLst/>
              <a:sp3d/>
            </c:spPr>
          </c:bandFmt>
          <c:bandFmt>
            <c:idx val="10"/>
            <c:spPr>
              <a:solidFill>
                <a:schemeClr val="accent5">
                  <a:lumMod val="60000"/>
                </a:schemeClr>
              </a:solidFill>
              <a:ln/>
              <a:effectLst/>
              <a:sp3d/>
            </c:spPr>
          </c:bandFmt>
          <c:bandFmt>
            <c:idx val="11"/>
            <c:spPr>
              <a:solidFill>
                <a:schemeClr val="accent6">
                  <a:lumMod val="60000"/>
                </a:schemeClr>
              </a:solidFill>
              <a:ln/>
              <a:effectLst/>
              <a:sp3d/>
            </c:spPr>
          </c:bandFmt>
          <c:bandFmt>
            <c:idx val="12"/>
            <c:spPr>
              <a:solidFill>
                <a:schemeClr val="accent1">
                  <a:lumMod val="80000"/>
                  <a:lumOff val="20000"/>
                </a:schemeClr>
              </a:solidFill>
              <a:ln/>
              <a:effectLst/>
              <a:sp3d/>
            </c:spPr>
          </c:bandFmt>
          <c:bandFmt>
            <c:idx val="13"/>
            <c:spPr>
              <a:solidFill>
                <a:schemeClr val="accent2">
                  <a:lumMod val="80000"/>
                  <a:lumOff val="20000"/>
                </a:schemeClr>
              </a:solidFill>
              <a:ln/>
              <a:effectLst/>
              <a:sp3d/>
            </c:spPr>
          </c:bandFmt>
          <c:bandFmt>
            <c:idx val="14"/>
            <c:spPr>
              <a:solidFill>
                <a:schemeClr val="accent3">
                  <a:lumMod val="80000"/>
                  <a:lumOff val="20000"/>
                </a:schemeClr>
              </a:solidFill>
              <a:ln/>
              <a:effectLst/>
              <a:sp3d/>
            </c:spPr>
          </c:bandFmt>
        </c:bandFmts>
        <c:axId val="467074008"/>
        <c:axId val="467074400"/>
        <c:axId val="535979256"/>
      </c:surface3DChart>
      <c:catAx>
        <c:axId val="467074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7074400"/>
        <c:crosses val="autoZero"/>
        <c:auto val="1"/>
        <c:lblAlgn val="ctr"/>
        <c:lblOffset val="100"/>
        <c:noMultiLvlLbl val="0"/>
      </c:catAx>
      <c:valAx>
        <c:axId val="467074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7074008"/>
        <c:crosses val="autoZero"/>
        <c:crossBetween val="midCat"/>
      </c:valAx>
      <c:serAx>
        <c:axId val="53597925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7074400"/>
        <c:crosses val="autoZero"/>
      </c:serAx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RDP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/kWh Cycles</a:t>
            </a:r>
            <a:r>
              <a:rPr lang="de-DE" baseline="0"/>
              <a:t> vs Efficiency</a:t>
            </a:r>
            <a:endParaRPr lang="de-DE"/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0"/>
      <c:rotY val="6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surface3DChart>
        <c:wireframe val="0"/>
        <c:ser>
          <c:idx val="0"/>
          <c:order val="0"/>
          <c:tx>
            <c:strRef>
              <c:f>'Use Phase'!$K$358</c:f>
              <c:strCache>
                <c:ptCount val="1"/>
                <c:pt idx="0">
                  <c:v>1000</c:v>
                </c:pt>
              </c:strCache>
            </c:strRef>
          </c:tx>
          <c:cat>
            <c:numRef>
              <c:f>'Use Phase'!$J$392:$J$399</c:f>
              <c:numCache>
                <c:formatCode>General</c:formatCode>
                <c:ptCount val="8"/>
                <c:pt idx="0">
                  <c:v>0.9</c:v>
                </c:pt>
                <c:pt idx="1">
                  <c:v>0.91</c:v>
                </c:pt>
                <c:pt idx="2">
                  <c:v>0.92</c:v>
                </c:pt>
                <c:pt idx="3">
                  <c:v>0.93</c:v>
                </c:pt>
                <c:pt idx="4">
                  <c:v>0.94</c:v>
                </c:pt>
                <c:pt idx="5">
                  <c:v>0.95</c:v>
                </c:pt>
                <c:pt idx="6">
                  <c:v>0.96</c:v>
                </c:pt>
                <c:pt idx="7">
                  <c:v>0.97</c:v>
                </c:pt>
              </c:numCache>
            </c:numRef>
          </c:cat>
          <c:val>
            <c:numRef>
              <c:f>'Use Phase'!$K$392:$K$399</c:f>
              <c:numCache>
                <c:formatCode>General</c:formatCode>
                <c:ptCount val="8"/>
                <c:pt idx="0">
                  <c:v>1.4430698652314564E-2</c:v>
                </c:pt>
                <c:pt idx="1">
                  <c:v>1.4113050315475939E-2</c:v>
                </c:pt>
                <c:pt idx="2">
                  <c:v>1.3802307377264247E-2</c:v>
                </c:pt>
                <c:pt idx="3">
                  <c:v>1.3498247082885063E-2</c:v>
                </c:pt>
                <c:pt idx="4">
                  <c:v>1.3200656156471391E-2</c:v>
                </c:pt>
                <c:pt idx="5">
                  <c:v>1.2909330302192745E-2</c:v>
                </c:pt>
                <c:pt idx="6">
                  <c:v>1.2624073736544904E-2</c:v>
                </c:pt>
                <c:pt idx="7">
                  <c:v>1.2344698749570216E-2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13-4F96-9565-BF47D4A4EC7A}"/>
            </c:ext>
          </c:extLst>
        </c:ser>
        <c:ser>
          <c:idx val="1"/>
          <c:order val="1"/>
          <c:tx>
            <c:strRef>
              <c:f>'Use Phase'!$L$358</c:f>
              <c:strCache>
                <c:ptCount val="1"/>
                <c:pt idx="0">
                  <c:v>2000</c:v>
                </c:pt>
              </c:strCache>
            </c:strRef>
          </c:tx>
          <c:cat>
            <c:numRef>
              <c:f>'Use Phase'!$J$392:$J$399</c:f>
              <c:numCache>
                <c:formatCode>General</c:formatCode>
                <c:ptCount val="8"/>
                <c:pt idx="0">
                  <c:v>0.9</c:v>
                </c:pt>
                <c:pt idx="1">
                  <c:v>0.91</c:v>
                </c:pt>
                <c:pt idx="2">
                  <c:v>0.92</c:v>
                </c:pt>
                <c:pt idx="3">
                  <c:v>0.93</c:v>
                </c:pt>
                <c:pt idx="4">
                  <c:v>0.94</c:v>
                </c:pt>
                <c:pt idx="5">
                  <c:v>0.95</c:v>
                </c:pt>
                <c:pt idx="6">
                  <c:v>0.96</c:v>
                </c:pt>
                <c:pt idx="7">
                  <c:v>0.97</c:v>
                </c:pt>
              </c:numCache>
            </c:numRef>
          </c:cat>
          <c:val>
            <c:numRef>
              <c:f>'Use Phase'!$L$392:$L$399</c:f>
              <c:numCache>
                <c:formatCode>General</c:formatCode>
                <c:ptCount val="8"/>
                <c:pt idx="0">
                  <c:v>8.019532659490616E-3</c:v>
                </c:pt>
                <c:pt idx="1">
                  <c:v>7.772336696199509E-3</c:v>
                </c:pt>
                <c:pt idx="2">
                  <c:v>7.5305145581973394E-3</c:v>
                </c:pt>
                <c:pt idx="3">
                  <c:v>7.2938928962812408E-3</c:v>
                </c:pt>
                <c:pt idx="4">
                  <c:v>7.062305737810165E-3</c:v>
                </c:pt>
                <c:pt idx="5">
                  <c:v>6.8355940984647949E-3</c:v>
                </c:pt>
                <c:pt idx="6">
                  <c:v>6.6136056182724539E-3</c:v>
                </c:pt>
                <c:pt idx="7">
                  <c:v>6.3961942201459336E-3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13-4F96-9565-BF47D4A4EC7A}"/>
            </c:ext>
          </c:extLst>
        </c:ser>
        <c:ser>
          <c:idx val="2"/>
          <c:order val="2"/>
          <c:tx>
            <c:strRef>
              <c:f>'Use Phase'!$M$358</c:f>
              <c:strCache>
                <c:ptCount val="1"/>
                <c:pt idx="0">
                  <c:v>3000</c:v>
                </c:pt>
              </c:strCache>
            </c:strRef>
          </c:tx>
          <c:cat>
            <c:numRef>
              <c:f>'Use Phase'!$J$392:$J$399</c:f>
              <c:numCache>
                <c:formatCode>General</c:formatCode>
                <c:ptCount val="8"/>
                <c:pt idx="0">
                  <c:v>0.9</c:v>
                </c:pt>
                <c:pt idx="1">
                  <c:v>0.91</c:v>
                </c:pt>
                <c:pt idx="2">
                  <c:v>0.92</c:v>
                </c:pt>
                <c:pt idx="3">
                  <c:v>0.93</c:v>
                </c:pt>
                <c:pt idx="4">
                  <c:v>0.94</c:v>
                </c:pt>
                <c:pt idx="5">
                  <c:v>0.95</c:v>
                </c:pt>
                <c:pt idx="6">
                  <c:v>0.96</c:v>
                </c:pt>
                <c:pt idx="7">
                  <c:v>0.97</c:v>
                </c:pt>
              </c:numCache>
            </c:numRef>
          </c:cat>
          <c:val>
            <c:numRef>
              <c:f>'Use Phase'!$M$392:$M$399</c:f>
              <c:numCache>
                <c:formatCode>General</c:formatCode>
                <c:ptCount val="8"/>
                <c:pt idx="0">
                  <c:v>5.8824773285492994E-3</c:v>
                </c:pt>
                <c:pt idx="1">
                  <c:v>5.6587654897740309E-3</c:v>
                </c:pt>
                <c:pt idx="2">
                  <c:v>5.4399169518417039E-3</c:v>
                </c:pt>
                <c:pt idx="3">
                  <c:v>5.2257748340799656E-3</c:v>
                </c:pt>
                <c:pt idx="4">
                  <c:v>5.0161889315897563E-3</c:v>
                </c:pt>
                <c:pt idx="5">
                  <c:v>4.8110153638888098E-3</c:v>
                </c:pt>
                <c:pt idx="6">
                  <c:v>4.6101162455149678E-3</c:v>
                </c:pt>
                <c:pt idx="7">
                  <c:v>4.4133593770045053E-3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13-4F96-9565-BF47D4A4EC7A}"/>
            </c:ext>
          </c:extLst>
        </c:ser>
        <c:ser>
          <c:idx val="3"/>
          <c:order val="3"/>
          <c:tx>
            <c:strRef>
              <c:f>'Use Phase'!$N$358</c:f>
              <c:strCache>
                <c:ptCount val="1"/>
                <c:pt idx="0">
                  <c:v>4000</c:v>
                </c:pt>
              </c:strCache>
            </c:strRef>
          </c:tx>
          <c:cat>
            <c:numRef>
              <c:f>'Use Phase'!$J$392:$J$399</c:f>
              <c:numCache>
                <c:formatCode>General</c:formatCode>
                <c:ptCount val="8"/>
                <c:pt idx="0">
                  <c:v>0.9</c:v>
                </c:pt>
                <c:pt idx="1">
                  <c:v>0.91</c:v>
                </c:pt>
                <c:pt idx="2">
                  <c:v>0.92</c:v>
                </c:pt>
                <c:pt idx="3">
                  <c:v>0.93</c:v>
                </c:pt>
                <c:pt idx="4">
                  <c:v>0.94</c:v>
                </c:pt>
                <c:pt idx="5">
                  <c:v>0.95</c:v>
                </c:pt>
                <c:pt idx="6">
                  <c:v>0.96</c:v>
                </c:pt>
                <c:pt idx="7">
                  <c:v>0.97</c:v>
                </c:pt>
              </c:numCache>
            </c:numRef>
          </c:cat>
          <c:val>
            <c:numRef>
              <c:f>'Use Phase'!$N$392:$N$399</c:f>
              <c:numCache>
                <c:formatCode>General</c:formatCode>
                <c:ptCount val="8"/>
                <c:pt idx="0">
                  <c:v>4.813949663078642E-3</c:v>
                </c:pt>
                <c:pt idx="1">
                  <c:v>4.6019798865612914E-3</c:v>
                </c:pt>
                <c:pt idx="2">
                  <c:v>4.3946181486638871E-3</c:v>
                </c:pt>
                <c:pt idx="3">
                  <c:v>4.1917158029793301E-3</c:v>
                </c:pt>
                <c:pt idx="4">
                  <c:v>3.9931305284795519E-3</c:v>
                </c:pt>
                <c:pt idx="5">
                  <c:v>3.7987259966008181E-3</c:v>
                </c:pt>
                <c:pt idx="6">
                  <c:v>3.6083715591362264E-3</c:v>
                </c:pt>
                <c:pt idx="7">
                  <c:v>3.4219419554337924E-3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13-4F96-9565-BF47D4A4EC7A}"/>
            </c:ext>
          </c:extLst>
        </c:ser>
        <c:ser>
          <c:idx val="4"/>
          <c:order val="4"/>
          <c:tx>
            <c:strRef>
              <c:f>'Use Phase'!$O$358</c:f>
              <c:strCache>
                <c:ptCount val="1"/>
                <c:pt idx="0">
                  <c:v>5000</c:v>
                </c:pt>
              </c:strCache>
            </c:strRef>
          </c:tx>
          <c:cat>
            <c:numRef>
              <c:f>'Use Phase'!$J$392:$J$399</c:f>
              <c:numCache>
                <c:formatCode>General</c:formatCode>
                <c:ptCount val="8"/>
                <c:pt idx="0">
                  <c:v>0.9</c:v>
                </c:pt>
                <c:pt idx="1">
                  <c:v>0.91</c:v>
                </c:pt>
                <c:pt idx="2">
                  <c:v>0.92</c:v>
                </c:pt>
                <c:pt idx="3">
                  <c:v>0.93</c:v>
                </c:pt>
                <c:pt idx="4">
                  <c:v>0.94</c:v>
                </c:pt>
                <c:pt idx="5">
                  <c:v>0.95</c:v>
                </c:pt>
                <c:pt idx="6">
                  <c:v>0.96</c:v>
                </c:pt>
                <c:pt idx="7">
                  <c:v>0.97</c:v>
                </c:pt>
              </c:numCache>
            </c:numRef>
          </c:cat>
          <c:val>
            <c:numRef>
              <c:f>'Use Phase'!$O$392:$O$399</c:f>
              <c:numCache>
                <c:formatCode>General</c:formatCode>
                <c:ptCount val="8"/>
                <c:pt idx="0">
                  <c:v>4.172833063796246E-3</c:v>
                </c:pt>
                <c:pt idx="1">
                  <c:v>3.967908524633649E-3</c:v>
                </c:pt>
                <c:pt idx="2">
                  <c:v>3.7674388667571957E-3</c:v>
                </c:pt>
                <c:pt idx="3">
                  <c:v>3.5712803843189474E-3</c:v>
                </c:pt>
                <c:pt idx="4">
                  <c:v>3.3792954866134284E-3</c:v>
                </c:pt>
                <c:pt idx="5">
                  <c:v>3.1913523762280229E-3</c:v>
                </c:pt>
                <c:pt idx="6">
                  <c:v>3.0073247473089816E-3</c:v>
                </c:pt>
                <c:pt idx="7">
                  <c:v>2.8270915024913639E-3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813-4F96-9565-BF47D4A4EC7A}"/>
            </c:ext>
          </c:extLst>
        </c:ser>
        <c:ser>
          <c:idx val="5"/>
          <c:order val="5"/>
          <c:tx>
            <c:strRef>
              <c:f>'Use Phase'!$P$358</c:f>
              <c:strCache>
                <c:ptCount val="1"/>
                <c:pt idx="0">
                  <c:v>6000</c:v>
                </c:pt>
              </c:strCache>
            </c:strRef>
          </c:tx>
          <c:cat>
            <c:numRef>
              <c:f>'Use Phase'!$J$392:$J$399</c:f>
              <c:numCache>
                <c:formatCode>General</c:formatCode>
                <c:ptCount val="8"/>
                <c:pt idx="0">
                  <c:v>0.9</c:v>
                </c:pt>
                <c:pt idx="1">
                  <c:v>0.91</c:v>
                </c:pt>
                <c:pt idx="2">
                  <c:v>0.92</c:v>
                </c:pt>
                <c:pt idx="3">
                  <c:v>0.93</c:v>
                </c:pt>
                <c:pt idx="4">
                  <c:v>0.94</c:v>
                </c:pt>
                <c:pt idx="5">
                  <c:v>0.95</c:v>
                </c:pt>
                <c:pt idx="6">
                  <c:v>0.96</c:v>
                </c:pt>
                <c:pt idx="7">
                  <c:v>0.97</c:v>
                </c:pt>
              </c:numCache>
            </c:numRef>
          </c:cat>
          <c:val>
            <c:numRef>
              <c:f>'Use Phase'!$P$392:$P$399</c:f>
              <c:numCache>
                <c:formatCode>General</c:formatCode>
                <c:ptCount val="8"/>
                <c:pt idx="0">
                  <c:v>3.7454219976079828E-3</c:v>
                </c:pt>
                <c:pt idx="1">
                  <c:v>3.5451942833485536E-3</c:v>
                </c:pt>
                <c:pt idx="2">
                  <c:v>3.3493193454860685E-3</c:v>
                </c:pt>
                <c:pt idx="3">
                  <c:v>3.1576567718786925E-3</c:v>
                </c:pt>
                <c:pt idx="4">
                  <c:v>2.9700721253693467E-3</c:v>
                </c:pt>
                <c:pt idx="5">
                  <c:v>2.786436629312826E-3</c:v>
                </c:pt>
                <c:pt idx="6">
                  <c:v>2.6066268727574842E-3</c:v>
                </c:pt>
                <c:pt idx="7">
                  <c:v>2.4305245338630782E-3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813-4F96-9565-BF47D4A4EC7A}"/>
            </c:ext>
          </c:extLst>
        </c:ser>
        <c:ser>
          <c:idx val="6"/>
          <c:order val="6"/>
          <c:tx>
            <c:strRef>
              <c:f>'Use Phase'!$Q$358</c:f>
              <c:strCache>
                <c:ptCount val="1"/>
                <c:pt idx="0">
                  <c:v>7000</c:v>
                </c:pt>
              </c:strCache>
            </c:strRef>
          </c:tx>
          <c:cat>
            <c:numRef>
              <c:f>'Use Phase'!$J$392:$J$399</c:f>
              <c:numCache>
                <c:formatCode>General</c:formatCode>
                <c:ptCount val="8"/>
                <c:pt idx="0">
                  <c:v>0.9</c:v>
                </c:pt>
                <c:pt idx="1">
                  <c:v>0.91</c:v>
                </c:pt>
                <c:pt idx="2">
                  <c:v>0.92</c:v>
                </c:pt>
                <c:pt idx="3">
                  <c:v>0.93</c:v>
                </c:pt>
                <c:pt idx="4">
                  <c:v>0.94</c:v>
                </c:pt>
                <c:pt idx="5">
                  <c:v>0.95</c:v>
                </c:pt>
                <c:pt idx="6">
                  <c:v>0.96</c:v>
                </c:pt>
                <c:pt idx="7">
                  <c:v>0.97</c:v>
                </c:pt>
              </c:numCache>
            </c:numRef>
          </c:cat>
          <c:val>
            <c:numRef>
              <c:f>'Use Phase'!$Q$392:$Q$399</c:f>
              <c:numCache>
                <c:formatCode>General</c:formatCode>
                <c:ptCount val="8"/>
                <c:pt idx="0">
                  <c:v>3.4401283789020805E-3</c:v>
                </c:pt>
                <c:pt idx="1">
                  <c:v>3.2432555395734853E-3</c:v>
                </c:pt>
                <c:pt idx="2">
                  <c:v>3.0506625445781209E-3</c:v>
                </c:pt>
                <c:pt idx="3">
                  <c:v>2.8622113344213677E-3</c:v>
                </c:pt>
                <c:pt idx="4">
                  <c:v>2.6777697244807172E-3</c:v>
                </c:pt>
                <c:pt idx="5">
                  <c:v>2.4972110958019714E-3</c:v>
                </c:pt>
                <c:pt idx="6">
                  <c:v>2.3204141052207013E-3</c:v>
                </c:pt>
                <c:pt idx="7">
                  <c:v>2.1472624134143028E-3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813-4F96-9565-BF47D4A4EC7A}"/>
            </c:ext>
          </c:extLst>
        </c:ser>
        <c:bandFmts>
          <c:bandFmt>
            <c:idx val="8"/>
            <c:spPr>
              <a:solidFill>
                <a:schemeClr val="accent3">
                  <a:lumMod val="60000"/>
                </a:schemeClr>
              </a:solidFill>
              <a:ln/>
              <a:effectLst/>
              <a:sp3d/>
            </c:spPr>
          </c:bandFmt>
          <c:bandFmt>
            <c:idx val="9"/>
            <c:spPr>
              <a:solidFill>
                <a:schemeClr val="accent4">
                  <a:lumMod val="60000"/>
                </a:schemeClr>
              </a:solidFill>
              <a:ln/>
              <a:effectLst/>
              <a:sp3d/>
            </c:spPr>
          </c:bandFmt>
          <c:bandFmt>
            <c:idx val="10"/>
            <c:spPr>
              <a:solidFill>
                <a:schemeClr val="accent5">
                  <a:lumMod val="60000"/>
                </a:schemeClr>
              </a:solidFill>
              <a:ln/>
              <a:effectLst/>
              <a:sp3d/>
            </c:spPr>
          </c:bandFmt>
          <c:bandFmt>
            <c:idx val="11"/>
            <c:spPr>
              <a:solidFill>
                <a:schemeClr val="accent6">
                  <a:lumMod val="60000"/>
                </a:schemeClr>
              </a:solidFill>
              <a:ln/>
              <a:effectLst/>
              <a:sp3d/>
            </c:spPr>
          </c:bandFmt>
          <c:bandFmt>
            <c:idx val="12"/>
            <c:spPr>
              <a:solidFill>
                <a:schemeClr val="accent1">
                  <a:lumMod val="80000"/>
                  <a:lumOff val="20000"/>
                </a:schemeClr>
              </a:solidFill>
              <a:ln/>
              <a:effectLst/>
              <a:sp3d/>
            </c:spPr>
          </c:bandFmt>
          <c:bandFmt>
            <c:idx val="13"/>
            <c:spPr>
              <a:solidFill>
                <a:schemeClr val="accent2">
                  <a:lumMod val="80000"/>
                  <a:lumOff val="20000"/>
                </a:schemeClr>
              </a:solidFill>
              <a:ln/>
              <a:effectLst/>
              <a:sp3d/>
            </c:spPr>
          </c:bandFmt>
          <c:bandFmt>
            <c:idx val="14"/>
            <c:spPr>
              <a:solidFill>
                <a:schemeClr val="accent3">
                  <a:lumMod val="80000"/>
                  <a:lumOff val="20000"/>
                </a:schemeClr>
              </a:solidFill>
              <a:ln/>
              <a:effectLst/>
              <a:sp3d/>
            </c:spPr>
          </c:bandFmt>
        </c:bandFmts>
        <c:axId val="467066952"/>
        <c:axId val="467072440"/>
        <c:axId val="535983072"/>
      </c:surface3DChart>
      <c:catAx>
        <c:axId val="467066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7072440"/>
        <c:crosses val="autoZero"/>
        <c:auto val="1"/>
        <c:lblAlgn val="ctr"/>
        <c:lblOffset val="100"/>
        <c:noMultiLvlLbl val="0"/>
      </c:catAx>
      <c:valAx>
        <c:axId val="467072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7066952"/>
        <c:crosses val="autoZero"/>
        <c:crossBetween val="midCat"/>
      </c:valAx>
      <c:serAx>
        <c:axId val="53598307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7072440"/>
        <c:crosses val="autoZero"/>
      </c:serAx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498381452318462"/>
          <c:y val="5.0925925925925923E-2"/>
          <c:w val="0.76446062992125996"/>
          <c:h val="0.58322950015863406"/>
        </c:manualLayout>
      </c:layout>
      <c:lineChart>
        <c:grouping val="standard"/>
        <c:varyColors val="0"/>
        <c:ser>
          <c:idx val="0"/>
          <c:order val="0"/>
          <c:tx>
            <c:strRef>
              <c:f>'Use Phase'!$K$137</c:f>
              <c:strCache>
                <c:ptCount val="1"/>
                <c:pt idx="0">
                  <c:v>NaNMC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'Use Phase'!$J$228:$J$235</c:f>
              <c:numCache>
                <c:formatCode>General</c:formatCode>
                <c:ptCount val="8"/>
                <c:pt idx="0">
                  <c:v>0.9</c:v>
                </c:pt>
                <c:pt idx="1">
                  <c:v>0.91</c:v>
                </c:pt>
                <c:pt idx="2">
                  <c:v>0.92</c:v>
                </c:pt>
                <c:pt idx="3">
                  <c:v>0.93</c:v>
                </c:pt>
                <c:pt idx="4">
                  <c:v>0.94</c:v>
                </c:pt>
                <c:pt idx="5">
                  <c:v>0.95</c:v>
                </c:pt>
                <c:pt idx="6">
                  <c:v>0.96</c:v>
                </c:pt>
                <c:pt idx="7">
                  <c:v>0.97</c:v>
                </c:pt>
              </c:numCache>
            </c:numRef>
          </c:cat>
          <c:val>
            <c:numRef>
              <c:f>'Use Phase'!$K$270:$K$288</c:f>
              <c:numCache>
                <c:formatCode>General</c:formatCode>
                <c:ptCount val="19"/>
                <c:pt idx="0">
                  <c:v>0.24958656797736364</c:v>
                </c:pt>
                <c:pt idx="1">
                  <c:v>0.23140280883317646</c:v>
                </c:pt>
                <c:pt idx="2">
                  <c:v>0.21624967621302044</c:v>
                </c:pt>
                <c:pt idx="3">
                  <c:v>0.20342779476519612</c:v>
                </c:pt>
                <c:pt idx="4">
                  <c:v>0.19243761066706094</c:v>
                </c:pt>
                <c:pt idx="5">
                  <c:v>0.18291278444867717</c:v>
                </c:pt>
                <c:pt idx="6">
                  <c:v>0.17457856150759138</c:v>
                </c:pt>
                <c:pt idx="7">
                  <c:v>0.1672248353831039</c:v>
                </c:pt>
                <c:pt idx="8">
                  <c:v>0.16068818993911507</c:v>
                </c:pt>
                <c:pt idx="9">
                  <c:v>0.15483961243659869</c:v>
                </c:pt>
                <c:pt idx="10">
                  <c:v>0.14957589268433397</c:v>
                </c:pt>
                <c:pt idx="11">
                  <c:v>0.1448134795751421</c:v>
                </c:pt>
                <c:pt idx="12">
                  <c:v>0.14048401311224035</c:v>
                </c:pt>
                <c:pt idx="13">
                  <c:v>0.13653102199393879</c:v>
                </c:pt>
                <c:pt idx="14">
                  <c:v>0.13290744680216232</c:v>
                </c:pt>
                <c:pt idx="15">
                  <c:v>0.12957375762572804</c:v>
                </c:pt>
                <c:pt idx="16">
                  <c:v>0.12649650607825022</c:v>
                </c:pt>
                <c:pt idx="17">
                  <c:v>0.1236471990898448</c:v>
                </c:pt>
                <c:pt idx="18">
                  <c:v>0.12100141402918263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79-45AD-9D02-7D8B93ECBB0B}"/>
            </c:ext>
          </c:extLst>
        </c:ser>
        <c:ser>
          <c:idx val="1"/>
          <c:order val="1"/>
          <c:tx>
            <c:strRef>
              <c:f>'Use Phase'!$M$137</c:f>
              <c:strCache>
                <c:ptCount val="1"/>
                <c:pt idx="0">
                  <c:v>NaMVP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'Use Phase'!$J$228:$J$235</c:f>
              <c:numCache>
                <c:formatCode>General</c:formatCode>
                <c:ptCount val="8"/>
                <c:pt idx="0">
                  <c:v>0.9</c:v>
                </c:pt>
                <c:pt idx="1">
                  <c:v>0.91</c:v>
                </c:pt>
                <c:pt idx="2">
                  <c:v>0.92</c:v>
                </c:pt>
                <c:pt idx="3">
                  <c:v>0.93</c:v>
                </c:pt>
                <c:pt idx="4">
                  <c:v>0.94</c:v>
                </c:pt>
                <c:pt idx="5">
                  <c:v>0.95</c:v>
                </c:pt>
                <c:pt idx="6">
                  <c:v>0.96</c:v>
                </c:pt>
                <c:pt idx="7">
                  <c:v>0.97</c:v>
                </c:pt>
              </c:numCache>
            </c:numRef>
          </c:cat>
          <c:val>
            <c:numRef>
              <c:f>'Use Phase'!$M$270:$M$288</c:f>
              <c:numCache>
                <c:formatCode>General</c:formatCode>
                <c:ptCount val="19"/>
                <c:pt idx="0">
                  <c:v>0.26034448923859593</c:v>
                </c:pt>
                <c:pt idx="1">
                  <c:v>0.24057710165385549</c:v>
                </c:pt>
                <c:pt idx="2">
                  <c:v>0.2241042786665719</c:v>
                </c:pt>
                <c:pt idx="3">
                  <c:v>0.21016573613887032</c:v>
                </c:pt>
                <c:pt idx="4">
                  <c:v>0.19821841397226894</c:v>
                </c:pt>
                <c:pt idx="5">
                  <c:v>0.18786406809454778</c:v>
                </c:pt>
                <c:pt idx="6">
                  <c:v>0.17880401545154179</c:v>
                </c:pt>
                <c:pt idx="7">
                  <c:v>0.17080985135477178</c:v>
                </c:pt>
                <c:pt idx="8">
                  <c:v>0.16370392771319844</c:v>
                </c:pt>
                <c:pt idx="9">
                  <c:v>0.15734599603389596</c:v>
                </c:pt>
                <c:pt idx="10">
                  <c:v>0.15162385752252375</c:v>
                </c:pt>
                <c:pt idx="11">
                  <c:v>0.14644668458366314</c:v>
                </c:pt>
                <c:pt idx="12">
                  <c:v>0.14174016373015355</c:v>
                </c:pt>
                <c:pt idx="13">
                  <c:v>0.13744290555955779</c:v>
                </c:pt>
                <c:pt idx="14">
                  <c:v>0.13350375223651173</c:v>
                </c:pt>
                <c:pt idx="15">
                  <c:v>0.12987973117930929</c:v>
                </c:pt>
                <c:pt idx="16">
                  <c:v>0.12653448097266096</c:v>
                </c:pt>
                <c:pt idx="17">
                  <c:v>0.12343702707761614</c:v>
                </c:pt>
                <c:pt idx="18">
                  <c:v>0.12056081988936027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79-45AD-9D02-7D8B93ECBB0B}"/>
            </c:ext>
          </c:extLst>
        </c:ser>
        <c:ser>
          <c:idx val="2"/>
          <c:order val="2"/>
          <c:tx>
            <c:strRef>
              <c:f>'Use Phase'!$O$137</c:f>
              <c:strCache>
                <c:ptCount val="1"/>
                <c:pt idx="0">
                  <c:v>NaMMO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'Use Phase'!$J$228:$J$235</c:f>
              <c:numCache>
                <c:formatCode>General</c:formatCode>
                <c:ptCount val="8"/>
                <c:pt idx="0">
                  <c:v>0.9</c:v>
                </c:pt>
                <c:pt idx="1">
                  <c:v>0.91</c:v>
                </c:pt>
                <c:pt idx="2">
                  <c:v>0.92</c:v>
                </c:pt>
                <c:pt idx="3">
                  <c:v>0.93</c:v>
                </c:pt>
                <c:pt idx="4">
                  <c:v>0.94</c:v>
                </c:pt>
                <c:pt idx="5">
                  <c:v>0.95</c:v>
                </c:pt>
                <c:pt idx="6">
                  <c:v>0.96</c:v>
                </c:pt>
                <c:pt idx="7">
                  <c:v>0.97</c:v>
                </c:pt>
              </c:numCache>
            </c:numRef>
          </c:cat>
          <c:val>
            <c:numRef>
              <c:f>'Use Phase'!$O$270:$O$288</c:f>
              <c:numCache>
                <c:formatCode>General</c:formatCode>
                <c:ptCount val="19"/>
                <c:pt idx="0">
                  <c:v>0.17758093574656686</c:v>
                </c:pt>
                <c:pt idx="1">
                  <c:v>0.16594314316881575</c:v>
                </c:pt>
                <c:pt idx="2">
                  <c:v>0.15624498268735645</c:v>
                </c:pt>
                <c:pt idx="3">
                  <c:v>0.14803884689535241</c:v>
                </c:pt>
                <c:pt idx="4">
                  <c:v>0.14100501621649186</c:v>
                </c:pt>
                <c:pt idx="5">
                  <c:v>0.13490902962814599</c:v>
                </c:pt>
                <c:pt idx="6">
                  <c:v>0.12957504136334344</c:v>
                </c:pt>
                <c:pt idx="7">
                  <c:v>0.12486858112969403</c:v>
                </c:pt>
                <c:pt idx="8">
                  <c:v>0.12068506092200572</c:v>
                </c:pt>
                <c:pt idx="9">
                  <c:v>0.1169419112624951</c:v>
                </c:pt>
                <c:pt idx="10">
                  <c:v>0.11357307656893556</c:v>
                </c:pt>
                <c:pt idx="11">
                  <c:v>0.11052508327476267</c:v>
                </c:pt>
                <c:pt idx="12">
                  <c:v>0.10775418028006002</c:v>
                </c:pt>
                <c:pt idx="13">
                  <c:v>0.10522422537185325</c:v>
                </c:pt>
                <c:pt idx="14">
                  <c:v>0.10290510003933037</c:v>
                </c:pt>
                <c:pt idx="15">
                  <c:v>0.10077150473340933</c:v>
                </c:pt>
                <c:pt idx="16">
                  <c:v>9.8802032143328361E-2</c:v>
                </c:pt>
                <c:pt idx="17">
                  <c:v>9.6978446411771904E-2</c:v>
                </c:pt>
                <c:pt idx="18">
                  <c:v>9.5285116803898062E-2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079-45AD-9D02-7D8B93ECBB0B}"/>
            </c:ext>
          </c:extLst>
        </c:ser>
        <c:ser>
          <c:idx val="3"/>
          <c:order val="3"/>
          <c:tx>
            <c:strRef>
              <c:f>'Use Phase'!$Q$137</c:f>
              <c:strCache>
                <c:ptCount val="1"/>
                <c:pt idx="0">
                  <c:v>NaNMMT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'Use Phase'!$J$228:$J$235</c:f>
              <c:numCache>
                <c:formatCode>General</c:formatCode>
                <c:ptCount val="8"/>
                <c:pt idx="0">
                  <c:v>0.9</c:v>
                </c:pt>
                <c:pt idx="1">
                  <c:v>0.91</c:v>
                </c:pt>
                <c:pt idx="2">
                  <c:v>0.92</c:v>
                </c:pt>
                <c:pt idx="3">
                  <c:v>0.93</c:v>
                </c:pt>
                <c:pt idx="4">
                  <c:v>0.94</c:v>
                </c:pt>
                <c:pt idx="5">
                  <c:v>0.95</c:v>
                </c:pt>
                <c:pt idx="6">
                  <c:v>0.96</c:v>
                </c:pt>
                <c:pt idx="7">
                  <c:v>0.97</c:v>
                </c:pt>
              </c:numCache>
            </c:numRef>
          </c:cat>
          <c:val>
            <c:numRef>
              <c:f>'Use Phase'!$Q$270:$Q$288</c:f>
              <c:numCache>
                <c:formatCode>General</c:formatCode>
                <c:ptCount val="19"/>
                <c:pt idx="0">
                  <c:v>0.18098242761513275</c:v>
                </c:pt>
                <c:pt idx="1">
                  <c:v>0.16903540850387563</c:v>
                </c:pt>
                <c:pt idx="2">
                  <c:v>0.15907955924449466</c:v>
                </c:pt>
                <c:pt idx="3">
                  <c:v>0.1506553791019416</c:v>
                </c:pt>
                <c:pt idx="4">
                  <c:v>0.14343465326546745</c:v>
                </c:pt>
                <c:pt idx="5">
                  <c:v>0.13717669087385662</c:v>
                </c:pt>
                <c:pt idx="6">
                  <c:v>0.13170097378119708</c:v>
                </c:pt>
                <c:pt idx="7">
                  <c:v>0.12686945869943866</c:v>
                </c:pt>
                <c:pt idx="8">
                  <c:v>0.12257477862676454</c:v>
                </c:pt>
                <c:pt idx="9">
                  <c:v>0.1187321701406877</c:v>
                </c:pt>
                <c:pt idx="10">
                  <c:v>0.11527382250321852</c:v>
                </c:pt>
                <c:pt idx="11">
                  <c:v>0.11214484130741309</c:v>
                </c:pt>
                <c:pt idx="12">
                  <c:v>0.10930031294758995</c:v>
                </c:pt>
                <c:pt idx="13">
                  <c:v>0.10670313487992537</c:v>
                </c:pt>
                <c:pt idx="14">
                  <c:v>0.10432238831789949</c:v>
                </c:pt>
                <c:pt idx="15">
                  <c:v>0.10213210148083569</c:v>
                </c:pt>
                <c:pt idx="16">
                  <c:v>0.10011029824662292</c:v>
                </c:pt>
                <c:pt idx="17">
                  <c:v>9.8238258214944474E-2</c:v>
                </c:pt>
                <c:pt idx="18">
                  <c:v>9.6499935328385883E-2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079-45AD-9D02-7D8B93ECBB0B}"/>
            </c:ext>
          </c:extLst>
        </c:ser>
        <c:ser>
          <c:idx val="4"/>
          <c:order val="4"/>
          <c:tx>
            <c:strRef>
              <c:f>'Use Phase'!$S$137</c:f>
              <c:strCache>
                <c:ptCount val="1"/>
                <c:pt idx="0">
                  <c:v>NaPBA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'Use Phase'!$J$228:$J$235</c:f>
              <c:numCache>
                <c:formatCode>General</c:formatCode>
                <c:ptCount val="8"/>
                <c:pt idx="0">
                  <c:v>0.9</c:v>
                </c:pt>
                <c:pt idx="1">
                  <c:v>0.91</c:v>
                </c:pt>
                <c:pt idx="2">
                  <c:v>0.92</c:v>
                </c:pt>
                <c:pt idx="3">
                  <c:v>0.93</c:v>
                </c:pt>
                <c:pt idx="4">
                  <c:v>0.94</c:v>
                </c:pt>
                <c:pt idx="5">
                  <c:v>0.95</c:v>
                </c:pt>
                <c:pt idx="6">
                  <c:v>0.96</c:v>
                </c:pt>
                <c:pt idx="7">
                  <c:v>0.97</c:v>
                </c:pt>
              </c:numCache>
            </c:numRef>
          </c:cat>
          <c:val>
            <c:numRef>
              <c:f>'Use Phase'!$S$270:$S$288</c:f>
              <c:numCache>
                <c:formatCode>General</c:formatCode>
                <c:ptCount val="19"/>
                <c:pt idx="0">
                  <c:v>0.12350568552927556</c:v>
                </c:pt>
                <c:pt idx="1">
                  <c:v>0.11617818919083703</c:v>
                </c:pt>
                <c:pt idx="2">
                  <c:v>0.11007194224213825</c:v>
                </c:pt>
                <c:pt idx="3">
                  <c:v>0.10490511790093156</c:v>
                </c:pt>
                <c:pt idx="4">
                  <c:v>0.10047641132275442</c:v>
                </c:pt>
                <c:pt idx="5">
                  <c:v>9.6638198955000906E-2</c:v>
                </c:pt>
                <c:pt idx="6">
                  <c:v>9.3279763133216564E-2</c:v>
                </c:pt>
                <c:pt idx="7">
                  <c:v>9.0316437408112765E-2</c:v>
                </c:pt>
                <c:pt idx="8">
                  <c:v>8.7682370096909337E-2</c:v>
                </c:pt>
                <c:pt idx="9">
                  <c:v>8.5325573028990506E-2</c:v>
                </c:pt>
                <c:pt idx="10">
                  <c:v>8.3204455667863567E-2</c:v>
                </c:pt>
                <c:pt idx="11">
                  <c:v>8.1285349483986816E-2</c:v>
                </c:pt>
                <c:pt idx="12">
                  <c:v>7.9540707498644295E-2</c:v>
                </c:pt>
                <c:pt idx="13">
                  <c:v>7.7947773512027238E-2</c:v>
                </c:pt>
                <c:pt idx="14">
                  <c:v>7.6487584024294911E-2</c:v>
                </c:pt>
                <c:pt idx="15">
                  <c:v>7.5144209695581166E-2</c:v>
                </c:pt>
                <c:pt idx="16">
                  <c:v>7.3904171853691566E-2</c:v>
                </c:pt>
                <c:pt idx="17">
                  <c:v>7.2755988666756755E-2</c:v>
                </c:pt>
                <c:pt idx="18">
                  <c:v>7.1689818564602992E-2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079-45AD-9D02-7D8B93ECBB0B}"/>
            </c:ext>
          </c:extLst>
        </c:ser>
        <c:ser>
          <c:idx val="5"/>
          <c:order val="5"/>
          <c:tx>
            <c:strRef>
              <c:f>'Use Phase'!$U$137</c:f>
              <c:strCache>
                <c:ptCount val="1"/>
                <c:pt idx="0">
                  <c:v>LiNMC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'Use Phase'!$J$228:$J$235</c:f>
              <c:numCache>
                <c:formatCode>General</c:formatCode>
                <c:ptCount val="8"/>
                <c:pt idx="0">
                  <c:v>0.9</c:v>
                </c:pt>
                <c:pt idx="1">
                  <c:v>0.91</c:v>
                </c:pt>
                <c:pt idx="2">
                  <c:v>0.92</c:v>
                </c:pt>
                <c:pt idx="3">
                  <c:v>0.93</c:v>
                </c:pt>
                <c:pt idx="4">
                  <c:v>0.94</c:v>
                </c:pt>
                <c:pt idx="5">
                  <c:v>0.95</c:v>
                </c:pt>
                <c:pt idx="6">
                  <c:v>0.96</c:v>
                </c:pt>
                <c:pt idx="7">
                  <c:v>0.97</c:v>
                </c:pt>
              </c:numCache>
            </c:numRef>
          </c:cat>
          <c:val>
            <c:numRef>
              <c:f>'Use Phase'!$U$270:$U$288</c:f>
              <c:numCache>
                <c:formatCode>General</c:formatCode>
                <c:ptCount val="19"/>
                <c:pt idx="0">
                  <c:v>0.21093363876938556</c:v>
                </c:pt>
                <c:pt idx="1">
                  <c:v>0.19626378228046909</c:v>
                </c:pt>
                <c:pt idx="2">
                  <c:v>0.18403890187303867</c:v>
                </c:pt>
                <c:pt idx="3">
                  <c:v>0.17369477229752064</c:v>
                </c:pt>
                <c:pt idx="4">
                  <c:v>0.16482837551850524</c:v>
                </c:pt>
                <c:pt idx="5">
                  <c:v>0.15714416497669181</c:v>
                </c:pt>
                <c:pt idx="6">
                  <c:v>0.15042048075260514</c:v>
                </c:pt>
                <c:pt idx="7">
                  <c:v>0.14448781820194037</c:v>
                </c:pt>
                <c:pt idx="8">
                  <c:v>0.13921434037912722</c:v>
                </c:pt>
                <c:pt idx="9">
                  <c:v>0.13449596548503129</c:v>
                </c:pt>
                <c:pt idx="10">
                  <c:v>0.13024942808034495</c:v>
                </c:pt>
                <c:pt idx="11">
                  <c:v>0.12640732280943823</c:v>
                </c:pt>
                <c:pt idx="12">
                  <c:v>0.12291449983588669</c:v>
                </c:pt>
                <c:pt idx="13">
                  <c:v>0.11972540059916574</c:v>
                </c:pt>
                <c:pt idx="14">
                  <c:v>0.11680205963217148</c:v>
                </c:pt>
                <c:pt idx="15">
                  <c:v>0.1141125859425368</c:v>
                </c:pt>
                <c:pt idx="16">
                  <c:v>0.11162999484441247</c:v>
                </c:pt>
                <c:pt idx="17">
                  <c:v>0.10933129938318625</c:v>
                </c:pt>
                <c:pt idx="18">
                  <c:v>0.10719679645490476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079-45AD-9D02-7D8B93ECBB0B}"/>
            </c:ext>
          </c:extLst>
        </c:ser>
        <c:ser>
          <c:idx val="6"/>
          <c:order val="6"/>
          <c:tx>
            <c:strRef>
              <c:f>'Use Phase'!$W$137</c:f>
              <c:strCache>
                <c:ptCount val="1"/>
                <c:pt idx="0">
                  <c:v>LiFP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'Use Phase'!$J$228:$J$235</c:f>
              <c:numCache>
                <c:formatCode>General</c:formatCode>
                <c:ptCount val="8"/>
                <c:pt idx="0">
                  <c:v>0.9</c:v>
                </c:pt>
                <c:pt idx="1">
                  <c:v>0.91</c:v>
                </c:pt>
                <c:pt idx="2">
                  <c:v>0.92</c:v>
                </c:pt>
                <c:pt idx="3">
                  <c:v>0.93</c:v>
                </c:pt>
                <c:pt idx="4">
                  <c:v>0.94</c:v>
                </c:pt>
                <c:pt idx="5">
                  <c:v>0.95</c:v>
                </c:pt>
                <c:pt idx="6">
                  <c:v>0.96</c:v>
                </c:pt>
                <c:pt idx="7">
                  <c:v>0.97</c:v>
                </c:pt>
              </c:numCache>
            </c:numRef>
          </c:cat>
          <c:val>
            <c:numRef>
              <c:f>'Use Phase'!$W$270:$W$288</c:f>
              <c:numCache>
                <c:formatCode>General</c:formatCode>
                <c:ptCount val="19"/>
                <c:pt idx="0">
                  <c:v>0.1392814717247165</c:v>
                </c:pt>
                <c:pt idx="1">
                  <c:v>0.13051981300487422</c:v>
                </c:pt>
                <c:pt idx="2">
                  <c:v>0.123218430738339</c:v>
                </c:pt>
                <c:pt idx="3">
                  <c:v>0.11704033805127076</c:v>
                </c:pt>
                <c:pt idx="4">
                  <c:v>0.11174483003378367</c:v>
                </c:pt>
                <c:pt idx="5">
                  <c:v>0.10715538975196152</c:v>
                </c:pt>
                <c:pt idx="6">
                  <c:v>0.10313962950536715</c:v>
                </c:pt>
                <c:pt idx="7">
                  <c:v>9.9596311640725049E-2</c:v>
                </c:pt>
                <c:pt idx="8">
                  <c:v>9.64466957610432E-2</c:v>
                </c:pt>
                <c:pt idx="9">
                  <c:v>9.3628618395012075E-2</c:v>
                </c:pt>
                <c:pt idx="10">
                  <c:v>9.1092348765584058E-2</c:v>
                </c:pt>
                <c:pt idx="11">
                  <c:v>8.879762862467297E-2</c:v>
                </c:pt>
                <c:pt idx="12">
                  <c:v>8.6711519405662907E-2</c:v>
                </c:pt>
                <c:pt idx="13">
                  <c:v>8.4806810988305906E-2</c:v>
                </c:pt>
                <c:pt idx="14">
                  <c:v>8.306082827239529E-2</c:v>
                </c:pt>
                <c:pt idx="15">
                  <c:v>8.145452417375755E-2</c:v>
                </c:pt>
                <c:pt idx="16">
                  <c:v>7.9971781928861174E-2</c:v>
                </c:pt>
                <c:pt idx="17">
                  <c:v>7.859887244284601E-2</c:v>
                </c:pt>
                <c:pt idx="18">
                  <c:v>7.7324027920117624E-2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079-45AD-9D02-7D8B93ECBB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7068128"/>
        <c:axId val="467072048"/>
      </c:lineChart>
      <c:catAx>
        <c:axId val="467068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7072048"/>
        <c:crosses val="autoZero"/>
        <c:auto val="1"/>
        <c:lblAlgn val="ctr"/>
        <c:lblOffset val="100"/>
        <c:noMultiLvlLbl val="0"/>
      </c:catAx>
      <c:valAx>
        <c:axId val="467072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AP/kWh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7068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161067366579177"/>
          <c:y val="0.74207502908290301"/>
          <c:w val="0.77900087489063852"/>
          <c:h val="0.234776902887139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498381452318462"/>
          <c:y val="5.0925925925925923E-2"/>
          <c:w val="0.76446062992125996"/>
          <c:h val="0.58322950015863406"/>
        </c:manualLayout>
      </c:layout>
      <c:lineChart>
        <c:grouping val="standard"/>
        <c:varyColors val="0"/>
        <c:ser>
          <c:idx val="0"/>
          <c:order val="0"/>
          <c:tx>
            <c:strRef>
              <c:f>'Use Phase'!$K$137</c:f>
              <c:strCache>
                <c:ptCount val="1"/>
                <c:pt idx="0">
                  <c:v>NaNMC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'Use Phase'!$J$228:$J$235</c:f>
              <c:numCache>
                <c:formatCode>General</c:formatCode>
                <c:ptCount val="8"/>
                <c:pt idx="0">
                  <c:v>0.9</c:v>
                </c:pt>
                <c:pt idx="1">
                  <c:v>0.91</c:v>
                </c:pt>
                <c:pt idx="2">
                  <c:v>0.92</c:v>
                </c:pt>
                <c:pt idx="3">
                  <c:v>0.93</c:v>
                </c:pt>
                <c:pt idx="4">
                  <c:v>0.94</c:v>
                </c:pt>
                <c:pt idx="5">
                  <c:v>0.95</c:v>
                </c:pt>
                <c:pt idx="6">
                  <c:v>0.96</c:v>
                </c:pt>
                <c:pt idx="7">
                  <c:v>0.97</c:v>
                </c:pt>
              </c:numCache>
            </c:numRef>
          </c:cat>
          <c:val>
            <c:numRef>
              <c:f>'Use Phase'!$K$292:$K$310</c:f>
              <c:numCache>
                <c:formatCode>General</c:formatCode>
                <c:ptCount val="19"/>
                <c:pt idx="0">
                  <c:v>37.709321831600221</c:v>
                </c:pt>
                <c:pt idx="1">
                  <c:v>35.035905222403365</c:v>
                </c:pt>
                <c:pt idx="2">
                  <c:v>32.808058048072645</c:v>
                </c:pt>
                <c:pt idx="3">
                  <c:v>30.922956592869742</c:v>
                </c:pt>
                <c:pt idx="4">
                  <c:v>29.307155345552953</c:v>
                </c:pt>
                <c:pt idx="5">
                  <c:v>27.906794264545077</c:v>
                </c:pt>
                <c:pt idx="6">
                  <c:v>26.681478318663181</c:v>
                </c:pt>
                <c:pt idx="7">
                  <c:v>25.600317189943858</c:v>
                </c:pt>
                <c:pt idx="8">
                  <c:v>24.639285075526693</c:v>
                </c:pt>
                <c:pt idx="9">
                  <c:v>23.779414236311322</c:v>
                </c:pt>
                <c:pt idx="10">
                  <c:v>23.005530481017498</c:v>
                </c:pt>
                <c:pt idx="11">
                  <c:v>22.305349940513555</c:v>
                </c:pt>
                <c:pt idx="12">
                  <c:v>21.668822176419066</c:v>
                </c:pt>
                <c:pt idx="13">
                  <c:v>21.087644652680623</c:v>
                </c:pt>
                <c:pt idx="14">
                  <c:v>20.55489858925371</c:v>
                </c:pt>
                <c:pt idx="15">
                  <c:v>20.064772210900955</c:v>
                </c:pt>
                <c:pt idx="16">
                  <c:v>19.612347861652257</c:v>
                </c:pt>
                <c:pt idx="17">
                  <c:v>19.193436427162712</c:v>
                </c:pt>
                <c:pt idx="18">
                  <c:v>18.804447237993863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79-45AD-9D02-7D8B93ECBB0B}"/>
            </c:ext>
          </c:extLst>
        </c:ser>
        <c:ser>
          <c:idx val="1"/>
          <c:order val="1"/>
          <c:tx>
            <c:strRef>
              <c:f>'Use Phase'!$M$137</c:f>
              <c:strCache>
                <c:ptCount val="1"/>
                <c:pt idx="0">
                  <c:v>NaMVP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'Use Phase'!$J$228:$J$235</c:f>
              <c:numCache>
                <c:formatCode>General</c:formatCode>
                <c:ptCount val="8"/>
                <c:pt idx="0">
                  <c:v>0.9</c:v>
                </c:pt>
                <c:pt idx="1">
                  <c:v>0.91</c:v>
                </c:pt>
                <c:pt idx="2">
                  <c:v>0.92</c:v>
                </c:pt>
                <c:pt idx="3">
                  <c:v>0.93</c:v>
                </c:pt>
                <c:pt idx="4">
                  <c:v>0.94</c:v>
                </c:pt>
                <c:pt idx="5">
                  <c:v>0.95</c:v>
                </c:pt>
                <c:pt idx="6">
                  <c:v>0.96</c:v>
                </c:pt>
                <c:pt idx="7">
                  <c:v>0.97</c:v>
                </c:pt>
              </c:numCache>
            </c:numRef>
          </c:cat>
          <c:val>
            <c:numRef>
              <c:f>'Use Phase'!$M$292:$M$310</c:f>
              <c:numCache>
                <c:formatCode>General</c:formatCode>
                <c:ptCount val="19"/>
                <c:pt idx="0">
                  <c:v>34.805197399801173</c:v>
                </c:pt>
                <c:pt idx="1">
                  <c:v>32.294353452409673</c:v>
                </c:pt>
                <c:pt idx="2">
                  <c:v>30.201983496250079</c:v>
                </c:pt>
                <c:pt idx="3">
                  <c:v>28.431516610268893</c:v>
                </c:pt>
                <c:pt idx="4">
                  <c:v>26.913973565142157</c:v>
                </c:pt>
                <c:pt idx="5">
                  <c:v>25.598769592698989</c:v>
                </c:pt>
                <c:pt idx="6">
                  <c:v>24.447966116811223</c:v>
                </c:pt>
                <c:pt idx="7">
                  <c:v>23.432551285145536</c:v>
                </c:pt>
                <c:pt idx="8">
                  <c:v>22.52996032366493</c:v>
                </c:pt>
                <c:pt idx="9">
                  <c:v>21.722378937077018</c:v>
                </c:pt>
                <c:pt idx="10">
                  <c:v>20.995555689147899</c:v>
                </c:pt>
                <c:pt idx="11">
                  <c:v>20.337953702926313</c:v>
                </c:pt>
                <c:pt idx="12">
                  <c:v>19.740133715452146</c:v>
                </c:pt>
                <c:pt idx="13">
                  <c:v>19.194298074714862</c:v>
                </c:pt>
                <c:pt idx="14">
                  <c:v>18.693948737372349</c:v>
                </c:pt>
                <c:pt idx="15">
                  <c:v>18.233627347017244</c:v>
                </c:pt>
                <c:pt idx="16">
                  <c:v>17.808715294381759</c:v>
                </c:pt>
                <c:pt idx="17">
                  <c:v>17.415278208608157</c:v>
                </c:pt>
                <c:pt idx="18">
                  <c:v>17.049943771818388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79-45AD-9D02-7D8B93ECBB0B}"/>
            </c:ext>
          </c:extLst>
        </c:ser>
        <c:ser>
          <c:idx val="2"/>
          <c:order val="2"/>
          <c:tx>
            <c:strRef>
              <c:f>'Use Phase'!$O$137</c:f>
              <c:strCache>
                <c:ptCount val="1"/>
                <c:pt idx="0">
                  <c:v>NaMMO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'Use Phase'!$J$228:$J$235</c:f>
              <c:numCache>
                <c:formatCode>General</c:formatCode>
                <c:ptCount val="8"/>
                <c:pt idx="0">
                  <c:v>0.9</c:v>
                </c:pt>
                <c:pt idx="1">
                  <c:v>0.91</c:v>
                </c:pt>
                <c:pt idx="2">
                  <c:v>0.92</c:v>
                </c:pt>
                <c:pt idx="3">
                  <c:v>0.93</c:v>
                </c:pt>
                <c:pt idx="4">
                  <c:v>0.94</c:v>
                </c:pt>
                <c:pt idx="5">
                  <c:v>0.95</c:v>
                </c:pt>
                <c:pt idx="6">
                  <c:v>0.96</c:v>
                </c:pt>
                <c:pt idx="7">
                  <c:v>0.97</c:v>
                </c:pt>
              </c:numCache>
            </c:numRef>
          </c:cat>
          <c:val>
            <c:numRef>
              <c:f>'Use Phase'!$O$292:$O$310</c:f>
              <c:numCache>
                <c:formatCode>General</c:formatCode>
                <c:ptCount val="19"/>
                <c:pt idx="0">
                  <c:v>36.769948087609315</c:v>
                </c:pt>
                <c:pt idx="1">
                  <c:v>34.181929091502532</c:v>
                </c:pt>
                <c:pt idx="2">
                  <c:v>32.025246594746889</c:v>
                </c:pt>
                <c:pt idx="3">
                  <c:v>30.200361405184417</c:v>
                </c:pt>
                <c:pt idx="4">
                  <c:v>28.636174099845157</c:v>
                </c:pt>
                <c:pt idx="5">
                  <c:v>27.280545101884471</c:v>
                </c:pt>
                <c:pt idx="6">
                  <c:v>26.094369728668855</c:v>
                </c:pt>
                <c:pt idx="7">
                  <c:v>25.047744399360976</c:v>
                </c:pt>
                <c:pt idx="8">
                  <c:v>24.117410773309512</c:v>
                </c:pt>
                <c:pt idx="9">
                  <c:v>23.2850070026319</c:v>
                </c:pt>
                <c:pt idx="10">
                  <c:v>22.535843609022042</c:v>
                </c:pt>
                <c:pt idx="11">
                  <c:v>21.858029110041695</c:v>
                </c:pt>
                <c:pt idx="12">
                  <c:v>21.241834110968654</c:v>
                </c:pt>
                <c:pt idx="13">
                  <c:v>20.679221285728051</c:v>
                </c:pt>
                <c:pt idx="14">
                  <c:v>20.163492862590832</c:v>
                </c:pt>
                <c:pt idx="15">
                  <c:v>19.689022713304588</c:v>
                </c:pt>
                <c:pt idx="16">
                  <c:v>19.251050267809592</c:v>
                </c:pt>
                <c:pt idx="17">
                  <c:v>18.845520225684606</c:v>
                </c:pt>
                <c:pt idx="18">
                  <c:v>18.468956615139966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079-45AD-9D02-7D8B93ECBB0B}"/>
            </c:ext>
          </c:extLst>
        </c:ser>
        <c:ser>
          <c:idx val="3"/>
          <c:order val="3"/>
          <c:tx>
            <c:strRef>
              <c:f>'Use Phase'!$Q$137</c:f>
              <c:strCache>
                <c:ptCount val="1"/>
                <c:pt idx="0">
                  <c:v>NaNMMT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'Use Phase'!$J$228:$J$235</c:f>
              <c:numCache>
                <c:formatCode>General</c:formatCode>
                <c:ptCount val="8"/>
                <c:pt idx="0">
                  <c:v>0.9</c:v>
                </c:pt>
                <c:pt idx="1">
                  <c:v>0.91</c:v>
                </c:pt>
                <c:pt idx="2">
                  <c:v>0.92</c:v>
                </c:pt>
                <c:pt idx="3">
                  <c:v>0.93</c:v>
                </c:pt>
                <c:pt idx="4">
                  <c:v>0.94</c:v>
                </c:pt>
                <c:pt idx="5">
                  <c:v>0.95</c:v>
                </c:pt>
                <c:pt idx="6">
                  <c:v>0.96</c:v>
                </c:pt>
                <c:pt idx="7">
                  <c:v>0.97</c:v>
                </c:pt>
              </c:numCache>
            </c:numRef>
          </c:cat>
          <c:val>
            <c:numRef>
              <c:f>'Use Phase'!$Q$292:$Q$310</c:f>
              <c:numCache>
                <c:formatCode>General</c:formatCode>
                <c:ptCount val="19"/>
                <c:pt idx="0">
                  <c:v>33.540213423248275</c:v>
                </c:pt>
                <c:pt idx="1">
                  <c:v>31.245806669356135</c:v>
                </c:pt>
                <c:pt idx="2">
                  <c:v>29.333801041112686</c:v>
                </c:pt>
                <c:pt idx="3">
                  <c:v>27.715950124906694</c:v>
                </c:pt>
                <c:pt idx="4">
                  <c:v>26.329220768158699</c:v>
                </c:pt>
                <c:pt idx="5">
                  <c:v>25.127388658977111</c:v>
                </c:pt>
                <c:pt idx="6">
                  <c:v>24.075785563443205</c:v>
                </c:pt>
                <c:pt idx="7">
                  <c:v>23.147900479148596</c:v>
                </c:pt>
                <c:pt idx="8">
                  <c:v>22.323113737553381</c:v>
                </c:pt>
                <c:pt idx="9">
                  <c:v>21.585146652968191</c:v>
                </c:pt>
                <c:pt idx="10">
                  <c:v>20.920976276841522</c:v>
                </c:pt>
                <c:pt idx="11">
                  <c:v>20.320060222250724</c:v>
                </c:pt>
                <c:pt idx="12">
                  <c:v>19.773772899895455</c:v>
                </c:pt>
                <c:pt idx="13">
                  <c:v>19.274988822962378</c:v>
                </c:pt>
                <c:pt idx="14">
                  <c:v>18.817770085773727</c:v>
                </c:pt>
                <c:pt idx="15">
                  <c:v>18.397128847560172</c:v>
                </c:pt>
                <c:pt idx="16">
                  <c:v>18.008844627670733</c:v>
                </c:pt>
                <c:pt idx="17">
                  <c:v>17.64932220184718</c:v>
                </c:pt>
                <c:pt idx="18">
                  <c:v>17.315479949296737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079-45AD-9D02-7D8B93ECBB0B}"/>
            </c:ext>
          </c:extLst>
        </c:ser>
        <c:ser>
          <c:idx val="4"/>
          <c:order val="4"/>
          <c:tx>
            <c:strRef>
              <c:f>'Use Phase'!$S$137</c:f>
              <c:strCache>
                <c:ptCount val="1"/>
                <c:pt idx="0">
                  <c:v>NaPBA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'Use Phase'!$J$228:$J$235</c:f>
              <c:numCache>
                <c:formatCode>General</c:formatCode>
                <c:ptCount val="8"/>
                <c:pt idx="0">
                  <c:v>0.9</c:v>
                </c:pt>
                <c:pt idx="1">
                  <c:v>0.91</c:v>
                </c:pt>
                <c:pt idx="2">
                  <c:v>0.92</c:v>
                </c:pt>
                <c:pt idx="3">
                  <c:v>0.93</c:v>
                </c:pt>
                <c:pt idx="4">
                  <c:v>0.94</c:v>
                </c:pt>
                <c:pt idx="5">
                  <c:v>0.95</c:v>
                </c:pt>
                <c:pt idx="6">
                  <c:v>0.96</c:v>
                </c:pt>
                <c:pt idx="7">
                  <c:v>0.97</c:v>
                </c:pt>
              </c:numCache>
            </c:numRef>
          </c:cat>
          <c:val>
            <c:numRef>
              <c:f>'Use Phase'!$S$292:$S$310</c:f>
              <c:numCache>
                <c:formatCode>General</c:formatCode>
                <c:ptCount val="19"/>
                <c:pt idx="0">
                  <c:v>27.623240648593246</c:v>
                </c:pt>
                <c:pt idx="1">
                  <c:v>25.765301860402467</c:v>
                </c:pt>
                <c:pt idx="2">
                  <c:v>24.21701953691014</c:v>
                </c:pt>
                <c:pt idx="3">
                  <c:v>22.906934493955102</c:v>
                </c:pt>
                <c:pt idx="4">
                  <c:v>21.784004457136497</c:v>
                </c:pt>
                <c:pt idx="5">
                  <c:v>20.810798425227038</c:v>
                </c:pt>
                <c:pt idx="6">
                  <c:v>19.959243147306267</c:v>
                </c:pt>
                <c:pt idx="7">
                  <c:v>19.207870843258519</c:v>
                </c:pt>
                <c:pt idx="8">
                  <c:v>18.539984350771636</c:v>
                </c:pt>
                <c:pt idx="9">
                  <c:v>17.942401699599163</c:v>
                </c:pt>
                <c:pt idx="10">
                  <c:v>17.404577313543932</c:v>
                </c:pt>
                <c:pt idx="11">
                  <c:v>16.9179742975892</c:v>
                </c:pt>
                <c:pt idx="12">
                  <c:v>16.475607919448542</c:v>
                </c:pt>
                <c:pt idx="13">
                  <c:v>16.071708182885327</c:v>
                </c:pt>
                <c:pt idx="14">
                  <c:v>15.701466757702384</c:v>
                </c:pt>
                <c:pt idx="15">
                  <c:v>15.360844646534071</c:v>
                </c:pt>
                <c:pt idx="16">
                  <c:v>15.04642423622486</c:v>
                </c:pt>
                <c:pt idx="17">
                  <c:v>14.755294226679295</c:v>
                </c:pt>
                <c:pt idx="18">
                  <c:v>14.484959217815559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079-45AD-9D02-7D8B93ECBB0B}"/>
            </c:ext>
          </c:extLst>
        </c:ser>
        <c:ser>
          <c:idx val="5"/>
          <c:order val="5"/>
          <c:tx>
            <c:strRef>
              <c:f>'Use Phase'!$U$137</c:f>
              <c:strCache>
                <c:ptCount val="1"/>
                <c:pt idx="0">
                  <c:v>LiNMC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'Use Phase'!$J$228:$J$235</c:f>
              <c:numCache>
                <c:formatCode>General</c:formatCode>
                <c:ptCount val="8"/>
                <c:pt idx="0">
                  <c:v>0.9</c:v>
                </c:pt>
                <c:pt idx="1">
                  <c:v>0.91</c:v>
                </c:pt>
                <c:pt idx="2">
                  <c:v>0.92</c:v>
                </c:pt>
                <c:pt idx="3">
                  <c:v>0.93</c:v>
                </c:pt>
                <c:pt idx="4">
                  <c:v>0.94</c:v>
                </c:pt>
                <c:pt idx="5">
                  <c:v>0.95</c:v>
                </c:pt>
                <c:pt idx="6">
                  <c:v>0.96</c:v>
                </c:pt>
                <c:pt idx="7">
                  <c:v>0.97</c:v>
                </c:pt>
              </c:numCache>
            </c:numRef>
          </c:cat>
          <c:val>
            <c:numRef>
              <c:f>'Use Phase'!$U$292:$U$310</c:f>
              <c:numCache>
                <c:formatCode>General</c:formatCode>
                <c:ptCount val="19"/>
                <c:pt idx="0">
                  <c:v>37.700765075195456</c:v>
                </c:pt>
                <c:pt idx="1">
                  <c:v>35.028126352944483</c:v>
                </c:pt>
                <c:pt idx="2">
                  <c:v>32.800927417735345</c:v>
                </c:pt>
                <c:pt idx="3">
                  <c:v>30.916374472558378</c:v>
                </c:pt>
                <c:pt idx="4">
                  <c:v>29.301043376692409</c:v>
                </c:pt>
                <c:pt idx="5">
                  <c:v>27.90108976027523</c:v>
                </c:pt>
                <c:pt idx="6">
                  <c:v>26.676130345910202</c:v>
                </c:pt>
                <c:pt idx="7">
                  <c:v>25.595283803823417</c:v>
                </c:pt>
                <c:pt idx="8">
                  <c:v>24.634531321968488</c:v>
                </c:pt>
                <c:pt idx="9">
                  <c:v>23.774910680308825</c:v>
                </c:pt>
                <c:pt idx="10">
                  <c:v>23.001252102815116</c:v>
                </c:pt>
                <c:pt idx="11">
                  <c:v>22.30127529460653</c:v>
                </c:pt>
                <c:pt idx="12">
                  <c:v>21.664932741689633</c:v>
                </c:pt>
                <c:pt idx="13">
                  <c:v>21.083924323808983</c:v>
                </c:pt>
                <c:pt idx="14">
                  <c:v>20.551333274085057</c:v>
                </c:pt>
                <c:pt idx="15">
                  <c:v>20.061349508339045</c:v>
                </c:pt>
                <c:pt idx="16">
                  <c:v>19.609056801496575</c:v>
                </c:pt>
                <c:pt idx="17">
                  <c:v>19.190267258123917</c:v>
                </c:pt>
                <c:pt idx="18">
                  <c:v>18.80139125356359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079-45AD-9D02-7D8B93ECBB0B}"/>
            </c:ext>
          </c:extLst>
        </c:ser>
        <c:ser>
          <c:idx val="6"/>
          <c:order val="6"/>
          <c:tx>
            <c:strRef>
              <c:f>'Use Phase'!$W$137</c:f>
              <c:strCache>
                <c:ptCount val="1"/>
                <c:pt idx="0">
                  <c:v>LiFP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'Use Phase'!$J$228:$J$235</c:f>
              <c:numCache>
                <c:formatCode>General</c:formatCode>
                <c:ptCount val="8"/>
                <c:pt idx="0">
                  <c:v>0.9</c:v>
                </c:pt>
                <c:pt idx="1">
                  <c:v>0.91</c:v>
                </c:pt>
                <c:pt idx="2">
                  <c:v>0.92</c:v>
                </c:pt>
                <c:pt idx="3">
                  <c:v>0.93</c:v>
                </c:pt>
                <c:pt idx="4">
                  <c:v>0.94</c:v>
                </c:pt>
                <c:pt idx="5">
                  <c:v>0.95</c:v>
                </c:pt>
                <c:pt idx="6">
                  <c:v>0.96</c:v>
                </c:pt>
                <c:pt idx="7">
                  <c:v>0.97</c:v>
                </c:pt>
              </c:numCache>
            </c:numRef>
          </c:cat>
          <c:val>
            <c:numRef>
              <c:f>'Use Phase'!$W$292:$W$310</c:f>
              <c:numCache>
                <c:formatCode>General</c:formatCode>
                <c:ptCount val="19"/>
                <c:pt idx="0">
                  <c:v>26.11390013933185</c:v>
                </c:pt>
                <c:pt idx="1">
                  <c:v>24.393174124710281</c:v>
                </c:pt>
                <c:pt idx="2">
                  <c:v>22.959235779192305</c:v>
                </c:pt>
                <c:pt idx="3">
                  <c:v>21.745903332984788</c:v>
                </c:pt>
                <c:pt idx="4">
                  <c:v>20.705904093378351</c:v>
                </c:pt>
                <c:pt idx="5">
                  <c:v>19.804571419052767</c:v>
                </c:pt>
                <c:pt idx="6">
                  <c:v>19.015905329017887</c:v>
                </c:pt>
                <c:pt idx="7">
                  <c:v>18.320023484869459</c:v>
                </c:pt>
                <c:pt idx="8">
                  <c:v>17.701461845626412</c:v>
                </c:pt>
                <c:pt idx="9">
                  <c:v>17.14801195788263</c:v>
                </c:pt>
                <c:pt idx="10">
                  <c:v>16.649907058913232</c:v>
                </c:pt>
                <c:pt idx="11">
                  <c:v>16.199240721750446</c:v>
                </c:pt>
                <c:pt idx="12">
                  <c:v>15.789544051602448</c:v>
                </c:pt>
                <c:pt idx="13">
                  <c:v>15.415473178858631</c:v>
                </c:pt>
                <c:pt idx="14">
                  <c:v>15.072574878843463</c:v>
                </c:pt>
                <c:pt idx="15">
                  <c:v>14.757108442829511</c:v>
                </c:pt>
                <c:pt idx="16">
                  <c:v>14.465908655739705</c:v>
                </c:pt>
                <c:pt idx="17">
                  <c:v>14.196279223249148</c:v>
                </c:pt>
                <c:pt idx="18">
                  <c:v>13.945909035936484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079-45AD-9D02-7D8B93ECBB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7075184"/>
        <c:axId val="467070088"/>
      </c:lineChart>
      <c:catAx>
        <c:axId val="467075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7070088"/>
        <c:crosses val="autoZero"/>
        <c:auto val="1"/>
        <c:lblAlgn val="ctr"/>
        <c:lblOffset val="100"/>
        <c:noMultiLvlLbl val="0"/>
      </c:catAx>
      <c:valAx>
        <c:axId val="467070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GWP/kWh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7075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161067366579177"/>
          <c:y val="0.74207502908290301"/>
          <c:w val="0.77900087489063852"/>
          <c:h val="0.234776902887139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498381452318462"/>
          <c:y val="5.0925925925925923E-2"/>
          <c:w val="0.76446062992125996"/>
          <c:h val="0.58322950015863406"/>
        </c:manualLayout>
      </c:layout>
      <c:lineChart>
        <c:grouping val="standard"/>
        <c:varyColors val="0"/>
        <c:ser>
          <c:idx val="0"/>
          <c:order val="0"/>
          <c:tx>
            <c:strRef>
              <c:f>'Use Phase'!$K$137</c:f>
              <c:strCache>
                <c:ptCount val="1"/>
                <c:pt idx="0">
                  <c:v>NaNMC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'Use Phase'!$J$228:$J$235</c:f>
              <c:numCache>
                <c:formatCode>General</c:formatCode>
                <c:ptCount val="8"/>
                <c:pt idx="0">
                  <c:v>0.9</c:v>
                </c:pt>
                <c:pt idx="1">
                  <c:v>0.91</c:v>
                </c:pt>
                <c:pt idx="2">
                  <c:v>0.92</c:v>
                </c:pt>
                <c:pt idx="3">
                  <c:v>0.93</c:v>
                </c:pt>
                <c:pt idx="4">
                  <c:v>0.94</c:v>
                </c:pt>
                <c:pt idx="5">
                  <c:v>0.95</c:v>
                </c:pt>
                <c:pt idx="6">
                  <c:v>0.96</c:v>
                </c:pt>
                <c:pt idx="7">
                  <c:v>0.97</c:v>
                </c:pt>
              </c:numCache>
            </c:numRef>
          </c:cat>
          <c:val>
            <c:numRef>
              <c:f>'Use Phase'!$K$314:$K$332</c:f>
              <c:numCache>
                <c:formatCode>General</c:formatCode>
                <c:ptCount val="19"/>
                <c:pt idx="0">
                  <c:v>2.7790517612769461E-2</c:v>
                </c:pt>
                <c:pt idx="1">
                  <c:v>2.6008725102517696E-2</c:v>
                </c:pt>
                <c:pt idx="2">
                  <c:v>2.4523898010641219E-2</c:v>
                </c:pt>
                <c:pt idx="3">
                  <c:v>2.3267505855976513E-2</c:v>
                </c:pt>
                <c:pt idx="4">
                  <c:v>2.2190598294835325E-2</c:v>
                </c:pt>
                <c:pt idx="5">
                  <c:v>2.1257278408512974E-2</c:v>
                </c:pt>
                <c:pt idx="6">
                  <c:v>2.0440623507980905E-2</c:v>
                </c:pt>
                <c:pt idx="7">
                  <c:v>1.9720045654570265E-2</c:v>
                </c:pt>
                <c:pt idx="8">
                  <c:v>1.9079532007094141E-2</c:v>
                </c:pt>
                <c:pt idx="9">
                  <c:v>1.8506440848826026E-2</c:v>
                </c:pt>
                <c:pt idx="10">
                  <c:v>1.7990658806384726E-2</c:v>
                </c:pt>
                <c:pt idx="11">
                  <c:v>1.7523998863223547E-2</c:v>
                </c:pt>
                <c:pt idx="12">
                  <c:v>1.7099762551258842E-2</c:v>
                </c:pt>
                <c:pt idx="13">
                  <c:v>1.6712416353378019E-2</c:v>
                </c:pt>
                <c:pt idx="14">
                  <c:v>1.6357349005320605E-2</c:v>
                </c:pt>
                <c:pt idx="15">
                  <c:v>1.6030687045107777E-2</c:v>
                </c:pt>
                <c:pt idx="16">
                  <c:v>1.5729152927988248E-2</c:v>
                </c:pt>
                <c:pt idx="17">
                  <c:v>1.5449954671396092E-2</c:v>
                </c:pt>
                <c:pt idx="18">
                  <c:v>1.5190699147417656E-2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79-45AD-9D02-7D8B93ECBB0B}"/>
            </c:ext>
          </c:extLst>
        </c:ser>
        <c:ser>
          <c:idx val="1"/>
          <c:order val="1"/>
          <c:tx>
            <c:strRef>
              <c:f>'Use Phase'!$M$137</c:f>
              <c:strCache>
                <c:ptCount val="1"/>
                <c:pt idx="0">
                  <c:v>NaMVP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'Use Phase'!$J$228:$J$235</c:f>
              <c:numCache>
                <c:formatCode>General</c:formatCode>
                <c:ptCount val="8"/>
                <c:pt idx="0">
                  <c:v>0.9</c:v>
                </c:pt>
                <c:pt idx="1">
                  <c:v>0.91</c:v>
                </c:pt>
                <c:pt idx="2">
                  <c:v>0.92</c:v>
                </c:pt>
                <c:pt idx="3">
                  <c:v>0.93</c:v>
                </c:pt>
                <c:pt idx="4">
                  <c:v>0.94</c:v>
                </c:pt>
                <c:pt idx="5">
                  <c:v>0.95</c:v>
                </c:pt>
                <c:pt idx="6">
                  <c:v>0.96</c:v>
                </c:pt>
                <c:pt idx="7">
                  <c:v>0.97</c:v>
                </c:pt>
              </c:numCache>
            </c:numRef>
          </c:cat>
          <c:val>
            <c:numRef>
              <c:f>'Use Phase'!$M$314:$M$332</c:f>
              <c:numCache>
                <c:formatCode>General</c:formatCode>
                <c:ptCount val="19"/>
                <c:pt idx="0">
                  <c:v>6.4834588249788078E-2</c:v>
                </c:pt>
                <c:pt idx="1">
                  <c:v>5.9585069865398722E-2</c:v>
                </c:pt>
                <c:pt idx="2">
                  <c:v>5.5210471211740955E-2</c:v>
                </c:pt>
                <c:pt idx="3">
                  <c:v>5.1508887735568984E-2</c:v>
                </c:pt>
                <c:pt idx="4">
                  <c:v>4.8336101898850146E-2</c:v>
                </c:pt>
                <c:pt idx="5">
                  <c:v>4.5586354173693847E-2</c:v>
                </c:pt>
                <c:pt idx="6">
                  <c:v>4.3180324914182056E-2</c:v>
                </c:pt>
                <c:pt idx="7">
                  <c:v>4.1057357920495197E-2</c:v>
                </c:pt>
                <c:pt idx="8">
                  <c:v>3.9170276148329096E-2</c:v>
                </c:pt>
                <c:pt idx="9">
                  <c:v>3.7481834562706789E-2</c:v>
                </c:pt>
                <c:pt idx="10">
                  <c:v>3.5962237135646724E-2</c:v>
                </c:pt>
                <c:pt idx="11">
                  <c:v>3.4587363273068564E-2</c:v>
                </c:pt>
                <c:pt idx="12">
                  <c:v>3.333747794345205E-2</c:v>
                </c:pt>
                <c:pt idx="13">
                  <c:v>3.2196278294671761E-2</c:v>
                </c:pt>
                <c:pt idx="14">
                  <c:v>3.1150178616623166E-2</c:v>
                </c:pt>
                <c:pt idx="15">
                  <c:v>3.0187766912818458E-2</c:v>
                </c:pt>
                <c:pt idx="16">
                  <c:v>2.9299386878537184E-2</c:v>
                </c:pt>
                <c:pt idx="17">
                  <c:v>2.8476812772721183E-2</c:v>
                </c:pt>
                <c:pt idx="18">
                  <c:v>2.7712993960177758E-2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79-45AD-9D02-7D8B93ECBB0B}"/>
            </c:ext>
          </c:extLst>
        </c:ser>
        <c:ser>
          <c:idx val="2"/>
          <c:order val="2"/>
          <c:tx>
            <c:strRef>
              <c:f>'Use Phase'!$O$137</c:f>
              <c:strCache>
                <c:ptCount val="1"/>
                <c:pt idx="0">
                  <c:v>NaMMO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'Use Phase'!$J$228:$J$235</c:f>
              <c:numCache>
                <c:formatCode>General</c:formatCode>
                <c:ptCount val="8"/>
                <c:pt idx="0">
                  <c:v>0.9</c:v>
                </c:pt>
                <c:pt idx="1">
                  <c:v>0.91</c:v>
                </c:pt>
                <c:pt idx="2">
                  <c:v>0.92</c:v>
                </c:pt>
                <c:pt idx="3">
                  <c:v>0.93</c:v>
                </c:pt>
                <c:pt idx="4">
                  <c:v>0.94</c:v>
                </c:pt>
                <c:pt idx="5">
                  <c:v>0.95</c:v>
                </c:pt>
                <c:pt idx="6">
                  <c:v>0.96</c:v>
                </c:pt>
                <c:pt idx="7">
                  <c:v>0.97</c:v>
                </c:pt>
              </c:numCache>
            </c:numRef>
          </c:cat>
          <c:val>
            <c:numRef>
              <c:f>'Use Phase'!$O$314:$O$332</c:f>
              <c:numCache>
                <c:formatCode>General</c:formatCode>
                <c:ptCount val="19"/>
                <c:pt idx="0">
                  <c:v>1.7097839645834164E-2</c:v>
                </c:pt>
                <c:pt idx="1">
                  <c:v>1.6288108768940147E-2</c:v>
                </c:pt>
                <c:pt idx="2">
                  <c:v>1.5613333038195136E-2</c:v>
                </c:pt>
                <c:pt idx="3">
                  <c:v>1.504236895833397E-2</c:v>
                </c:pt>
                <c:pt idx="4">
                  <c:v>1.4552971175595831E-2</c:v>
                </c:pt>
                <c:pt idx="5">
                  <c:v>1.4128826430556109E-2</c:v>
                </c:pt>
                <c:pt idx="6">
                  <c:v>1.3757699778646349E-2</c:v>
                </c:pt>
                <c:pt idx="7">
                  <c:v>1.3430235085784798E-2</c:v>
                </c:pt>
                <c:pt idx="8">
                  <c:v>1.3139155358796752E-2</c:v>
                </c:pt>
                <c:pt idx="9">
                  <c:v>1.287871560307061E-2</c:v>
                </c:pt>
                <c:pt idx="10">
                  <c:v>1.2644319822917076E-2</c:v>
                </c:pt>
                <c:pt idx="11">
                  <c:v>1.2432247450397215E-2</c:v>
                </c:pt>
                <c:pt idx="12">
                  <c:v>1.2239454384470072E-2</c:v>
                </c:pt>
                <c:pt idx="13">
                  <c:v>1.2063425932971371E-2</c:v>
                </c:pt>
                <c:pt idx="14">
                  <c:v>1.1902066519097561E-2</c:v>
                </c:pt>
                <c:pt idx="15">
                  <c:v>1.1753615858333661E-2</c:v>
                </c:pt>
                <c:pt idx="16">
                  <c:v>1.161658447916698E-2</c:v>
                </c:pt>
                <c:pt idx="17">
                  <c:v>1.1489703572531164E-2</c:v>
                </c:pt>
                <c:pt idx="18">
                  <c:v>1.1371885587797909E-2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079-45AD-9D02-7D8B93ECBB0B}"/>
            </c:ext>
          </c:extLst>
        </c:ser>
        <c:ser>
          <c:idx val="3"/>
          <c:order val="3"/>
          <c:tx>
            <c:strRef>
              <c:f>'Use Phase'!$Q$137</c:f>
              <c:strCache>
                <c:ptCount val="1"/>
                <c:pt idx="0">
                  <c:v>NaNMMT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'Use Phase'!$J$228:$J$235</c:f>
              <c:numCache>
                <c:formatCode>General</c:formatCode>
                <c:ptCount val="8"/>
                <c:pt idx="0">
                  <c:v>0.9</c:v>
                </c:pt>
                <c:pt idx="1">
                  <c:v>0.91</c:v>
                </c:pt>
                <c:pt idx="2">
                  <c:v>0.92</c:v>
                </c:pt>
                <c:pt idx="3">
                  <c:v>0.93</c:v>
                </c:pt>
                <c:pt idx="4">
                  <c:v>0.94</c:v>
                </c:pt>
                <c:pt idx="5">
                  <c:v>0.95</c:v>
                </c:pt>
                <c:pt idx="6">
                  <c:v>0.96</c:v>
                </c:pt>
                <c:pt idx="7">
                  <c:v>0.97</c:v>
                </c:pt>
              </c:numCache>
            </c:numRef>
          </c:cat>
          <c:val>
            <c:numRef>
              <c:f>'Use Phase'!$Q$314:$Q$332</c:f>
              <c:numCache>
                <c:formatCode>General</c:formatCode>
                <c:ptCount val="19"/>
                <c:pt idx="0">
                  <c:v>1.7842936653025616E-2</c:v>
                </c:pt>
                <c:pt idx="1">
                  <c:v>1.6965469684568746E-2</c:v>
                </c:pt>
                <c:pt idx="2">
                  <c:v>1.6234247210854681E-2</c:v>
                </c:pt>
                <c:pt idx="3">
                  <c:v>1.5615520502327399E-2</c:v>
                </c:pt>
                <c:pt idx="4">
                  <c:v>1.5085183323589725E-2</c:v>
                </c:pt>
                <c:pt idx="5">
                  <c:v>1.4625557768683742E-2</c:v>
                </c:pt>
                <c:pt idx="6">
                  <c:v>1.4223385408141009E-2</c:v>
                </c:pt>
                <c:pt idx="7">
                  <c:v>1.3868527442956243E-2</c:v>
                </c:pt>
                <c:pt idx="8">
                  <c:v>1.3553098140569781E-2</c:v>
                </c:pt>
                <c:pt idx="9">
                  <c:v>1.3270871922645059E-2</c:v>
                </c:pt>
                <c:pt idx="10">
                  <c:v>1.3016868326512804E-2</c:v>
                </c:pt>
                <c:pt idx="11">
                  <c:v>1.2787055549059815E-2</c:v>
                </c:pt>
                <c:pt idx="12">
                  <c:v>1.2578134842284365E-2</c:v>
                </c:pt>
                <c:pt idx="13">
                  <c:v>1.2387381153489392E-2</c:v>
                </c:pt>
                <c:pt idx="14">
                  <c:v>1.2212523605427336E-2</c:v>
                </c:pt>
                <c:pt idx="15">
                  <c:v>1.205165466121024E-2</c:v>
                </c:pt>
                <c:pt idx="16">
                  <c:v>1.1903160251163693E-2</c:v>
                </c:pt>
                <c:pt idx="17">
                  <c:v>1.1765665427046519E-2</c:v>
                </c:pt>
                <c:pt idx="18">
                  <c:v>1.1637991661794857E-2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079-45AD-9D02-7D8B93ECBB0B}"/>
            </c:ext>
          </c:extLst>
        </c:ser>
        <c:ser>
          <c:idx val="4"/>
          <c:order val="4"/>
          <c:tx>
            <c:strRef>
              <c:f>'Use Phase'!$S$137</c:f>
              <c:strCache>
                <c:ptCount val="1"/>
                <c:pt idx="0">
                  <c:v>NaPBA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'Use Phase'!$J$228:$J$235</c:f>
              <c:numCache>
                <c:formatCode>General</c:formatCode>
                <c:ptCount val="8"/>
                <c:pt idx="0">
                  <c:v>0.9</c:v>
                </c:pt>
                <c:pt idx="1">
                  <c:v>0.91</c:v>
                </c:pt>
                <c:pt idx="2">
                  <c:v>0.92</c:v>
                </c:pt>
                <c:pt idx="3">
                  <c:v>0.93</c:v>
                </c:pt>
                <c:pt idx="4">
                  <c:v>0.94</c:v>
                </c:pt>
                <c:pt idx="5">
                  <c:v>0.95</c:v>
                </c:pt>
                <c:pt idx="6">
                  <c:v>0.96</c:v>
                </c:pt>
                <c:pt idx="7">
                  <c:v>0.97</c:v>
                </c:pt>
              </c:numCache>
            </c:numRef>
          </c:cat>
          <c:val>
            <c:numRef>
              <c:f>'Use Phase'!$S$314:$S$332</c:f>
              <c:numCache>
                <c:formatCode>General</c:formatCode>
                <c:ptCount val="19"/>
                <c:pt idx="0">
                  <c:v>1.2443241679184857E-2</c:v>
                </c:pt>
                <c:pt idx="1">
                  <c:v>1.1956572983032177E-2</c:v>
                </c:pt>
                <c:pt idx="2">
                  <c:v>1.1551015736238276E-2</c:v>
                </c:pt>
                <c:pt idx="3">
                  <c:v>1.1207851912028053E-2</c:v>
                </c:pt>
                <c:pt idx="4">
                  <c:v>1.0913711491276432E-2</c:v>
                </c:pt>
                <c:pt idx="5">
                  <c:v>1.0658789793291693E-2</c:v>
                </c:pt>
                <c:pt idx="6">
                  <c:v>1.043573330755505E-2</c:v>
                </c:pt>
                <c:pt idx="7">
                  <c:v>1.0238918761316834E-2</c:v>
                </c:pt>
                <c:pt idx="8">
                  <c:v>1.0063972497993973E-2</c:v>
                </c:pt>
                <c:pt idx="9">
                  <c:v>9.9074416308103635E-3</c:v>
                </c:pt>
                <c:pt idx="10">
                  <c:v>9.7665638503451127E-3</c:v>
                </c:pt>
                <c:pt idx="11">
                  <c:v>9.6391030013527439E-3</c:v>
                </c:pt>
                <c:pt idx="12">
                  <c:v>9.5232295022687746E-3</c:v>
                </c:pt>
                <c:pt idx="13">
                  <c:v>9.417431959626887E-3</c:v>
                </c:pt>
                <c:pt idx="14">
                  <c:v>9.3204508788718235E-3</c:v>
                </c:pt>
                <c:pt idx="15">
                  <c:v>9.2312282845771667E-3</c:v>
                </c:pt>
                <c:pt idx="16">
                  <c:v>9.1488689667667111E-3</c:v>
                </c:pt>
                <c:pt idx="17">
                  <c:v>9.0726103391644414E-3</c:v>
                </c:pt>
                <c:pt idx="18">
                  <c:v>9.0017987563909014E-3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079-45AD-9D02-7D8B93ECBB0B}"/>
            </c:ext>
          </c:extLst>
        </c:ser>
        <c:ser>
          <c:idx val="5"/>
          <c:order val="5"/>
          <c:tx>
            <c:strRef>
              <c:f>'Use Phase'!$U$137</c:f>
              <c:strCache>
                <c:ptCount val="1"/>
                <c:pt idx="0">
                  <c:v>LiNMC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'Use Phase'!$J$228:$J$235</c:f>
              <c:numCache>
                <c:formatCode>General</c:formatCode>
                <c:ptCount val="8"/>
                <c:pt idx="0">
                  <c:v>0.9</c:v>
                </c:pt>
                <c:pt idx="1">
                  <c:v>0.91</c:v>
                </c:pt>
                <c:pt idx="2">
                  <c:v>0.92</c:v>
                </c:pt>
                <c:pt idx="3">
                  <c:v>0.93</c:v>
                </c:pt>
                <c:pt idx="4">
                  <c:v>0.94</c:v>
                </c:pt>
                <c:pt idx="5">
                  <c:v>0.95</c:v>
                </c:pt>
                <c:pt idx="6">
                  <c:v>0.96</c:v>
                </c:pt>
                <c:pt idx="7">
                  <c:v>0.97</c:v>
                </c:pt>
              </c:numCache>
            </c:numRef>
          </c:cat>
          <c:val>
            <c:numRef>
              <c:f>'Use Phase'!$U$314:$U$332</c:f>
              <c:numCache>
                <c:formatCode>General</c:formatCode>
                <c:ptCount val="19"/>
                <c:pt idx="0">
                  <c:v>2.8648053268666551E-2</c:v>
                </c:pt>
                <c:pt idx="1">
                  <c:v>2.6788302971515045E-2</c:v>
                </c:pt>
                <c:pt idx="2">
                  <c:v>2.5238511057222125E-2</c:v>
                </c:pt>
                <c:pt idx="3">
                  <c:v>2.3927148668205039E-2</c:v>
                </c:pt>
                <c:pt idx="4">
                  <c:v>2.2803123763333249E-2</c:v>
                </c:pt>
                <c:pt idx="5">
                  <c:v>2.1828968845777699E-2</c:v>
                </c:pt>
                <c:pt idx="6">
                  <c:v>2.0976583292916594E-2</c:v>
                </c:pt>
                <c:pt idx="7">
                  <c:v>2.0224478393333266E-2</c:v>
                </c:pt>
                <c:pt idx="8">
                  <c:v>1.9555940704814746E-2</c:v>
                </c:pt>
                <c:pt idx="9">
                  <c:v>1.8957775404561342E-2</c:v>
                </c:pt>
                <c:pt idx="10">
                  <c:v>1.8419426634333269E-2</c:v>
                </c:pt>
                <c:pt idx="11">
                  <c:v>1.7932349175555494E-2</c:v>
                </c:pt>
                <c:pt idx="12">
                  <c:v>1.748955148575752E-2</c:v>
                </c:pt>
                <c:pt idx="13">
                  <c:v>1.7085257942898491E-2</c:v>
                </c:pt>
                <c:pt idx="14">
                  <c:v>1.671465552861106E-2</c:v>
                </c:pt>
                <c:pt idx="15">
                  <c:v>1.6373701307466612E-2</c:v>
                </c:pt>
                <c:pt idx="16">
                  <c:v>1.6058974334102517E-2</c:v>
                </c:pt>
                <c:pt idx="17">
                  <c:v>1.5767560469876492E-2</c:v>
                </c:pt>
                <c:pt idx="18">
                  <c:v>1.5496961881666622E-2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079-45AD-9D02-7D8B93ECBB0B}"/>
            </c:ext>
          </c:extLst>
        </c:ser>
        <c:ser>
          <c:idx val="6"/>
          <c:order val="6"/>
          <c:tx>
            <c:strRef>
              <c:f>'Use Phase'!$W$137</c:f>
              <c:strCache>
                <c:ptCount val="1"/>
                <c:pt idx="0">
                  <c:v>LiFP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'Use Phase'!$J$228:$J$235</c:f>
              <c:numCache>
                <c:formatCode>General</c:formatCode>
                <c:ptCount val="8"/>
                <c:pt idx="0">
                  <c:v>0.9</c:v>
                </c:pt>
                <c:pt idx="1">
                  <c:v>0.91</c:v>
                </c:pt>
                <c:pt idx="2">
                  <c:v>0.92</c:v>
                </c:pt>
                <c:pt idx="3">
                  <c:v>0.93</c:v>
                </c:pt>
                <c:pt idx="4">
                  <c:v>0.94</c:v>
                </c:pt>
                <c:pt idx="5">
                  <c:v>0.95</c:v>
                </c:pt>
                <c:pt idx="6">
                  <c:v>0.96</c:v>
                </c:pt>
                <c:pt idx="7">
                  <c:v>0.97</c:v>
                </c:pt>
              </c:numCache>
            </c:numRef>
          </c:cat>
          <c:val>
            <c:numRef>
              <c:f>'Use Phase'!$W$314:$W$332</c:f>
              <c:numCache>
                <c:formatCode>General</c:formatCode>
                <c:ptCount val="19"/>
                <c:pt idx="0">
                  <c:v>1.8609293395426267E-2</c:v>
                </c:pt>
                <c:pt idx="1">
                  <c:v>1.7562074543251642E-2</c:v>
                </c:pt>
                <c:pt idx="2">
                  <c:v>1.668939216643945E-2</c:v>
                </c:pt>
                <c:pt idx="3">
                  <c:v>1.5950968616829136E-2</c:v>
                </c:pt>
                <c:pt idx="4">
                  <c:v>1.5318034145734585E-2</c:v>
                </c:pt>
                <c:pt idx="5">
                  <c:v>1.4769490937452638E-2</c:v>
                </c:pt>
                <c:pt idx="6">
                  <c:v>1.4289515630205933E-2</c:v>
                </c:pt>
                <c:pt idx="7">
                  <c:v>1.3866008006164722E-2</c:v>
                </c:pt>
                <c:pt idx="8">
                  <c:v>1.3489556784794758E-2</c:v>
                </c:pt>
                <c:pt idx="9">
                  <c:v>1.3152732007779529E-2</c:v>
                </c:pt>
                <c:pt idx="10">
                  <c:v>1.2849589708465819E-2</c:v>
                </c:pt>
                <c:pt idx="11">
                  <c:v>1.2575318104324846E-2</c:v>
                </c:pt>
                <c:pt idx="12">
                  <c:v>1.2325980282378506E-2</c:v>
                </c:pt>
                <c:pt idx="13">
                  <c:v>1.209832401016663E-2</c:v>
                </c:pt>
                <c:pt idx="14">
                  <c:v>1.1889639093972414E-2</c:v>
                </c:pt>
                <c:pt idx="15">
                  <c:v>1.1697648971073732E-2</c:v>
                </c:pt>
                <c:pt idx="16">
                  <c:v>1.1520427319167255E-2</c:v>
                </c:pt>
                <c:pt idx="17">
                  <c:v>1.135633319703163E-2</c:v>
                </c:pt>
                <c:pt idx="18">
                  <c:v>1.1203960083619978E-2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079-45AD-9D02-7D8B93ECBB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7073224"/>
        <c:axId val="467073616"/>
      </c:lineChart>
      <c:catAx>
        <c:axId val="467073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7073616"/>
        <c:crosses val="autoZero"/>
        <c:auto val="1"/>
        <c:lblAlgn val="ctr"/>
        <c:lblOffset val="100"/>
        <c:noMultiLvlLbl val="0"/>
      </c:catAx>
      <c:valAx>
        <c:axId val="467073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Htox/kWh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7073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161067366579177"/>
          <c:y val="0.74207502908290301"/>
          <c:w val="0.77900087489063852"/>
          <c:h val="0.234776902887139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498381452318462"/>
          <c:y val="5.0925925925925923E-2"/>
          <c:w val="0.76446062992125996"/>
          <c:h val="0.58322950015863406"/>
        </c:manualLayout>
      </c:layout>
      <c:lineChart>
        <c:grouping val="standard"/>
        <c:varyColors val="0"/>
        <c:ser>
          <c:idx val="0"/>
          <c:order val="0"/>
          <c:tx>
            <c:strRef>
              <c:f>'Use Phase'!$K$137</c:f>
              <c:strCache>
                <c:ptCount val="1"/>
                <c:pt idx="0">
                  <c:v>NaNMC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'Use Phase'!$J$228:$J$235</c:f>
              <c:numCache>
                <c:formatCode>General</c:formatCode>
                <c:ptCount val="8"/>
                <c:pt idx="0">
                  <c:v>0.9</c:v>
                </c:pt>
                <c:pt idx="1">
                  <c:v>0.91</c:v>
                </c:pt>
                <c:pt idx="2">
                  <c:v>0.92</c:v>
                </c:pt>
                <c:pt idx="3">
                  <c:v>0.93</c:v>
                </c:pt>
                <c:pt idx="4">
                  <c:v>0.94</c:v>
                </c:pt>
                <c:pt idx="5">
                  <c:v>0.95</c:v>
                </c:pt>
                <c:pt idx="6">
                  <c:v>0.96</c:v>
                </c:pt>
                <c:pt idx="7">
                  <c:v>0.97</c:v>
                </c:pt>
              </c:numCache>
            </c:numRef>
          </c:cat>
          <c:val>
            <c:numRef>
              <c:f>'Use Phase'!$K$336:$K$354</c:f>
              <c:numCache>
                <c:formatCode>General</c:formatCode>
                <c:ptCount val="19"/>
                <c:pt idx="0">
                  <c:v>5.5332621349654821E-3</c:v>
                </c:pt>
                <c:pt idx="1">
                  <c:v>5.1446675535259338E-3</c:v>
                </c:pt>
                <c:pt idx="2">
                  <c:v>4.8208387356596409E-3</c:v>
                </c:pt>
                <c:pt idx="3">
                  <c:v>4.5468297359266266E-3</c:v>
                </c:pt>
                <c:pt idx="4">
                  <c:v>4.3119648790126124E-3</c:v>
                </c:pt>
                <c:pt idx="5">
                  <c:v>4.1084153363538005E-3</c:v>
                </c:pt>
                <c:pt idx="6">
                  <c:v>3.93030948652734E-3</c:v>
                </c:pt>
                <c:pt idx="7">
                  <c:v>3.7731572660922278E-3</c:v>
                </c:pt>
                <c:pt idx="8">
                  <c:v>3.6334664034832391E-3</c:v>
                </c:pt>
                <c:pt idx="9">
                  <c:v>3.5084798422015122E-3</c:v>
                </c:pt>
                <c:pt idx="10">
                  <c:v>3.395991937047958E-3</c:v>
                </c:pt>
                <c:pt idx="11">
                  <c:v>3.2942171657185529E-3</c:v>
                </c:pt>
                <c:pt idx="12">
                  <c:v>3.2016946463281834E-3</c:v>
                </c:pt>
                <c:pt idx="13">
                  <c:v>3.1172175634065413E-3</c:v>
                </c:pt>
                <c:pt idx="14">
                  <c:v>3.0397802373950374E-3</c:v>
                </c:pt>
                <c:pt idx="15">
                  <c:v>2.9685378974644537E-3</c:v>
                </c:pt>
                <c:pt idx="16">
                  <c:v>2.9027757375285294E-3</c:v>
                </c:pt>
                <c:pt idx="17">
                  <c:v>2.8418848486989703E-3</c:v>
                </c:pt>
                <c:pt idx="18">
                  <c:v>2.7853433090715227E-3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79-45AD-9D02-7D8B93ECBB0B}"/>
            </c:ext>
          </c:extLst>
        </c:ser>
        <c:ser>
          <c:idx val="1"/>
          <c:order val="1"/>
          <c:tx>
            <c:strRef>
              <c:f>'Use Phase'!$M$137</c:f>
              <c:strCache>
                <c:ptCount val="1"/>
                <c:pt idx="0">
                  <c:v>NaMVP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'Use Phase'!$J$228:$J$235</c:f>
              <c:numCache>
                <c:formatCode>General</c:formatCode>
                <c:ptCount val="8"/>
                <c:pt idx="0">
                  <c:v>0.9</c:v>
                </c:pt>
                <c:pt idx="1">
                  <c:v>0.91</c:v>
                </c:pt>
                <c:pt idx="2">
                  <c:v>0.92</c:v>
                </c:pt>
                <c:pt idx="3">
                  <c:v>0.93</c:v>
                </c:pt>
                <c:pt idx="4">
                  <c:v>0.94</c:v>
                </c:pt>
                <c:pt idx="5">
                  <c:v>0.95</c:v>
                </c:pt>
                <c:pt idx="6">
                  <c:v>0.96</c:v>
                </c:pt>
                <c:pt idx="7">
                  <c:v>0.97</c:v>
                </c:pt>
              </c:numCache>
            </c:numRef>
          </c:cat>
          <c:val>
            <c:numRef>
              <c:f>'Use Phase'!$M$336:$M$354</c:f>
              <c:numCache>
                <c:formatCode>General</c:formatCode>
                <c:ptCount val="19"/>
                <c:pt idx="0">
                  <c:v>2.4181440445343177E-3</c:v>
                </c:pt>
                <c:pt idx="1">
                  <c:v>2.297361741365508E-3</c:v>
                </c:pt>
                <c:pt idx="2">
                  <c:v>2.1967098220581679E-3</c:v>
                </c:pt>
                <c:pt idx="3">
                  <c:v>2.1115428134134951E-3</c:v>
                </c:pt>
                <c:pt idx="4">
                  <c:v>2.0385425202894894E-3</c:v>
                </c:pt>
                <c:pt idx="5">
                  <c:v>1.975275599582018E-3</c:v>
                </c:pt>
                <c:pt idx="6">
                  <c:v>1.9199170439629805E-3</c:v>
                </c:pt>
                <c:pt idx="7">
                  <c:v>1.8710712595932416E-3</c:v>
                </c:pt>
                <c:pt idx="8">
                  <c:v>1.8276527845979182E-3</c:v>
                </c:pt>
                <c:pt idx="9">
                  <c:v>1.788804675391576E-3</c:v>
                </c:pt>
                <c:pt idx="10">
                  <c:v>1.7538413771058679E-3</c:v>
                </c:pt>
                <c:pt idx="11">
                  <c:v>1.7222079167521324E-3</c:v>
                </c:pt>
                <c:pt idx="12">
                  <c:v>1.6934502255214635E-3</c:v>
                </c:pt>
                <c:pt idx="13">
                  <c:v>1.6671932030934617E-3</c:v>
                </c:pt>
                <c:pt idx="14">
                  <c:v>1.6431242658677932E-3</c:v>
                </c:pt>
                <c:pt idx="15">
                  <c:v>1.6209808436201787E-3</c:v>
                </c:pt>
                <c:pt idx="16">
                  <c:v>1.600540761545457E-3</c:v>
                </c:pt>
                <c:pt idx="17">
                  <c:v>1.5816147596244183E-3</c:v>
                </c:pt>
                <c:pt idx="18">
                  <c:v>1.5640406149834542E-3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79-45AD-9D02-7D8B93ECBB0B}"/>
            </c:ext>
          </c:extLst>
        </c:ser>
        <c:ser>
          <c:idx val="2"/>
          <c:order val="2"/>
          <c:tx>
            <c:strRef>
              <c:f>'Use Phase'!$O$137</c:f>
              <c:strCache>
                <c:ptCount val="1"/>
                <c:pt idx="0">
                  <c:v>NaMMO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'Use Phase'!$J$228:$J$235</c:f>
              <c:numCache>
                <c:formatCode>General</c:formatCode>
                <c:ptCount val="8"/>
                <c:pt idx="0">
                  <c:v>0.9</c:v>
                </c:pt>
                <c:pt idx="1">
                  <c:v>0.91</c:v>
                </c:pt>
                <c:pt idx="2">
                  <c:v>0.92</c:v>
                </c:pt>
                <c:pt idx="3">
                  <c:v>0.93</c:v>
                </c:pt>
                <c:pt idx="4">
                  <c:v>0.94</c:v>
                </c:pt>
                <c:pt idx="5">
                  <c:v>0.95</c:v>
                </c:pt>
                <c:pt idx="6">
                  <c:v>0.96</c:v>
                </c:pt>
                <c:pt idx="7">
                  <c:v>0.97</c:v>
                </c:pt>
              </c:numCache>
            </c:numRef>
          </c:cat>
          <c:val>
            <c:numRef>
              <c:f>'Use Phase'!$O$336:$O$354</c:f>
              <c:numCache>
                <c:formatCode>General</c:formatCode>
                <c:ptCount val="19"/>
                <c:pt idx="0">
                  <c:v>2.15803802568237E-3</c:v>
                </c:pt>
                <c:pt idx="1">
                  <c:v>2.076281999632194E-3</c:v>
                </c:pt>
                <c:pt idx="2">
                  <c:v>2.0081519779237135E-3</c:v>
                </c:pt>
                <c:pt idx="3">
                  <c:v>1.9505034980165383E-3</c:v>
                </c:pt>
                <c:pt idx="4">
                  <c:v>1.9010905152389594E-3</c:v>
                </c:pt>
                <c:pt idx="5">
                  <c:v>1.8582659301650574E-3</c:v>
                </c:pt>
                <c:pt idx="6">
                  <c:v>1.8207944182253935E-3</c:v>
                </c:pt>
                <c:pt idx="7">
                  <c:v>1.7877313194551018E-3</c:v>
                </c:pt>
                <c:pt idx="8">
                  <c:v>1.7583418983259534E-3</c:v>
                </c:pt>
                <c:pt idx="9">
                  <c:v>1.7320461004735577E-3</c:v>
                </c:pt>
                <c:pt idx="10">
                  <c:v>1.7083798824064017E-3</c:v>
                </c:pt>
                <c:pt idx="11">
                  <c:v>1.6869675898694507E-3</c:v>
                </c:pt>
                <c:pt idx="12">
                  <c:v>1.6675018693813137E-3</c:v>
                </c:pt>
                <c:pt idx="13">
                  <c:v>1.649728820239971E-3</c:v>
                </c:pt>
                <c:pt idx="14">
                  <c:v>1.6334368585270737E-3</c:v>
                </c:pt>
                <c:pt idx="15">
                  <c:v>1.618448253751208E-3</c:v>
                </c:pt>
                <c:pt idx="16">
                  <c:v>1.6046126185734857E-3</c:v>
                </c:pt>
                <c:pt idx="17">
                  <c:v>1.5918018452607801E-3</c:v>
                </c:pt>
                <c:pt idx="18">
                  <c:v>1.5799061271846964E-3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079-45AD-9D02-7D8B93ECBB0B}"/>
            </c:ext>
          </c:extLst>
        </c:ser>
        <c:ser>
          <c:idx val="3"/>
          <c:order val="3"/>
          <c:tx>
            <c:strRef>
              <c:f>'Use Phase'!$Q$137</c:f>
              <c:strCache>
                <c:ptCount val="1"/>
                <c:pt idx="0">
                  <c:v>NaNMMT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'Use Phase'!$J$228:$J$235</c:f>
              <c:numCache>
                <c:formatCode>General</c:formatCode>
                <c:ptCount val="8"/>
                <c:pt idx="0">
                  <c:v>0.9</c:v>
                </c:pt>
                <c:pt idx="1">
                  <c:v>0.91</c:v>
                </c:pt>
                <c:pt idx="2">
                  <c:v>0.92</c:v>
                </c:pt>
                <c:pt idx="3">
                  <c:v>0.93</c:v>
                </c:pt>
                <c:pt idx="4">
                  <c:v>0.94</c:v>
                </c:pt>
                <c:pt idx="5">
                  <c:v>0.95</c:v>
                </c:pt>
                <c:pt idx="6">
                  <c:v>0.96</c:v>
                </c:pt>
                <c:pt idx="7">
                  <c:v>0.97</c:v>
                </c:pt>
              </c:numCache>
            </c:numRef>
          </c:cat>
          <c:val>
            <c:numRef>
              <c:f>'Use Phase'!$Q$336:$Q$354</c:f>
              <c:numCache>
                <c:formatCode>General</c:formatCode>
                <c:ptCount val="19"/>
                <c:pt idx="0">
                  <c:v>3.268028466690596E-3</c:v>
                </c:pt>
                <c:pt idx="1">
                  <c:v>3.0853642187305816E-3</c:v>
                </c:pt>
                <c:pt idx="2">
                  <c:v>2.9331440120972355E-3</c:v>
                </c:pt>
                <c:pt idx="3">
                  <c:v>2.8043422987920979E-3</c:v>
                </c:pt>
                <c:pt idx="4">
                  <c:v>2.6939408302448357E-3</c:v>
                </c:pt>
                <c:pt idx="5">
                  <c:v>2.5982595575038754E-3</c:v>
                </c:pt>
                <c:pt idx="6">
                  <c:v>2.514538443855535E-3</c:v>
                </c:pt>
                <c:pt idx="7">
                  <c:v>2.4406668729893524E-3</c:v>
                </c:pt>
                <c:pt idx="8">
                  <c:v>2.3750032544416354E-3</c:v>
                </c:pt>
                <c:pt idx="9">
                  <c:v>2.3162515957410455E-3</c:v>
                </c:pt>
                <c:pt idx="10">
                  <c:v>2.2633751029105145E-3</c:v>
                </c:pt>
                <c:pt idx="11">
                  <c:v>2.2155344665400348E-3</c:v>
                </c:pt>
                <c:pt idx="12">
                  <c:v>2.1720429789305073E-3</c:v>
                </c:pt>
                <c:pt idx="13">
                  <c:v>2.132333359808765E-3</c:v>
                </c:pt>
                <c:pt idx="14">
                  <c:v>2.0959328756138345E-3</c:v>
                </c:pt>
                <c:pt idx="15">
                  <c:v>2.0624444301544985E-3</c:v>
                </c:pt>
                <c:pt idx="16">
                  <c:v>2.0315320189612652E-3</c:v>
                </c:pt>
                <c:pt idx="17">
                  <c:v>2.0029094160045678E-3</c:v>
                </c:pt>
                <c:pt idx="18">
                  <c:v>1.9763312846876346E-3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079-45AD-9D02-7D8B93ECBB0B}"/>
            </c:ext>
          </c:extLst>
        </c:ser>
        <c:ser>
          <c:idx val="4"/>
          <c:order val="4"/>
          <c:tx>
            <c:strRef>
              <c:f>'Use Phase'!$S$137</c:f>
              <c:strCache>
                <c:ptCount val="1"/>
                <c:pt idx="0">
                  <c:v>NaPBA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'Use Phase'!$J$228:$J$235</c:f>
              <c:numCache>
                <c:formatCode>General</c:formatCode>
                <c:ptCount val="8"/>
                <c:pt idx="0">
                  <c:v>0.9</c:v>
                </c:pt>
                <c:pt idx="1">
                  <c:v>0.91</c:v>
                </c:pt>
                <c:pt idx="2">
                  <c:v>0.92</c:v>
                </c:pt>
                <c:pt idx="3">
                  <c:v>0.93</c:v>
                </c:pt>
                <c:pt idx="4">
                  <c:v>0.94</c:v>
                </c:pt>
                <c:pt idx="5">
                  <c:v>0.95</c:v>
                </c:pt>
                <c:pt idx="6">
                  <c:v>0.96</c:v>
                </c:pt>
                <c:pt idx="7">
                  <c:v>0.97</c:v>
                </c:pt>
              </c:numCache>
            </c:numRef>
          </c:cat>
          <c:val>
            <c:numRef>
              <c:f>'Use Phase'!$S$336:$S$354</c:f>
              <c:numCache>
                <c:formatCode>General</c:formatCode>
                <c:ptCount val="19"/>
                <c:pt idx="0">
                  <c:v>1.6790167975621289E-3</c:v>
                </c:pt>
                <c:pt idx="1">
                  <c:v>1.6254278804817006E-3</c:v>
                </c:pt>
                <c:pt idx="2">
                  <c:v>1.5807704495813439E-3</c:v>
                </c:pt>
                <c:pt idx="3">
                  <c:v>1.5429833926656573E-3</c:v>
                </c:pt>
                <c:pt idx="4">
                  <c:v>1.5105944867379261E-3</c:v>
                </c:pt>
                <c:pt idx="5">
                  <c:v>1.482524101600559E-3</c:v>
                </c:pt>
                <c:pt idx="6">
                  <c:v>1.4579625146053626E-3</c:v>
                </c:pt>
                <c:pt idx="7">
                  <c:v>1.4362905260801894E-3</c:v>
                </c:pt>
                <c:pt idx="8">
                  <c:v>1.4170265362800354E-3</c:v>
                </c:pt>
                <c:pt idx="9">
                  <c:v>1.3997903348798976E-3</c:v>
                </c:pt>
                <c:pt idx="10">
                  <c:v>1.3842777536197737E-3</c:v>
                </c:pt>
                <c:pt idx="11">
                  <c:v>1.3702425610510902E-3</c:v>
                </c:pt>
                <c:pt idx="12">
                  <c:v>1.3574832950795598E-3</c:v>
                </c:pt>
                <c:pt idx="13">
                  <c:v>1.3458335304968579E-3</c:v>
                </c:pt>
                <c:pt idx="14">
                  <c:v>1.3351545796293812E-3</c:v>
                </c:pt>
                <c:pt idx="15">
                  <c:v>1.3253299448313027E-3</c:v>
                </c:pt>
                <c:pt idx="16">
                  <c:v>1.3162610511715379E-3</c:v>
                </c:pt>
                <c:pt idx="17">
                  <c:v>1.3078639274124967E-3</c:v>
                </c:pt>
                <c:pt idx="18">
                  <c:v>1.3000665982076723E-3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079-45AD-9D02-7D8B93ECBB0B}"/>
            </c:ext>
          </c:extLst>
        </c:ser>
        <c:ser>
          <c:idx val="5"/>
          <c:order val="5"/>
          <c:tx>
            <c:strRef>
              <c:f>'Use Phase'!$U$137</c:f>
              <c:strCache>
                <c:ptCount val="1"/>
                <c:pt idx="0">
                  <c:v>LiNMC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'Use Phase'!$J$228:$J$235</c:f>
              <c:numCache>
                <c:formatCode>General</c:formatCode>
                <c:ptCount val="8"/>
                <c:pt idx="0">
                  <c:v>0.9</c:v>
                </c:pt>
                <c:pt idx="1">
                  <c:v>0.91</c:v>
                </c:pt>
                <c:pt idx="2">
                  <c:v>0.92</c:v>
                </c:pt>
                <c:pt idx="3">
                  <c:v>0.93</c:v>
                </c:pt>
                <c:pt idx="4">
                  <c:v>0.94</c:v>
                </c:pt>
                <c:pt idx="5">
                  <c:v>0.95</c:v>
                </c:pt>
                <c:pt idx="6">
                  <c:v>0.96</c:v>
                </c:pt>
                <c:pt idx="7">
                  <c:v>0.97</c:v>
                </c:pt>
              </c:numCache>
            </c:numRef>
          </c:cat>
          <c:val>
            <c:numRef>
              <c:f>'Use Phase'!$U$336:$U$354</c:f>
              <c:numCache>
                <c:formatCode>General</c:formatCode>
                <c:ptCount val="19"/>
                <c:pt idx="0">
                  <c:v>3.085534056618146E-3</c:v>
                </c:pt>
                <c:pt idx="1">
                  <c:v>2.9194602095738084E-3</c:v>
                </c:pt>
                <c:pt idx="2">
                  <c:v>2.7810653370368608E-3</c:v>
                </c:pt>
                <c:pt idx="3">
                  <c:v>2.663961983351751E-3</c:v>
                </c:pt>
                <c:pt idx="4">
                  <c:v>2.563587680193085E-3</c:v>
                </c:pt>
                <c:pt idx="5">
                  <c:v>2.4765966174555751E-3</c:v>
                </c:pt>
                <c:pt idx="6">
                  <c:v>2.4004794375602537E-3</c:v>
                </c:pt>
                <c:pt idx="7">
                  <c:v>2.3333172200055582E-3</c:v>
                </c:pt>
                <c:pt idx="8">
                  <c:v>2.2736174710680517E-3</c:v>
                </c:pt>
                <c:pt idx="9">
                  <c:v>2.2202019062292295E-3</c:v>
                </c:pt>
                <c:pt idx="10">
                  <c:v>2.1721278978742899E-3</c:v>
                </c:pt>
                <c:pt idx="11">
                  <c:v>2.1286323665055343E-3</c:v>
                </c:pt>
                <c:pt idx="12">
                  <c:v>2.0890909743521212E-3</c:v>
                </c:pt>
                <c:pt idx="13">
                  <c:v>2.052987964125091E-3</c:v>
                </c:pt>
                <c:pt idx="14">
                  <c:v>2.0198935380836471E-3</c:v>
                </c:pt>
                <c:pt idx="15">
                  <c:v>1.9894466661255182E-3</c:v>
                </c:pt>
                <c:pt idx="16">
                  <c:v>1.961341861241092E-3</c:v>
                </c:pt>
                <c:pt idx="17">
                  <c:v>1.935318893755512E-3</c:v>
                </c:pt>
                <c:pt idx="18">
                  <c:v>1.9111547096617592E-3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079-45AD-9D02-7D8B93ECBB0B}"/>
            </c:ext>
          </c:extLst>
        </c:ser>
        <c:ser>
          <c:idx val="6"/>
          <c:order val="6"/>
          <c:tx>
            <c:strRef>
              <c:f>'Use Phase'!$W$137</c:f>
              <c:strCache>
                <c:ptCount val="1"/>
                <c:pt idx="0">
                  <c:v>LiFP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'Use Phase'!$J$228:$J$235</c:f>
              <c:numCache>
                <c:formatCode>General</c:formatCode>
                <c:ptCount val="8"/>
                <c:pt idx="0">
                  <c:v>0.9</c:v>
                </c:pt>
                <c:pt idx="1">
                  <c:v>0.91</c:v>
                </c:pt>
                <c:pt idx="2">
                  <c:v>0.92</c:v>
                </c:pt>
                <c:pt idx="3">
                  <c:v>0.93</c:v>
                </c:pt>
                <c:pt idx="4">
                  <c:v>0.94</c:v>
                </c:pt>
                <c:pt idx="5">
                  <c:v>0.95</c:v>
                </c:pt>
                <c:pt idx="6">
                  <c:v>0.96</c:v>
                </c:pt>
                <c:pt idx="7">
                  <c:v>0.97</c:v>
                </c:pt>
              </c:numCache>
            </c:numRef>
          </c:cat>
          <c:val>
            <c:numRef>
              <c:f>'Use Phase'!$W$336:$W$354</c:f>
              <c:numCache>
                <c:formatCode>General</c:formatCode>
                <c:ptCount val="19"/>
                <c:pt idx="0">
                  <c:v>3.6499772382596793E-3</c:v>
                </c:pt>
                <c:pt idx="1">
                  <c:v>3.4172100992976551E-3</c:v>
                </c:pt>
                <c:pt idx="2">
                  <c:v>3.2232374834959693E-3</c:v>
                </c:pt>
                <c:pt idx="3">
                  <c:v>3.0591068085868492E-3</c:v>
                </c:pt>
                <c:pt idx="4">
                  <c:v>2.9184233729504616E-3</c:v>
                </c:pt>
                <c:pt idx="5">
                  <c:v>2.7964977287322588E-3</c:v>
                </c:pt>
                <c:pt idx="6">
                  <c:v>2.6898127900413312E-3</c:v>
                </c:pt>
                <c:pt idx="7">
                  <c:v>2.5956790206081602E-3</c:v>
                </c:pt>
                <c:pt idx="8">
                  <c:v>2.5120045588897856E-3</c:v>
                </c:pt>
                <c:pt idx="9">
                  <c:v>2.4371379352470294E-3</c:v>
                </c:pt>
                <c:pt idx="10">
                  <c:v>2.3697579739685492E-3</c:v>
                </c:pt>
                <c:pt idx="11">
                  <c:v>2.3087951518594471E-3</c:v>
                </c:pt>
                <c:pt idx="12">
                  <c:v>2.253374404487537E-3</c:v>
                </c:pt>
                <c:pt idx="13">
                  <c:v>2.2027728525392709E-3</c:v>
                </c:pt>
                <c:pt idx="14">
                  <c:v>2.1563880965866939E-3</c:v>
                </c:pt>
                <c:pt idx="15">
                  <c:v>2.1137141211103223E-3</c:v>
                </c:pt>
                <c:pt idx="16">
                  <c:v>2.0743227591321339E-3</c:v>
                </c:pt>
                <c:pt idx="17">
                  <c:v>2.037849275818997E-3</c:v>
                </c:pt>
                <c:pt idx="18">
                  <c:v>2.0039810413139398E-3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079-45AD-9D02-7D8B93ECBB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9470328"/>
        <c:axId val="539479344"/>
      </c:lineChart>
      <c:catAx>
        <c:axId val="539470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9479344"/>
        <c:crosses val="autoZero"/>
        <c:auto val="1"/>
        <c:lblAlgn val="ctr"/>
        <c:lblOffset val="100"/>
        <c:noMultiLvlLbl val="0"/>
      </c:catAx>
      <c:valAx>
        <c:axId val="539479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RDP/kWh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9470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161067366579177"/>
          <c:y val="0.74207502908290301"/>
          <c:w val="0.77900087489063852"/>
          <c:h val="0.234776902887139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2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ADP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2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844475626586813"/>
          <c:y val="6.842629611783245E-2"/>
          <c:w val="0.73053733715771085"/>
          <c:h val="0.810428445539206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Production!$F$232:$G$232</c:f>
              <c:strCache>
                <c:ptCount val="2"/>
                <c:pt idx="0">
                  <c:v>Anode</c:v>
                </c:pt>
                <c:pt idx="1">
                  <c:v>Foil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Production!$H$100:$N$100</c:f>
              <c:strCache>
                <c:ptCount val="7"/>
                <c:pt idx="0">
                  <c:v>NaNMC</c:v>
                </c:pt>
                <c:pt idx="1">
                  <c:v>NaMVP</c:v>
                </c:pt>
                <c:pt idx="2">
                  <c:v>NaMMO</c:v>
                </c:pt>
                <c:pt idx="3">
                  <c:v>NaNMMT</c:v>
                </c:pt>
                <c:pt idx="4">
                  <c:v>NaPBA</c:v>
                </c:pt>
                <c:pt idx="5">
                  <c:v>LiNMC</c:v>
                </c:pt>
                <c:pt idx="6">
                  <c:v>LiFP</c:v>
                </c:pt>
              </c:strCache>
            </c:strRef>
          </c:cat>
          <c:val>
            <c:numRef>
              <c:f>Production!$H$232:$N$232</c:f>
              <c:numCache>
                <c:formatCode>0.00E+00</c:formatCode>
                <c:ptCount val="7"/>
                <c:pt idx="0">
                  <c:v>1.6762479852554934E-3</c:v>
                </c:pt>
                <c:pt idx="1">
                  <c:v>3.0602958330201071E-3</c:v>
                </c:pt>
                <c:pt idx="2">
                  <c:v>1.5478113078950134E-3</c:v>
                </c:pt>
                <c:pt idx="3">
                  <c:v>1.3764102351826988E-3</c:v>
                </c:pt>
                <c:pt idx="4">
                  <c:v>3.8867650379476888E-3</c:v>
                </c:pt>
                <c:pt idx="5">
                  <c:v>3.1205381210565448E-2</c:v>
                </c:pt>
                <c:pt idx="6">
                  <c:v>5.669858772581967E-2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B1-4F16-AB92-4760534832CA}"/>
            </c:ext>
          </c:extLst>
        </c:ser>
        <c:ser>
          <c:idx val="1"/>
          <c:order val="1"/>
          <c:tx>
            <c:strRef>
              <c:f>Production!$F$233:$G$233</c:f>
              <c:strCache>
                <c:ptCount val="2"/>
                <c:pt idx="0">
                  <c:v>Anode</c:v>
                </c:pt>
                <c:pt idx="1">
                  <c:v>Act mat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Production!$H$100:$N$100</c:f>
              <c:strCache>
                <c:ptCount val="7"/>
                <c:pt idx="0">
                  <c:v>NaNMC</c:v>
                </c:pt>
                <c:pt idx="1">
                  <c:v>NaMVP</c:v>
                </c:pt>
                <c:pt idx="2">
                  <c:v>NaMMO</c:v>
                </c:pt>
                <c:pt idx="3">
                  <c:v>NaNMMT</c:v>
                </c:pt>
                <c:pt idx="4">
                  <c:v>NaPBA</c:v>
                </c:pt>
                <c:pt idx="5">
                  <c:v>LiNMC</c:v>
                </c:pt>
                <c:pt idx="6">
                  <c:v>LiFP</c:v>
                </c:pt>
              </c:strCache>
            </c:strRef>
          </c:cat>
          <c:val>
            <c:numRef>
              <c:f>Production!$H$233:$N$233</c:f>
              <c:numCache>
                <c:formatCode>0.00E+00</c:formatCode>
                <c:ptCount val="7"/>
                <c:pt idx="0">
                  <c:v>6.9659687169418792E-4</c:v>
                </c:pt>
                <c:pt idx="1">
                  <c:v>4.7361725432090046E-4</c:v>
                </c:pt>
                <c:pt idx="2">
                  <c:v>6.9679287741391432E-4</c:v>
                </c:pt>
                <c:pt idx="3">
                  <c:v>6.1067295023739792E-4</c:v>
                </c:pt>
                <c:pt idx="4">
                  <c:v>6.015241798908612E-4</c:v>
                </c:pt>
                <c:pt idx="5">
                  <c:v>7.289297964906921E-4</c:v>
                </c:pt>
                <c:pt idx="6">
                  <c:v>8.2861069432691229E-4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B1-4F16-AB92-4760534832CA}"/>
            </c:ext>
          </c:extLst>
        </c:ser>
        <c:ser>
          <c:idx val="2"/>
          <c:order val="2"/>
          <c:tx>
            <c:strRef>
              <c:f>Production!$F$234:$G$234</c:f>
              <c:strCache>
                <c:ptCount val="2"/>
                <c:pt idx="0">
                  <c:v>Anode</c:v>
                </c:pt>
                <c:pt idx="1">
                  <c:v>Binder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Production!$H$100:$N$100</c:f>
              <c:strCache>
                <c:ptCount val="7"/>
                <c:pt idx="0">
                  <c:v>NaNMC</c:v>
                </c:pt>
                <c:pt idx="1">
                  <c:v>NaMVP</c:v>
                </c:pt>
                <c:pt idx="2">
                  <c:v>NaMMO</c:v>
                </c:pt>
                <c:pt idx="3">
                  <c:v>NaNMMT</c:v>
                </c:pt>
                <c:pt idx="4">
                  <c:v>NaPBA</c:v>
                </c:pt>
                <c:pt idx="5">
                  <c:v>LiNMC</c:v>
                </c:pt>
                <c:pt idx="6">
                  <c:v>LiFP</c:v>
                </c:pt>
              </c:strCache>
            </c:strRef>
          </c:cat>
          <c:val>
            <c:numRef>
              <c:f>Production!$H$234:$N$234</c:f>
              <c:numCache>
                <c:formatCode>0.00E+00</c:formatCode>
                <c:ptCount val="7"/>
                <c:pt idx="0">
                  <c:v>1.0514849123905566E-4</c:v>
                </c:pt>
                <c:pt idx="1">
                  <c:v>7.1490673199460974E-5</c:v>
                </c:pt>
                <c:pt idx="2">
                  <c:v>1.0517793903852774E-4</c:v>
                </c:pt>
                <c:pt idx="3">
                  <c:v>9.2178657907846512E-5</c:v>
                </c:pt>
                <c:pt idx="4">
                  <c:v>9.079759141943173E-5</c:v>
                </c:pt>
                <c:pt idx="5">
                  <c:v>2.2133461354742424E-5</c:v>
                </c:pt>
                <c:pt idx="6">
                  <c:v>2.5160162012933064E-5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B1-4F16-AB92-4760534832CA}"/>
            </c:ext>
          </c:extLst>
        </c:ser>
        <c:ser>
          <c:idx val="3"/>
          <c:order val="3"/>
          <c:tx>
            <c:strRef>
              <c:f>Production!$F$235:$G$235</c:f>
              <c:strCache>
                <c:ptCount val="2"/>
                <c:pt idx="0">
                  <c:v>Anode</c:v>
                </c:pt>
                <c:pt idx="1">
                  <c:v>other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Production!$H$100:$N$100</c:f>
              <c:strCache>
                <c:ptCount val="7"/>
                <c:pt idx="0">
                  <c:v>NaNMC</c:v>
                </c:pt>
                <c:pt idx="1">
                  <c:v>NaMVP</c:v>
                </c:pt>
                <c:pt idx="2">
                  <c:v>NaMMO</c:v>
                </c:pt>
                <c:pt idx="3">
                  <c:v>NaNMMT</c:v>
                </c:pt>
                <c:pt idx="4">
                  <c:v>NaPBA</c:v>
                </c:pt>
                <c:pt idx="5">
                  <c:v>LiNMC</c:v>
                </c:pt>
                <c:pt idx="6">
                  <c:v>LiFP</c:v>
                </c:pt>
              </c:strCache>
            </c:strRef>
          </c:cat>
          <c:val>
            <c:numRef>
              <c:f>Production!$H$235:$N$235</c:f>
              <c:numCache>
                <c:formatCode>0.00E+00</c:formatCode>
                <c:ptCount val="7"/>
                <c:pt idx="0">
                  <c:v>1.8859692260781872E-4</c:v>
                </c:pt>
                <c:pt idx="1">
                  <c:v>1.4110091624408303E-4</c:v>
                </c:pt>
                <c:pt idx="2">
                  <c:v>1.8778341280532371E-4</c:v>
                </c:pt>
                <c:pt idx="3">
                  <c:v>1.6471126942479018E-4</c:v>
                </c:pt>
                <c:pt idx="4">
                  <c:v>1.7920836730853649E-4</c:v>
                </c:pt>
                <c:pt idx="5">
                  <c:v>8.0157717482948838E-5</c:v>
                </c:pt>
                <c:pt idx="6">
                  <c:v>1.1244055599386404E-4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4B1-4F16-AB92-4760534832CA}"/>
            </c:ext>
          </c:extLst>
        </c:ser>
        <c:ser>
          <c:idx val="4"/>
          <c:order val="4"/>
          <c:tx>
            <c:strRef>
              <c:f>Production!$F$236:$G$236</c:f>
              <c:strCache>
                <c:ptCount val="2"/>
                <c:pt idx="0">
                  <c:v>Cathode</c:v>
                </c:pt>
                <c:pt idx="1">
                  <c:v>Foil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Production!$H$100:$N$100</c:f>
              <c:strCache>
                <c:ptCount val="7"/>
                <c:pt idx="0">
                  <c:v>NaNMC</c:v>
                </c:pt>
                <c:pt idx="1">
                  <c:v>NaMVP</c:v>
                </c:pt>
                <c:pt idx="2">
                  <c:v>NaMMO</c:v>
                </c:pt>
                <c:pt idx="3">
                  <c:v>NaNMMT</c:v>
                </c:pt>
                <c:pt idx="4">
                  <c:v>NaPBA</c:v>
                </c:pt>
                <c:pt idx="5">
                  <c:v>LiNMC</c:v>
                </c:pt>
                <c:pt idx="6">
                  <c:v>LiFP</c:v>
                </c:pt>
              </c:strCache>
            </c:strRef>
          </c:cat>
          <c:val>
            <c:numRef>
              <c:f>Production!$H$236:$N$236</c:f>
              <c:numCache>
                <c:formatCode>0.00E+00</c:formatCode>
                <c:ptCount val="7"/>
                <c:pt idx="0">
                  <c:v>1.5717188189677642E-3</c:v>
                </c:pt>
                <c:pt idx="1">
                  <c:v>2.1279986916878145E-3</c:v>
                </c:pt>
                <c:pt idx="2">
                  <c:v>1.4480352523835579E-3</c:v>
                </c:pt>
                <c:pt idx="3">
                  <c:v>1.2855696603694929E-3</c:v>
                </c:pt>
                <c:pt idx="4">
                  <c:v>3.7576779777958977E-3</c:v>
                </c:pt>
                <c:pt idx="5">
                  <c:v>9.4587406575143086E-4</c:v>
                </c:pt>
                <c:pt idx="6">
                  <c:v>1.7417271729082194E-3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4B1-4F16-AB92-4760534832CA}"/>
            </c:ext>
          </c:extLst>
        </c:ser>
        <c:ser>
          <c:idx val="5"/>
          <c:order val="5"/>
          <c:tx>
            <c:strRef>
              <c:f>Production!$F$237:$G$237</c:f>
              <c:strCache>
                <c:ptCount val="2"/>
                <c:pt idx="0">
                  <c:v>Cathode</c:v>
                </c:pt>
                <c:pt idx="1">
                  <c:v>Act mat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Production!$H$100:$N$100</c:f>
              <c:strCache>
                <c:ptCount val="7"/>
                <c:pt idx="0">
                  <c:v>NaNMC</c:v>
                </c:pt>
                <c:pt idx="1">
                  <c:v>NaMVP</c:v>
                </c:pt>
                <c:pt idx="2">
                  <c:v>NaMMO</c:v>
                </c:pt>
                <c:pt idx="3">
                  <c:v>NaNMMT</c:v>
                </c:pt>
                <c:pt idx="4">
                  <c:v>NaPBA</c:v>
                </c:pt>
                <c:pt idx="5">
                  <c:v>LiNMC</c:v>
                </c:pt>
                <c:pt idx="6">
                  <c:v>LiFP</c:v>
                </c:pt>
              </c:strCache>
            </c:strRef>
          </c:cat>
          <c:val>
            <c:numRef>
              <c:f>Production!$H$237:$N$237</c:f>
              <c:numCache>
                <c:formatCode>0.00E+00</c:formatCode>
                <c:ptCount val="7"/>
                <c:pt idx="0">
                  <c:v>0.10110579314015208</c:v>
                </c:pt>
                <c:pt idx="1">
                  <c:v>0.15788419708780252</c:v>
                </c:pt>
                <c:pt idx="2">
                  <c:v>1.6574843832438467E-3</c:v>
                </c:pt>
                <c:pt idx="3">
                  <c:v>1.725106005138995E-2</c:v>
                </c:pt>
                <c:pt idx="4">
                  <c:v>4.3359781722386009E-3</c:v>
                </c:pt>
                <c:pt idx="5">
                  <c:v>4.800445467464097E-2</c:v>
                </c:pt>
                <c:pt idx="6">
                  <c:v>1.0735488965993601E-2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4B1-4F16-AB92-4760534832CA}"/>
            </c:ext>
          </c:extLst>
        </c:ser>
        <c:ser>
          <c:idx val="6"/>
          <c:order val="6"/>
          <c:tx>
            <c:strRef>
              <c:f>Production!$F$238:$G$238</c:f>
              <c:strCache>
                <c:ptCount val="2"/>
                <c:pt idx="0">
                  <c:v>Cathode</c:v>
                </c:pt>
                <c:pt idx="1">
                  <c:v>Binder 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Production!$H$100:$N$100</c:f>
              <c:strCache>
                <c:ptCount val="7"/>
                <c:pt idx="0">
                  <c:v>NaNMC</c:v>
                </c:pt>
                <c:pt idx="1">
                  <c:v>NaMVP</c:v>
                </c:pt>
                <c:pt idx="2">
                  <c:v>NaMMO</c:v>
                </c:pt>
                <c:pt idx="3">
                  <c:v>NaNMMT</c:v>
                </c:pt>
                <c:pt idx="4">
                  <c:v>NaPBA</c:v>
                </c:pt>
                <c:pt idx="5">
                  <c:v>LiNMC</c:v>
                </c:pt>
                <c:pt idx="6">
                  <c:v>LiFP</c:v>
                </c:pt>
              </c:strCache>
            </c:strRef>
          </c:cat>
          <c:val>
            <c:numRef>
              <c:f>Production!$H$238:$N$238</c:f>
              <c:numCache>
                <c:formatCode>0.00E+00</c:formatCode>
                <c:ptCount val="7"/>
                <c:pt idx="0">
                  <c:v>2.7633767698192568E-4</c:v>
                </c:pt>
                <c:pt idx="1">
                  <c:v>2.4574262654811013E-4</c:v>
                </c:pt>
                <c:pt idx="2">
                  <c:v>3.9014326251018099E-4</c:v>
                </c:pt>
                <c:pt idx="3">
                  <c:v>1.9380695569960762E-4</c:v>
                </c:pt>
                <c:pt idx="4">
                  <c:v>2.402251771937527E-4</c:v>
                </c:pt>
                <c:pt idx="5">
                  <c:v>1.3743494680957109E-4</c:v>
                </c:pt>
                <c:pt idx="6">
                  <c:v>1.8888871866273711E-4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4B1-4F16-AB92-4760534832CA}"/>
            </c:ext>
          </c:extLst>
        </c:ser>
        <c:ser>
          <c:idx val="7"/>
          <c:order val="7"/>
          <c:tx>
            <c:strRef>
              <c:f>Production!$F$239:$G$239</c:f>
              <c:strCache>
                <c:ptCount val="2"/>
                <c:pt idx="0">
                  <c:v>Cathode</c:v>
                </c:pt>
                <c:pt idx="1">
                  <c:v>other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Production!$H$100:$N$100</c:f>
              <c:strCache>
                <c:ptCount val="7"/>
                <c:pt idx="0">
                  <c:v>NaNMC</c:v>
                </c:pt>
                <c:pt idx="1">
                  <c:v>NaMVP</c:v>
                </c:pt>
                <c:pt idx="2">
                  <c:v>NaMMO</c:v>
                </c:pt>
                <c:pt idx="3">
                  <c:v>NaNMMT</c:v>
                </c:pt>
                <c:pt idx="4">
                  <c:v>NaPBA</c:v>
                </c:pt>
                <c:pt idx="5">
                  <c:v>LiNMC</c:v>
                </c:pt>
                <c:pt idx="6">
                  <c:v>LiFP</c:v>
                </c:pt>
              </c:strCache>
            </c:strRef>
          </c:cat>
          <c:val>
            <c:numRef>
              <c:f>Production!$H$239:$N$239</c:f>
              <c:numCache>
                <c:formatCode>0.00E+00</c:formatCode>
                <c:ptCount val="7"/>
                <c:pt idx="0">
                  <c:v>2.0648533901174076E-4</c:v>
                </c:pt>
                <c:pt idx="1">
                  <c:v>1.8818701352462007E-4</c:v>
                </c:pt>
                <c:pt idx="2">
                  <c:v>1.958333481934812E-3</c:v>
                </c:pt>
                <c:pt idx="3">
                  <c:v>1.4586954976178194E-4</c:v>
                </c:pt>
                <c:pt idx="4">
                  <c:v>1.4685630057078357E-4</c:v>
                </c:pt>
                <c:pt idx="5">
                  <c:v>1.0386916094616048E-4</c:v>
                </c:pt>
                <c:pt idx="6">
                  <c:v>1.4568941613267203E-4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4B1-4F16-AB92-4760534832CA}"/>
            </c:ext>
          </c:extLst>
        </c:ser>
        <c:ser>
          <c:idx val="8"/>
          <c:order val="8"/>
          <c:tx>
            <c:strRef>
              <c:f>Production!$F$240:$G$240</c:f>
              <c:strCache>
                <c:ptCount val="2"/>
                <c:pt idx="0">
                  <c:v>Electrolyte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Production!$H$100:$N$100</c:f>
              <c:strCache>
                <c:ptCount val="7"/>
                <c:pt idx="0">
                  <c:v>NaNMC</c:v>
                </c:pt>
                <c:pt idx="1">
                  <c:v>NaMVP</c:v>
                </c:pt>
                <c:pt idx="2">
                  <c:v>NaMMO</c:v>
                </c:pt>
                <c:pt idx="3">
                  <c:v>NaNMMT</c:v>
                </c:pt>
                <c:pt idx="4">
                  <c:v>NaPBA</c:v>
                </c:pt>
                <c:pt idx="5">
                  <c:v>LiNMC</c:v>
                </c:pt>
                <c:pt idx="6">
                  <c:v>LiFP</c:v>
                </c:pt>
              </c:strCache>
            </c:strRef>
          </c:cat>
          <c:val>
            <c:numRef>
              <c:f>Production!$H$240:$N$240</c:f>
              <c:numCache>
                <c:formatCode>0.00E+00</c:formatCode>
                <c:ptCount val="7"/>
                <c:pt idx="0">
                  <c:v>2.5226024306593967E-3</c:v>
                </c:pt>
                <c:pt idx="1">
                  <c:v>2.513290816500582E-3</c:v>
                </c:pt>
                <c:pt idx="2">
                  <c:v>2.4297932005701173E-3</c:v>
                </c:pt>
                <c:pt idx="3">
                  <c:v>2.1403977434327581E-3</c:v>
                </c:pt>
                <c:pt idx="4">
                  <c:v>3.8561312174622093E-3</c:v>
                </c:pt>
                <c:pt idx="5">
                  <c:v>9.5346126573736003E-4</c:v>
                </c:pt>
                <c:pt idx="6">
                  <c:v>1.418677611781081E-3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4B1-4F16-AB92-4760534832CA}"/>
            </c:ext>
          </c:extLst>
        </c:ser>
        <c:ser>
          <c:idx val="9"/>
          <c:order val="9"/>
          <c:tx>
            <c:strRef>
              <c:f>Production!$F$241:$G$241</c:f>
              <c:strCache>
                <c:ptCount val="2"/>
                <c:pt idx="0">
                  <c:v>Separator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Production!$H$100:$N$100</c:f>
              <c:strCache>
                <c:ptCount val="7"/>
                <c:pt idx="0">
                  <c:v>NaNMC</c:v>
                </c:pt>
                <c:pt idx="1">
                  <c:v>NaMVP</c:v>
                </c:pt>
                <c:pt idx="2">
                  <c:v>NaMMO</c:v>
                </c:pt>
                <c:pt idx="3">
                  <c:v>NaNMMT</c:v>
                </c:pt>
                <c:pt idx="4">
                  <c:v>NaPBA</c:v>
                </c:pt>
                <c:pt idx="5">
                  <c:v>LiNMC</c:v>
                </c:pt>
                <c:pt idx="6">
                  <c:v>LiFP</c:v>
                </c:pt>
              </c:strCache>
            </c:strRef>
          </c:cat>
          <c:val>
            <c:numRef>
              <c:f>Production!$H$241:$N$241</c:f>
              <c:numCache>
                <c:formatCode>0.00E+00</c:formatCode>
                <c:ptCount val="7"/>
                <c:pt idx="0">
                  <c:v>9.7039787452565248E-5</c:v>
                </c:pt>
                <c:pt idx="1">
                  <c:v>1.3143809241721534E-4</c:v>
                </c:pt>
                <c:pt idx="2">
                  <c:v>8.8796725821249154E-5</c:v>
                </c:pt>
                <c:pt idx="3">
                  <c:v>7.9199043613137636E-5</c:v>
                </c:pt>
                <c:pt idx="4">
                  <c:v>2.3054155428714793E-4</c:v>
                </c:pt>
                <c:pt idx="5">
                  <c:v>5.7599817686962501E-5</c:v>
                </c:pt>
                <c:pt idx="6">
                  <c:v>1.0696197079542683E-4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4B1-4F16-AB92-4760534832CA}"/>
            </c:ext>
          </c:extLst>
        </c:ser>
        <c:ser>
          <c:idx val="10"/>
          <c:order val="10"/>
          <c:tx>
            <c:strRef>
              <c:f>Production!$F$242:$G$242</c:f>
              <c:strCache>
                <c:ptCount val="2"/>
                <c:pt idx="0">
                  <c:v>Housing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Production!$H$100:$N$100</c:f>
              <c:strCache>
                <c:ptCount val="7"/>
                <c:pt idx="0">
                  <c:v>NaNMC</c:v>
                </c:pt>
                <c:pt idx="1">
                  <c:v>NaMVP</c:v>
                </c:pt>
                <c:pt idx="2">
                  <c:v>NaMMO</c:v>
                </c:pt>
                <c:pt idx="3">
                  <c:v>NaNMMT</c:v>
                </c:pt>
                <c:pt idx="4">
                  <c:v>NaPBA</c:v>
                </c:pt>
                <c:pt idx="5">
                  <c:v>LiNMC</c:v>
                </c:pt>
                <c:pt idx="6">
                  <c:v>LiFP</c:v>
                </c:pt>
              </c:strCache>
            </c:strRef>
          </c:cat>
          <c:val>
            <c:numRef>
              <c:f>Production!$H$242:$N$242</c:f>
              <c:numCache>
                <c:formatCode>0.00E+00</c:formatCode>
                <c:ptCount val="7"/>
                <c:pt idx="0">
                  <c:v>1.9357217691084133E-3</c:v>
                </c:pt>
                <c:pt idx="1">
                  <c:v>1.956664560163318E-3</c:v>
                </c:pt>
                <c:pt idx="2">
                  <c:v>2.1462175321202166E-3</c:v>
                </c:pt>
                <c:pt idx="3">
                  <c:v>1.7494371411144157E-3</c:v>
                </c:pt>
                <c:pt idx="4">
                  <c:v>2.5948729850090949E-3</c:v>
                </c:pt>
                <c:pt idx="5">
                  <c:v>1.8545739878475343E-2</c:v>
                </c:pt>
                <c:pt idx="6">
                  <c:v>2.3494890471190178E-2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4B1-4F16-AB92-4760534832CA}"/>
            </c:ext>
          </c:extLst>
        </c:ser>
        <c:ser>
          <c:idx val="11"/>
          <c:order val="11"/>
          <c:tx>
            <c:strRef>
              <c:f>Production!$F$243:$G$243</c:f>
              <c:strCache>
                <c:ptCount val="2"/>
                <c:pt idx="0">
                  <c:v>Electricity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Production!$H$100:$N$100</c:f>
              <c:strCache>
                <c:ptCount val="7"/>
                <c:pt idx="0">
                  <c:v>NaNMC</c:v>
                </c:pt>
                <c:pt idx="1">
                  <c:v>NaMVP</c:v>
                </c:pt>
                <c:pt idx="2">
                  <c:v>NaMMO</c:v>
                </c:pt>
                <c:pt idx="3">
                  <c:v>NaNMMT</c:v>
                </c:pt>
                <c:pt idx="4">
                  <c:v>NaPBA</c:v>
                </c:pt>
                <c:pt idx="5">
                  <c:v>LiNMC</c:v>
                </c:pt>
                <c:pt idx="6">
                  <c:v>LiFP</c:v>
                </c:pt>
              </c:strCache>
            </c:strRef>
          </c:cat>
          <c:val>
            <c:numRef>
              <c:f>Production!$H$243:$N$243</c:f>
              <c:numCache>
                <c:formatCode>0.00E+00</c:formatCode>
                <c:ptCount val="7"/>
                <c:pt idx="0">
                  <c:v>3.1846061665970343E-3</c:v>
                </c:pt>
                <c:pt idx="1">
                  <c:v>3.0832996777787275E-3</c:v>
                </c:pt>
                <c:pt idx="2">
                  <c:v>2.7862719011858771E-3</c:v>
                </c:pt>
                <c:pt idx="3">
                  <c:v>2.3908965425916014E-3</c:v>
                </c:pt>
                <c:pt idx="4">
                  <c:v>4.1603085993853102E-3</c:v>
                </c:pt>
                <c:pt idx="5">
                  <c:v>1.559032566469867E-3</c:v>
                </c:pt>
                <c:pt idx="6">
                  <c:v>2.2799174076254579E-3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4B1-4F16-AB92-4760534832CA}"/>
            </c:ext>
          </c:extLst>
        </c:ser>
        <c:ser>
          <c:idx val="12"/>
          <c:order val="12"/>
          <c:tx>
            <c:strRef>
              <c:f>Production!$F$244:$G$244</c:f>
              <c:strCache>
                <c:ptCount val="2"/>
                <c:pt idx="0">
                  <c:v>Heat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Production!$H$100:$N$100</c:f>
              <c:strCache>
                <c:ptCount val="7"/>
                <c:pt idx="0">
                  <c:v>NaNMC</c:v>
                </c:pt>
                <c:pt idx="1">
                  <c:v>NaMVP</c:v>
                </c:pt>
                <c:pt idx="2">
                  <c:v>NaMMO</c:v>
                </c:pt>
                <c:pt idx="3">
                  <c:v>NaNMMT</c:v>
                </c:pt>
                <c:pt idx="4">
                  <c:v>NaPBA</c:v>
                </c:pt>
                <c:pt idx="5">
                  <c:v>LiNMC</c:v>
                </c:pt>
                <c:pt idx="6">
                  <c:v>LiFP</c:v>
                </c:pt>
              </c:strCache>
            </c:strRef>
          </c:cat>
          <c:val>
            <c:numRef>
              <c:f>Production!$H$244:$N$244</c:f>
              <c:numCache>
                <c:formatCode>0.00E+00</c:formatCode>
                <c:ptCount val="7"/>
                <c:pt idx="0">
                  <c:v>1.1357566890668712E-3</c:v>
                </c:pt>
                <c:pt idx="1">
                  <c:v>1.2459137050142685E-3</c:v>
                </c:pt>
                <c:pt idx="2">
                  <c:v>1.0109299639355104E-3</c:v>
                </c:pt>
                <c:pt idx="3">
                  <c:v>8.5857838897179036E-4</c:v>
                </c:pt>
                <c:pt idx="4">
                  <c:v>1.8745593677476004E-3</c:v>
                </c:pt>
                <c:pt idx="5">
                  <c:v>5.8408875857511339E-4</c:v>
                </c:pt>
                <c:pt idx="6">
                  <c:v>9.3199557178060824E-4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4B1-4F16-AB92-4760534832CA}"/>
            </c:ext>
          </c:extLst>
        </c:ser>
        <c:ser>
          <c:idx val="13"/>
          <c:order val="13"/>
          <c:tx>
            <c:strRef>
              <c:f>Production!$F$245:$G$245</c:f>
              <c:strCache>
                <c:ptCount val="2"/>
                <c:pt idx="0">
                  <c:v>Others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Production!$H$100:$N$100</c:f>
              <c:strCache>
                <c:ptCount val="7"/>
                <c:pt idx="0">
                  <c:v>NaNMC</c:v>
                </c:pt>
                <c:pt idx="1">
                  <c:v>NaMVP</c:v>
                </c:pt>
                <c:pt idx="2">
                  <c:v>NaMMO</c:v>
                </c:pt>
                <c:pt idx="3">
                  <c:v>NaNMMT</c:v>
                </c:pt>
                <c:pt idx="4">
                  <c:v>NaPBA</c:v>
                </c:pt>
                <c:pt idx="5">
                  <c:v>LiNMC</c:v>
                </c:pt>
                <c:pt idx="6">
                  <c:v>LiFP</c:v>
                </c:pt>
              </c:strCache>
            </c:strRef>
          </c:cat>
          <c:val>
            <c:numRef>
              <c:f>Production!$H$245:$N$245</c:f>
              <c:numCache>
                <c:formatCode>0.00E+00</c:formatCode>
                <c:ptCount val="7"/>
                <c:pt idx="0">
                  <c:v>1.2008701331591052E-3</c:v>
                </c:pt>
                <c:pt idx="1">
                  <c:v>1.1673977321360052E-3</c:v>
                </c:pt>
                <c:pt idx="2">
                  <c:v>9.1692700679441561E-4</c:v>
                </c:pt>
                <c:pt idx="3">
                  <c:v>1.1176585666526776E-3</c:v>
                </c:pt>
                <c:pt idx="4">
                  <c:v>1.174328294549331E-3</c:v>
                </c:pt>
                <c:pt idx="5">
                  <c:v>1.121670776118815E-3</c:v>
                </c:pt>
                <c:pt idx="6">
                  <c:v>1.1464068011191768E-3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4B1-4F16-AB92-4760534832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8225072"/>
        <c:axId val="458216840"/>
      </c:barChart>
      <c:catAx>
        <c:axId val="458225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8216840"/>
        <c:crosses val="autoZero"/>
        <c:auto val="1"/>
        <c:lblAlgn val="ctr"/>
        <c:lblOffset val="100"/>
        <c:noMultiLvlLbl val="0"/>
      </c:catAx>
      <c:valAx>
        <c:axId val="45821684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8225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 sz="10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GWP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'Heat map article'!$AM$7</c:f>
              <c:strCache>
                <c:ptCount val="1"/>
                <c:pt idx="0">
                  <c:v>NaNMC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'Heat map article'!$AL$8:$AL$26</c:f>
              <c:numCache>
                <c:formatCode>General</c:formatCode>
                <c:ptCount val="19"/>
                <c:pt idx="0">
                  <c:v>1000</c:v>
                </c:pt>
                <c:pt idx="1">
                  <c:v>1500</c:v>
                </c:pt>
                <c:pt idx="2">
                  <c:v>2000</c:v>
                </c:pt>
                <c:pt idx="3">
                  <c:v>2500</c:v>
                </c:pt>
                <c:pt idx="4">
                  <c:v>3000</c:v>
                </c:pt>
                <c:pt idx="5">
                  <c:v>3500</c:v>
                </c:pt>
                <c:pt idx="6">
                  <c:v>4000</c:v>
                </c:pt>
                <c:pt idx="7">
                  <c:v>4500</c:v>
                </c:pt>
                <c:pt idx="8">
                  <c:v>5000</c:v>
                </c:pt>
                <c:pt idx="9">
                  <c:v>5500</c:v>
                </c:pt>
                <c:pt idx="10">
                  <c:v>6000</c:v>
                </c:pt>
                <c:pt idx="11">
                  <c:v>6500</c:v>
                </c:pt>
                <c:pt idx="12">
                  <c:v>7000</c:v>
                </c:pt>
                <c:pt idx="13">
                  <c:v>7500</c:v>
                </c:pt>
                <c:pt idx="14">
                  <c:v>8000</c:v>
                </c:pt>
                <c:pt idx="15">
                  <c:v>8500</c:v>
                </c:pt>
                <c:pt idx="16">
                  <c:v>9000</c:v>
                </c:pt>
                <c:pt idx="17">
                  <c:v>9500</c:v>
                </c:pt>
                <c:pt idx="18">
                  <c:v>10000</c:v>
                </c:pt>
              </c:numCache>
            </c:numRef>
          </c:xVal>
          <c:yVal>
            <c:numRef>
              <c:f>'Heat map article'!$AM$8:$AM$26</c:f>
              <c:numCache>
                <c:formatCode>General</c:formatCode>
                <c:ptCount val="19"/>
                <c:pt idx="0">
                  <c:v>94.597924886917639</c:v>
                </c:pt>
                <c:pt idx="1">
                  <c:v>65.832529634756682</c:v>
                </c:pt>
                <c:pt idx="2">
                  <c:v>51.449832008676204</c:v>
                </c:pt>
                <c:pt idx="3">
                  <c:v>42.820213433027916</c:v>
                </c:pt>
                <c:pt idx="4">
                  <c:v>37.067134382595725</c:v>
                </c:pt>
                <c:pt idx="5">
                  <c:v>32.957792203715591</c:v>
                </c:pt>
                <c:pt idx="6">
                  <c:v>29.875785569555489</c:v>
                </c:pt>
                <c:pt idx="7">
                  <c:v>27.478669298542076</c:v>
                </c:pt>
                <c:pt idx="8">
                  <c:v>25.560976281731346</c:v>
                </c:pt>
                <c:pt idx="9">
                  <c:v>23.991954722522568</c:v>
                </c:pt>
                <c:pt idx="10">
                  <c:v>22.68443675651525</c:v>
                </c:pt>
                <c:pt idx="11">
                  <c:v>21.578075400662907</c:v>
                </c:pt>
                <c:pt idx="12">
                  <c:v>20.629765667075183</c:v>
                </c:pt>
                <c:pt idx="13">
                  <c:v>20.123134439542014</c:v>
                </c:pt>
                <c:pt idx="14">
                  <c:v>20.123134439542014</c:v>
                </c:pt>
                <c:pt idx="15">
                  <c:v>20.123134439542014</c:v>
                </c:pt>
                <c:pt idx="16">
                  <c:v>20.123134439542014</c:v>
                </c:pt>
                <c:pt idx="17">
                  <c:v>20.123134439542014</c:v>
                </c:pt>
                <c:pt idx="18">
                  <c:v>20.123134439542014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FF8-4FC3-928A-DC6507D45B85}"/>
            </c:ext>
          </c:extLst>
        </c:ser>
        <c:ser>
          <c:idx val="1"/>
          <c:order val="1"/>
          <c:tx>
            <c:strRef>
              <c:f>'Heat map article'!$AN$7</c:f>
              <c:strCache>
                <c:ptCount val="1"/>
                <c:pt idx="0">
                  <c:v>NaMVP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'Heat map article'!$AL$8:$AL$26</c:f>
              <c:numCache>
                <c:formatCode>General</c:formatCode>
                <c:ptCount val="19"/>
                <c:pt idx="0">
                  <c:v>1000</c:v>
                </c:pt>
                <c:pt idx="1">
                  <c:v>1500</c:v>
                </c:pt>
                <c:pt idx="2">
                  <c:v>2000</c:v>
                </c:pt>
                <c:pt idx="3">
                  <c:v>2500</c:v>
                </c:pt>
                <c:pt idx="4">
                  <c:v>3000</c:v>
                </c:pt>
                <c:pt idx="5">
                  <c:v>3500</c:v>
                </c:pt>
                <c:pt idx="6">
                  <c:v>4000</c:v>
                </c:pt>
                <c:pt idx="7">
                  <c:v>4500</c:v>
                </c:pt>
                <c:pt idx="8">
                  <c:v>5000</c:v>
                </c:pt>
                <c:pt idx="9">
                  <c:v>5500</c:v>
                </c:pt>
                <c:pt idx="10">
                  <c:v>6000</c:v>
                </c:pt>
                <c:pt idx="11">
                  <c:v>6500</c:v>
                </c:pt>
                <c:pt idx="12">
                  <c:v>7000</c:v>
                </c:pt>
                <c:pt idx="13">
                  <c:v>7500</c:v>
                </c:pt>
                <c:pt idx="14">
                  <c:v>8000</c:v>
                </c:pt>
                <c:pt idx="15">
                  <c:v>8500</c:v>
                </c:pt>
                <c:pt idx="16">
                  <c:v>9000</c:v>
                </c:pt>
                <c:pt idx="17">
                  <c:v>9500</c:v>
                </c:pt>
                <c:pt idx="18">
                  <c:v>10000</c:v>
                </c:pt>
              </c:numCache>
            </c:numRef>
          </c:xVal>
          <c:yVal>
            <c:numRef>
              <c:f>'Heat map article'!$AN$8:$AN$26</c:f>
              <c:numCache>
                <c:formatCode>General</c:formatCode>
                <c:ptCount val="19"/>
                <c:pt idx="0">
                  <c:v>133.99024896970872</c:v>
                </c:pt>
                <c:pt idx="1">
                  <c:v>91.722137305970676</c:v>
                </c:pt>
                <c:pt idx="2">
                  <c:v>70.588081474101671</c:v>
                </c:pt>
                <c:pt idx="3">
                  <c:v>57.907647974980257</c:v>
                </c:pt>
                <c:pt idx="4">
                  <c:v>49.454025642232651</c:v>
                </c:pt>
                <c:pt idx="5">
                  <c:v>43.415723975984356</c:v>
                </c:pt>
                <c:pt idx="6">
                  <c:v>38.886997726298148</c:v>
                </c:pt>
                <c:pt idx="7">
                  <c:v>35.364655087653304</c:v>
                </c:pt>
                <c:pt idx="8">
                  <c:v>32.546780976737438</c:v>
                </c:pt>
                <c:pt idx="9">
                  <c:v>30.241247613260821</c:v>
                </c:pt>
                <c:pt idx="10">
                  <c:v>28.319969810363634</c:v>
                </c:pt>
                <c:pt idx="11">
                  <c:v>26.694273207912172</c:v>
                </c:pt>
                <c:pt idx="12">
                  <c:v>25.300818977239494</c:v>
                </c:pt>
                <c:pt idx="13">
                  <c:v>24.556370826606138</c:v>
                </c:pt>
                <c:pt idx="14">
                  <c:v>24.556370826606138</c:v>
                </c:pt>
                <c:pt idx="15">
                  <c:v>24.556370826606138</c:v>
                </c:pt>
                <c:pt idx="16">
                  <c:v>24.556370826606138</c:v>
                </c:pt>
                <c:pt idx="17">
                  <c:v>24.556370826606138</c:v>
                </c:pt>
                <c:pt idx="18">
                  <c:v>24.556370826606138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FF8-4FC3-928A-DC6507D45B85}"/>
            </c:ext>
          </c:extLst>
        </c:ser>
        <c:ser>
          <c:idx val="2"/>
          <c:order val="2"/>
          <c:tx>
            <c:strRef>
              <c:f>'Heat map article'!$AO$7</c:f>
              <c:strCache>
                <c:ptCount val="1"/>
                <c:pt idx="0">
                  <c:v>NaMMO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'Heat map article'!$AL$8:$AL$26</c:f>
              <c:numCache>
                <c:formatCode>General</c:formatCode>
                <c:ptCount val="19"/>
                <c:pt idx="0">
                  <c:v>1000</c:v>
                </c:pt>
                <c:pt idx="1">
                  <c:v>1500</c:v>
                </c:pt>
                <c:pt idx="2">
                  <c:v>2000</c:v>
                </c:pt>
                <c:pt idx="3">
                  <c:v>2500</c:v>
                </c:pt>
                <c:pt idx="4">
                  <c:v>3000</c:v>
                </c:pt>
                <c:pt idx="5">
                  <c:v>3500</c:v>
                </c:pt>
                <c:pt idx="6">
                  <c:v>4000</c:v>
                </c:pt>
                <c:pt idx="7">
                  <c:v>4500</c:v>
                </c:pt>
                <c:pt idx="8">
                  <c:v>5000</c:v>
                </c:pt>
                <c:pt idx="9">
                  <c:v>5500</c:v>
                </c:pt>
                <c:pt idx="10">
                  <c:v>6000</c:v>
                </c:pt>
                <c:pt idx="11">
                  <c:v>6500</c:v>
                </c:pt>
                <c:pt idx="12">
                  <c:v>7000</c:v>
                </c:pt>
                <c:pt idx="13">
                  <c:v>7500</c:v>
                </c:pt>
                <c:pt idx="14">
                  <c:v>8000</c:v>
                </c:pt>
                <c:pt idx="15">
                  <c:v>8500</c:v>
                </c:pt>
                <c:pt idx="16">
                  <c:v>9000</c:v>
                </c:pt>
                <c:pt idx="17">
                  <c:v>9500</c:v>
                </c:pt>
                <c:pt idx="18">
                  <c:v>10000</c:v>
                </c:pt>
              </c:numCache>
            </c:numRef>
          </c:xVal>
          <c:yVal>
            <c:numRef>
              <c:f>'Heat map article'!$AO$8:$AO$26</c:f>
              <c:numCache>
                <c:formatCode>General</c:formatCode>
                <c:ptCount val="19"/>
                <c:pt idx="0">
                  <c:v>80.79526843314558</c:v>
                </c:pt>
                <c:pt idx="1">
                  <c:v>56.630758665575321</c:v>
                </c:pt>
                <c:pt idx="2">
                  <c:v>44.548503781790181</c:v>
                </c:pt>
                <c:pt idx="3">
                  <c:v>37.299150851519094</c:v>
                </c:pt>
                <c:pt idx="4">
                  <c:v>32.466248898005041</c:v>
                </c:pt>
                <c:pt idx="5">
                  <c:v>29.014176074066441</c:v>
                </c:pt>
                <c:pt idx="6">
                  <c:v>26.425121456112478</c:v>
                </c:pt>
                <c:pt idx="7">
                  <c:v>24.411412308814956</c:v>
                </c:pt>
                <c:pt idx="8">
                  <c:v>22.800444990976931</c:v>
                </c:pt>
                <c:pt idx="9">
                  <c:v>21.482380821836738</c:v>
                </c:pt>
                <c:pt idx="10">
                  <c:v>20.383994014219908</c:v>
                </c:pt>
                <c:pt idx="11">
                  <c:v>19.454589792390284</c:v>
                </c:pt>
                <c:pt idx="12">
                  <c:v>18.657957602250605</c:v>
                </c:pt>
                <c:pt idx="13">
                  <c:v>18.232359582860916</c:v>
                </c:pt>
                <c:pt idx="14">
                  <c:v>18.232359582860916</c:v>
                </c:pt>
                <c:pt idx="15">
                  <c:v>18.232359582860916</c:v>
                </c:pt>
                <c:pt idx="16">
                  <c:v>18.232359582860916</c:v>
                </c:pt>
                <c:pt idx="17">
                  <c:v>18.232359582860916</c:v>
                </c:pt>
                <c:pt idx="18">
                  <c:v>18.232359582860916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FF8-4FC3-928A-DC6507D45B85}"/>
            </c:ext>
          </c:extLst>
        </c:ser>
        <c:ser>
          <c:idx val="3"/>
          <c:order val="3"/>
          <c:tx>
            <c:strRef>
              <c:f>'Heat map article'!$AP$7</c:f>
              <c:strCache>
                <c:ptCount val="1"/>
                <c:pt idx="0">
                  <c:v>NaNMMT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'Heat map article'!$AL$8:$AL$26</c:f>
              <c:numCache>
                <c:formatCode>General</c:formatCode>
                <c:ptCount val="19"/>
                <c:pt idx="0">
                  <c:v>1000</c:v>
                </c:pt>
                <c:pt idx="1">
                  <c:v>1500</c:v>
                </c:pt>
                <c:pt idx="2">
                  <c:v>2000</c:v>
                </c:pt>
                <c:pt idx="3">
                  <c:v>2500</c:v>
                </c:pt>
                <c:pt idx="4">
                  <c:v>3000</c:v>
                </c:pt>
                <c:pt idx="5">
                  <c:v>3500</c:v>
                </c:pt>
                <c:pt idx="6">
                  <c:v>4000</c:v>
                </c:pt>
                <c:pt idx="7">
                  <c:v>4500</c:v>
                </c:pt>
                <c:pt idx="8">
                  <c:v>5000</c:v>
                </c:pt>
                <c:pt idx="9">
                  <c:v>5500</c:v>
                </c:pt>
                <c:pt idx="10">
                  <c:v>6000</c:v>
                </c:pt>
                <c:pt idx="11">
                  <c:v>6500</c:v>
                </c:pt>
                <c:pt idx="12">
                  <c:v>7000</c:v>
                </c:pt>
                <c:pt idx="13">
                  <c:v>7500</c:v>
                </c:pt>
                <c:pt idx="14">
                  <c:v>8000</c:v>
                </c:pt>
                <c:pt idx="15">
                  <c:v>8500</c:v>
                </c:pt>
                <c:pt idx="16">
                  <c:v>9000</c:v>
                </c:pt>
                <c:pt idx="17">
                  <c:v>9500</c:v>
                </c:pt>
                <c:pt idx="18">
                  <c:v>10000</c:v>
                </c:pt>
              </c:numCache>
            </c:numRef>
          </c:xVal>
          <c:yVal>
            <c:numRef>
              <c:f>'Heat map article'!$AP$8:$AP$26</c:f>
              <c:numCache>
                <c:formatCode>General</c:formatCode>
                <c:ptCount val="19"/>
                <c:pt idx="0">
                  <c:v>67.02655041799558</c:v>
                </c:pt>
                <c:pt idx="1">
                  <c:v>47.451613322141974</c:v>
                </c:pt>
                <c:pt idx="2">
                  <c:v>37.664144774215174</c:v>
                </c:pt>
                <c:pt idx="3">
                  <c:v>31.791663645459099</c:v>
                </c:pt>
                <c:pt idx="4">
                  <c:v>27.876676226288374</c:v>
                </c:pt>
                <c:pt idx="5">
                  <c:v>25.080256641166436</c:v>
                </c:pt>
                <c:pt idx="6">
                  <c:v>22.982941952324975</c:v>
                </c:pt>
                <c:pt idx="7">
                  <c:v>21.351697194337174</c:v>
                </c:pt>
                <c:pt idx="8">
                  <c:v>20.046701387946936</c:v>
                </c:pt>
                <c:pt idx="9">
                  <c:v>18.978977546354919</c:v>
                </c:pt>
                <c:pt idx="10">
                  <c:v>18.089207678361571</c:v>
                </c:pt>
                <c:pt idx="11">
                  <c:v>17.336325482367204</c:v>
                </c:pt>
                <c:pt idx="12">
                  <c:v>16.690997885800602</c:v>
                </c:pt>
                <c:pt idx="13">
                  <c:v>16.346233827360912</c:v>
                </c:pt>
                <c:pt idx="14">
                  <c:v>16.346233827360912</c:v>
                </c:pt>
                <c:pt idx="15">
                  <c:v>16.346233827360912</c:v>
                </c:pt>
                <c:pt idx="16">
                  <c:v>16.346233827360912</c:v>
                </c:pt>
                <c:pt idx="17">
                  <c:v>16.346233827360912</c:v>
                </c:pt>
                <c:pt idx="18">
                  <c:v>16.346233827360912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FF8-4FC3-928A-DC6507D45B85}"/>
            </c:ext>
          </c:extLst>
        </c:ser>
        <c:ser>
          <c:idx val="4"/>
          <c:order val="4"/>
          <c:tx>
            <c:strRef>
              <c:f>'Heat map article'!$AQ$7</c:f>
              <c:strCache>
                <c:ptCount val="1"/>
                <c:pt idx="0">
                  <c:v>NaPBA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'Heat map article'!$AL$8:$AL$26</c:f>
              <c:numCache>
                <c:formatCode>General</c:formatCode>
                <c:ptCount val="19"/>
                <c:pt idx="0">
                  <c:v>1000</c:v>
                </c:pt>
                <c:pt idx="1">
                  <c:v>1500</c:v>
                </c:pt>
                <c:pt idx="2">
                  <c:v>2000</c:v>
                </c:pt>
                <c:pt idx="3">
                  <c:v>2500</c:v>
                </c:pt>
                <c:pt idx="4">
                  <c:v>3000</c:v>
                </c:pt>
                <c:pt idx="5">
                  <c:v>3500</c:v>
                </c:pt>
                <c:pt idx="6">
                  <c:v>4000</c:v>
                </c:pt>
                <c:pt idx="7">
                  <c:v>4500</c:v>
                </c:pt>
                <c:pt idx="8">
                  <c:v>5000</c:v>
                </c:pt>
                <c:pt idx="9">
                  <c:v>5500</c:v>
                </c:pt>
                <c:pt idx="10">
                  <c:v>6000</c:v>
                </c:pt>
                <c:pt idx="11">
                  <c:v>6500</c:v>
                </c:pt>
                <c:pt idx="12">
                  <c:v>7000</c:v>
                </c:pt>
                <c:pt idx="13">
                  <c:v>7500</c:v>
                </c:pt>
                <c:pt idx="14">
                  <c:v>8000</c:v>
                </c:pt>
                <c:pt idx="15">
                  <c:v>8500</c:v>
                </c:pt>
                <c:pt idx="16">
                  <c:v>9000</c:v>
                </c:pt>
                <c:pt idx="17">
                  <c:v>9500</c:v>
                </c:pt>
                <c:pt idx="18">
                  <c:v>10000</c:v>
                </c:pt>
              </c:numCache>
            </c:numRef>
          </c:xVal>
          <c:yVal>
            <c:numRef>
              <c:f>'Heat map article'!$AQ$8:$AQ$26</c:f>
              <c:numCache>
                <c:formatCode>General</c:formatCode>
                <c:ptCount val="19"/>
                <c:pt idx="0">
                  <c:v>122.4649524077375</c:v>
                </c:pt>
                <c:pt idx="1">
                  <c:v>84.038606264656536</c:v>
                </c:pt>
                <c:pt idx="2">
                  <c:v>64.825433193116069</c:v>
                </c:pt>
                <c:pt idx="3">
                  <c:v>53.297529350191766</c:v>
                </c:pt>
                <c:pt idx="4">
                  <c:v>45.612260121575581</c:v>
                </c:pt>
                <c:pt idx="5">
                  <c:v>40.122782101135442</c:v>
                </c:pt>
                <c:pt idx="6">
                  <c:v>36.005673585805347</c:v>
                </c:pt>
                <c:pt idx="7">
                  <c:v>32.803478073881926</c:v>
                </c:pt>
                <c:pt idx="8">
                  <c:v>30.241721664343192</c:v>
                </c:pt>
                <c:pt idx="9">
                  <c:v>28.145739147447873</c:v>
                </c:pt>
                <c:pt idx="10">
                  <c:v>26.399087050035099</c:v>
                </c:pt>
                <c:pt idx="11">
                  <c:v>24.921150659916599</c:v>
                </c:pt>
                <c:pt idx="12">
                  <c:v>23.65434803981503</c:v>
                </c:pt>
                <c:pt idx="13">
                  <c:v>22.977563078390908</c:v>
                </c:pt>
                <c:pt idx="14">
                  <c:v>22.977563078390908</c:v>
                </c:pt>
                <c:pt idx="15">
                  <c:v>22.977563078390908</c:v>
                </c:pt>
                <c:pt idx="16">
                  <c:v>22.977563078390908</c:v>
                </c:pt>
                <c:pt idx="17">
                  <c:v>22.977563078390908</c:v>
                </c:pt>
                <c:pt idx="18">
                  <c:v>22.977563078390908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CFF8-4FC3-928A-DC6507D45B85}"/>
            </c:ext>
          </c:extLst>
        </c:ser>
        <c:ser>
          <c:idx val="5"/>
          <c:order val="5"/>
          <c:tx>
            <c:strRef>
              <c:f>'Heat map article'!$AR$7</c:f>
              <c:strCache>
                <c:ptCount val="1"/>
                <c:pt idx="0">
                  <c:v>LiNMC622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'Heat map article'!$AL$8:$AL$26</c:f>
              <c:numCache>
                <c:formatCode>General</c:formatCode>
                <c:ptCount val="19"/>
                <c:pt idx="0">
                  <c:v>1000</c:v>
                </c:pt>
                <c:pt idx="1">
                  <c:v>1500</c:v>
                </c:pt>
                <c:pt idx="2">
                  <c:v>2000</c:v>
                </c:pt>
                <c:pt idx="3">
                  <c:v>2500</c:v>
                </c:pt>
                <c:pt idx="4">
                  <c:v>3000</c:v>
                </c:pt>
                <c:pt idx="5">
                  <c:v>3500</c:v>
                </c:pt>
                <c:pt idx="6">
                  <c:v>4000</c:v>
                </c:pt>
                <c:pt idx="7">
                  <c:v>4500</c:v>
                </c:pt>
                <c:pt idx="8">
                  <c:v>5000</c:v>
                </c:pt>
                <c:pt idx="9">
                  <c:v>5500</c:v>
                </c:pt>
                <c:pt idx="10">
                  <c:v>6000</c:v>
                </c:pt>
                <c:pt idx="11">
                  <c:v>6500</c:v>
                </c:pt>
                <c:pt idx="12">
                  <c:v>7000</c:v>
                </c:pt>
                <c:pt idx="13">
                  <c:v>7500</c:v>
                </c:pt>
                <c:pt idx="14">
                  <c:v>8000</c:v>
                </c:pt>
                <c:pt idx="15">
                  <c:v>8500</c:v>
                </c:pt>
                <c:pt idx="16">
                  <c:v>9000</c:v>
                </c:pt>
                <c:pt idx="17">
                  <c:v>9500</c:v>
                </c:pt>
                <c:pt idx="18">
                  <c:v>10000</c:v>
                </c:pt>
              </c:numCache>
            </c:numRef>
          </c:xVal>
          <c:yVal>
            <c:numRef>
              <c:f>'Heat map article'!$AR$8:$AR$26</c:f>
              <c:numCache>
                <c:formatCode>General</c:formatCode>
                <c:ptCount val="19"/>
                <c:pt idx="0">
                  <c:v>51.517364026287304</c:v>
                </c:pt>
                <c:pt idx="1">
                  <c:v>37.112155727669787</c:v>
                </c:pt>
                <c:pt idx="2">
                  <c:v>29.909551578361043</c:v>
                </c:pt>
                <c:pt idx="3">
                  <c:v>25.587989088775789</c:v>
                </c:pt>
                <c:pt idx="4">
                  <c:v>22.706947429052281</c:v>
                </c:pt>
                <c:pt idx="5">
                  <c:v>20.64906052924978</c:v>
                </c:pt>
                <c:pt idx="6">
                  <c:v>19.105645354397907</c:v>
                </c:pt>
                <c:pt idx="7">
                  <c:v>17.905211329513111</c:v>
                </c:pt>
                <c:pt idx="8">
                  <c:v>16.94486410960528</c:v>
                </c:pt>
                <c:pt idx="9">
                  <c:v>16.159125475135234</c:v>
                </c:pt>
                <c:pt idx="10">
                  <c:v>15.504343279743527</c:v>
                </c:pt>
                <c:pt idx="11">
                  <c:v>14.950296806719777</c:v>
                </c:pt>
                <c:pt idx="12">
                  <c:v>14.475399829842278</c:v>
                </c:pt>
                <c:pt idx="13">
                  <c:v>14.221687746304982</c:v>
                </c:pt>
                <c:pt idx="14">
                  <c:v>14.221687746304982</c:v>
                </c:pt>
                <c:pt idx="15">
                  <c:v>14.221687746304982</c:v>
                </c:pt>
                <c:pt idx="16">
                  <c:v>14.221687746304982</c:v>
                </c:pt>
                <c:pt idx="17">
                  <c:v>14.221687746304982</c:v>
                </c:pt>
                <c:pt idx="18">
                  <c:v>14.221687746304982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CFF8-4FC3-928A-DC6507D45B85}"/>
            </c:ext>
          </c:extLst>
        </c:ser>
        <c:ser>
          <c:idx val="6"/>
          <c:order val="6"/>
          <c:tx>
            <c:strRef>
              <c:f>'Heat map article'!$AS$7</c:f>
              <c:strCache>
                <c:ptCount val="1"/>
                <c:pt idx="0">
                  <c:v>LiFP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'Heat map article'!$AL$8:$AL$26</c:f>
              <c:numCache>
                <c:formatCode>General</c:formatCode>
                <c:ptCount val="19"/>
                <c:pt idx="0">
                  <c:v>1000</c:v>
                </c:pt>
                <c:pt idx="1">
                  <c:v>1500</c:v>
                </c:pt>
                <c:pt idx="2">
                  <c:v>2000</c:v>
                </c:pt>
                <c:pt idx="3">
                  <c:v>2500</c:v>
                </c:pt>
                <c:pt idx="4">
                  <c:v>3000</c:v>
                </c:pt>
                <c:pt idx="5">
                  <c:v>3500</c:v>
                </c:pt>
                <c:pt idx="6">
                  <c:v>4000</c:v>
                </c:pt>
                <c:pt idx="7">
                  <c:v>4500</c:v>
                </c:pt>
                <c:pt idx="8">
                  <c:v>5000</c:v>
                </c:pt>
                <c:pt idx="9">
                  <c:v>5500</c:v>
                </c:pt>
                <c:pt idx="10">
                  <c:v>6000</c:v>
                </c:pt>
                <c:pt idx="11">
                  <c:v>6500</c:v>
                </c:pt>
                <c:pt idx="12">
                  <c:v>7000</c:v>
                </c:pt>
                <c:pt idx="13">
                  <c:v>7500</c:v>
                </c:pt>
                <c:pt idx="14">
                  <c:v>8000</c:v>
                </c:pt>
                <c:pt idx="15">
                  <c:v>8500</c:v>
                </c:pt>
                <c:pt idx="16">
                  <c:v>9000</c:v>
                </c:pt>
                <c:pt idx="17">
                  <c:v>9500</c:v>
                </c:pt>
                <c:pt idx="18">
                  <c:v>10000</c:v>
                </c:pt>
              </c:numCache>
            </c:numRef>
          </c:xVal>
          <c:yVal>
            <c:numRef>
              <c:f>'Heat map article'!$AS$8:$AS$26</c:f>
              <c:numCache>
                <c:formatCode>General</c:formatCode>
                <c:ptCount val="19"/>
                <c:pt idx="0">
                  <c:v>74.300066286347104</c:v>
                </c:pt>
                <c:pt idx="1">
                  <c:v>51.928682183729606</c:v>
                </c:pt>
                <c:pt idx="2">
                  <c:v>40.742990132420857</c:v>
                </c:pt>
                <c:pt idx="3">
                  <c:v>34.031574901635608</c:v>
                </c:pt>
                <c:pt idx="4">
                  <c:v>29.557298081112108</c:v>
                </c:pt>
                <c:pt idx="5">
                  <c:v>26.361386066452472</c:v>
                </c:pt>
                <c:pt idx="6">
                  <c:v>23.964452055457738</c:v>
                </c:pt>
                <c:pt idx="7">
                  <c:v>22.100170046906282</c:v>
                </c:pt>
                <c:pt idx="8">
                  <c:v>20.608744440065117</c:v>
                </c:pt>
                <c:pt idx="9">
                  <c:v>19.388487125376887</c:v>
                </c:pt>
                <c:pt idx="10">
                  <c:v>18.371606029803363</c:v>
                </c:pt>
                <c:pt idx="11">
                  <c:v>17.511168179702693</c:v>
                </c:pt>
                <c:pt idx="12">
                  <c:v>16.773650022473547</c:v>
                </c:pt>
                <c:pt idx="13">
                  <c:v>16.379633472720986</c:v>
                </c:pt>
                <c:pt idx="14">
                  <c:v>16.379633472720986</c:v>
                </c:pt>
                <c:pt idx="15">
                  <c:v>16.379633472720986</c:v>
                </c:pt>
                <c:pt idx="16">
                  <c:v>16.379633472720986</c:v>
                </c:pt>
                <c:pt idx="17">
                  <c:v>16.379633472720986</c:v>
                </c:pt>
                <c:pt idx="18">
                  <c:v>16.379633472720986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CFF8-4FC3-928A-DC6507D45B85}"/>
            </c:ext>
          </c:extLst>
        </c:ser>
        <c:ser>
          <c:idx val="7"/>
          <c:order val="7"/>
          <c:tx>
            <c:strRef>
              <c:f>'Heat map article'!$AT$7</c:f>
              <c:strCache>
                <c:ptCount val="1"/>
                <c:pt idx="0">
                  <c:v>NMC reference @ 4000 cycles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'Heat map article'!$AL$8:$AL$26</c:f>
              <c:numCache>
                <c:formatCode>General</c:formatCode>
                <c:ptCount val="19"/>
                <c:pt idx="0">
                  <c:v>1000</c:v>
                </c:pt>
                <c:pt idx="1">
                  <c:v>1500</c:v>
                </c:pt>
                <c:pt idx="2">
                  <c:v>2000</c:v>
                </c:pt>
                <c:pt idx="3">
                  <c:v>2500</c:v>
                </c:pt>
                <c:pt idx="4">
                  <c:v>3000</c:v>
                </c:pt>
                <c:pt idx="5">
                  <c:v>3500</c:v>
                </c:pt>
                <c:pt idx="6">
                  <c:v>4000</c:v>
                </c:pt>
                <c:pt idx="7">
                  <c:v>4500</c:v>
                </c:pt>
                <c:pt idx="8">
                  <c:v>5000</c:v>
                </c:pt>
                <c:pt idx="9">
                  <c:v>5500</c:v>
                </c:pt>
                <c:pt idx="10">
                  <c:v>6000</c:v>
                </c:pt>
                <c:pt idx="11">
                  <c:v>6500</c:v>
                </c:pt>
                <c:pt idx="12">
                  <c:v>7000</c:v>
                </c:pt>
                <c:pt idx="13">
                  <c:v>7500</c:v>
                </c:pt>
                <c:pt idx="14">
                  <c:v>8000</c:v>
                </c:pt>
                <c:pt idx="15">
                  <c:v>8500</c:v>
                </c:pt>
                <c:pt idx="16">
                  <c:v>9000</c:v>
                </c:pt>
                <c:pt idx="17">
                  <c:v>9500</c:v>
                </c:pt>
                <c:pt idx="18">
                  <c:v>10000</c:v>
                </c:pt>
              </c:numCache>
            </c:numRef>
          </c:xVal>
          <c:yVal>
            <c:numRef>
              <c:f>'Heat map article'!$AT$8:$AT$26</c:f>
              <c:numCache>
                <c:formatCode>General</c:formatCode>
                <c:ptCount val="19"/>
                <c:pt idx="0">
                  <c:v>19.105645354397907</c:v>
                </c:pt>
                <c:pt idx="1">
                  <c:v>19.105645354397907</c:v>
                </c:pt>
                <c:pt idx="2">
                  <c:v>19.105645354397907</c:v>
                </c:pt>
                <c:pt idx="3">
                  <c:v>19.105645354397907</c:v>
                </c:pt>
                <c:pt idx="4">
                  <c:v>19.105645354397907</c:v>
                </c:pt>
                <c:pt idx="5">
                  <c:v>19.105645354397907</c:v>
                </c:pt>
                <c:pt idx="6">
                  <c:v>19.105645354397907</c:v>
                </c:pt>
                <c:pt idx="7">
                  <c:v>19.105645354397907</c:v>
                </c:pt>
                <c:pt idx="8">
                  <c:v>19.105645354397907</c:v>
                </c:pt>
                <c:pt idx="9">
                  <c:v>19.105645354397907</c:v>
                </c:pt>
                <c:pt idx="10">
                  <c:v>19.105645354397907</c:v>
                </c:pt>
                <c:pt idx="11">
                  <c:v>19.105645354397907</c:v>
                </c:pt>
                <c:pt idx="12">
                  <c:v>19.105645354397907</c:v>
                </c:pt>
                <c:pt idx="13">
                  <c:v>19.105645354397907</c:v>
                </c:pt>
                <c:pt idx="14">
                  <c:v>19.105645354397907</c:v>
                </c:pt>
                <c:pt idx="15">
                  <c:v>19.105645354397907</c:v>
                </c:pt>
                <c:pt idx="16">
                  <c:v>19.105645354397907</c:v>
                </c:pt>
                <c:pt idx="17">
                  <c:v>19.105645354397907</c:v>
                </c:pt>
                <c:pt idx="18">
                  <c:v>19.105645354397907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CFF8-4FC3-928A-DC6507D45B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9486008"/>
        <c:axId val="539486400"/>
      </c:scatterChart>
      <c:valAx>
        <c:axId val="539486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9486400"/>
        <c:crosses val="autoZero"/>
        <c:crossBetween val="midCat"/>
      </c:valAx>
      <c:valAx>
        <c:axId val="539486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94860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ADP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'Heat map article'!$AU$7</c:f>
              <c:strCache>
                <c:ptCount val="1"/>
                <c:pt idx="0">
                  <c:v>NaNMC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'Heat map article'!$AL$8:$AL$26</c:f>
              <c:numCache>
                <c:formatCode>General</c:formatCode>
                <c:ptCount val="19"/>
                <c:pt idx="0">
                  <c:v>1000</c:v>
                </c:pt>
                <c:pt idx="1">
                  <c:v>1500</c:v>
                </c:pt>
                <c:pt idx="2">
                  <c:v>2000</c:v>
                </c:pt>
                <c:pt idx="3">
                  <c:v>2500</c:v>
                </c:pt>
                <c:pt idx="4">
                  <c:v>3000</c:v>
                </c:pt>
                <c:pt idx="5">
                  <c:v>3500</c:v>
                </c:pt>
                <c:pt idx="6">
                  <c:v>4000</c:v>
                </c:pt>
                <c:pt idx="7">
                  <c:v>4500</c:v>
                </c:pt>
                <c:pt idx="8">
                  <c:v>5000</c:v>
                </c:pt>
                <c:pt idx="9">
                  <c:v>5500</c:v>
                </c:pt>
                <c:pt idx="10">
                  <c:v>6000</c:v>
                </c:pt>
                <c:pt idx="11">
                  <c:v>6500</c:v>
                </c:pt>
                <c:pt idx="12">
                  <c:v>7000</c:v>
                </c:pt>
                <c:pt idx="13">
                  <c:v>7500</c:v>
                </c:pt>
                <c:pt idx="14">
                  <c:v>8000</c:v>
                </c:pt>
                <c:pt idx="15">
                  <c:v>8500</c:v>
                </c:pt>
                <c:pt idx="16">
                  <c:v>9000</c:v>
                </c:pt>
                <c:pt idx="17">
                  <c:v>9500</c:v>
                </c:pt>
                <c:pt idx="18">
                  <c:v>10000</c:v>
                </c:pt>
              </c:numCache>
            </c:numRef>
          </c:xVal>
          <c:yVal>
            <c:numRef>
              <c:f>'Heat map article'!$AU$8:$AU$26</c:f>
              <c:numCache>
                <c:formatCode>General</c:formatCode>
                <c:ptCount val="19"/>
                <c:pt idx="0">
                  <c:v>1.3802307377264247E-2</c:v>
                </c:pt>
                <c:pt idx="1">
                  <c:v>9.6211121645529748E-3</c:v>
                </c:pt>
                <c:pt idx="2">
                  <c:v>7.5305145581973394E-3</c:v>
                </c:pt>
                <c:pt idx="3">
                  <c:v>6.2761559943839591E-3</c:v>
                </c:pt>
                <c:pt idx="4">
                  <c:v>5.4399169518417039E-3</c:v>
                </c:pt>
                <c:pt idx="5">
                  <c:v>4.8426033500258087E-3</c:v>
                </c:pt>
                <c:pt idx="6">
                  <c:v>4.3946181486638871E-3</c:v>
                </c:pt>
                <c:pt idx="7">
                  <c:v>4.0461852142712803E-3</c:v>
                </c:pt>
                <c:pt idx="8">
                  <c:v>3.7674388667571957E-3</c:v>
                </c:pt>
                <c:pt idx="9">
                  <c:v>3.5393736733365815E-3</c:v>
                </c:pt>
                <c:pt idx="10">
                  <c:v>3.3493193454860685E-3</c:v>
                </c:pt>
                <c:pt idx="11">
                  <c:v>3.1885041449971735E-3</c:v>
                </c:pt>
                <c:pt idx="12">
                  <c:v>3.0506625445781209E-3</c:v>
                </c:pt>
                <c:pt idx="13">
                  <c:v>2.9770211416145168E-3</c:v>
                </c:pt>
                <c:pt idx="14">
                  <c:v>2.9770211416145168E-3</c:v>
                </c:pt>
                <c:pt idx="15">
                  <c:v>2.9770211416145168E-3</c:v>
                </c:pt>
                <c:pt idx="16">
                  <c:v>2.9770211416145168E-3</c:v>
                </c:pt>
                <c:pt idx="17">
                  <c:v>2.9770211416145168E-3</c:v>
                </c:pt>
                <c:pt idx="18">
                  <c:v>2.9770211416145168E-3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C01-46D0-B0FF-B4D30B445B11}"/>
            </c:ext>
          </c:extLst>
        </c:ser>
        <c:ser>
          <c:idx val="1"/>
          <c:order val="1"/>
          <c:tx>
            <c:strRef>
              <c:f>'Heat map article'!$AV$7</c:f>
              <c:strCache>
                <c:ptCount val="1"/>
                <c:pt idx="0">
                  <c:v>NaMVP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'Heat map article'!$AL$8:$AL$26</c:f>
              <c:numCache>
                <c:formatCode>General</c:formatCode>
                <c:ptCount val="19"/>
                <c:pt idx="0">
                  <c:v>1000</c:v>
                </c:pt>
                <c:pt idx="1">
                  <c:v>1500</c:v>
                </c:pt>
                <c:pt idx="2">
                  <c:v>2000</c:v>
                </c:pt>
                <c:pt idx="3">
                  <c:v>2500</c:v>
                </c:pt>
                <c:pt idx="4">
                  <c:v>3000</c:v>
                </c:pt>
                <c:pt idx="5">
                  <c:v>3500</c:v>
                </c:pt>
                <c:pt idx="6">
                  <c:v>4000</c:v>
                </c:pt>
                <c:pt idx="7">
                  <c:v>4500</c:v>
                </c:pt>
                <c:pt idx="8">
                  <c:v>5000</c:v>
                </c:pt>
                <c:pt idx="9">
                  <c:v>5500</c:v>
                </c:pt>
                <c:pt idx="10">
                  <c:v>6000</c:v>
                </c:pt>
                <c:pt idx="11">
                  <c:v>6500</c:v>
                </c:pt>
                <c:pt idx="12">
                  <c:v>7000</c:v>
                </c:pt>
                <c:pt idx="13">
                  <c:v>7500</c:v>
                </c:pt>
                <c:pt idx="14">
                  <c:v>8000</c:v>
                </c:pt>
                <c:pt idx="15">
                  <c:v>8500</c:v>
                </c:pt>
                <c:pt idx="16">
                  <c:v>9000</c:v>
                </c:pt>
                <c:pt idx="17">
                  <c:v>9500</c:v>
                </c:pt>
                <c:pt idx="18">
                  <c:v>10000</c:v>
                </c:pt>
              </c:numCache>
            </c:numRef>
          </c:xVal>
          <c:yVal>
            <c:numRef>
              <c:f>'Heat map article'!$AV$8:$AV$26</c:f>
              <c:numCache>
                <c:formatCode>General</c:formatCode>
                <c:ptCount val="19"/>
                <c:pt idx="0">
                  <c:v>7.1893680710120433E-3</c:v>
                </c:pt>
                <c:pt idx="1">
                  <c:v>5.156091617233835E-3</c:v>
                </c:pt>
                <c:pt idx="2">
                  <c:v>4.1394533903447309E-3</c:v>
                </c:pt>
                <c:pt idx="3">
                  <c:v>3.5294704542112687E-3</c:v>
                </c:pt>
                <c:pt idx="4">
                  <c:v>3.1228151634556272E-3</c:v>
                </c:pt>
                <c:pt idx="5">
                  <c:v>2.8323470986301685E-3</c:v>
                </c:pt>
                <c:pt idx="6">
                  <c:v>2.6144960500110751E-3</c:v>
                </c:pt>
                <c:pt idx="7">
                  <c:v>2.4450563455295578E-3</c:v>
                </c:pt>
                <c:pt idx="8">
                  <c:v>2.3095045819443438E-3</c:v>
                </c:pt>
                <c:pt idx="9">
                  <c:v>2.1985985935564418E-3</c:v>
                </c:pt>
                <c:pt idx="10">
                  <c:v>2.1061769365665227E-3</c:v>
                </c:pt>
                <c:pt idx="11">
                  <c:v>2.0279739960365919E-3</c:v>
                </c:pt>
                <c:pt idx="12">
                  <c:v>1.9609429041537942E-3</c:v>
                </c:pt>
                <c:pt idx="13">
                  <c:v>1.9251317728739429E-3</c:v>
                </c:pt>
                <c:pt idx="14">
                  <c:v>1.9251317728739429E-3</c:v>
                </c:pt>
                <c:pt idx="15">
                  <c:v>1.9251317728739429E-3</c:v>
                </c:pt>
                <c:pt idx="16">
                  <c:v>1.9251317728739429E-3</c:v>
                </c:pt>
                <c:pt idx="17">
                  <c:v>1.9251317728739429E-3</c:v>
                </c:pt>
                <c:pt idx="18">
                  <c:v>1.9251317728739429E-3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C01-46D0-B0FF-B4D30B445B11}"/>
            </c:ext>
          </c:extLst>
        </c:ser>
        <c:ser>
          <c:idx val="2"/>
          <c:order val="2"/>
          <c:tx>
            <c:strRef>
              <c:f>'Heat map article'!$AW$7</c:f>
              <c:strCache>
                <c:ptCount val="1"/>
                <c:pt idx="0">
                  <c:v>NaMMO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'Heat map article'!$AL$8:$AL$26</c:f>
              <c:numCache>
                <c:formatCode>General</c:formatCode>
                <c:ptCount val="19"/>
                <c:pt idx="0">
                  <c:v>1000</c:v>
                </c:pt>
                <c:pt idx="1">
                  <c:v>1500</c:v>
                </c:pt>
                <c:pt idx="2">
                  <c:v>2000</c:v>
                </c:pt>
                <c:pt idx="3">
                  <c:v>2500</c:v>
                </c:pt>
                <c:pt idx="4">
                  <c:v>3000</c:v>
                </c:pt>
                <c:pt idx="5">
                  <c:v>3500</c:v>
                </c:pt>
                <c:pt idx="6">
                  <c:v>4000</c:v>
                </c:pt>
                <c:pt idx="7">
                  <c:v>4500</c:v>
                </c:pt>
                <c:pt idx="8">
                  <c:v>5000</c:v>
                </c:pt>
                <c:pt idx="9">
                  <c:v>5500</c:v>
                </c:pt>
                <c:pt idx="10">
                  <c:v>6000</c:v>
                </c:pt>
                <c:pt idx="11">
                  <c:v>6500</c:v>
                </c:pt>
                <c:pt idx="12">
                  <c:v>7000</c:v>
                </c:pt>
                <c:pt idx="13">
                  <c:v>7500</c:v>
                </c:pt>
                <c:pt idx="14">
                  <c:v>8000</c:v>
                </c:pt>
                <c:pt idx="15">
                  <c:v>8500</c:v>
                </c:pt>
                <c:pt idx="16">
                  <c:v>9000</c:v>
                </c:pt>
                <c:pt idx="17">
                  <c:v>9500</c:v>
                </c:pt>
                <c:pt idx="18">
                  <c:v>10000</c:v>
                </c:pt>
              </c:numCache>
            </c:numRef>
          </c:xVal>
          <c:yVal>
            <c:numRef>
              <c:f>'Heat map article'!$AW$8:$AW$26</c:f>
              <c:numCache>
                <c:formatCode>General</c:formatCode>
                <c:ptCount val="19"/>
                <c:pt idx="0">
                  <c:v>3.5488065024406861E-3</c:v>
                </c:pt>
                <c:pt idx="1">
                  <c:v>2.785444914670602E-3</c:v>
                </c:pt>
                <c:pt idx="2">
                  <c:v>2.40376412078556E-3</c:v>
                </c:pt>
                <c:pt idx="3">
                  <c:v>2.1747556444545349E-3</c:v>
                </c:pt>
                <c:pt idx="4">
                  <c:v>2.022083326900518E-3</c:v>
                </c:pt>
                <c:pt idx="5">
                  <c:v>1.9130316715047914E-3</c:v>
                </c:pt>
                <c:pt idx="6">
                  <c:v>1.8312429299579965E-3</c:v>
                </c:pt>
                <c:pt idx="7">
                  <c:v>1.7676294643104897E-3</c:v>
                </c:pt>
                <c:pt idx="8">
                  <c:v>1.7167386917924842E-3</c:v>
                </c:pt>
                <c:pt idx="9">
                  <c:v>1.6751007870050251E-3</c:v>
                </c:pt>
                <c:pt idx="10">
                  <c:v>1.6404025330154755E-3</c:v>
                </c:pt>
                <c:pt idx="11">
                  <c:v>1.6110424719473955E-3</c:v>
                </c:pt>
                <c:pt idx="12">
                  <c:v>1.5858767053176126E-3</c:v>
                </c:pt>
                <c:pt idx="13">
                  <c:v>1.5724319806797833E-3</c:v>
                </c:pt>
                <c:pt idx="14">
                  <c:v>1.5724319806797833E-3</c:v>
                </c:pt>
                <c:pt idx="15">
                  <c:v>1.5724319806797833E-3</c:v>
                </c:pt>
                <c:pt idx="16">
                  <c:v>1.5724319806797833E-3</c:v>
                </c:pt>
                <c:pt idx="17">
                  <c:v>1.5724319806797833E-3</c:v>
                </c:pt>
                <c:pt idx="18">
                  <c:v>1.5724319806797833E-3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C01-46D0-B0FF-B4D30B445B11}"/>
            </c:ext>
          </c:extLst>
        </c:ser>
        <c:ser>
          <c:idx val="3"/>
          <c:order val="3"/>
          <c:tx>
            <c:strRef>
              <c:f>'Heat map article'!$AX$7</c:f>
              <c:strCache>
                <c:ptCount val="1"/>
                <c:pt idx="0">
                  <c:v>NaNMMT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'Heat map article'!$AL$8:$AL$26</c:f>
              <c:numCache>
                <c:formatCode>General</c:formatCode>
                <c:ptCount val="19"/>
                <c:pt idx="0">
                  <c:v>1000</c:v>
                </c:pt>
                <c:pt idx="1">
                  <c:v>1500</c:v>
                </c:pt>
                <c:pt idx="2">
                  <c:v>2000</c:v>
                </c:pt>
                <c:pt idx="3">
                  <c:v>2500</c:v>
                </c:pt>
                <c:pt idx="4">
                  <c:v>3000</c:v>
                </c:pt>
                <c:pt idx="5">
                  <c:v>3500</c:v>
                </c:pt>
                <c:pt idx="6">
                  <c:v>4000</c:v>
                </c:pt>
                <c:pt idx="7">
                  <c:v>4500</c:v>
                </c:pt>
                <c:pt idx="8">
                  <c:v>5000</c:v>
                </c:pt>
                <c:pt idx="9">
                  <c:v>5500</c:v>
                </c:pt>
                <c:pt idx="10">
                  <c:v>6000</c:v>
                </c:pt>
                <c:pt idx="11">
                  <c:v>6500</c:v>
                </c:pt>
                <c:pt idx="12">
                  <c:v>7000</c:v>
                </c:pt>
                <c:pt idx="13">
                  <c:v>7500</c:v>
                </c:pt>
                <c:pt idx="14">
                  <c:v>8000</c:v>
                </c:pt>
                <c:pt idx="15">
                  <c:v>8500</c:v>
                </c:pt>
                <c:pt idx="16">
                  <c:v>9000</c:v>
                </c:pt>
                <c:pt idx="17">
                  <c:v>9500</c:v>
                </c:pt>
                <c:pt idx="18">
                  <c:v>10000</c:v>
                </c:pt>
              </c:numCache>
            </c:numRef>
          </c:xVal>
          <c:yVal>
            <c:numRef>
              <c:f>'Heat map article'!$AX$8:$AX$26</c:f>
              <c:numCache>
                <c:formatCode>General</c:formatCode>
                <c:ptCount val="19"/>
                <c:pt idx="0">
                  <c:v>5.9339710044315312E-3</c:v>
                </c:pt>
                <c:pt idx="1">
                  <c:v>4.3755545826644985E-3</c:v>
                </c:pt>
                <c:pt idx="2">
                  <c:v>3.5963463717809821E-3</c:v>
                </c:pt>
                <c:pt idx="3">
                  <c:v>3.1288214452508726E-3</c:v>
                </c:pt>
                <c:pt idx="4">
                  <c:v>2.8171381608974662E-3</c:v>
                </c:pt>
                <c:pt idx="5">
                  <c:v>2.5945072435021753E-3</c:v>
                </c:pt>
                <c:pt idx="6">
                  <c:v>2.4275340554557076E-3</c:v>
                </c:pt>
                <c:pt idx="7">
                  <c:v>2.2976660203084549E-3</c:v>
                </c:pt>
                <c:pt idx="8">
                  <c:v>2.1937715921906526E-3</c:v>
                </c:pt>
                <c:pt idx="9">
                  <c:v>2.1087670600942691E-3</c:v>
                </c:pt>
                <c:pt idx="10">
                  <c:v>2.0379299500139494E-3</c:v>
                </c:pt>
                <c:pt idx="11">
                  <c:v>1.9779908568690638E-3</c:v>
                </c:pt>
                <c:pt idx="12">
                  <c:v>1.9266144913163046E-3</c:v>
                </c:pt>
                <c:pt idx="13">
                  <c:v>1.8991668439662002E-3</c:v>
                </c:pt>
                <c:pt idx="14">
                  <c:v>1.8991668439662002E-3</c:v>
                </c:pt>
                <c:pt idx="15">
                  <c:v>1.8991668439662002E-3</c:v>
                </c:pt>
                <c:pt idx="16">
                  <c:v>1.8991668439662002E-3</c:v>
                </c:pt>
                <c:pt idx="17">
                  <c:v>1.8991668439662002E-3</c:v>
                </c:pt>
                <c:pt idx="18">
                  <c:v>1.8991668439662002E-3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C01-46D0-B0FF-B4D30B445B11}"/>
            </c:ext>
          </c:extLst>
        </c:ser>
        <c:ser>
          <c:idx val="4"/>
          <c:order val="4"/>
          <c:tx>
            <c:strRef>
              <c:f>'Heat map article'!$AY$7</c:f>
              <c:strCache>
                <c:ptCount val="1"/>
                <c:pt idx="0">
                  <c:v>NaPBA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'Heat map article'!$AL$8:$AL$26</c:f>
              <c:numCache>
                <c:formatCode>General</c:formatCode>
                <c:ptCount val="19"/>
                <c:pt idx="0">
                  <c:v>1000</c:v>
                </c:pt>
                <c:pt idx="1">
                  <c:v>1500</c:v>
                </c:pt>
                <c:pt idx="2">
                  <c:v>2000</c:v>
                </c:pt>
                <c:pt idx="3">
                  <c:v>2500</c:v>
                </c:pt>
                <c:pt idx="4">
                  <c:v>3000</c:v>
                </c:pt>
                <c:pt idx="5">
                  <c:v>3500</c:v>
                </c:pt>
                <c:pt idx="6">
                  <c:v>4000</c:v>
                </c:pt>
                <c:pt idx="7">
                  <c:v>4500</c:v>
                </c:pt>
                <c:pt idx="8">
                  <c:v>5000</c:v>
                </c:pt>
                <c:pt idx="9">
                  <c:v>5500</c:v>
                </c:pt>
                <c:pt idx="10">
                  <c:v>6000</c:v>
                </c:pt>
                <c:pt idx="11">
                  <c:v>6500</c:v>
                </c:pt>
                <c:pt idx="12">
                  <c:v>7000</c:v>
                </c:pt>
                <c:pt idx="13">
                  <c:v>7500</c:v>
                </c:pt>
                <c:pt idx="14">
                  <c:v>8000</c:v>
                </c:pt>
                <c:pt idx="15">
                  <c:v>8500</c:v>
                </c:pt>
                <c:pt idx="16">
                  <c:v>9000</c:v>
                </c:pt>
                <c:pt idx="17">
                  <c:v>9500</c:v>
                </c:pt>
                <c:pt idx="18">
                  <c:v>10000</c:v>
                </c:pt>
              </c:numCache>
            </c:numRef>
          </c:xVal>
          <c:yVal>
            <c:numRef>
              <c:f>'Heat map article'!$AY$8:$AY$26</c:f>
              <c:numCache>
                <c:formatCode>General</c:formatCode>
                <c:ptCount val="19"/>
                <c:pt idx="0">
                  <c:v>4.4145561272382347E-3</c:v>
                </c:pt>
                <c:pt idx="1">
                  <c:v>3.3062169880512956E-3</c:v>
                </c:pt>
                <c:pt idx="2">
                  <c:v>2.7520474184578258E-3</c:v>
                </c:pt>
                <c:pt idx="3">
                  <c:v>2.4195456767017449E-3</c:v>
                </c:pt>
                <c:pt idx="4">
                  <c:v>2.1978778488643573E-3</c:v>
                </c:pt>
                <c:pt idx="5">
                  <c:v>2.0395436861233656E-3</c:v>
                </c:pt>
                <c:pt idx="6">
                  <c:v>1.9207930640676222E-3</c:v>
                </c:pt>
                <c:pt idx="7">
                  <c:v>1.8284314691353778E-3</c:v>
                </c:pt>
                <c:pt idx="8">
                  <c:v>1.7545421931895817E-3</c:v>
                </c:pt>
                <c:pt idx="9">
                  <c:v>1.6940873310521123E-3</c:v>
                </c:pt>
                <c:pt idx="10">
                  <c:v>1.6437082792708879E-3</c:v>
                </c:pt>
                <c:pt idx="11">
                  <c:v>1.6010798508406211E-3</c:v>
                </c:pt>
                <c:pt idx="12">
                  <c:v>1.5645411979003923E-3</c:v>
                </c:pt>
                <c:pt idx="13">
                  <c:v>1.5450205476994481E-3</c:v>
                </c:pt>
                <c:pt idx="14">
                  <c:v>1.5450205476994481E-3</c:v>
                </c:pt>
                <c:pt idx="15">
                  <c:v>1.5450205476994481E-3</c:v>
                </c:pt>
                <c:pt idx="16">
                  <c:v>1.5450205476994481E-3</c:v>
                </c:pt>
                <c:pt idx="17">
                  <c:v>1.5450205476994481E-3</c:v>
                </c:pt>
                <c:pt idx="18">
                  <c:v>1.5450205476994481E-3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CC01-46D0-B0FF-B4D30B445B11}"/>
            </c:ext>
          </c:extLst>
        </c:ser>
        <c:ser>
          <c:idx val="5"/>
          <c:order val="5"/>
          <c:tx>
            <c:strRef>
              <c:f>'Heat map article'!$AZ$7</c:f>
              <c:strCache>
                <c:ptCount val="1"/>
                <c:pt idx="0">
                  <c:v>LiNMC622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'Heat map article'!$AL$8:$AL$26</c:f>
              <c:numCache>
                <c:formatCode>General</c:formatCode>
                <c:ptCount val="19"/>
                <c:pt idx="0">
                  <c:v>1000</c:v>
                </c:pt>
                <c:pt idx="1">
                  <c:v>1500</c:v>
                </c:pt>
                <c:pt idx="2">
                  <c:v>2000</c:v>
                </c:pt>
                <c:pt idx="3">
                  <c:v>2500</c:v>
                </c:pt>
                <c:pt idx="4">
                  <c:v>3000</c:v>
                </c:pt>
                <c:pt idx="5">
                  <c:v>3500</c:v>
                </c:pt>
                <c:pt idx="6">
                  <c:v>4000</c:v>
                </c:pt>
                <c:pt idx="7">
                  <c:v>4500</c:v>
                </c:pt>
                <c:pt idx="8">
                  <c:v>5000</c:v>
                </c:pt>
                <c:pt idx="9">
                  <c:v>5500</c:v>
                </c:pt>
                <c:pt idx="10">
                  <c:v>6000</c:v>
                </c:pt>
                <c:pt idx="11">
                  <c:v>6500</c:v>
                </c:pt>
                <c:pt idx="12">
                  <c:v>7000</c:v>
                </c:pt>
                <c:pt idx="13">
                  <c:v>7500</c:v>
                </c:pt>
                <c:pt idx="14">
                  <c:v>8000</c:v>
                </c:pt>
                <c:pt idx="15">
                  <c:v>8500</c:v>
                </c:pt>
                <c:pt idx="16">
                  <c:v>9000</c:v>
                </c:pt>
                <c:pt idx="17">
                  <c:v>9500</c:v>
                </c:pt>
                <c:pt idx="18">
                  <c:v>10000</c:v>
                </c:pt>
              </c:numCache>
            </c:numRef>
          </c:xVal>
          <c:yVal>
            <c:numRef>
              <c:f>'Heat map article'!$AZ$8:$AZ$26</c:f>
              <c:numCache>
                <c:formatCode>General</c:formatCode>
                <c:ptCount val="19"/>
                <c:pt idx="0">
                  <c:v>3.9440772341053096E-3</c:v>
                </c:pt>
                <c:pt idx="1">
                  <c:v>3.0489587357803508E-3</c:v>
                </c:pt>
                <c:pt idx="2">
                  <c:v>2.6013994866178713E-3</c:v>
                </c:pt>
                <c:pt idx="3">
                  <c:v>2.3328639371203836E-3</c:v>
                </c:pt>
                <c:pt idx="4">
                  <c:v>2.1538402374553919E-3</c:v>
                </c:pt>
                <c:pt idx="5">
                  <c:v>2.0259661662661126E-3</c:v>
                </c:pt>
                <c:pt idx="6">
                  <c:v>1.9300606128741522E-3</c:v>
                </c:pt>
                <c:pt idx="7">
                  <c:v>1.8554674046804057E-3</c:v>
                </c:pt>
                <c:pt idx="8">
                  <c:v>1.7957928381254083E-3</c:v>
                </c:pt>
                <c:pt idx="9">
                  <c:v>1.7469681927622291E-3</c:v>
                </c:pt>
                <c:pt idx="10">
                  <c:v>1.7062809882929127E-3</c:v>
                </c:pt>
                <c:pt idx="11">
                  <c:v>1.6718533537419525E-3</c:v>
                </c:pt>
                <c:pt idx="12">
                  <c:v>1.6423439526982728E-3</c:v>
                </c:pt>
                <c:pt idx="13">
                  <c:v>1.6265786562502792E-3</c:v>
                </c:pt>
                <c:pt idx="14">
                  <c:v>1.6265786562502792E-3</c:v>
                </c:pt>
                <c:pt idx="15">
                  <c:v>1.6265786562502792E-3</c:v>
                </c:pt>
                <c:pt idx="16">
                  <c:v>1.6265786562502792E-3</c:v>
                </c:pt>
                <c:pt idx="17">
                  <c:v>1.6265786562502792E-3</c:v>
                </c:pt>
                <c:pt idx="18">
                  <c:v>1.6265786562502792E-3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CC01-46D0-B0FF-B4D30B445B11}"/>
            </c:ext>
          </c:extLst>
        </c:ser>
        <c:ser>
          <c:idx val="6"/>
          <c:order val="6"/>
          <c:tx>
            <c:strRef>
              <c:f>'Heat map article'!$BA$7</c:f>
              <c:strCache>
                <c:ptCount val="1"/>
                <c:pt idx="0">
                  <c:v>LiFP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'Heat map article'!$AL$8:$AL$26</c:f>
              <c:numCache>
                <c:formatCode>General</c:formatCode>
                <c:ptCount val="19"/>
                <c:pt idx="0">
                  <c:v>1000</c:v>
                </c:pt>
                <c:pt idx="1">
                  <c:v>1500</c:v>
                </c:pt>
                <c:pt idx="2">
                  <c:v>2000</c:v>
                </c:pt>
                <c:pt idx="3">
                  <c:v>2500</c:v>
                </c:pt>
                <c:pt idx="4">
                  <c:v>3000</c:v>
                </c:pt>
                <c:pt idx="5">
                  <c:v>3500</c:v>
                </c:pt>
                <c:pt idx="6">
                  <c:v>4000</c:v>
                </c:pt>
                <c:pt idx="7">
                  <c:v>4500</c:v>
                </c:pt>
                <c:pt idx="8">
                  <c:v>5000</c:v>
                </c:pt>
                <c:pt idx="9">
                  <c:v>5500</c:v>
                </c:pt>
                <c:pt idx="10">
                  <c:v>6000</c:v>
                </c:pt>
                <c:pt idx="11">
                  <c:v>6500</c:v>
                </c:pt>
                <c:pt idx="12">
                  <c:v>7000</c:v>
                </c:pt>
                <c:pt idx="13">
                  <c:v>7500</c:v>
                </c:pt>
                <c:pt idx="14">
                  <c:v>8000</c:v>
                </c:pt>
                <c:pt idx="15">
                  <c:v>8500</c:v>
                </c:pt>
                <c:pt idx="16">
                  <c:v>9000</c:v>
                </c:pt>
                <c:pt idx="17">
                  <c:v>9500</c:v>
                </c:pt>
                <c:pt idx="18">
                  <c:v>10000</c:v>
                </c:pt>
              </c:numCache>
            </c:numRef>
          </c:xVal>
          <c:yVal>
            <c:numRef>
              <c:f>'Heat map article'!$BA$8:$BA$26</c:f>
              <c:numCache>
                <c:formatCode>General</c:formatCode>
                <c:ptCount val="19"/>
                <c:pt idx="0">
                  <c:v>1.0168246815334792E-2</c:v>
                </c:pt>
                <c:pt idx="1">
                  <c:v>7.1420107801156681E-3</c:v>
                </c:pt>
                <c:pt idx="2">
                  <c:v>5.6288927625061059E-3</c:v>
                </c:pt>
                <c:pt idx="3">
                  <c:v>4.7210219519403674E-3</c:v>
                </c:pt>
                <c:pt idx="4">
                  <c:v>4.1157747448965429E-3</c:v>
                </c:pt>
                <c:pt idx="5">
                  <c:v>3.6834553112938115E-3</c:v>
                </c:pt>
                <c:pt idx="6">
                  <c:v>3.3592157360917618E-3</c:v>
                </c:pt>
                <c:pt idx="7">
                  <c:v>3.1070293998235014E-3</c:v>
                </c:pt>
                <c:pt idx="8">
                  <c:v>2.9052803308088934E-3</c:v>
                </c:pt>
                <c:pt idx="9">
                  <c:v>2.740212910706032E-3</c:v>
                </c:pt>
                <c:pt idx="10">
                  <c:v>2.6026567272869807E-3</c:v>
                </c:pt>
                <c:pt idx="11">
                  <c:v>2.486263033624707E-3</c:v>
                </c:pt>
                <c:pt idx="12">
                  <c:v>2.3864970104856154E-3</c:v>
                </c:pt>
                <c:pt idx="13">
                  <c:v>2.3331973542880182E-3</c:v>
                </c:pt>
                <c:pt idx="14">
                  <c:v>2.3331973542880182E-3</c:v>
                </c:pt>
                <c:pt idx="15">
                  <c:v>2.3331973542880182E-3</c:v>
                </c:pt>
                <c:pt idx="16">
                  <c:v>2.3331973542880182E-3</c:v>
                </c:pt>
                <c:pt idx="17">
                  <c:v>2.3331973542880182E-3</c:v>
                </c:pt>
                <c:pt idx="18">
                  <c:v>2.3331973542880182E-3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CC01-46D0-B0FF-B4D30B445B11}"/>
            </c:ext>
          </c:extLst>
        </c:ser>
        <c:ser>
          <c:idx val="7"/>
          <c:order val="7"/>
          <c:tx>
            <c:strRef>
              <c:f>'Heat map article'!$BB$7</c:f>
              <c:strCache>
                <c:ptCount val="1"/>
                <c:pt idx="0">
                  <c:v>NMC reference @ 4000 cycles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'Heat map article'!$AL$8:$AL$26</c:f>
              <c:numCache>
                <c:formatCode>General</c:formatCode>
                <c:ptCount val="19"/>
                <c:pt idx="0">
                  <c:v>1000</c:v>
                </c:pt>
                <c:pt idx="1">
                  <c:v>1500</c:v>
                </c:pt>
                <c:pt idx="2">
                  <c:v>2000</c:v>
                </c:pt>
                <c:pt idx="3">
                  <c:v>2500</c:v>
                </c:pt>
                <c:pt idx="4">
                  <c:v>3000</c:v>
                </c:pt>
                <c:pt idx="5">
                  <c:v>3500</c:v>
                </c:pt>
                <c:pt idx="6">
                  <c:v>4000</c:v>
                </c:pt>
                <c:pt idx="7">
                  <c:v>4500</c:v>
                </c:pt>
                <c:pt idx="8">
                  <c:v>5000</c:v>
                </c:pt>
                <c:pt idx="9">
                  <c:v>5500</c:v>
                </c:pt>
                <c:pt idx="10">
                  <c:v>6000</c:v>
                </c:pt>
                <c:pt idx="11">
                  <c:v>6500</c:v>
                </c:pt>
                <c:pt idx="12">
                  <c:v>7000</c:v>
                </c:pt>
                <c:pt idx="13">
                  <c:v>7500</c:v>
                </c:pt>
                <c:pt idx="14">
                  <c:v>8000</c:v>
                </c:pt>
                <c:pt idx="15">
                  <c:v>8500</c:v>
                </c:pt>
                <c:pt idx="16">
                  <c:v>9000</c:v>
                </c:pt>
                <c:pt idx="17">
                  <c:v>9500</c:v>
                </c:pt>
                <c:pt idx="18">
                  <c:v>10000</c:v>
                </c:pt>
              </c:numCache>
            </c:numRef>
          </c:xVal>
          <c:yVal>
            <c:numRef>
              <c:f>'Heat map article'!$BB$8:$BB$26</c:f>
              <c:numCache>
                <c:formatCode>General</c:formatCode>
                <c:ptCount val="19"/>
                <c:pt idx="0">
                  <c:v>1.9300606128741522E-3</c:v>
                </c:pt>
                <c:pt idx="1">
                  <c:v>1.9300606128741522E-3</c:v>
                </c:pt>
                <c:pt idx="2">
                  <c:v>1.9300606128741522E-3</c:v>
                </c:pt>
                <c:pt idx="3">
                  <c:v>1.9300606128741522E-3</c:v>
                </c:pt>
                <c:pt idx="4">
                  <c:v>1.9300606128741522E-3</c:v>
                </c:pt>
                <c:pt idx="5">
                  <c:v>1.9300606128741522E-3</c:v>
                </c:pt>
                <c:pt idx="6">
                  <c:v>1.9300606128741522E-3</c:v>
                </c:pt>
                <c:pt idx="7">
                  <c:v>1.9300606128741522E-3</c:v>
                </c:pt>
                <c:pt idx="8">
                  <c:v>1.9300606128741522E-3</c:v>
                </c:pt>
                <c:pt idx="9">
                  <c:v>1.9300606128741522E-3</c:v>
                </c:pt>
                <c:pt idx="10">
                  <c:v>1.9300606128741522E-3</c:v>
                </c:pt>
                <c:pt idx="11">
                  <c:v>1.9300606128741522E-3</c:v>
                </c:pt>
                <c:pt idx="12">
                  <c:v>1.9300606128741522E-3</c:v>
                </c:pt>
                <c:pt idx="13">
                  <c:v>1.9300606128741522E-3</c:v>
                </c:pt>
                <c:pt idx="14">
                  <c:v>1.9300606128741522E-3</c:v>
                </c:pt>
                <c:pt idx="15">
                  <c:v>1.9300606128741522E-3</c:v>
                </c:pt>
                <c:pt idx="16">
                  <c:v>1.9300606128741522E-3</c:v>
                </c:pt>
                <c:pt idx="17">
                  <c:v>1.9300606128741522E-3</c:v>
                </c:pt>
                <c:pt idx="18">
                  <c:v>1.9300606128741522E-3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CC01-46D0-B0FF-B4D30B445B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9501688"/>
        <c:axId val="539493456"/>
      </c:scatterChart>
      <c:valAx>
        <c:axId val="539501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9493456"/>
        <c:crosses val="autoZero"/>
        <c:crossBetween val="midCat"/>
      </c:valAx>
      <c:valAx>
        <c:axId val="539493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95016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GWP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'Heat map article'!$AM$7</c:f>
              <c:strCache>
                <c:ptCount val="1"/>
                <c:pt idx="0">
                  <c:v>NaNMC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'Heat map article'!$AL$28:$AL$46</c:f>
              <c:numCache>
                <c:formatCode>General</c:formatCode>
                <c:ptCount val="19"/>
                <c:pt idx="0">
                  <c:v>1000</c:v>
                </c:pt>
                <c:pt idx="1">
                  <c:v>1500</c:v>
                </c:pt>
                <c:pt idx="2">
                  <c:v>2000</c:v>
                </c:pt>
                <c:pt idx="3">
                  <c:v>2500</c:v>
                </c:pt>
                <c:pt idx="4">
                  <c:v>3000</c:v>
                </c:pt>
                <c:pt idx="5">
                  <c:v>3500</c:v>
                </c:pt>
                <c:pt idx="6">
                  <c:v>4000</c:v>
                </c:pt>
                <c:pt idx="7">
                  <c:v>4500</c:v>
                </c:pt>
                <c:pt idx="8">
                  <c:v>5000</c:v>
                </c:pt>
                <c:pt idx="9">
                  <c:v>5500</c:v>
                </c:pt>
                <c:pt idx="10">
                  <c:v>6000</c:v>
                </c:pt>
                <c:pt idx="11">
                  <c:v>6500</c:v>
                </c:pt>
                <c:pt idx="12">
                  <c:v>7000</c:v>
                </c:pt>
                <c:pt idx="13">
                  <c:v>7500</c:v>
                </c:pt>
                <c:pt idx="14">
                  <c:v>8000</c:v>
                </c:pt>
                <c:pt idx="15">
                  <c:v>8500</c:v>
                </c:pt>
                <c:pt idx="16">
                  <c:v>9000</c:v>
                </c:pt>
                <c:pt idx="17">
                  <c:v>9500</c:v>
                </c:pt>
                <c:pt idx="18">
                  <c:v>10000</c:v>
                </c:pt>
              </c:numCache>
            </c:numRef>
          </c:xVal>
          <c:yVal>
            <c:numRef>
              <c:f>'Heat map article'!$AM$28:$AM$46</c:f>
              <c:numCache>
                <c:formatCode>General</c:formatCode>
                <c:ptCount val="19"/>
                <c:pt idx="0">
                  <c:v>0.63652538344239185</c:v>
                </c:pt>
                <c:pt idx="1">
                  <c:v>0.44087199475869598</c:v>
                </c:pt>
                <c:pt idx="2">
                  <c:v>0.34304530041684811</c:v>
                </c:pt>
                <c:pt idx="3">
                  <c:v>0.28434928381173935</c:v>
                </c:pt>
                <c:pt idx="4">
                  <c:v>0.24521860607500015</c:v>
                </c:pt>
                <c:pt idx="5">
                  <c:v>0.21726812197732931</c:v>
                </c:pt>
                <c:pt idx="6">
                  <c:v>0.19630525890407619</c:v>
                </c:pt>
                <c:pt idx="7">
                  <c:v>0.18000080984710154</c:v>
                </c:pt>
                <c:pt idx="8">
                  <c:v>0.16695725060152181</c:v>
                </c:pt>
                <c:pt idx="9">
                  <c:v>0.15628524758241114</c:v>
                </c:pt>
                <c:pt idx="10">
                  <c:v>0.14739191173315219</c:v>
                </c:pt>
                <c:pt idx="11">
                  <c:v>0.13986678139916392</c:v>
                </c:pt>
                <c:pt idx="12">
                  <c:v>0.13341666968431681</c:v>
                </c:pt>
                <c:pt idx="13">
                  <c:v>0.12997071959008341</c:v>
                </c:pt>
                <c:pt idx="14">
                  <c:v>0.12997071959008341</c:v>
                </c:pt>
                <c:pt idx="15">
                  <c:v>0.12997071959008341</c:v>
                </c:pt>
                <c:pt idx="16">
                  <c:v>0.12997071959008341</c:v>
                </c:pt>
                <c:pt idx="17">
                  <c:v>0.12997071959008341</c:v>
                </c:pt>
                <c:pt idx="18">
                  <c:v>0.12997071959008341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CF4-49C3-850B-B20481929BD3}"/>
            </c:ext>
          </c:extLst>
        </c:ser>
        <c:ser>
          <c:idx val="1"/>
          <c:order val="1"/>
          <c:tx>
            <c:strRef>
              <c:f>'Heat map article'!$AN$7</c:f>
              <c:strCache>
                <c:ptCount val="1"/>
                <c:pt idx="0">
                  <c:v>NaMVP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'Heat map article'!$AL$28:$AL$46</c:f>
              <c:numCache>
                <c:formatCode>General</c:formatCode>
                <c:ptCount val="19"/>
                <c:pt idx="0">
                  <c:v>1000</c:v>
                </c:pt>
                <c:pt idx="1">
                  <c:v>1500</c:v>
                </c:pt>
                <c:pt idx="2">
                  <c:v>2000</c:v>
                </c:pt>
                <c:pt idx="3">
                  <c:v>2500</c:v>
                </c:pt>
                <c:pt idx="4">
                  <c:v>3000</c:v>
                </c:pt>
                <c:pt idx="5">
                  <c:v>3500</c:v>
                </c:pt>
                <c:pt idx="6">
                  <c:v>4000</c:v>
                </c:pt>
                <c:pt idx="7">
                  <c:v>4500</c:v>
                </c:pt>
                <c:pt idx="8">
                  <c:v>5000</c:v>
                </c:pt>
                <c:pt idx="9">
                  <c:v>5500</c:v>
                </c:pt>
                <c:pt idx="10">
                  <c:v>6000</c:v>
                </c:pt>
                <c:pt idx="11">
                  <c:v>6500</c:v>
                </c:pt>
                <c:pt idx="12">
                  <c:v>7000</c:v>
                </c:pt>
                <c:pt idx="13">
                  <c:v>7500</c:v>
                </c:pt>
                <c:pt idx="14">
                  <c:v>8000</c:v>
                </c:pt>
                <c:pt idx="15">
                  <c:v>8500</c:v>
                </c:pt>
                <c:pt idx="16">
                  <c:v>9000</c:v>
                </c:pt>
                <c:pt idx="17">
                  <c:v>9500</c:v>
                </c:pt>
                <c:pt idx="18">
                  <c:v>10000</c:v>
                </c:pt>
              </c:numCache>
            </c:numRef>
          </c:xVal>
          <c:yVal>
            <c:numRef>
              <c:f>'Heat map article'!$AN$28:$AN$46</c:f>
              <c:numCache>
                <c:formatCode>General</c:formatCode>
                <c:ptCount val="19"/>
                <c:pt idx="0">
                  <c:v>1.041209169830039</c:v>
                </c:pt>
                <c:pt idx="1">
                  <c:v>0.70844052182217632</c:v>
                </c:pt>
                <c:pt idx="2">
                  <c:v>0.54205619781824521</c:v>
                </c:pt>
                <c:pt idx="3">
                  <c:v>0.44222560341588651</c:v>
                </c:pt>
                <c:pt idx="4">
                  <c:v>0.37567187381431399</c:v>
                </c:pt>
                <c:pt idx="5">
                  <c:v>0.32813349552747656</c:v>
                </c:pt>
                <c:pt idx="6">
                  <c:v>0.29247971181234839</c:v>
                </c:pt>
                <c:pt idx="7">
                  <c:v>0.26474899114502659</c:v>
                </c:pt>
                <c:pt idx="8">
                  <c:v>0.24256441461116907</c:v>
                </c:pt>
                <c:pt idx="9">
                  <c:v>0.22441339744710387</c:v>
                </c:pt>
                <c:pt idx="10">
                  <c:v>0.20928754981038281</c:v>
                </c:pt>
                <c:pt idx="11">
                  <c:v>0.19648875565623425</c:v>
                </c:pt>
                <c:pt idx="12">
                  <c:v>0.18551836066696406</c:v>
                </c:pt>
                <c:pt idx="13">
                  <c:v>0.17965746471379229</c:v>
                </c:pt>
                <c:pt idx="14">
                  <c:v>0.17965746471379229</c:v>
                </c:pt>
                <c:pt idx="15">
                  <c:v>0.17965746471379229</c:v>
                </c:pt>
                <c:pt idx="16">
                  <c:v>0.17965746471379229</c:v>
                </c:pt>
                <c:pt idx="17">
                  <c:v>0.17965746471379229</c:v>
                </c:pt>
                <c:pt idx="18">
                  <c:v>0.17965746471379229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CF4-49C3-850B-B20481929BD3}"/>
            </c:ext>
          </c:extLst>
        </c:ser>
        <c:ser>
          <c:idx val="2"/>
          <c:order val="2"/>
          <c:tx>
            <c:strRef>
              <c:f>'Heat map article'!$AO$7</c:f>
              <c:strCache>
                <c:ptCount val="1"/>
                <c:pt idx="0">
                  <c:v>NaMMO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'Heat map article'!$AL$28:$AL$46</c:f>
              <c:numCache>
                <c:formatCode>General</c:formatCode>
                <c:ptCount val="19"/>
                <c:pt idx="0">
                  <c:v>1000</c:v>
                </c:pt>
                <c:pt idx="1">
                  <c:v>1500</c:v>
                </c:pt>
                <c:pt idx="2">
                  <c:v>2000</c:v>
                </c:pt>
                <c:pt idx="3">
                  <c:v>2500</c:v>
                </c:pt>
                <c:pt idx="4">
                  <c:v>3000</c:v>
                </c:pt>
                <c:pt idx="5">
                  <c:v>3500</c:v>
                </c:pt>
                <c:pt idx="6">
                  <c:v>4000</c:v>
                </c:pt>
                <c:pt idx="7">
                  <c:v>4500</c:v>
                </c:pt>
                <c:pt idx="8">
                  <c:v>5000</c:v>
                </c:pt>
                <c:pt idx="9">
                  <c:v>5500</c:v>
                </c:pt>
                <c:pt idx="10">
                  <c:v>6000</c:v>
                </c:pt>
                <c:pt idx="11">
                  <c:v>6500</c:v>
                </c:pt>
                <c:pt idx="12">
                  <c:v>7000</c:v>
                </c:pt>
                <c:pt idx="13">
                  <c:v>7500</c:v>
                </c:pt>
                <c:pt idx="14">
                  <c:v>8000</c:v>
                </c:pt>
                <c:pt idx="15">
                  <c:v>8500</c:v>
                </c:pt>
                <c:pt idx="16">
                  <c:v>9000</c:v>
                </c:pt>
                <c:pt idx="17">
                  <c:v>9500</c:v>
                </c:pt>
                <c:pt idx="18">
                  <c:v>10000</c:v>
                </c:pt>
              </c:numCache>
            </c:numRef>
          </c:xVal>
          <c:yVal>
            <c:numRef>
              <c:f>'Heat map article'!$AO$28:$AO$46</c:f>
              <c:numCache>
                <c:formatCode>General</c:formatCode>
                <c:ptCount val="19"/>
                <c:pt idx="0">
                  <c:v>0.37555380500338109</c:v>
                </c:pt>
                <c:pt idx="1">
                  <c:v>0.26689094246602213</c:v>
                </c:pt>
                <c:pt idx="2">
                  <c:v>0.2125595111973427</c:v>
                </c:pt>
                <c:pt idx="3">
                  <c:v>0.17996065243613504</c:v>
                </c:pt>
                <c:pt idx="4">
                  <c:v>0.15822807992866325</c:v>
                </c:pt>
                <c:pt idx="5">
                  <c:v>0.1427048138518977</c:v>
                </c:pt>
                <c:pt idx="6">
                  <c:v>0.1310623642943235</c:v>
                </c:pt>
                <c:pt idx="7">
                  <c:v>0.12200712574954357</c:v>
                </c:pt>
                <c:pt idx="8">
                  <c:v>0.11476293491371965</c:v>
                </c:pt>
                <c:pt idx="9">
                  <c:v>0.10883586968440916</c:v>
                </c:pt>
                <c:pt idx="10">
                  <c:v>0.10389664865998374</c:v>
                </c:pt>
                <c:pt idx="11">
                  <c:v>9.9717307793162249E-2</c:v>
                </c:pt>
                <c:pt idx="12">
                  <c:v>9.6135015621600969E-2</c:v>
                </c:pt>
                <c:pt idx="13">
                  <c:v>9.4221188297068242E-2</c:v>
                </c:pt>
                <c:pt idx="14">
                  <c:v>9.4221188297068242E-2</c:v>
                </c:pt>
                <c:pt idx="15">
                  <c:v>9.4221188297068242E-2</c:v>
                </c:pt>
                <c:pt idx="16">
                  <c:v>9.4221188297068242E-2</c:v>
                </c:pt>
                <c:pt idx="17">
                  <c:v>9.4221188297068242E-2</c:v>
                </c:pt>
                <c:pt idx="18">
                  <c:v>9.4221188297068242E-2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CF4-49C3-850B-B20481929BD3}"/>
            </c:ext>
          </c:extLst>
        </c:ser>
        <c:ser>
          <c:idx val="3"/>
          <c:order val="3"/>
          <c:tx>
            <c:strRef>
              <c:f>'Heat map article'!$AP$7</c:f>
              <c:strCache>
                <c:ptCount val="1"/>
                <c:pt idx="0">
                  <c:v>NaNMMT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'Heat map article'!$AL$28:$AL$46</c:f>
              <c:numCache>
                <c:formatCode>General</c:formatCode>
                <c:ptCount val="19"/>
                <c:pt idx="0">
                  <c:v>1000</c:v>
                </c:pt>
                <c:pt idx="1">
                  <c:v>1500</c:v>
                </c:pt>
                <c:pt idx="2">
                  <c:v>2000</c:v>
                </c:pt>
                <c:pt idx="3">
                  <c:v>2500</c:v>
                </c:pt>
                <c:pt idx="4">
                  <c:v>3000</c:v>
                </c:pt>
                <c:pt idx="5">
                  <c:v>3500</c:v>
                </c:pt>
                <c:pt idx="6">
                  <c:v>4000</c:v>
                </c:pt>
                <c:pt idx="7">
                  <c:v>4500</c:v>
                </c:pt>
                <c:pt idx="8">
                  <c:v>5000</c:v>
                </c:pt>
                <c:pt idx="9">
                  <c:v>5500</c:v>
                </c:pt>
                <c:pt idx="10">
                  <c:v>6000</c:v>
                </c:pt>
                <c:pt idx="11">
                  <c:v>6500</c:v>
                </c:pt>
                <c:pt idx="12">
                  <c:v>7000</c:v>
                </c:pt>
                <c:pt idx="13">
                  <c:v>7500</c:v>
                </c:pt>
                <c:pt idx="14">
                  <c:v>8000</c:v>
                </c:pt>
                <c:pt idx="15">
                  <c:v>8500</c:v>
                </c:pt>
                <c:pt idx="16">
                  <c:v>9000</c:v>
                </c:pt>
                <c:pt idx="17">
                  <c:v>9500</c:v>
                </c:pt>
                <c:pt idx="18">
                  <c:v>10000</c:v>
                </c:pt>
              </c:numCache>
            </c:numRef>
          </c:xVal>
          <c:yVal>
            <c:numRef>
              <c:f>'Heat map article'!$AP$28:$AP$46</c:f>
              <c:numCache>
                <c:formatCode>General</c:formatCode>
                <c:ptCount val="19"/>
                <c:pt idx="0">
                  <c:v>0.35534641401972056</c:v>
                </c:pt>
                <c:pt idx="1">
                  <c:v>0.25341934847691516</c:v>
                </c:pt>
                <c:pt idx="2">
                  <c:v>0.20245581570551244</c:v>
                </c:pt>
                <c:pt idx="3">
                  <c:v>0.17187769604267078</c:v>
                </c:pt>
                <c:pt idx="4">
                  <c:v>0.15149228293410971</c:v>
                </c:pt>
                <c:pt idx="5">
                  <c:v>0.1369312735708518</c:v>
                </c:pt>
                <c:pt idx="6">
                  <c:v>0.12601051654840834</c:v>
                </c:pt>
                <c:pt idx="7">
                  <c:v>0.11751659441984125</c:v>
                </c:pt>
                <c:pt idx="8">
                  <c:v>0.11072145671698753</c:v>
                </c:pt>
                <c:pt idx="9">
                  <c:v>0.10516179859647089</c:v>
                </c:pt>
                <c:pt idx="10">
                  <c:v>0.100528750162707</c:v>
                </c:pt>
                <c:pt idx="11">
                  <c:v>9.6608478411060628E-2</c:v>
                </c:pt>
                <c:pt idx="12">
                  <c:v>9.3248245481078032E-2</c:v>
                </c:pt>
                <c:pt idx="13">
                  <c:v>9.1453052545881847E-2</c:v>
                </c:pt>
                <c:pt idx="14">
                  <c:v>9.1453052545881847E-2</c:v>
                </c:pt>
                <c:pt idx="15">
                  <c:v>9.1453052545881847E-2</c:v>
                </c:pt>
                <c:pt idx="16">
                  <c:v>9.1453052545881847E-2</c:v>
                </c:pt>
                <c:pt idx="17">
                  <c:v>9.1453052545881847E-2</c:v>
                </c:pt>
                <c:pt idx="18">
                  <c:v>9.1453052545881847E-2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CF4-49C3-850B-B20481929BD3}"/>
            </c:ext>
          </c:extLst>
        </c:ser>
        <c:ser>
          <c:idx val="4"/>
          <c:order val="4"/>
          <c:tx>
            <c:strRef>
              <c:f>'Heat map article'!$AQ$7</c:f>
              <c:strCache>
                <c:ptCount val="1"/>
                <c:pt idx="0">
                  <c:v>NaPBA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'Heat map article'!$AL$28:$AL$46</c:f>
              <c:numCache>
                <c:formatCode>General</c:formatCode>
                <c:ptCount val="19"/>
                <c:pt idx="0">
                  <c:v>1000</c:v>
                </c:pt>
                <c:pt idx="1">
                  <c:v>1500</c:v>
                </c:pt>
                <c:pt idx="2">
                  <c:v>2000</c:v>
                </c:pt>
                <c:pt idx="3">
                  <c:v>2500</c:v>
                </c:pt>
                <c:pt idx="4">
                  <c:v>3000</c:v>
                </c:pt>
                <c:pt idx="5">
                  <c:v>3500</c:v>
                </c:pt>
                <c:pt idx="6">
                  <c:v>4000</c:v>
                </c:pt>
                <c:pt idx="7">
                  <c:v>4500</c:v>
                </c:pt>
                <c:pt idx="8">
                  <c:v>5000</c:v>
                </c:pt>
                <c:pt idx="9">
                  <c:v>5500</c:v>
                </c:pt>
                <c:pt idx="10">
                  <c:v>6000</c:v>
                </c:pt>
                <c:pt idx="11">
                  <c:v>6500</c:v>
                </c:pt>
                <c:pt idx="12">
                  <c:v>7000</c:v>
                </c:pt>
                <c:pt idx="13">
                  <c:v>7500</c:v>
                </c:pt>
                <c:pt idx="14">
                  <c:v>8000</c:v>
                </c:pt>
                <c:pt idx="15">
                  <c:v>8500</c:v>
                </c:pt>
                <c:pt idx="16">
                  <c:v>9000</c:v>
                </c:pt>
                <c:pt idx="17">
                  <c:v>9500</c:v>
                </c:pt>
                <c:pt idx="18">
                  <c:v>10000</c:v>
                </c:pt>
              </c:numCache>
            </c:numRef>
          </c:xVal>
          <c:yVal>
            <c:numRef>
              <c:f>'Heat map article'!$AQ$28:$AQ$46</c:f>
              <c:numCache>
                <c:formatCode>General</c:formatCode>
                <c:ptCount val="19"/>
                <c:pt idx="0">
                  <c:v>0.49755046034292855</c:v>
                </c:pt>
                <c:pt idx="1">
                  <c:v>0.34600138216410292</c:v>
                </c:pt>
                <c:pt idx="2">
                  <c:v>0.27022684307469003</c:v>
                </c:pt>
                <c:pt idx="3">
                  <c:v>0.22476211962104237</c:v>
                </c:pt>
                <c:pt idx="4">
                  <c:v>0.19445230398527724</c:v>
                </c:pt>
                <c:pt idx="5">
                  <c:v>0.17280243567401643</c:v>
                </c:pt>
                <c:pt idx="6">
                  <c:v>0.15656503444057085</c:v>
                </c:pt>
                <c:pt idx="7">
                  <c:v>0.14393594459233536</c:v>
                </c:pt>
                <c:pt idx="8">
                  <c:v>0.13383267271374696</c:v>
                </c:pt>
                <c:pt idx="9">
                  <c:v>0.1255663593585383</c:v>
                </c:pt>
                <c:pt idx="10">
                  <c:v>0.1186777648958644</c:v>
                </c:pt>
                <c:pt idx="11">
                  <c:v>0.11284895419667881</c:v>
                </c:pt>
                <c:pt idx="12">
                  <c:v>0.10785283074023401</c:v>
                </c:pt>
                <c:pt idx="13">
                  <c:v>0.1051836688936402</c:v>
                </c:pt>
                <c:pt idx="14">
                  <c:v>0.1051836688936402</c:v>
                </c:pt>
                <c:pt idx="15">
                  <c:v>0.1051836688936402</c:v>
                </c:pt>
                <c:pt idx="16">
                  <c:v>0.1051836688936402</c:v>
                </c:pt>
                <c:pt idx="17">
                  <c:v>0.1051836688936402</c:v>
                </c:pt>
                <c:pt idx="18">
                  <c:v>0.1051836688936402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ECF4-49C3-850B-B20481929BD3}"/>
            </c:ext>
          </c:extLst>
        </c:ser>
        <c:ser>
          <c:idx val="5"/>
          <c:order val="5"/>
          <c:tx>
            <c:strRef>
              <c:f>'Heat map article'!$AR$7</c:f>
              <c:strCache>
                <c:ptCount val="1"/>
                <c:pt idx="0">
                  <c:v>LiNMC622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'Heat map article'!$AL$28:$AL$46</c:f>
              <c:numCache>
                <c:formatCode>General</c:formatCode>
                <c:ptCount val="19"/>
                <c:pt idx="0">
                  <c:v>1000</c:v>
                </c:pt>
                <c:pt idx="1">
                  <c:v>1500</c:v>
                </c:pt>
                <c:pt idx="2">
                  <c:v>2000</c:v>
                </c:pt>
                <c:pt idx="3">
                  <c:v>2500</c:v>
                </c:pt>
                <c:pt idx="4">
                  <c:v>3000</c:v>
                </c:pt>
                <c:pt idx="5">
                  <c:v>3500</c:v>
                </c:pt>
                <c:pt idx="6">
                  <c:v>4000</c:v>
                </c:pt>
                <c:pt idx="7">
                  <c:v>4500</c:v>
                </c:pt>
                <c:pt idx="8">
                  <c:v>5000</c:v>
                </c:pt>
                <c:pt idx="9">
                  <c:v>5500</c:v>
                </c:pt>
                <c:pt idx="10">
                  <c:v>6000</c:v>
                </c:pt>
                <c:pt idx="11">
                  <c:v>6500</c:v>
                </c:pt>
                <c:pt idx="12">
                  <c:v>7000</c:v>
                </c:pt>
                <c:pt idx="13">
                  <c:v>7500</c:v>
                </c:pt>
                <c:pt idx="14">
                  <c:v>8000</c:v>
                </c:pt>
                <c:pt idx="15">
                  <c:v>8500</c:v>
                </c:pt>
                <c:pt idx="16">
                  <c:v>9000</c:v>
                </c:pt>
                <c:pt idx="17">
                  <c:v>9500</c:v>
                </c:pt>
                <c:pt idx="18">
                  <c:v>10000</c:v>
                </c:pt>
              </c:numCache>
            </c:numRef>
          </c:xVal>
          <c:yVal>
            <c:numRef>
              <c:f>'Heat map article'!$AR$28:$AR$46</c:f>
              <c:numCache>
                <c:formatCode>General</c:formatCode>
                <c:ptCount val="19"/>
                <c:pt idx="0">
                  <c:v>0.28677161944741836</c:v>
                </c:pt>
                <c:pt idx="1">
                  <c:v>0.20770281876204696</c:v>
                </c:pt>
                <c:pt idx="2">
                  <c:v>0.16816841841936128</c:v>
                </c:pt>
                <c:pt idx="3">
                  <c:v>0.14444777821374991</c:v>
                </c:pt>
                <c:pt idx="4">
                  <c:v>0.12863401807667563</c:v>
                </c:pt>
                <c:pt idx="5">
                  <c:v>0.1173384751216226</c:v>
                </c:pt>
                <c:pt idx="6">
                  <c:v>0.1088668179053328</c:v>
                </c:pt>
                <c:pt idx="7">
                  <c:v>0.10227775118155186</c:v>
                </c:pt>
                <c:pt idx="8">
                  <c:v>9.7006497802527097E-2</c:v>
                </c:pt>
                <c:pt idx="9">
                  <c:v>9.2693654128779571E-2</c:v>
                </c:pt>
                <c:pt idx="10">
                  <c:v>8.9099617733989972E-2</c:v>
                </c:pt>
                <c:pt idx="11">
                  <c:v>8.6058510015321832E-2</c:v>
                </c:pt>
                <c:pt idx="12">
                  <c:v>8.345184625646343E-2</c:v>
                </c:pt>
                <c:pt idx="13">
                  <c:v>8.205924507022401E-2</c:v>
                </c:pt>
                <c:pt idx="14">
                  <c:v>8.205924507022401E-2</c:v>
                </c:pt>
                <c:pt idx="15">
                  <c:v>8.205924507022401E-2</c:v>
                </c:pt>
                <c:pt idx="16">
                  <c:v>8.205924507022401E-2</c:v>
                </c:pt>
                <c:pt idx="17">
                  <c:v>8.205924507022401E-2</c:v>
                </c:pt>
                <c:pt idx="18">
                  <c:v>8.205924507022401E-2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ECF4-49C3-850B-B20481929BD3}"/>
            </c:ext>
          </c:extLst>
        </c:ser>
        <c:ser>
          <c:idx val="6"/>
          <c:order val="6"/>
          <c:tx>
            <c:strRef>
              <c:f>'Heat map article'!$AS$7</c:f>
              <c:strCache>
                <c:ptCount val="1"/>
                <c:pt idx="0">
                  <c:v>LiFP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'Heat map article'!$AL$28:$AL$46</c:f>
              <c:numCache>
                <c:formatCode>General</c:formatCode>
                <c:ptCount val="19"/>
                <c:pt idx="0">
                  <c:v>1000</c:v>
                </c:pt>
                <c:pt idx="1">
                  <c:v>1500</c:v>
                </c:pt>
                <c:pt idx="2">
                  <c:v>2000</c:v>
                </c:pt>
                <c:pt idx="3">
                  <c:v>2500</c:v>
                </c:pt>
                <c:pt idx="4">
                  <c:v>3000</c:v>
                </c:pt>
                <c:pt idx="5">
                  <c:v>3500</c:v>
                </c:pt>
                <c:pt idx="6">
                  <c:v>4000</c:v>
                </c:pt>
                <c:pt idx="7">
                  <c:v>4500</c:v>
                </c:pt>
                <c:pt idx="8">
                  <c:v>5000</c:v>
                </c:pt>
                <c:pt idx="9">
                  <c:v>5500</c:v>
                </c:pt>
                <c:pt idx="10">
                  <c:v>6000</c:v>
                </c:pt>
                <c:pt idx="11">
                  <c:v>6500</c:v>
                </c:pt>
                <c:pt idx="12">
                  <c:v>7000</c:v>
                </c:pt>
                <c:pt idx="13">
                  <c:v>7500</c:v>
                </c:pt>
                <c:pt idx="14">
                  <c:v>8000</c:v>
                </c:pt>
                <c:pt idx="15">
                  <c:v>8500</c:v>
                </c:pt>
                <c:pt idx="16">
                  <c:v>9000</c:v>
                </c:pt>
                <c:pt idx="17">
                  <c:v>9500</c:v>
                </c:pt>
                <c:pt idx="18">
                  <c:v>10000</c:v>
                </c:pt>
              </c:numCache>
            </c:numRef>
          </c:xVal>
          <c:yVal>
            <c:numRef>
              <c:f>'Heat map article'!$AS$28:$AS$46</c:f>
              <c:numCache>
                <c:formatCode>General</c:formatCode>
                <c:ptCount val="19"/>
                <c:pt idx="0">
                  <c:v>0.38463764069657663</c:v>
                </c:pt>
                <c:pt idx="1">
                  <c:v>0.27072616906653496</c:v>
                </c:pt>
                <c:pt idx="2">
                  <c:v>0.21377043325151415</c:v>
                </c:pt>
                <c:pt idx="3">
                  <c:v>0.17959699176250163</c:v>
                </c:pt>
                <c:pt idx="4">
                  <c:v>0.15681469743649329</c:v>
                </c:pt>
                <c:pt idx="5">
                  <c:v>0.14054163006077305</c:v>
                </c:pt>
                <c:pt idx="6">
                  <c:v>0.12833682952898284</c:v>
                </c:pt>
                <c:pt idx="7">
                  <c:v>0.11884420689314604</c:v>
                </c:pt>
                <c:pt idx="8">
                  <c:v>0.11125010878447661</c:v>
                </c:pt>
                <c:pt idx="9">
                  <c:v>0.10503675578647433</c:v>
                </c:pt>
                <c:pt idx="10">
                  <c:v>9.9858961621472439E-2</c:v>
                </c:pt>
                <c:pt idx="11">
                  <c:v>9.5477751174163128E-2</c:v>
                </c:pt>
                <c:pt idx="12">
                  <c:v>9.1722427933612322E-2</c:v>
                </c:pt>
                <c:pt idx="13">
                  <c:v>8.9716159353044056E-2</c:v>
                </c:pt>
                <c:pt idx="14">
                  <c:v>8.9716159353044056E-2</c:v>
                </c:pt>
                <c:pt idx="15">
                  <c:v>8.9716159353044056E-2</c:v>
                </c:pt>
                <c:pt idx="16">
                  <c:v>8.9716159353044056E-2</c:v>
                </c:pt>
                <c:pt idx="17">
                  <c:v>8.9716159353044056E-2</c:v>
                </c:pt>
                <c:pt idx="18">
                  <c:v>8.9716159353044056E-2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ECF4-49C3-850B-B20481929BD3}"/>
            </c:ext>
          </c:extLst>
        </c:ser>
        <c:ser>
          <c:idx val="7"/>
          <c:order val="7"/>
          <c:tx>
            <c:strRef>
              <c:f>'Heat map article'!$AT$7</c:f>
              <c:strCache>
                <c:ptCount val="1"/>
                <c:pt idx="0">
                  <c:v>NMC reference @ 4000 cycles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'Heat map article'!$AL$28:$AL$46</c:f>
              <c:numCache>
                <c:formatCode>General</c:formatCode>
                <c:ptCount val="19"/>
                <c:pt idx="0">
                  <c:v>1000</c:v>
                </c:pt>
                <c:pt idx="1">
                  <c:v>1500</c:v>
                </c:pt>
                <c:pt idx="2">
                  <c:v>2000</c:v>
                </c:pt>
                <c:pt idx="3">
                  <c:v>2500</c:v>
                </c:pt>
                <c:pt idx="4">
                  <c:v>3000</c:v>
                </c:pt>
                <c:pt idx="5">
                  <c:v>3500</c:v>
                </c:pt>
                <c:pt idx="6">
                  <c:v>4000</c:v>
                </c:pt>
                <c:pt idx="7">
                  <c:v>4500</c:v>
                </c:pt>
                <c:pt idx="8">
                  <c:v>5000</c:v>
                </c:pt>
                <c:pt idx="9">
                  <c:v>5500</c:v>
                </c:pt>
                <c:pt idx="10">
                  <c:v>6000</c:v>
                </c:pt>
                <c:pt idx="11">
                  <c:v>6500</c:v>
                </c:pt>
                <c:pt idx="12">
                  <c:v>7000</c:v>
                </c:pt>
                <c:pt idx="13">
                  <c:v>7500</c:v>
                </c:pt>
                <c:pt idx="14">
                  <c:v>8000</c:v>
                </c:pt>
                <c:pt idx="15">
                  <c:v>8500</c:v>
                </c:pt>
                <c:pt idx="16">
                  <c:v>9000</c:v>
                </c:pt>
                <c:pt idx="17">
                  <c:v>9500</c:v>
                </c:pt>
                <c:pt idx="18">
                  <c:v>10000</c:v>
                </c:pt>
              </c:numCache>
            </c:numRef>
          </c:xVal>
          <c:yVal>
            <c:numRef>
              <c:f>'Heat map article'!$AT$28:$AT$46</c:f>
              <c:numCache>
                <c:formatCode>General</c:formatCode>
                <c:ptCount val="19"/>
                <c:pt idx="0">
                  <c:v>0.1088668179053328</c:v>
                </c:pt>
                <c:pt idx="1">
                  <c:v>0.1088668179053328</c:v>
                </c:pt>
                <c:pt idx="2">
                  <c:v>0.1088668179053328</c:v>
                </c:pt>
                <c:pt idx="3">
                  <c:v>0.1088668179053328</c:v>
                </c:pt>
                <c:pt idx="4">
                  <c:v>0.1088668179053328</c:v>
                </c:pt>
                <c:pt idx="5">
                  <c:v>0.1088668179053328</c:v>
                </c:pt>
                <c:pt idx="6">
                  <c:v>0.1088668179053328</c:v>
                </c:pt>
                <c:pt idx="7">
                  <c:v>0.1088668179053328</c:v>
                </c:pt>
                <c:pt idx="8">
                  <c:v>0.1088668179053328</c:v>
                </c:pt>
                <c:pt idx="9">
                  <c:v>0.1088668179053328</c:v>
                </c:pt>
                <c:pt idx="10">
                  <c:v>0.1088668179053328</c:v>
                </c:pt>
                <c:pt idx="11">
                  <c:v>0.1088668179053328</c:v>
                </c:pt>
                <c:pt idx="12">
                  <c:v>0.1088668179053328</c:v>
                </c:pt>
                <c:pt idx="13">
                  <c:v>0.1088668179053328</c:v>
                </c:pt>
                <c:pt idx="14">
                  <c:v>0.1088668179053328</c:v>
                </c:pt>
                <c:pt idx="15">
                  <c:v>0.1088668179053328</c:v>
                </c:pt>
                <c:pt idx="16">
                  <c:v>0.1088668179053328</c:v>
                </c:pt>
                <c:pt idx="17">
                  <c:v>0.1088668179053328</c:v>
                </c:pt>
                <c:pt idx="18">
                  <c:v>0.1088668179053328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ECF4-49C3-850B-B20481929B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9502080"/>
        <c:axId val="539493848"/>
      </c:scatterChart>
      <c:valAx>
        <c:axId val="539502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9493848"/>
        <c:crosses val="autoZero"/>
        <c:crossBetween val="midCat"/>
      </c:valAx>
      <c:valAx>
        <c:axId val="539493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95020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GWP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'Heat map article'!$AU$7</c:f>
              <c:strCache>
                <c:ptCount val="1"/>
                <c:pt idx="0">
                  <c:v>NaNMC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'Heat map article'!$AL$28:$AL$46</c:f>
              <c:numCache>
                <c:formatCode>General</c:formatCode>
                <c:ptCount val="19"/>
                <c:pt idx="0">
                  <c:v>1000</c:v>
                </c:pt>
                <c:pt idx="1">
                  <c:v>1500</c:v>
                </c:pt>
                <c:pt idx="2">
                  <c:v>2000</c:v>
                </c:pt>
                <c:pt idx="3">
                  <c:v>2500</c:v>
                </c:pt>
                <c:pt idx="4">
                  <c:v>3000</c:v>
                </c:pt>
                <c:pt idx="5">
                  <c:v>3500</c:v>
                </c:pt>
                <c:pt idx="6">
                  <c:v>4000</c:v>
                </c:pt>
                <c:pt idx="7">
                  <c:v>4500</c:v>
                </c:pt>
                <c:pt idx="8">
                  <c:v>5000</c:v>
                </c:pt>
                <c:pt idx="9">
                  <c:v>5500</c:v>
                </c:pt>
                <c:pt idx="10">
                  <c:v>6000</c:v>
                </c:pt>
                <c:pt idx="11">
                  <c:v>6500</c:v>
                </c:pt>
                <c:pt idx="12">
                  <c:v>7000</c:v>
                </c:pt>
                <c:pt idx="13">
                  <c:v>7500</c:v>
                </c:pt>
                <c:pt idx="14">
                  <c:v>8000</c:v>
                </c:pt>
                <c:pt idx="15">
                  <c:v>8500</c:v>
                </c:pt>
                <c:pt idx="16">
                  <c:v>9000</c:v>
                </c:pt>
                <c:pt idx="17">
                  <c:v>9500</c:v>
                </c:pt>
                <c:pt idx="18">
                  <c:v>10000</c:v>
                </c:pt>
              </c:numCache>
            </c:numRef>
          </c:xVal>
          <c:yVal>
            <c:numRef>
              <c:f>'Heat map article'!$AU$28:$AU$46</c:f>
              <c:numCache>
                <c:formatCode>General</c:formatCode>
                <c:ptCount val="19"/>
                <c:pt idx="0">
                  <c:v>6.5705927614318732E-2</c:v>
                </c:pt>
                <c:pt idx="1">
                  <c:v>4.6534218409545816E-2</c:v>
                </c:pt>
                <c:pt idx="2">
                  <c:v>3.6948363807159365E-2</c:v>
                </c:pt>
                <c:pt idx="3">
                  <c:v>3.1196851045727485E-2</c:v>
                </c:pt>
                <c:pt idx="4">
                  <c:v>2.7362509204772907E-2</c:v>
                </c:pt>
                <c:pt idx="5">
                  <c:v>2.462369360409106E-2</c:v>
                </c:pt>
                <c:pt idx="6">
                  <c:v>2.2569581903579678E-2</c:v>
                </c:pt>
                <c:pt idx="7">
                  <c:v>2.0971939469848603E-2</c:v>
                </c:pt>
                <c:pt idx="8">
                  <c:v>1.969382552286374E-2</c:v>
                </c:pt>
                <c:pt idx="9">
                  <c:v>1.8648095929876124E-2</c:v>
                </c:pt>
                <c:pt idx="10">
                  <c:v>1.7776654602386446E-2</c:v>
                </c:pt>
                <c:pt idx="11">
                  <c:v>1.7039281171433645E-2</c:v>
                </c:pt>
                <c:pt idx="12">
                  <c:v>1.6407246802045528E-2</c:v>
                </c:pt>
                <c:pt idx="13">
                  <c:v>1.6069584604701186E-2</c:v>
                </c:pt>
                <c:pt idx="14">
                  <c:v>1.6069584604701186E-2</c:v>
                </c:pt>
                <c:pt idx="15">
                  <c:v>1.6069584604701186E-2</c:v>
                </c:pt>
                <c:pt idx="16">
                  <c:v>1.6069584604701186E-2</c:v>
                </c:pt>
                <c:pt idx="17">
                  <c:v>1.6069584604701186E-2</c:v>
                </c:pt>
                <c:pt idx="18">
                  <c:v>1.6069584604701186E-2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C62-40CD-B744-2122144E24D7}"/>
            </c:ext>
          </c:extLst>
        </c:ser>
        <c:ser>
          <c:idx val="1"/>
          <c:order val="1"/>
          <c:tx>
            <c:strRef>
              <c:f>'Heat map article'!$AV$7</c:f>
              <c:strCache>
                <c:ptCount val="1"/>
                <c:pt idx="0">
                  <c:v>NaMVP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'Heat map article'!$AL$28:$AL$46</c:f>
              <c:numCache>
                <c:formatCode>General</c:formatCode>
                <c:ptCount val="19"/>
                <c:pt idx="0">
                  <c:v>1000</c:v>
                </c:pt>
                <c:pt idx="1">
                  <c:v>1500</c:v>
                </c:pt>
                <c:pt idx="2">
                  <c:v>2000</c:v>
                </c:pt>
                <c:pt idx="3">
                  <c:v>2500</c:v>
                </c:pt>
                <c:pt idx="4">
                  <c:v>3000</c:v>
                </c:pt>
                <c:pt idx="5">
                  <c:v>3500</c:v>
                </c:pt>
                <c:pt idx="6">
                  <c:v>4000</c:v>
                </c:pt>
                <c:pt idx="7">
                  <c:v>4500</c:v>
                </c:pt>
                <c:pt idx="8">
                  <c:v>5000</c:v>
                </c:pt>
                <c:pt idx="9">
                  <c:v>5500</c:v>
                </c:pt>
                <c:pt idx="10">
                  <c:v>6000</c:v>
                </c:pt>
                <c:pt idx="11">
                  <c:v>6500</c:v>
                </c:pt>
                <c:pt idx="12">
                  <c:v>7000</c:v>
                </c:pt>
                <c:pt idx="13">
                  <c:v>7500</c:v>
                </c:pt>
                <c:pt idx="14">
                  <c:v>8000</c:v>
                </c:pt>
                <c:pt idx="15">
                  <c:v>8500</c:v>
                </c:pt>
                <c:pt idx="16">
                  <c:v>9000</c:v>
                </c:pt>
                <c:pt idx="17">
                  <c:v>9500</c:v>
                </c:pt>
                <c:pt idx="18">
                  <c:v>10000</c:v>
                </c:pt>
              </c:numCache>
            </c:numRef>
          </c:xVal>
          <c:yVal>
            <c:numRef>
              <c:f>'Heat map article'!$AV$28:$AV$46</c:f>
              <c:numCache>
                <c:formatCode>General</c:formatCode>
                <c:ptCount val="19"/>
                <c:pt idx="0">
                  <c:v>0.27220460509761235</c:v>
                </c:pt>
                <c:pt idx="1">
                  <c:v>0.18383303207224336</c:v>
                </c:pt>
                <c:pt idx="2">
                  <c:v>0.13964724555955887</c:v>
                </c:pt>
                <c:pt idx="3">
                  <c:v>0.11313577365194816</c:v>
                </c:pt>
                <c:pt idx="4">
                  <c:v>9.5461459046874364E-2</c:v>
                </c:pt>
                <c:pt idx="5">
                  <c:v>8.2836948614678801E-2</c:v>
                </c:pt>
                <c:pt idx="6">
                  <c:v>7.3368565790532109E-2</c:v>
                </c:pt>
                <c:pt idx="7">
                  <c:v>6.6004268038418024E-2</c:v>
                </c:pt>
                <c:pt idx="8">
                  <c:v>6.0112829836726771E-2</c:v>
                </c:pt>
                <c:pt idx="9">
                  <c:v>5.5292562217161181E-2</c:v>
                </c:pt>
                <c:pt idx="10">
                  <c:v>5.1275672534189867E-2</c:v>
                </c:pt>
                <c:pt idx="11">
                  <c:v>4.7876765879367983E-2</c:v>
                </c:pt>
                <c:pt idx="12">
                  <c:v>4.4963417318092086E-2</c:v>
                </c:pt>
                <c:pt idx="13">
                  <c:v>4.3406970826451535E-2</c:v>
                </c:pt>
                <c:pt idx="14">
                  <c:v>4.3406970826451535E-2</c:v>
                </c:pt>
                <c:pt idx="15">
                  <c:v>4.3406970826451535E-2</c:v>
                </c:pt>
                <c:pt idx="16">
                  <c:v>4.3406970826451535E-2</c:v>
                </c:pt>
                <c:pt idx="17">
                  <c:v>4.3406970826451535E-2</c:v>
                </c:pt>
                <c:pt idx="18">
                  <c:v>4.3406970826451535E-2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C62-40CD-B744-2122144E24D7}"/>
            </c:ext>
          </c:extLst>
        </c:ser>
        <c:ser>
          <c:idx val="2"/>
          <c:order val="2"/>
          <c:tx>
            <c:strRef>
              <c:f>'Heat map article'!$AW$7</c:f>
              <c:strCache>
                <c:ptCount val="1"/>
                <c:pt idx="0">
                  <c:v>NaMMO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'Heat map article'!$AL$28:$AL$46</c:f>
              <c:numCache>
                <c:formatCode>General</c:formatCode>
                <c:ptCount val="19"/>
                <c:pt idx="0">
                  <c:v>1000</c:v>
                </c:pt>
                <c:pt idx="1">
                  <c:v>1500</c:v>
                </c:pt>
                <c:pt idx="2">
                  <c:v>2000</c:v>
                </c:pt>
                <c:pt idx="3">
                  <c:v>2500</c:v>
                </c:pt>
                <c:pt idx="4">
                  <c:v>3000</c:v>
                </c:pt>
                <c:pt idx="5">
                  <c:v>3500</c:v>
                </c:pt>
                <c:pt idx="6">
                  <c:v>4000</c:v>
                </c:pt>
                <c:pt idx="7">
                  <c:v>4500</c:v>
                </c:pt>
                <c:pt idx="8">
                  <c:v>5000</c:v>
                </c:pt>
                <c:pt idx="9">
                  <c:v>5500</c:v>
                </c:pt>
                <c:pt idx="10">
                  <c:v>6000</c:v>
                </c:pt>
                <c:pt idx="11">
                  <c:v>6500</c:v>
                </c:pt>
                <c:pt idx="12">
                  <c:v>7000</c:v>
                </c:pt>
                <c:pt idx="13">
                  <c:v>7500</c:v>
                </c:pt>
                <c:pt idx="14">
                  <c:v>8000</c:v>
                </c:pt>
                <c:pt idx="15">
                  <c:v>8500</c:v>
                </c:pt>
                <c:pt idx="16">
                  <c:v>9000</c:v>
                </c:pt>
                <c:pt idx="17">
                  <c:v>9500</c:v>
                </c:pt>
                <c:pt idx="18">
                  <c:v>10000</c:v>
                </c:pt>
              </c:numCache>
            </c:numRef>
          </c:xVal>
          <c:yVal>
            <c:numRef>
              <c:f>'Heat map article'!$AW$28:$AW$46</c:f>
              <c:numCache>
                <c:formatCode>General</c:formatCode>
                <c:ptCount val="19"/>
                <c:pt idx="0">
                  <c:v>3.087233716789959E-2</c:v>
                </c:pt>
                <c:pt idx="1">
                  <c:v>2.3311824778599725E-2</c:v>
                </c:pt>
                <c:pt idx="2">
                  <c:v>1.953156858394979E-2</c:v>
                </c:pt>
                <c:pt idx="3">
                  <c:v>1.7263414867159831E-2</c:v>
                </c:pt>
                <c:pt idx="4">
                  <c:v>1.5751312389299856E-2</c:v>
                </c:pt>
                <c:pt idx="5">
                  <c:v>1.4671239190828448E-2</c:v>
                </c:pt>
                <c:pt idx="6">
                  <c:v>1.3861184291974889E-2</c:v>
                </c:pt>
                <c:pt idx="7">
                  <c:v>1.3231141592866568E-2</c:v>
                </c:pt>
                <c:pt idx="8">
                  <c:v>1.2727107433579909E-2</c:v>
                </c:pt>
                <c:pt idx="9">
                  <c:v>1.231471584870901E-2</c:v>
                </c:pt>
                <c:pt idx="10">
                  <c:v>1.1971056194649922E-2</c:v>
                </c:pt>
                <c:pt idx="11">
                  <c:v>1.1680267256599928E-2</c:v>
                </c:pt>
                <c:pt idx="12">
                  <c:v>1.1431019595414219E-2</c:v>
                </c:pt>
                <c:pt idx="13">
                  <c:v>1.1297859886013633E-2</c:v>
                </c:pt>
                <c:pt idx="14">
                  <c:v>1.1297859886013633E-2</c:v>
                </c:pt>
                <c:pt idx="15">
                  <c:v>1.1297859886013633E-2</c:v>
                </c:pt>
                <c:pt idx="16">
                  <c:v>1.1297859886013633E-2</c:v>
                </c:pt>
                <c:pt idx="17">
                  <c:v>1.1297859886013633E-2</c:v>
                </c:pt>
                <c:pt idx="18">
                  <c:v>1.1297859886013633E-2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C62-40CD-B744-2122144E24D7}"/>
            </c:ext>
          </c:extLst>
        </c:ser>
        <c:ser>
          <c:idx val="3"/>
          <c:order val="3"/>
          <c:tx>
            <c:strRef>
              <c:f>'Heat map article'!$AX$7</c:f>
              <c:strCache>
                <c:ptCount val="1"/>
                <c:pt idx="0">
                  <c:v>NaNMMT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'Heat map article'!$AL$28:$AL$46</c:f>
              <c:numCache>
                <c:formatCode>General</c:formatCode>
                <c:ptCount val="19"/>
                <c:pt idx="0">
                  <c:v>1000</c:v>
                </c:pt>
                <c:pt idx="1">
                  <c:v>1500</c:v>
                </c:pt>
                <c:pt idx="2">
                  <c:v>2000</c:v>
                </c:pt>
                <c:pt idx="3">
                  <c:v>2500</c:v>
                </c:pt>
                <c:pt idx="4">
                  <c:v>3000</c:v>
                </c:pt>
                <c:pt idx="5">
                  <c:v>3500</c:v>
                </c:pt>
                <c:pt idx="6">
                  <c:v>4000</c:v>
                </c:pt>
                <c:pt idx="7">
                  <c:v>4500</c:v>
                </c:pt>
                <c:pt idx="8">
                  <c:v>5000</c:v>
                </c:pt>
                <c:pt idx="9">
                  <c:v>5500</c:v>
                </c:pt>
                <c:pt idx="10">
                  <c:v>6000</c:v>
                </c:pt>
                <c:pt idx="11">
                  <c:v>6500</c:v>
                </c:pt>
                <c:pt idx="12">
                  <c:v>7000</c:v>
                </c:pt>
                <c:pt idx="13">
                  <c:v>7500</c:v>
                </c:pt>
                <c:pt idx="14">
                  <c:v>8000</c:v>
                </c:pt>
                <c:pt idx="15">
                  <c:v>8500</c:v>
                </c:pt>
                <c:pt idx="16">
                  <c:v>9000</c:v>
                </c:pt>
                <c:pt idx="17">
                  <c:v>9500</c:v>
                </c:pt>
                <c:pt idx="18">
                  <c:v>10000</c:v>
                </c:pt>
              </c:numCache>
            </c:numRef>
          </c:xVal>
          <c:yVal>
            <c:numRef>
              <c:f>'Heat map article'!$AX$28:$AX$46</c:f>
              <c:numCache>
                <c:formatCode>General</c:formatCode>
                <c:ptCount val="19"/>
                <c:pt idx="0">
                  <c:v>3.0649364527098894E-2</c:v>
                </c:pt>
                <c:pt idx="1">
                  <c:v>2.3163176351399258E-2</c:v>
                </c:pt>
                <c:pt idx="2">
                  <c:v>1.9420082263549444E-2</c:v>
                </c:pt>
                <c:pt idx="3">
                  <c:v>1.7174225810839553E-2</c:v>
                </c:pt>
                <c:pt idx="4">
                  <c:v>1.5676988175699628E-2</c:v>
                </c:pt>
                <c:pt idx="5">
                  <c:v>1.4607532722028247E-2</c:v>
                </c:pt>
                <c:pt idx="6">
                  <c:v>1.3805441131774716E-2</c:v>
                </c:pt>
                <c:pt idx="7">
                  <c:v>1.318159211713308E-2</c:v>
                </c:pt>
                <c:pt idx="8">
                  <c:v>1.268251290541977E-2</c:v>
                </c:pt>
                <c:pt idx="9">
                  <c:v>1.227417536856343E-2</c:v>
                </c:pt>
                <c:pt idx="10">
                  <c:v>1.1933894087849808E-2</c:v>
                </c:pt>
                <c:pt idx="11">
                  <c:v>1.1645963773399822E-2</c:v>
                </c:pt>
                <c:pt idx="12">
                  <c:v>1.1399166361014118E-2</c:v>
                </c:pt>
                <c:pt idx="13">
                  <c:v>1.1267315688643675E-2</c:v>
                </c:pt>
                <c:pt idx="14">
                  <c:v>1.1267315688643675E-2</c:v>
                </c:pt>
                <c:pt idx="15">
                  <c:v>1.1267315688643675E-2</c:v>
                </c:pt>
                <c:pt idx="16">
                  <c:v>1.1267315688643675E-2</c:v>
                </c:pt>
                <c:pt idx="17">
                  <c:v>1.1267315688643675E-2</c:v>
                </c:pt>
                <c:pt idx="18">
                  <c:v>1.1267315688643675E-2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C62-40CD-B744-2122144E24D7}"/>
            </c:ext>
          </c:extLst>
        </c:ser>
        <c:ser>
          <c:idx val="4"/>
          <c:order val="4"/>
          <c:tx>
            <c:strRef>
              <c:f>'Heat map article'!$AY$7</c:f>
              <c:strCache>
                <c:ptCount val="1"/>
                <c:pt idx="0">
                  <c:v>NaPBA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'Heat map article'!$AL$28:$AL$46</c:f>
              <c:numCache>
                <c:formatCode>General</c:formatCode>
                <c:ptCount val="19"/>
                <c:pt idx="0">
                  <c:v>1000</c:v>
                </c:pt>
                <c:pt idx="1">
                  <c:v>1500</c:v>
                </c:pt>
                <c:pt idx="2">
                  <c:v>2000</c:v>
                </c:pt>
                <c:pt idx="3">
                  <c:v>2500</c:v>
                </c:pt>
                <c:pt idx="4">
                  <c:v>3000</c:v>
                </c:pt>
                <c:pt idx="5">
                  <c:v>3500</c:v>
                </c:pt>
                <c:pt idx="6">
                  <c:v>4000</c:v>
                </c:pt>
                <c:pt idx="7">
                  <c:v>4500</c:v>
                </c:pt>
                <c:pt idx="8">
                  <c:v>5000</c:v>
                </c:pt>
                <c:pt idx="9">
                  <c:v>5500</c:v>
                </c:pt>
                <c:pt idx="10">
                  <c:v>6000</c:v>
                </c:pt>
                <c:pt idx="11">
                  <c:v>6500</c:v>
                </c:pt>
                <c:pt idx="12">
                  <c:v>7000</c:v>
                </c:pt>
                <c:pt idx="13">
                  <c:v>7500</c:v>
                </c:pt>
                <c:pt idx="14">
                  <c:v>8000</c:v>
                </c:pt>
                <c:pt idx="15">
                  <c:v>8500</c:v>
                </c:pt>
                <c:pt idx="16">
                  <c:v>9000</c:v>
                </c:pt>
                <c:pt idx="17">
                  <c:v>9500</c:v>
                </c:pt>
                <c:pt idx="18">
                  <c:v>10000</c:v>
                </c:pt>
              </c:numCache>
            </c:numRef>
          </c:xVal>
          <c:yVal>
            <c:numRef>
              <c:f>'Heat map article'!$AY$28:$AY$46</c:f>
              <c:numCache>
                <c:formatCode>General</c:formatCode>
                <c:ptCount val="19"/>
                <c:pt idx="0">
                  <c:v>3.7286090375861836E-2</c:v>
                </c:pt>
                <c:pt idx="1">
                  <c:v>2.7220688924409688E-2</c:v>
                </c:pt>
                <c:pt idx="2">
                  <c:v>2.2187988198683603E-2</c:v>
                </c:pt>
                <c:pt idx="3">
                  <c:v>1.9168367763247963E-2</c:v>
                </c:pt>
                <c:pt idx="4">
                  <c:v>1.7155287472957529E-2</c:v>
                </c:pt>
                <c:pt idx="5">
                  <c:v>1.5717372979892934E-2</c:v>
                </c:pt>
                <c:pt idx="6">
                  <c:v>1.463893711009449E-2</c:v>
                </c:pt>
                <c:pt idx="7">
                  <c:v>1.3800153655806811E-2</c:v>
                </c:pt>
                <c:pt idx="8">
                  <c:v>1.3129126892376667E-2</c:v>
                </c:pt>
                <c:pt idx="9">
                  <c:v>1.2580104995024731E-2</c:v>
                </c:pt>
                <c:pt idx="10">
                  <c:v>1.212258674723145E-2</c:v>
                </c:pt>
                <c:pt idx="11">
                  <c:v>1.1735455922175599E-2</c:v>
                </c:pt>
                <c:pt idx="12">
                  <c:v>1.1403629500699156E-2</c:v>
                </c:pt>
                <c:pt idx="13">
                  <c:v>1.1226352371417217E-2</c:v>
                </c:pt>
                <c:pt idx="14">
                  <c:v>1.1226352371417217E-2</c:v>
                </c:pt>
                <c:pt idx="15">
                  <c:v>1.1226352371417217E-2</c:v>
                </c:pt>
                <c:pt idx="16">
                  <c:v>1.1226352371417217E-2</c:v>
                </c:pt>
                <c:pt idx="17">
                  <c:v>1.1226352371417217E-2</c:v>
                </c:pt>
                <c:pt idx="18">
                  <c:v>1.1226352371417217E-2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FC62-40CD-B744-2122144E24D7}"/>
            </c:ext>
          </c:extLst>
        </c:ser>
        <c:ser>
          <c:idx val="5"/>
          <c:order val="5"/>
          <c:tx>
            <c:strRef>
              <c:f>'Heat map article'!$AZ$7</c:f>
              <c:strCache>
                <c:ptCount val="1"/>
                <c:pt idx="0">
                  <c:v>LiNMC622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'Heat map article'!$AL$28:$AL$46</c:f>
              <c:numCache>
                <c:formatCode>General</c:formatCode>
                <c:ptCount val="19"/>
                <c:pt idx="0">
                  <c:v>1000</c:v>
                </c:pt>
                <c:pt idx="1">
                  <c:v>1500</c:v>
                </c:pt>
                <c:pt idx="2">
                  <c:v>2000</c:v>
                </c:pt>
                <c:pt idx="3">
                  <c:v>2500</c:v>
                </c:pt>
                <c:pt idx="4">
                  <c:v>3000</c:v>
                </c:pt>
                <c:pt idx="5">
                  <c:v>3500</c:v>
                </c:pt>
                <c:pt idx="6">
                  <c:v>4000</c:v>
                </c:pt>
                <c:pt idx="7">
                  <c:v>4500</c:v>
                </c:pt>
                <c:pt idx="8">
                  <c:v>5000</c:v>
                </c:pt>
                <c:pt idx="9">
                  <c:v>5500</c:v>
                </c:pt>
                <c:pt idx="10">
                  <c:v>6000</c:v>
                </c:pt>
                <c:pt idx="11">
                  <c:v>6500</c:v>
                </c:pt>
                <c:pt idx="12">
                  <c:v>7000</c:v>
                </c:pt>
                <c:pt idx="13">
                  <c:v>7500</c:v>
                </c:pt>
                <c:pt idx="14">
                  <c:v>8000</c:v>
                </c:pt>
                <c:pt idx="15">
                  <c:v>8500</c:v>
                </c:pt>
                <c:pt idx="16">
                  <c:v>9000</c:v>
                </c:pt>
                <c:pt idx="17">
                  <c:v>9500</c:v>
                </c:pt>
                <c:pt idx="18">
                  <c:v>10000</c:v>
                </c:pt>
              </c:numCache>
            </c:numRef>
          </c:xVal>
          <c:yVal>
            <c:numRef>
              <c:f>'Heat map article'!$AZ$28:$AZ$46</c:f>
              <c:numCache>
                <c:formatCode>General</c:formatCode>
                <c:ptCount val="19"/>
                <c:pt idx="0">
                  <c:v>3.8262305951226969E-2</c:v>
                </c:pt>
                <c:pt idx="1">
                  <c:v>2.8238470634151303E-2</c:v>
                </c:pt>
                <c:pt idx="2">
                  <c:v>2.3226552975613473E-2</c:v>
                </c:pt>
                <c:pt idx="3">
                  <c:v>2.0219402380490779E-2</c:v>
                </c:pt>
                <c:pt idx="4">
                  <c:v>1.8214635317075647E-2</c:v>
                </c:pt>
                <c:pt idx="5">
                  <c:v>1.6782658843207697E-2</c:v>
                </c:pt>
                <c:pt idx="6">
                  <c:v>1.5708676487806734E-2</c:v>
                </c:pt>
                <c:pt idx="7">
                  <c:v>1.4873356878050428E-2</c:v>
                </c:pt>
                <c:pt idx="8">
                  <c:v>1.4205101190245385E-2</c:v>
                </c:pt>
                <c:pt idx="9">
                  <c:v>1.3658346536586714E-2</c:v>
                </c:pt>
                <c:pt idx="10">
                  <c:v>1.3202717658537817E-2</c:v>
                </c:pt>
                <c:pt idx="11">
                  <c:v>1.2817185530957986E-2</c:v>
                </c:pt>
                <c:pt idx="12">
                  <c:v>1.2486729421603844E-2</c:v>
                </c:pt>
                <c:pt idx="13">
                  <c:v>1.2310184376880398E-2</c:v>
                </c:pt>
                <c:pt idx="14">
                  <c:v>1.2310184376880398E-2</c:v>
                </c:pt>
                <c:pt idx="15">
                  <c:v>1.2310184376880398E-2</c:v>
                </c:pt>
                <c:pt idx="16">
                  <c:v>1.2310184376880398E-2</c:v>
                </c:pt>
                <c:pt idx="17">
                  <c:v>1.2310184376880398E-2</c:v>
                </c:pt>
                <c:pt idx="18">
                  <c:v>1.2310184376880398E-2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FC62-40CD-B744-2122144E24D7}"/>
            </c:ext>
          </c:extLst>
        </c:ser>
        <c:ser>
          <c:idx val="6"/>
          <c:order val="6"/>
          <c:tx>
            <c:strRef>
              <c:f>'Heat map article'!$BA$7</c:f>
              <c:strCache>
                <c:ptCount val="1"/>
                <c:pt idx="0">
                  <c:v>LiFP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'Heat map article'!$AL$28:$AL$46</c:f>
              <c:numCache>
                <c:formatCode>General</c:formatCode>
                <c:ptCount val="19"/>
                <c:pt idx="0">
                  <c:v>1000</c:v>
                </c:pt>
                <c:pt idx="1">
                  <c:v>1500</c:v>
                </c:pt>
                <c:pt idx="2">
                  <c:v>2000</c:v>
                </c:pt>
                <c:pt idx="3">
                  <c:v>2500</c:v>
                </c:pt>
                <c:pt idx="4">
                  <c:v>3000</c:v>
                </c:pt>
                <c:pt idx="5">
                  <c:v>3500</c:v>
                </c:pt>
                <c:pt idx="6">
                  <c:v>4000</c:v>
                </c:pt>
                <c:pt idx="7">
                  <c:v>4500</c:v>
                </c:pt>
                <c:pt idx="8">
                  <c:v>5000</c:v>
                </c:pt>
                <c:pt idx="9">
                  <c:v>5500</c:v>
                </c:pt>
                <c:pt idx="10">
                  <c:v>6000</c:v>
                </c:pt>
                <c:pt idx="11">
                  <c:v>6500</c:v>
                </c:pt>
                <c:pt idx="12">
                  <c:v>7000</c:v>
                </c:pt>
                <c:pt idx="13">
                  <c:v>7500</c:v>
                </c:pt>
                <c:pt idx="14">
                  <c:v>8000</c:v>
                </c:pt>
                <c:pt idx="15">
                  <c:v>8500</c:v>
                </c:pt>
                <c:pt idx="16">
                  <c:v>9000</c:v>
                </c:pt>
                <c:pt idx="17">
                  <c:v>9500</c:v>
                </c:pt>
                <c:pt idx="18">
                  <c:v>10000</c:v>
                </c:pt>
              </c:numCache>
            </c:numRef>
          </c:xVal>
          <c:yVal>
            <c:numRef>
              <c:f>'Heat map article'!$BA$28:$BA$46</c:f>
              <c:numCache>
                <c:formatCode>General</c:formatCode>
                <c:ptCount val="19"/>
                <c:pt idx="0">
                  <c:v>4.7934974052536002E-2</c:v>
                </c:pt>
                <c:pt idx="1">
                  <c:v>3.4319944708859129E-2</c:v>
                </c:pt>
                <c:pt idx="2">
                  <c:v>2.7512430037020693E-2</c:v>
                </c:pt>
                <c:pt idx="3">
                  <c:v>2.3427921233917622E-2</c:v>
                </c:pt>
                <c:pt idx="4">
                  <c:v>2.070491536518225E-2</c:v>
                </c:pt>
                <c:pt idx="5">
                  <c:v>1.8759911173228408E-2</c:v>
                </c:pt>
                <c:pt idx="6">
                  <c:v>1.730115802926303E-2</c:v>
                </c:pt>
                <c:pt idx="7">
                  <c:v>1.6166572250623294E-2</c:v>
                </c:pt>
                <c:pt idx="8">
                  <c:v>1.5258903627711498E-2</c:v>
                </c:pt>
                <c:pt idx="9">
                  <c:v>1.4516265663510943E-2</c:v>
                </c:pt>
                <c:pt idx="10">
                  <c:v>1.389740069334381E-2</c:v>
                </c:pt>
                <c:pt idx="11">
                  <c:v>1.3373745718587007E-2</c:v>
                </c:pt>
                <c:pt idx="12">
                  <c:v>1.2924898597366891E-2</c:v>
                </c:pt>
                <c:pt idx="13">
                  <c:v>1.2685103560002719E-2</c:v>
                </c:pt>
                <c:pt idx="14">
                  <c:v>1.2685103560002719E-2</c:v>
                </c:pt>
                <c:pt idx="15">
                  <c:v>1.2685103560002719E-2</c:v>
                </c:pt>
                <c:pt idx="16">
                  <c:v>1.2685103560002719E-2</c:v>
                </c:pt>
                <c:pt idx="17">
                  <c:v>1.2685103560002719E-2</c:v>
                </c:pt>
                <c:pt idx="18">
                  <c:v>1.2685103560002719E-2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FC62-40CD-B744-2122144E24D7}"/>
            </c:ext>
          </c:extLst>
        </c:ser>
        <c:ser>
          <c:idx val="7"/>
          <c:order val="7"/>
          <c:tx>
            <c:strRef>
              <c:f>'Heat map article'!$BB$7</c:f>
              <c:strCache>
                <c:ptCount val="1"/>
                <c:pt idx="0">
                  <c:v>NMC reference @ 4000 cycles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'Heat map article'!$AL$28:$AL$46</c:f>
              <c:numCache>
                <c:formatCode>General</c:formatCode>
                <c:ptCount val="19"/>
                <c:pt idx="0">
                  <c:v>1000</c:v>
                </c:pt>
                <c:pt idx="1">
                  <c:v>1500</c:v>
                </c:pt>
                <c:pt idx="2">
                  <c:v>2000</c:v>
                </c:pt>
                <c:pt idx="3">
                  <c:v>2500</c:v>
                </c:pt>
                <c:pt idx="4">
                  <c:v>3000</c:v>
                </c:pt>
                <c:pt idx="5">
                  <c:v>3500</c:v>
                </c:pt>
                <c:pt idx="6">
                  <c:v>4000</c:v>
                </c:pt>
                <c:pt idx="7">
                  <c:v>4500</c:v>
                </c:pt>
                <c:pt idx="8">
                  <c:v>5000</c:v>
                </c:pt>
                <c:pt idx="9">
                  <c:v>5500</c:v>
                </c:pt>
                <c:pt idx="10">
                  <c:v>6000</c:v>
                </c:pt>
                <c:pt idx="11">
                  <c:v>6500</c:v>
                </c:pt>
                <c:pt idx="12">
                  <c:v>7000</c:v>
                </c:pt>
                <c:pt idx="13">
                  <c:v>7500</c:v>
                </c:pt>
                <c:pt idx="14">
                  <c:v>8000</c:v>
                </c:pt>
                <c:pt idx="15">
                  <c:v>8500</c:v>
                </c:pt>
                <c:pt idx="16">
                  <c:v>9000</c:v>
                </c:pt>
                <c:pt idx="17">
                  <c:v>9500</c:v>
                </c:pt>
                <c:pt idx="18">
                  <c:v>10000</c:v>
                </c:pt>
              </c:numCache>
            </c:numRef>
          </c:xVal>
          <c:yVal>
            <c:numRef>
              <c:f>'Heat map article'!$BB$28:$BB$46</c:f>
              <c:numCache>
                <c:formatCode>General</c:formatCode>
                <c:ptCount val="19"/>
                <c:pt idx="0">
                  <c:v>1.5708676487806734E-2</c:v>
                </c:pt>
                <c:pt idx="1">
                  <c:v>1.5708676487806734E-2</c:v>
                </c:pt>
                <c:pt idx="2">
                  <c:v>1.5708676487806734E-2</c:v>
                </c:pt>
                <c:pt idx="3">
                  <c:v>1.5708676487806734E-2</c:v>
                </c:pt>
                <c:pt idx="4">
                  <c:v>1.5708676487806734E-2</c:v>
                </c:pt>
                <c:pt idx="5">
                  <c:v>1.5708676487806734E-2</c:v>
                </c:pt>
                <c:pt idx="6">
                  <c:v>1.5708676487806734E-2</c:v>
                </c:pt>
                <c:pt idx="7">
                  <c:v>1.5708676487806734E-2</c:v>
                </c:pt>
                <c:pt idx="8">
                  <c:v>1.5708676487806734E-2</c:v>
                </c:pt>
                <c:pt idx="9">
                  <c:v>1.5708676487806734E-2</c:v>
                </c:pt>
                <c:pt idx="10">
                  <c:v>1.5708676487806734E-2</c:v>
                </c:pt>
                <c:pt idx="11">
                  <c:v>1.5708676487806734E-2</c:v>
                </c:pt>
                <c:pt idx="12">
                  <c:v>1.5708676487806734E-2</c:v>
                </c:pt>
                <c:pt idx="13">
                  <c:v>1.5708676487806734E-2</c:v>
                </c:pt>
                <c:pt idx="14">
                  <c:v>1.5708676487806734E-2</c:v>
                </c:pt>
                <c:pt idx="15">
                  <c:v>1.5708676487806734E-2</c:v>
                </c:pt>
                <c:pt idx="16">
                  <c:v>1.5708676487806734E-2</c:v>
                </c:pt>
                <c:pt idx="17">
                  <c:v>1.5708676487806734E-2</c:v>
                </c:pt>
                <c:pt idx="18">
                  <c:v>1.5708676487806734E-2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FC62-40CD-B744-2122144E24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9497768"/>
        <c:axId val="539498552"/>
      </c:scatterChart>
      <c:valAx>
        <c:axId val="539497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9498552"/>
        <c:crosses val="autoZero"/>
        <c:crossBetween val="midCat"/>
      </c:valAx>
      <c:valAx>
        <c:axId val="539498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94977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ADP</a:t>
            </a:r>
          </a:p>
        </c:rich>
      </c:tx>
      <c:layout>
        <c:manualLayout>
          <c:xMode val="edge"/>
          <c:yMode val="edge"/>
          <c:x val="0.45154524373773669"/>
          <c:y val="2.56565656565656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221415284254517"/>
          <c:y val="8.2249845679012348E-2"/>
          <c:w val="0.87490507436570442"/>
          <c:h val="0.316746577937600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Graphs!$B$30</c:f>
              <c:strCache>
                <c:ptCount val="1"/>
                <c:pt idx="0">
                  <c:v>Use</c:v>
                </c:pt>
              </c:strCache>
            </c:strRef>
          </c:tx>
          <c:spPr>
            <a:pattFill prst="dkUpDiag">
              <a:fgClr>
                <a:schemeClr val="accent2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multiLvlStrRef>
              <c:f>Graphs!$C$3:$Q$4</c:f>
              <c:multiLvlStrCache>
                <c:ptCount val="15"/>
                <c:lvl>
                  <c:pt idx="0">
                    <c:v>NaNMC</c:v>
                  </c:pt>
                  <c:pt idx="1">
                    <c:v>NaMVP</c:v>
                  </c:pt>
                  <c:pt idx="2">
                    <c:v>NaMMO</c:v>
                  </c:pt>
                  <c:pt idx="3">
                    <c:v>NaNMMT</c:v>
                  </c:pt>
                  <c:pt idx="4">
                    <c:v>NaPBA</c:v>
                  </c:pt>
                  <c:pt idx="5">
                    <c:v>LiNMC</c:v>
                  </c:pt>
                  <c:pt idx="6">
                    <c:v>LiFP</c:v>
                  </c:pt>
                  <c:pt idx="8">
                    <c:v>NaNMC</c:v>
                  </c:pt>
                  <c:pt idx="9">
                    <c:v>NaMVP</c:v>
                  </c:pt>
                  <c:pt idx="10">
                    <c:v>NaMMO</c:v>
                  </c:pt>
                  <c:pt idx="11">
                    <c:v>NaNMMT</c:v>
                  </c:pt>
                  <c:pt idx="12">
                    <c:v>NaPBA</c:v>
                  </c:pt>
                  <c:pt idx="13">
                    <c:v>LiNMC</c:v>
                  </c:pt>
                  <c:pt idx="14">
                    <c:v>LiFP</c:v>
                  </c:pt>
                </c:lvl>
                <c:lvl>
                  <c:pt idx="0">
                    <c:v>Electricity from PV</c:v>
                  </c:pt>
                  <c:pt idx="8">
                    <c:v>Electricity from Grid</c:v>
                  </c:pt>
                </c:lvl>
              </c:multiLvlStrCache>
            </c:multiLvlStrRef>
          </c:cat>
          <c:val>
            <c:numRef>
              <c:f>Graphs!$C$30:$Q$30</c:f>
              <c:numCache>
                <c:formatCode>0.000</c:formatCode>
                <c:ptCount val="15"/>
                <c:pt idx="0">
                  <c:v>1.2587217391304333E-3</c:v>
                </c:pt>
                <c:pt idx="1">
                  <c:v>1.0895387096774187E-3</c:v>
                </c:pt>
                <c:pt idx="2">
                  <c:v>1.2587217391304333E-3</c:v>
                </c:pt>
                <c:pt idx="3">
                  <c:v>1.2587217391304333E-3</c:v>
                </c:pt>
                <c:pt idx="4">
                  <c:v>1.0895387096774187E-3</c:v>
                </c:pt>
                <c:pt idx="5">
                  <c:v>1.2587217391304333E-3</c:v>
                </c:pt>
                <c:pt idx="6">
                  <c:v>1.0895387096774187E-3</c:v>
                </c:pt>
                <c:pt idx="8">
                  <c:v>2.8270956521739098E-4</c:v>
                </c:pt>
                <c:pt idx="9">
                  <c:v>2.4471096774193529E-4</c:v>
                </c:pt>
                <c:pt idx="10">
                  <c:v>2.8270956521739098E-4</c:v>
                </c:pt>
                <c:pt idx="11">
                  <c:v>2.8270956521739098E-4</c:v>
                </c:pt>
                <c:pt idx="12">
                  <c:v>2.4471096774193529E-4</c:v>
                </c:pt>
                <c:pt idx="13">
                  <c:v>2.8270956521739098E-4</c:v>
                </c:pt>
                <c:pt idx="14">
                  <c:v>2.4471096774193529E-4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82-4A9D-8A4F-91D8D8B01024}"/>
            </c:ext>
          </c:extLst>
        </c:ser>
        <c:ser>
          <c:idx val="0"/>
          <c:order val="1"/>
          <c:tx>
            <c:strRef>
              <c:f>Graphs!$B$29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Graphs!$C$3:$Q$4</c:f>
              <c:multiLvlStrCache>
                <c:ptCount val="15"/>
                <c:lvl>
                  <c:pt idx="0">
                    <c:v>NaNMC</c:v>
                  </c:pt>
                  <c:pt idx="1">
                    <c:v>NaMVP</c:v>
                  </c:pt>
                  <c:pt idx="2">
                    <c:v>NaMMO</c:v>
                  </c:pt>
                  <c:pt idx="3">
                    <c:v>NaNMMT</c:v>
                  </c:pt>
                  <c:pt idx="4">
                    <c:v>NaPBA</c:v>
                  </c:pt>
                  <c:pt idx="5">
                    <c:v>LiNMC</c:v>
                  </c:pt>
                  <c:pt idx="6">
                    <c:v>LiFP</c:v>
                  </c:pt>
                  <c:pt idx="8">
                    <c:v>NaNMC</c:v>
                  </c:pt>
                  <c:pt idx="9">
                    <c:v>NaMVP</c:v>
                  </c:pt>
                  <c:pt idx="10">
                    <c:v>NaMMO</c:v>
                  </c:pt>
                  <c:pt idx="11">
                    <c:v>NaNMMT</c:v>
                  </c:pt>
                  <c:pt idx="12">
                    <c:v>NaPBA</c:v>
                  </c:pt>
                  <c:pt idx="13">
                    <c:v>LiNMC</c:v>
                  </c:pt>
                  <c:pt idx="14">
                    <c:v>LiFP</c:v>
                  </c:pt>
                </c:lvl>
                <c:lvl>
                  <c:pt idx="0">
                    <c:v>Electricity from PV</c:v>
                  </c:pt>
                  <c:pt idx="8">
                    <c:v>Electricity from Grid</c:v>
                  </c:pt>
                </c:lvl>
              </c:multiLvlStrCache>
            </c:multiLvlStrRef>
          </c:cat>
          <c:val>
            <c:numRef>
              <c:f>Graphs!$C$29:$Q$29</c:f>
              <c:numCache>
                <c:formatCode>0.000</c:formatCode>
                <c:ptCount val="15"/>
                <c:pt idx="0">
                  <c:v>8.5914970124204189E-4</c:v>
                </c:pt>
                <c:pt idx="1">
                  <c:v>4.17796531598262E-4</c:v>
                </c:pt>
                <c:pt idx="2">
                  <c:v>1.5685512077467486E-4</c:v>
                </c:pt>
                <c:pt idx="3">
                  <c:v>3.2022255241788335E-4</c:v>
                </c:pt>
                <c:pt idx="4">
                  <c:v>2.2774091901101473E-4</c:v>
                </c:pt>
                <c:pt idx="5">
                  <c:v>1.8392845855992303E-4</c:v>
                </c:pt>
                <c:pt idx="6">
                  <c:v>6.2182932230529959E-4</c:v>
                </c:pt>
                <c:pt idx="8">
                  <c:v>8.5914970124204189E-4</c:v>
                </c:pt>
                <c:pt idx="9">
                  <c:v>4.17796531598262E-4</c:v>
                </c:pt>
                <c:pt idx="10">
                  <c:v>1.5685512077467486E-4</c:v>
                </c:pt>
                <c:pt idx="11">
                  <c:v>3.2022255241788335E-4</c:v>
                </c:pt>
                <c:pt idx="12">
                  <c:v>2.2774091901101473E-4</c:v>
                </c:pt>
                <c:pt idx="13">
                  <c:v>1.8392845855992303E-4</c:v>
                </c:pt>
                <c:pt idx="14">
                  <c:v>6.2182932230529959E-4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82-4A9D-8A4F-91D8D8B01024}"/>
            </c:ext>
          </c:extLst>
        </c:ser>
        <c:ser>
          <c:idx val="2"/>
          <c:order val="2"/>
          <c:tx>
            <c:strRef>
              <c:f>Graphs!$B$31</c:f>
              <c:strCache>
                <c:ptCount val="1"/>
                <c:pt idx="0">
                  <c:v>Replacement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Graphs!$C$33:$Q$33</c:f>
                <c:numCache>
                  <c:formatCode>General</c:formatCode>
                  <c:ptCount val="15"/>
                  <c:pt idx="0">
                    <c:v>9.4076892286003612E-3</c:v>
                  </c:pt>
                  <c:pt idx="1">
                    <c:v>5.2284251668582495E-3</c:v>
                  </c:pt>
                  <c:pt idx="2">
                    <c:v>1.7175635724826896E-3</c:v>
                  </c:pt>
                  <c:pt idx="3">
                    <c:v>3.5064369489758236E-3</c:v>
                  </c:pt>
                  <c:pt idx="4">
                    <c:v>2.8500149293378425E-3</c:v>
                  </c:pt>
                  <c:pt idx="5">
                    <c:v>2.0140166212311572E-3</c:v>
                  </c:pt>
                  <c:pt idx="6">
                    <c:v>7.7817498048491762E-3</c:v>
                  </c:pt>
                  <c:pt idx="8">
                    <c:v>9.4076892286003595E-3</c:v>
                  </c:pt>
                  <c:pt idx="9">
                    <c:v>5.2284251668582495E-3</c:v>
                  </c:pt>
                  <c:pt idx="10">
                    <c:v>1.7175635724826894E-3</c:v>
                  </c:pt>
                  <c:pt idx="11">
                    <c:v>3.5064369489758228E-3</c:v>
                  </c:pt>
                  <c:pt idx="12">
                    <c:v>2.8500149293378416E-3</c:v>
                  </c:pt>
                  <c:pt idx="13">
                    <c:v>2.0140166212311572E-3</c:v>
                  </c:pt>
                  <c:pt idx="14">
                    <c:v>2.3345249414547524E-3</c:v>
                  </c:pt>
                </c:numCache>
              </c:numRef>
            </c:plus>
            <c:minus>
              <c:numRef>
                <c:f>Graphs!$C$34:$Q$34</c:f>
                <c:numCache>
                  <c:formatCode>General</c:formatCode>
                  <c:ptCount val="15"/>
                  <c:pt idx="0">
                    <c:v>1.4175970070493702E-3</c:v>
                  </c:pt>
                  <c:pt idx="1">
                    <c:v>6.7778321254242328E-4</c:v>
                  </c:pt>
                  <c:pt idx="2">
                    <c:v>8.4054344999783242E-4</c:v>
                  </c:pt>
                  <c:pt idx="3">
                    <c:v>8.712801059513229E-4</c:v>
                  </c:pt>
                  <c:pt idx="4">
                    <c:v>6.6143675042888033E-4</c:v>
                  </c:pt>
                  <c:pt idx="5">
                    <c:v>8.4563714499351047E-4</c:v>
                  </c:pt>
                  <c:pt idx="6">
                    <c:v>6.9533183548394157E-4</c:v>
                  </c:pt>
                  <c:pt idx="8">
                    <c:v>1.4175970070493689E-3</c:v>
                  </c:pt>
                  <c:pt idx="9">
                    <c:v>1.4415962753574964E-4</c:v>
                  </c:pt>
                  <c:pt idx="10">
                    <c:v>2.5881094927821338E-4</c:v>
                  </c:pt>
                  <c:pt idx="11">
                    <c:v>5.2836721148950795E-4</c:v>
                  </c:pt>
                  <c:pt idx="12">
                    <c:v>1.4415962753574943E-4</c:v>
                  </c:pt>
                  <c:pt idx="13">
                    <c:v>3.0348195662387319E-4</c:v>
                  </c:pt>
                  <c:pt idx="14">
                    <c:v>1.4415962753574953E-4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multiLvlStrRef>
              <c:f>Graphs!$C$3:$Q$4</c:f>
              <c:multiLvlStrCache>
                <c:ptCount val="15"/>
                <c:lvl>
                  <c:pt idx="0">
                    <c:v>NaNMC</c:v>
                  </c:pt>
                  <c:pt idx="1">
                    <c:v>NaMVP</c:v>
                  </c:pt>
                  <c:pt idx="2">
                    <c:v>NaMMO</c:v>
                  </c:pt>
                  <c:pt idx="3">
                    <c:v>NaNMMT</c:v>
                  </c:pt>
                  <c:pt idx="4">
                    <c:v>NaPBA</c:v>
                  </c:pt>
                  <c:pt idx="5">
                    <c:v>LiNMC</c:v>
                  </c:pt>
                  <c:pt idx="6">
                    <c:v>LiFP</c:v>
                  </c:pt>
                  <c:pt idx="8">
                    <c:v>NaNMC</c:v>
                  </c:pt>
                  <c:pt idx="9">
                    <c:v>NaMVP</c:v>
                  </c:pt>
                  <c:pt idx="10">
                    <c:v>NaMMO</c:v>
                  </c:pt>
                  <c:pt idx="11">
                    <c:v>NaNMMT</c:v>
                  </c:pt>
                  <c:pt idx="12">
                    <c:v>NaPBA</c:v>
                  </c:pt>
                  <c:pt idx="13">
                    <c:v>LiNMC</c:v>
                  </c:pt>
                  <c:pt idx="14">
                    <c:v>LiFP</c:v>
                  </c:pt>
                </c:lvl>
                <c:lvl>
                  <c:pt idx="0">
                    <c:v>Electricity from PV</c:v>
                  </c:pt>
                  <c:pt idx="8">
                    <c:v>Electricity from Grid</c:v>
                  </c:pt>
                </c:lvl>
              </c:multiLvlStrCache>
            </c:multiLvlStrRef>
          </c:cat>
          <c:val>
            <c:numRef>
              <c:f>Graphs!$C$31:$Q$31</c:f>
              <c:numCache>
                <c:formatCode>0.000</c:formatCode>
                <c:ptCount val="15"/>
                <c:pt idx="0">
                  <c:v>2.2767467082914113E-3</c:v>
                </c:pt>
                <c:pt idx="1">
                  <c:v>4.5360766287811305E-4</c:v>
                </c:pt>
                <c:pt idx="2">
                  <c:v>4.1566607005288838E-4</c:v>
                </c:pt>
                <c:pt idx="3">
                  <c:v>8.4858976390739097E-4</c:v>
                </c:pt>
                <c:pt idx="4">
                  <c:v>2.472615692119589E-4</c:v>
                </c:pt>
                <c:pt idx="5">
                  <c:v>4.8741041518379606E-4</c:v>
                </c:pt>
                <c:pt idx="6">
                  <c:v>6.7512897850289676E-4</c:v>
                </c:pt>
                <c:pt idx="8">
                  <c:v>2.2767467082914113E-3</c:v>
                </c:pt>
                <c:pt idx="9">
                  <c:v>4.5360766287811305E-4</c:v>
                </c:pt>
                <c:pt idx="10">
                  <c:v>4.1566607005288838E-4</c:v>
                </c:pt>
                <c:pt idx="11">
                  <c:v>8.4858976390739097E-4</c:v>
                </c:pt>
                <c:pt idx="12">
                  <c:v>2.472615692119589E-4</c:v>
                </c:pt>
                <c:pt idx="13">
                  <c:v>4.8741041518379606E-4</c:v>
                </c:pt>
                <c:pt idx="14">
                  <c:v>6.7512897850289676E-4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82-4A9D-8A4F-91D8D8B010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2"/>
        <c:overlap val="100"/>
        <c:axId val="539496592"/>
        <c:axId val="539502472"/>
      </c:barChart>
      <c:scatterChart>
        <c:scatterStyle val="lineMarker"/>
        <c:varyColors val="0"/>
        <c:ser>
          <c:idx val="3"/>
          <c:order val="3"/>
          <c:tx>
            <c:strRef>
              <c:f>Graphs!$B$36</c:f>
              <c:strCache>
                <c:ptCount val="1"/>
                <c:pt idx="0">
                  <c:v>w/o recycling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yVal>
            <c:numRef>
              <c:f>Graphs!$C$66:$Q$66</c:f>
              <c:numCache>
                <c:formatCode>0.000</c:formatCode>
                <c:ptCount val="15"/>
                <c:pt idx="0">
                  <c:v>1.551958398248496E-2</c:v>
                </c:pt>
                <c:pt idx="1">
                  <c:v>2.8323470986301685E-3</c:v>
                </c:pt>
                <c:pt idx="2">
                  <c:v>3.3496686969354461E-3</c:v>
                </c:pt>
                <c:pt idx="3">
                  <c:v>4.8397637295738262E-3</c:v>
                </c:pt>
                <c:pt idx="4">
                  <c:v>2.8777833712227306E-3</c:v>
                </c:pt>
                <c:pt idx="5">
                  <c:v>1.3765516312948605E-2</c:v>
                </c:pt>
                <c:pt idx="6">
                  <c:v>7.9408619074250678E-3</c:v>
                </c:pt>
                <c:pt idx="8">
                  <c:v>1.4543571808571918E-2</c:v>
                </c:pt>
                <c:pt idx="9">
                  <c:v>1.9875193566946852E-3</c:v>
                </c:pt>
                <c:pt idx="10">
                  <c:v>2.3736565230224036E-3</c:v>
                </c:pt>
                <c:pt idx="11">
                  <c:v>3.8637515556607838E-3</c:v>
                </c:pt>
                <c:pt idx="12">
                  <c:v>2.0329556292872468E-3</c:v>
                </c:pt>
                <c:pt idx="13">
                  <c:v>1.2789504139035561E-2</c:v>
                </c:pt>
                <c:pt idx="14">
                  <c:v>7.096034165489584E-3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482-4A9D-8A4F-91D8D8B010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9500512"/>
        <c:axId val="539500904"/>
      </c:scatterChart>
      <c:catAx>
        <c:axId val="539496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9502472"/>
        <c:crosses val="autoZero"/>
        <c:auto val="1"/>
        <c:lblAlgn val="ctr"/>
        <c:lblOffset val="100"/>
        <c:noMultiLvlLbl val="0"/>
      </c:catAx>
      <c:valAx>
        <c:axId val="53950247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t" anchorCtr="0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800" b="0" i="0" baseline="0">
                    <a:effectLst/>
                  </a:rPr>
                  <a:t>g Sb eq</a:t>
                </a:r>
                <a:endParaRPr lang="de-DE" sz="800">
                  <a:effectLst/>
                </a:endParaRPr>
              </a:p>
            </c:rich>
          </c:tx>
          <c:layout>
            <c:manualLayout>
              <c:xMode val="edge"/>
              <c:yMode val="edge"/>
              <c:x val="1.1111026170272405E-2"/>
              <c:y val="4.065075757575757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t" anchorCtr="0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9496592"/>
        <c:crosses val="autoZero"/>
        <c:crossBetween val="between"/>
        <c:majorUnit val="3.0000000000000009E-3"/>
        <c:minorUnit val="2.0000000000000005E-3"/>
      </c:valAx>
      <c:valAx>
        <c:axId val="539500904"/>
        <c:scaling>
          <c:orientation val="minMax"/>
          <c:max val="1.5000000000000003E-2"/>
          <c:min val="0"/>
        </c:scaling>
        <c:delete val="0"/>
        <c:axPos val="r"/>
        <c:numFmt formatCode="0.000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9500512"/>
        <c:crosses val="max"/>
        <c:crossBetween val="midCat"/>
      </c:valAx>
      <c:valAx>
        <c:axId val="539500512"/>
        <c:scaling>
          <c:orientation val="minMax"/>
          <c:max val="16.3"/>
          <c:min val="0.30000000000000004"/>
        </c:scaling>
        <c:delete val="0"/>
        <c:axPos val="t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9500904"/>
        <c:crosses val="max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3395764849782124E-2"/>
          <c:y val="0.88243605376099654"/>
          <c:w val="0.94716153199296682"/>
          <c:h val="8.44080021493376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GWP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492342583390666E-2"/>
          <c:y val="7.1118827160493822E-2"/>
          <c:w val="0.87490507436570442"/>
          <c:h val="0.316746577937600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Graphs!$B$14</c:f>
              <c:strCache>
                <c:ptCount val="1"/>
                <c:pt idx="0">
                  <c:v>Use</c:v>
                </c:pt>
              </c:strCache>
            </c:strRef>
          </c:tx>
          <c:spPr>
            <a:pattFill prst="dkUpDiag">
              <a:fgClr>
                <a:schemeClr val="accent2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multiLvlStrRef>
              <c:f>Graphs!$C$3:$Q$4</c:f>
              <c:multiLvlStrCache>
                <c:ptCount val="15"/>
                <c:lvl>
                  <c:pt idx="0">
                    <c:v>NaNMC</c:v>
                  </c:pt>
                  <c:pt idx="1">
                    <c:v>NaMVP</c:v>
                  </c:pt>
                  <c:pt idx="2">
                    <c:v>NaMMO</c:v>
                  </c:pt>
                  <c:pt idx="3">
                    <c:v>NaNMMT</c:v>
                  </c:pt>
                  <c:pt idx="4">
                    <c:v>NaPBA</c:v>
                  </c:pt>
                  <c:pt idx="5">
                    <c:v>LiNMC</c:v>
                  </c:pt>
                  <c:pt idx="6">
                    <c:v>LiFP</c:v>
                  </c:pt>
                  <c:pt idx="8">
                    <c:v>NaNMC</c:v>
                  </c:pt>
                  <c:pt idx="9">
                    <c:v>NaMVP</c:v>
                  </c:pt>
                  <c:pt idx="10">
                    <c:v>NaMMO</c:v>
                  </c:pt>
                  <c:pt idx="11">
                    <c:v>NaNMMT</c:v>
                  </c:pt>
                  <c:pt idx="12">
                    <c:v>NaPBA</c:v>
                  </c:pt>
                  <c:pt idx="13">
                    <c:v>LiNMC</c:v>
                  </c:pt>
                  <c:pt idx="14">
                    <c:v>LiFP</c:v>
                  </c:pt>
                </c:lvl>
                <c:lvl>
                  <c:pt idx="0">
                    <c:v>Electricity from PV</c:v>
                  </c:pt>
                  <c:pt idx="8">
                    <c:v>Electricity from Grid</c:v>
                  </c:pt>
                </c:lvl>
              </c:multiLvlStrCache>
            </c:multiLvlStrRef>
          </c:cat>
          <c:val>
            <c:numRef>
              <c:f>Graphs!$C$14:$Q$14</c:f>
              <c:numCache>
                <c:formatCode>0.000</c:formatCode>
                <c:ptCount val="15"/>
                <c:pt idx="0">
                  <c:v>8.301739130434773E-3</c:v>
                </c:pt>
                <c:pt idx="1">
                  <c:v>7.1859139784946199E-3</c:v>
                </c:pt>
                <c:pt idx="2">
                  <c:v>8.301739130434773E-3</c:v>
                </c:pt>
                <c:pt idx="3">
                  <c:v>8.301739130434773E-3</c:v>
                </c:pt>
                <c:pt idx="4">
                  <c:v>7.1859139784946199E-3</c:v>
                </c:pt>
                <c:pt idx="5">
                  <c:v>8.301739130434773E-3</c:v>
                </c:pt>
                <c:pt idx="6">
                  <c:v>7.1859139784946199E-3</c:v>
                </c:pt>
                <c:pt idx="8">
                  <c:v>3.7479130434782564E-2</c:v>
                </c:pt>
                <c:pt idx="9">
                  <c:v>3.2441612903225787E-2</c:v>
                </c:pt>
                <c:pt idx="10">
                  <c:v>3.7479130434782564E-2</c:v>
                </c:pt>
                <c:pt idx="11">
                  <c:v>3.7479130434782564E-2</c:v>
                </c:pt>
                <c:pt idx="12">
                  <c:v>3.2441612903225787E-2</c:v>
                </c:pt>
                <c:pt idx="13">
                  <c:v>3.7479130434782564E-2</c:v>
                </c:pt>
                <c:pt idx="14">
                  <c:v>3.2441612903225787E-2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73-40FB-865E-49B647E2C3A1}"/>
            </c:ext>
          </c:extLst>
        </c:ser>
        <c:ser>
          <c:idx val="0"/>
          <c:order val="1"/>
          <c:tx>
            <c:strRef>
              <c:f>Graphs!$B$13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Graphs!$C$3:$Q$4</c:f>
              <c:multiLvlStrCache>
                <c:ptCount val="15"/>
                <c:lvl>
                  <c:pt idx="0">
                    <c:v>NaNMC</c:v>
                  </c:pt>
                  <c:pt idx="1">
                    <c:v>NaMVP</c:v>
                  </c:pt>
                  <c:pt idx="2">
                    <c:v>NaMMO</c:v>
                  </c:pt>
                  <c:pt idx="3">
                    <c:v>NaNMMT</c:v>
                  </c:pt>
                  <c:pt idx="4">
                    <c:v>NaPBA</c:v>
                  </c:pt>
                  <c:pt idx="5">
                    <c:v>LiNMC</c:v>
                  </c:pt>
                  <c:pt idx="6">
                    <c:v>LiFP</c:v>
                  </c:pt>
                  <c:pt idx="8">
                    <c:v>NaNMC</c:v>
                  </c:pt>
                  <c:pt idx="9">
                    <c:v>NaMVP</c:v>
                  </c:pt>
                  <c:pt idx="10">
                    <c:v>NaMMO</c:v>
                  </c:pt>
                  <c:pt idx="11">
                    <c:v>NaNMMT</c:v>
                  </c:pt>
                  <c:pt idx="12">
                    <c:v>NaPBA</c:v>
                  </c:pt>
                  <c:pt idx="13">
                    <c:v>LiNMC</c:v>
                  </c:pt>
                  <c:pt idx="14">
                    <c:v>LiFP</c:v>
                  </c:pt>
                </c:lvl>
                <c:lvl>
                  <c:pt idx="0">
                    <c:v>Electricity from PV</c:v>
                  </c:pt>
                  <c:pt idx="8">
                    <c:v>Electricity from Grid</c:v>
                  </c:pt>
                </c:lvl>
              </c:multiLvlStrCache>
            </c:multiLvlStrRef>
          </c:cat>
          <c:val>
            <c:numRef>
              <c:f>Graphs!$C$13:$Q$13</c:f>
              <c:numCache>
                <c:formatCode>0.000</c:formatCode>
                <c:ptCount val="15"/>
                <c:pt idx="0">
                  <c:v>5.9106976545536209E-3</c:v>
                </c:pt>
                <c:pt idx="1">
                  <c:v>8.6852284240557624E-3</c:v>
                </c:pt>
                <c:pt idx="2">
                  <c:v>4.9653102262130697E-3</c:v>
                </c:pt>
                <c:pt idx="3">
                  <c:v>4.0222473484630697E-3</c:v>
                </c:pt>
                <c:pt idx="4">
                  <c:v>7.8958245499481418E-3</c:v>
                </c:pt>
                <c:pt idx="5">
                  <c:v>2.9599743079351051E-3</c:v>
                </c:pt>
                <c:pt idx="6">
                  <c:v>4.596859747113183E-3</c:v>
                </c:pt>
                <c:pt idx="8">
                  <c:v>5.9106976545536209E-3</c:v>
                </c:pt>
                <c:pt idx="9">
                  <c:v>8.6852284240557607E-3</c:v>
                </c:pt>
                <c:pt idx="10">
                  <c:v>4.9653102262130697E-3</c:v>
                </c:pt>
                <c:pt idx="11">
                  <c:v>4.0222473484630697E-3</c:v>
                </c:pt>
                <c:pt idx="12">
                  <c:v>7.8958245499481418E-3</c:v>
                </c:pt>
                <c:pt idx="13">
                  <c:v>2.9599743079351051E-3</c:v>
                </c:pt>
                <c:pt idx="14">
                  <c:v>4.596859747113183E-3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73-40FB-865E-49B647E2C3A1}"/>
            </c:ext>
          </c:extLst>
        </c:ser>
        <c:ser>
          <c:idx val="2"/>
          <c:order val="2"/>
          <c:tx>
            <c:strRef>
              <c:f>Graphs!$B$15</c:f>
              <c:strCache>
                <c:ptCount val="1"/>
                <c:pt idx="0">
                  <c:v>Replacement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Graphs!$C$17:$Q$17</c:f>
                <c:numCache>
                  <c:formatCode>General</c:formatCode>
                  <c:ptCount val="15"/>
                  <c:pt idx="0">
                    <c:v>6.4722139317362148E-2</c:v>
                  </c:pt>
                  <c:pt idx="1">
                    <c:v>0.10868942999246924</c:v>
                  </c:pt>
                  <c:pt idx="2">
                    <c:v>5.4370146977033101E-2</c:v>
                  </c:pt>
                  <c:pt idx="3">
                    <c:v>4.4043608465670604E-2</c:v>
                  </c:pt>
                  <c:pt idx="4">
                    <c:v>9.8810604367922467E-2</c:v>
                  </c:pt>
                  <c:pt idx="5">
                    <c:v>3.2411718671889397E-2</c:v>
                  </c:pt>
                  <c:pt idx="6">
                    <c:v>5.7526416263873559E-2</c:v>
                  </c:pt>
                  <c:pt idx="8">
                    <c:v>6.4722139317362148E-2</c:v>
                  </c:pt>
                  <c:pt idx="9">
                    <c:v>0.16071841077297497</c:v>
                  </c:pt>
                  <c:pt idx="10">
                    <c:v>9.4554427956992093E-2</c:v>
                  </c:pt>
                  <c:pt idx="11">
                    <c:v>9.2944759714864433E-2</c:v>
                  </c:pt>
                  <c:pt idx="12">
                    <c:v>9.8810604367922467E-2</c:v>
                  </c:pt>
                  <c:pt idx="13">
                    <c:v>7.9678357669715955E-2</c:v>
                  </c:pt>
                  <c:pt idx="14">
                    <c:v>7.5449646994389163E-2</c:v>
                  </c:pt>
                </c:numCache>
              </c:numRef>
            </c:plus>
            <c:minus>
              <c:numRef>
                <c:f>Graphs!$C$18:$Q$18</c:f>
                <c:numCache>
                  <c:formatCode>General</c:formatCode>
                  <c:ptCount val="15"/>
                  <c:pt idx="0">
                    <c:v>9.752651130013475E-3</c:v>
                  </c:pt>
                  <c:pt idx="1">
                    <c:v>4.9802399578243025E-3</c:v>
                  </c:pt>
                  <c:pt idx="2">
                    <c:v>8.1927618732515629E-3</c:v>
                  </c:pt>
                  <c:pt idx="3">
                    <c:v>6.6367081249640624E-3</c:v>
                  </c:pt>
                  <c:pt idx="4">
                    <c:v>4.9123442490645285E-3</c:v>
                  </c:pt>
                  <c:pt idx="5">
                    <c:v>5.905961100742145E-3</c:v>
                  </c:pt>
                  <c:pt idx="6">
                    <c:v>4.628604124638073E-3</c:v>
                  </c:pt>
                  <c:pt idx="8">
                    <c:v>2.4148924249215525E-2</c:v>
                  </c:pt>
                  <c:pt idx="9">
                    <c:v>1.9111406717658756E-2</c:v>
                  </c:pt>
                  <c:pt idx="10">
                    <c:v>2.4148924249215518E-2</c:v>
                  </c:pt>
                  <c:pt idx="11">
                    <c:v>2.4148924249215525E-2</c:v>
                  </c:pt>
                  <c:pt idx="12">
                    <c:v>1.9111406717658749E-2</c:v>
                  </c:pt>
                  <c:pt idx="13">
                    <c:v>2.4148924249215525E-2</c:v>
                  </c:pt>
                  <c:pt idx="14">
                    <c:v>1.9111406717658753E-2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multiLvlStrRef>
              <c:f>Graphs!$C$3:$Q$4</c:f>
              <c:multiLvlStrCache>
                <c:ptCount val="15"/>
                <c:lvl>
                  <c:pt idx="0">
                    <c:v>NaNMC</c:v>
                  </c:pt>
                  <c:pt idx="1">
                    <c:v>NaMVP</c:v>
                  </c:pt>
                  <c:pt idx="2">
                    <c:v>NaMMO</c:v>
                  </c:pt>
                  <c:pt idx="3">
                    <c:v>NaNMMT</c:v>
                  </c:pt>
                  <c:pt idx="4">
                    <c:v>NaPBA</c:v>
                  </c:pt>
                  <c:pt idx="5">
                    <c:v>LiNMC</c:v>
                  </c:pt>
                  <c:pt idx="6">
                    <c:v>LiFP</c:v>
                  </c:pt>
                  <c:pt idx="8">
                    <c:v>NaNMC</c:v>
                  </c:pt>
                  <c:pt idx="9">
                    <c:v>NaMVP</c:v>
                  </c:pt>
                  <c:pt idx="10">
                    <c:v>NaMMO</c:v>
                  </c:pt>
                  <c:pt idx="11">
                    <c:v>NaNMMT</c:v>
                  </c:pt>
                  <c:pt idx="12">
                    <c:v>NaPBA</c:v>
                  </c:pt>
                  <c:pt idx="13">
                    <c:v>LiNMC</c:v>
                  </c:pt>
                  <c:pt idx="14">
                    <c:v>LiFP</c:v>
                  </c:pt>
                </c:lvl>
                <c:lvl>
                  <c:pt idx="0">
                    <c:v>Electricity from PV</c:v>
                  </c:pt>
                  <c:pt idx="8">
                    <c:v>Electricity from Grid</c:v>
                  </c:pt>
                </c:lvl>
              </c:multiLvlStrCache>
            </c:multiLvlStrRef>
          </c:cat>
          <c:val>
            <c:numRef>
              <c:f>Graphs!$C$15:$Q$15</c:f>
              <c:numCache>
                <c:formatCode>0.000</c:formatCode>
                <c:ptCount val="15"/>
                <c:pt idx="0">
                  <c:v>1.5663348784567096E-2</c:v>
                </c:pt>
                <c:pt idx="1">
                  <c:v>9.429676574689112E-3</c:v>
                </c:pt>
                <c:pt idx="2">
                  <c:v>1.3158072099464633E-2</c:v>
                </c:pt>
                <c:pt idx="3">
                  <c:v>1.0658955473427134E-2</c:v>
                </c:pt>
                <c:pt idx="4">
                  <c:v>8.5726095113722693E-3</c:v>
                </c:pt>
                <c:pt idx="5">
                  <c:v>7.8439319160280279E-3</c:v>
                </c:pt>
                <c:pt idx="6">
                  <c:v>4.9908762968657429E-3</c:v>
                </c:pt>
                <c:pt idx="8">
                  <c:v>1.5663348784567096E-2</c:v>
                </c:pt>
                <c:pt idx="9">
                  <c:v>9.429676574689112E-3</c:v>
                </c:pt>
                <c:pt idx="10">
                  <c:v>1.3158072099464633E-2</c:v>
                </c:pt>
                <c:pt idx="11">
                  <c:v>1.0658955473427134E-2</c:v>
                </c:pt>
                <c:pt idx="12">
                  <c:v>8.5726095113722693E-3</c:v>
                </c:pt>
                <c:pt idx="13">
                  <c:v>7.8439319160280279E-3</c:v>
                </c:pt>
                <c:pt idx="14">
                  <c:v>4.9908762968657429E-3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73-40FB-865E-49B647E2C3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2"/>
        <c:overlap val="100"/>
        <c:axId val="539504432"/>
        <c:axId val="539503648"/>
      </c:barChart>
      <c:scatterChart>
        <c:scatterStyle val="lineMarker"/>
        <c:varyColors val="0"/>
        <c:ser>
          <c:idx val="3"/>
          <c:order val="3"/>
          <c:tx>
            <c:strRef>
              <c:f>Graphs!$B$36</c:f>
              <c:strCache>
                <c:ptCount val="1"/>
                <c:pt idx="0">
                  <c:v>w/o recycling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yVal>
            <c:numRef>
              <c:f>Graphs!$C$50:$Q$50</c:f>
              <c:numCache>
                <c:formatCode>0.000</c:formatCode>
                <c:ptCount val="15"/>
                <c:pt idx="0">
                  <c:v>4.2444831699966719E-2</c:v>
                </c:pt>
                <c:pt idx="1">
                  <c:v>2.7154351918516187E-2</c:v>
                </c:pt>
                <c:pt idx="2">
                  <c:v>2.8923006519467446E-2</c:v>
                </c:pt>
                <c:pt idx="3">
                  <c:v>2.8238916860409639E-2</c:v>
                </c:pt>
                <c:pt idx="4">
                  <c:v>2.6574328041535832E-2</c:v>
                </c:pt>
                <c:pt idx="5">
                  <c:v>2.5955663984843311E-2</c:v>
                </c:pt>
                <c:pt idx="6">
                  <c:v>1.8231163302498094E-2</c:v>
                </c:pt>
                <c:pt idx="8">
                  <c:v>7.1622223004314506E-2</c:v>
                </c:pt>
                <c:pt idx="9">
                  <c:v>5.2410050843247367E-2</c:v>
                </c:pt>
                <c:pt idx="10">
                  <c:v>5.8100397823815243E-2</c:v>
                </c:pt>
                <c:pt idx="11">
                  <c:v>5.7416308164757436E-2</c:v>
                </c:pt>
                <c:pt idx="12">
                  <c:v>5.1830026966266998E-2</c:v>
                </c:pt>
                <c:pt idx="13">
                  <c:v>5.5133055289191102E-2</c:v>
                </c:pt>
                <c:pt idx="14">
                  <c:v>4.3486862227229264E-2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073-40FB-865E-49B647E2C3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9502864"/>
        <c:axId val="539501296"/>
      </c:scatterChart>
      <c:catAx>
        <c:axId val="539504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9503648"/>
        <c:crosses val="autoZero"/>
        <c:auto val="1"/>
        <c:lblAlgn val="ctr"/>
        <c:lblOffset val="100"/>
        <c:noMultiLvlLbl val="0"/>
      </c:catAx>
      <c:valAx>
        <c:axId val="539503648"/>
        <c:scaling>
          <c:orientation val="minMax"/>
          <c:max val="0.1500000000000000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t" anchorCtr="0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800"/>
                  <a:t>kg CO</a:t>
                </a:r>
                <a:r>
                  <a:rPr lang="de-DE" sz="800" baseline="-25000"/>
                  <a:t>2</a:t>
                </a:r>
                <a:r>
                  <a:rPr lang="de-DE" sz="800"/>
                  <a:t> eq/kWh</a:t>
                </a:r>
              </a:p>
            </c:rich>
          </c:tx>
          <c:layout>
            <c:manualLayout>
              <c:xMode val="edge"/>
              <c:yMode val="edge"/>
              <c:x val="7.6131372482999941E-3"/>
              <c:y val="2.233704123885852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t" anchorCtr="0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9504432"/>
        <c:crosses val="autoZero"/>
        <c:crossBetween val="between"/>
        <c:majorUnit val="3.0000000000000006E-2"/>
        <c:minorUnit val="2.0000000000000004E-2"/>
      </c:valAx>
      <c:valAx>
        <c:axId val="539501296"/>
        <c:scaling>
          <c:orientation val="minMax"/>
          <c:max val="0.15000000000000002"/>
          <c:min val="0"/>
        </c:scaling>
        <c:delete val="0"/>
        <c:axPos val="r"/>
        <c:numFmt formatCode="0.000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9502864"/>
        <c:crosses val="max"/>
        <c:crossBetween val="midCat"/>
      </c:valAx>
      <c:valAx>
        <c:axId val="539502864"/>
        <c:scaling>
          <c:orientation val="minMax"/>
          <c:max val="16.3"/>
          <c:min val="0.30000000000000004"/>
        </c:scaling>
        <c:delete val="0"/>
        <c:axPos val="t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9501296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AP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4539370078740165E-2"/>
          <c:y val="0.16224846894138234"/>
          <c:w val="0.87490507436570442"/>
          <c:h val="0.316746577937600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Graphs!$B$5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Graphs!$C$3:$Q$4</c:f>
              <c:multiLvlStrCache>
                <c:ptCount val="15"/>
                <c:lvl>
                  <c:pt idx="0">
                    <c:v>NaNMC</c:v>
                  </c:pt>
                  <c:pt idx="1">
                    <c:v>NaMVP</c:v>
                  </c:pt>
                  <c:pt idx="2">
                    <c:v>NaMMO</c:v>
                  </c:pt>
                  <c:pt idx="3">
                    <c:v>NaNMMT</c:v>
                  </c:pt>
                  <c:pt idx="4">
                    <c:v>NaPBA</c:v>
                  </c:pt>
                  <c:pt idx="5">
                    <c:v>LiNMC</c:v>
                  </c:pt>
                  <c:pt idx="6">
                    <c:v>LiFP</c:v>
                  </c:pt>
                  <c:pt idx="8">
                    <c:v>NaNMC</c:v>
                  </c:pt>
                  <c:pt idx="9">
                    <c:v>NaMVP</c:v>
                  </c:pt>
                  <c:pt idx="10">
                    <c:v>NaMMO</c:v>
                  </c:pt>
                  <c:pt idx="11">
                    <c:v>NaNMMT</c:v>
                  </c:pt>
                  <c:pt idx="12">
                    <c:v>NaPBA</c:v>
                  </c:pt>
                  <c:pt idx="13">
                    <c:v>LiNMC</c:v>
                  </c:pt>
                  <c:pt idx="14">
                    <c:v>LiFP</c:v>
                  </c:pt>
                </c:lvl>
                <c:lvl>
                  <c:pt idx="0">
                    <c:v>Electricity from PV</c:v>
                  </c:pt>
                  <c:pt idx="8">
                    <c:v>Electricity from Grid</c:v>
                  </c:pt>
                </c:lvl>
              </c:multiLvlStrCache>
            </c:multiLvlStrRef>
          </c:cat>
          <c:val>
            <c:numRef>
              <c:f>Graphs!$C$5:$Q$5</c:f>
              <c:numCache>
                <c:formatCode>0.000</c:formatCode>
                <c:ptCount val="15"/>
                <c:pt idx="0">
                  <c:v>4.0202751099389568E-2</c:v>
                </c:pt>
                <c:pt idx="1">
                  <c:v>6.8377119453670365E-2</c:v>
                </c:pt>
                <c:pt idx="2">
                  <c:v>2.2327985452881977E-2</c:v>
                </c:pt>
                <c:pt idx="3">
                  <c:v>2.0943917577288789E-2</c:v>
                </c:pt>
                <c:pt idx="4">
                  <c:v>3.1140221543594311E-2</c:v>
                </c:pt>
                <c:pt idx="5">
                  <c:v>1.6247013839459867E-2</c:v>
                </c:pt>
                <c:pt idx="6">
                  <c:v>2.340646677329624E-2</c:v>
                </c:pt>
                <c:pt idx="8">
                  <c:v>4.0202751099389568E-2</c:v>
                </c:pt>
                <c:pt idx="9">
                  <c:v>6.8377119453670365E-2</c:v>
                </c:pt>
                <c:pt idx="10">
                  <c:v>2.2327985452881977E-2</c:v>
                </c:pt>
                <c:pt idx="11">
                  <c:v>2.0943917577288789E-2</c:v>
                </c:pt>
                <c:pt idx="12">
                  <c:v>3.1140221543594311E-2</c:v>
                </c:pt>
                <c:pt idx="13">
                  <c:v>1.6247013839459867E-2</c:v>
                </c:pt>
                <c:pt idx="14">
                  <c:v>2.340646677329624E-2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3F-4285-9D7E-8A05CB9376D6}"/>
            </c:ext>
          </c:extLst>
        </c:ser>
        <c:ser>
          <c:idx val="1"/>
          <c:order val="1"/>
          <c:tx>
            <c:strRef>
              <c:f>Graphs!$B$6</c:f>
              <c:strCache>
                <c:ptCount val="1"/>
                <c:pt idx="0">
                  <c:v>Use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Graphs!$C$3:$Q$4</c:f>
              <c:multiLvlStrCache>
                <c:ptCount val="15"/>
                <c:lvl>
                  <c:pt idx="0">
                    <c:v>NaNMC</c:v>
                  </c:pt>
                  <c:pt idx="1">
                    <c:v>NaMVP</c:v>
                  </c:pt>
                  <c:pt idx="2">
                    <c:v>NaMMO</c:v>
                  </c:pt>
                  <c:pt idx="3">
                    <c:v>NaNMMT</c:v>
                  </c:pt>
                  <c:pt idx="4">
                    <c:v>NaPBA</c:v>
                  </c:pt>
                  <c:pt idx="5">
                    <c:v>LiNMC</c:v>
                  </c:pt>
                  <c:pt idx="6">
                    <c:v>LiFP</c:v>
                  </c:pt>
                  <c:pt idx="8">
                    <c:v>NaNMC</c:v>
                  </c:pt>
                  <c:pt idx="9">
                    <c:v>NaMVP</c:v>
                  </c:pt>
                  <c:pt idx="10">
                    <c:v>NaMMO</c:v>
                  </c:pt>
                  <c:pt idx="11">
                    <c:v>NaNMMT</c:v>
                  </c:pt>
                  <c:pt idx="12">
                    <c:v>NaPBA</c:v>
                  </c:pt>
                  <c:pt idx="13">
                    <c:v>LiNMC</c:v>
                  </c:pt>
                  <c:pt idx="14">
                    <c:v>LiFP</c:v>
                  </c:pt>
                </c:lvl>
                <c:lvl>
                  <c:pt idx="0">
                    <c:v>Electricity from PV</c:v>
                  </c:pt>
                  <c:pt idx="8">
                    <c:v>Electricity from Grid</c:v>
                  </c:pt>
                </c:lvl>
              </c:multiLvlStrCache>
            </c:multiLvlStrRef>
          </c:cat>
          <c:val>
            <c:numRef>
              <c:f>Graphs!$C$6:$Q$6</c:f>
              <c:numCache>
                <c:formatCode>0.000</c:formatCode>
                <c:ptCount val="15"/>
                <c:pt idx="0">
                  <c:v>4.9565217391304289E-2</c:v>
                </c:pt>
                <c:pt idx="1">
                  <c:v>4.2903225806451582E-2</c:v>
                </c:pt>
                <c:pt idx="2">
                  <c:v>4.9565217391304289E-2</c:v>
                </c:pt>
                <c:pt idx="3">
                  <c:v>4.9565217391304289E-2</c:v>
                </c:pt>
                <c:pt idx="4">
                  <c:v>4.2903225806451582E-2</c:v>
                </c:pt>
                <c:pt idx="5">
                  <c:v>4.9565217391304289E-2</c:v>
                </c:pt>
                <c:pt idx="6">
                  <c:v>4.2903225806451582E-2</c:v>
                </c:pt>
                <c:pt idx="8">
                  <c:v>0.19304347826086934</c:v>
                </c:pt>
                <c:pt idx="9">
                  <c:v>0.16709677419354829</c:v>
                </c:pt>
                <c:pt idx="10">
                  <c:v>0.19304347826086934</c:v>
                </c:pt>
                <c:pt idx="11">
                  <c:v>0.19304347826086934</c:v>
                </c:pt>
                <c:pt idx="12">
                  <c:v>0.16709677419354829</c:v>
                </c:pt>
                <c:pt idx="13">
                  <c:v>0.19304347826086934</c:v>
                </c:pt>
                <c:pt idx="14">
                  <c:v>0.16709677419354829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3F-4285-9D7E-8A05CB9376D6}"/>
            </c:ext>
          </c:extLst>
        </c:ser>
        <c:ser>
          <c:idx val="2"/>
          <c:order val="2"/>
          <c:tx>
            <c:strRef>
              <c:f>Graphs!$B$7</c:f>
              <c:strCache>
                <c:ptCount val="1"/>
                <c:pt idx="0">
                  <c:v>Replacement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Graphs!$C$9:$Q$9</c:f>
                <c:numCache>
                  <c:formatCode>General</c:formatCode>
                  <c:ptCount val="15"/>
                  <c:pt idx="0">
                    <c:v>0.44022012453831566</c:v>
                  </c:pt>
                  <c:pt idx="1">
                    <c:v>0.85569080916307494</c:v>
                  </c:pt>
                  <c:pt idx="2">
                    <c:v>0.24449144070905759</c:v>
                  </c:pt>
                  <c:pt idx="3">
                    <c:v>0.22933589747131222</c:v>
                  </c:pt>
                  <c:pt idx="4">
                    <c:v>0.38969762960269455</c:v>
                  </c:pt>
                  <c:pt idx="5">
                    <c:v>0.17790480154208554</c:v>
                  </c:pt>
                  <c:pt idx="6">
                    <c:v>0.29291521276296428</c:v>
                  </c:pt>
                  <c:pt idx="8">
                    <c:v>0.44022012453831583</c:v>
                  </c:pt>
                  <c:pt idx="9">
                    <c:v>0.85569080916307483</c:v>
                  </c:pt>
                  <c:pt idx="10">
                    <c:v>0.24449144070905771</c:v>
                  </c:pt>
                  <c:pt idx="11">
                    <c:v>0.22933589747131217</c:v>
                  </c:pt>
                  <c:pt idx="12">
                    <c:v>0.3896976296026945</c:v>
                  </c:pt>
                  <c:pt idx="13">
                    <c:v>0.17790480154208554</c:v>
                  </c:pt>
                  <c:pt idx="14">
                    <c:v>8.7874563828889307E-2</c:v>
                  </c:pt>
                </c:numCache>
              </c:numRef>
            </c:plus>
            <c:minus>
              <c:numRef>
                <c:f>Graphs!$C$10:$Q$10</c:f>
                <c:numCache>
                  <c:formatCode>General</c:formatCode>
                  <c:ptCount val="15"/>
                  <c:pt idx="0">
                    <c:v>3.9500271077529597E-2</c:v>
                  </c:pt>
                  <c:pt idx="1">
                    <c:v>3.1155396316163375E-2</c:v>
                  </c:pt>
                  <c:pt idx="2">
                    <c:v>3.6137235272903176E-2</c:v>
                  </c:pt>
                  <c:pt idx="3">
                    <c:v>3.5876830749917835E-2</c:v>
                  </c:pt>
                  <c:pt idx="4">
                    <c:v>2.7952694051143617E-2</c:v>
                  </c:pt>
                  <c:pt idx="5">
                    <c:v>3.4993134943573756E-2</c:v>
                  </c:pt>
                  <c:pt idx="6">
                    <c:v>2.7287522801386022E-2</c:v>
                  </c:pt>
                  <c:pt idx="8">
                    <c:v>0.1243836844464361</c:v>
                  </c:pt>
                  <c:pt idx="9">
                    <c:v>9.8436980379115191E-2</c:v>
                  </c:pt>
                  <c:pt idx="10">
                    <c:v>0.12438368444643619</c:v>
                  </c:pt>
                  <c:pt idx="11">
                    <c:v>0.12438368444643619</c:v>
                  </c:pt>
                  <c:pt idx="12">
                    <c:v>9.8436980379115135E-2</c:v>
                  </c:pt>
                  <c:pt idx="13">
                    <c:v>0.12438368444643622</c:v>
                  </c:pt>
                  <c:pt idx="14">
                    <c:v>9.8436980379115135E-2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multiLvlStrRef>
              <c:f>Graphs!$C$3:$Q$4</c:f>
              <c:multiLvlStrCache>
                <c:ptCount val="15"/>
                <c:lvl>
                  <c:pt idx="0">
                    <c:v>NaNMC</c:v>
                  </c:pt>
                  <c:pt idx="1">
                    <c:v>NaMVP</c:v>
                  </c:pt>
                  <c:pt idx="2">
                    <c:v>NaMMO</c:v>
                  </c:pt>
                  <c:pt idx="3">
                    <c:v>NaNMMT</c:v>
                  </c:pt>
                  <c:pt idx="4">
                    <c:v>NaPBA</c:v>
                  </c:pt>
                  <c:pt idx="5">
                    <c:v>LiNMC</c:v>
                  </c:pt>
                  <c:pt idx="6">
                    <c:v>LiFP</c:v>
                  </c:pt>
                  <c:pt idx="8">
                    <c:v>NaNMC</c:v>
                  </c:pt>
                  <c:pt idx="9">
                    <c:v>NaMVP</c:v>
                  </c:pt>
                  <c:pt idx="10">
                    <c:v>NaMMO</c:v>
                  </c:pt>
                  <c:pt idx="11">
                    <c:v>NaNMMT</c:v>
                  </c:pt>
                  <c:pt idx="12">
                    <c:v>NaPBA</c:v>
                  </c:pt>
                  <c:pt idx="13">
                    <c:v>LiNMC</c:v>
                  </c:pt>
                  <c:pt idx="14">
                    <c:v>LiFP</c:v>
                  </c:pt>
                </c:lvl>
                <c:lvl>
                  <c:pt idx="0">
                    <c:v>Electricity from PV</c:v>
                  </c:pt>
                  <c:pt idx="8">
                    <c:v>Electricity from Grid</c:v>
                  </c:pt>
                </c:lvl>
              </c:multiLvlStrCache>
            </c:multiLvlStrRef>
          </c:cat>
          <c:val>
            <c:numRef>
              <c:f>Graphs!$C$7:$Q$7</c:f>
              <c:numCache>
                <c:formatCode>0.000</c:formatCode>
                <c:ptCount val="15"/>
                <c:pt idx="0">
                  <c:v>0.10653729041338235</c:v>
                </c:pt>
                <c:pt idx="1">
                  <c:v>7.423801540684212E-2</c:v>
                </c:pt>
                <c:pt idx="2">
                  <c:v>5.9169161450137238E-2</c:v>
                </c:pt>
                <c:pt idx="3">
                  <c:v>5.5501381579815288E-2</c:v>
                </c:pt>
                <c:pt idx="4">
                  <c:v>3.3809383390188116E-2</c:v>
                </c:pt>
                <c:pt idx="5">
                  <c:v>4.3054586674568643E-2</c:v>
                </c:pt>
                <c:pt idx="6">
                  <c:v>2.5412735353864492E-2</c:v>
                </c:pt>
                <c:pt idx="8">
                  <c:v>0.10653729041338235</c:v>
                </c:pt>
                <c:pt idx="9">
                  <c:v>7.423801540684212E-2</c:v>
                </c:pt>
                <c:pt idx="10">
                  <c:v>5.9169161450137238E-2</c:v>
                </c:pt>
                <c:pt idx="11">
                  <c:v>5.5501381579815288E-2</c:v>
                </c:pt>
                <c:pt idx="12">
                  <c:v>3.3809383390188116E-2</c:v>
                </c:pt>
                <c:pt idx="13">
                  <c:v>4.3054586674568643E-2</c:v>
                </c:pt>
                <c:pt idx="14">
                  <c:v>2.5412735353864492E-2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3F-4285-9D7E-8A05CB9376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2"/>
        <c:overlap val="100"/>
        <c:axId val="539498944"/>
        <c:axId val="539496984"/>
      </c:barChart>
      <c:catAx>
        <c:axId val="539498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9496984"/>
        <c:crosses val="autoZero"/>
        <c:auto val="1"/>
        <c:lblAlgn val="ctr"/>
        <c:lblOffset val="100"/>
        <c:noMultiLvlLbl val="0"/>
      </c:catAx>
      <c:valAx>
        <c:axId val="539496984"/>
        <c:scaling>
          <c:orientation val="minMax"/>
          <c:max val="2.0000000000000005E-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t" anchorCtr="0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molc H+ eq</a:t>
                </a:r>
              </a:p>
            </c:rich>
          </c:tx>
          <c:layout>
            <c:manualLayout>
              <c:xMode val="edge"/>
              <c:yMode val="edge"/>
              <c:x val="1.1111111111111112E-2"/>
              <c:y val="5.989315311963957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t" anchorCtr="0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9498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462553831256529"/>
          <c:y val="0.79494698989397983"/>
          <c:w val="0.52963127181917791"/>
          <c:h val="7.38194143054952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AP</a:t>
            </a:r>
          </a:p>
        </c:rich>
      </c:tx>
      <c:layout>
        <c:manualLayout>
          <c:xMode val="edge"/>
          <c:yMode val="edge"/>
          <c:x val="0.46548540819270445"/>
          <c:y val="1.1215564155940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262657610616952"/>
          <c:y val="6.9647456525944521E-2"/>
          <c:w val="0.87490507436570442"/>
          <c:h val="0.316746577937600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Graphs!$B$6</c:f>
              <c:strCache>
                <c:ptCount val="1"/>
                <c:pt idx="0">
                  <c:v>Use</c:v>
                </c:pt>
              </c:strCache>
            </c:strRef>
          </c:tx>
          <c:spPr>
            <a:pattFill prst="dkUpDiag">
              <a:fgClr>
                <a:schemeClr val="accent2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multiLvlStrRef>
              <c:f>Graphs!$C$3:$Q$4</c:f>
              <c:multiLvlStrCache>
                <c:ptCount val="15"/>
                <c:lvl>
                  <c:pt idx="0">
                    <c:v>NaNMC</c:v>
                  </c:pt>
                  <c:pt idx="1">
                    <c:v>NaMVP</c:v>
                  </c:pt>
                  <c:pt idx="2">
                    <c:v>NaMMO</c:v>
                  </c:pt>
                  <c:pt idx="3">
                    <c:v>NaNMMT</c:v>
                  </c:pt>
                  <c:pt idx="4">
                    <c:v>NaPBA</c:v>
                  </c:pt>
                  <c:pt idx="5">
                    <c:v>LiNMC</c:v>
                  </c:pt>
                  <c:pt idx="6">
                    <c:v>LiFP</c:v>
                  </c:pt>
                  <c:pt idx="8">
                    <c:v>NaNMC</c:v>
                  </c:pt>
                  <c:pt idx="9">
                    <c:v>NaMVP</c:v>
                  </c:pt>
                  <c:pt idx="10">
                    <c:v>NaMMO</c:v>
                  </c:pt>
                  <c:pt idx="11">
                    <c:v>NaNMMT</c:v>
                  </c:pt>
                  <c:pt idx="12">
                    <c:v>NaPBA</c:v>
                  </c:pt>
                  <c:pt idx="13">
                    <c:v>LiNMC</c:v>
                  </c:pt>
                  <c:pt idx="14">
                    <c:v>LiFP</c:v>
                  </c:pt>
                </c:lvl>
                <c:lvl>
                  <c:pt idx="0">
                    <c:v>Electricity from PV</c:v>
                  </c:pt>
                  <c:pt idx="8">
                    <c:v>Electricity from Grid</c:v>
                  </c:pt>
                </c:lvl>
              </c:multiLvlStrCache>
            </c:multiLvlStrRef>
          </c:cat>
          <c:val>
            <c:numRef>
              <c:f>Graphs!$C$6:$Q$6</c:f>
              <c:numCache>
                <c:formatCode>0.000</c:formatCode>
                <c:ptCount val="15"/>
                <c:pt idx="0">
                  <c:v>4.9565217391304289E-2</c:v>
                </c:pt>
                <c:pt idx="1">
                  <c:v>4.2903225806451582E-2</c:v>
                </c:pt>
                <c:pt idx="2">
                  <c:v>4.9565217391304289E-2</c:v>
                </c:pt>
                <c:pt idx="3">
                  <c:v>4.9565217391304289E-2</c:v>
                </c:pt>
                <c:pt idx="4">
                  <c:v>4.2903225806451582E-2</c:v>
                </c:pt>
                <c:pt idx="5">
                  <c:v>4.9565217391304289E-2</c:v>
                </c:pt>
                <c:pt idx="6">
                  <c:v>4.2903225806451582E-2</c:v>
                </c:pt>
                <c:pt idx="8">
                  <c:v>0.19304347826086934</c:v>
                </c:pt>
                <c:pt idx="9">
                  <c:v>0.16709677419354829</c:v>
                </c:pt>
                <c:pt idx="10">
                  <c:v>0.19304347826086934</c:v>
                </c:pt>
                <c:pt idx="11">
                  <c:v>0.19304347826086934</c:v>
                </c:pt>
                <c:pt idx="12">
                  <c:v>0.16709677419354829</c:v>
                </c:pt>
                <c:pt idx="13">
                  <c:v>0.19304347826086934</c:v>
                </c:pt>
                <c:pt idx="14">
                  <c:v>0.16709677419354829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46-4B17-82A9-9C1224628E60}"/>
            </c:ext>
          </c:extLst>
        </c:ser>
        <c:ser>
          <c:idx val="0"/>
          <c:order val="1"/>
          <c:tx>
            <c:strRef>
              <c:f>Graphs!$B$5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Graphs!$C$3:$Q$4</c:f>
              <c:multiLvlStrCache>
                <c:ptCount val="15"/>
                <c:lvl>
                  <c:pt idx="0">
                    <c:v>NaNMC</c:v>
                  </c:pt>
                  <c:pt idx="1">
                    <c:v>NaMVP</c:v>
                  </c:pt>
                  <c:pt idx="2">
                    <c:v>NaMMO</c:v>
                  </c:pt>
                  <c:pt idx="3">
                    <c:v>NaNMMT</c:v>
                  </c:pt>
                  <c:pt idx="4">
                    <c:v>NaPBA</c:v>
                  </c:pt>
                  <c:pt idx="5">
                    <c:v>LiNMC</c:v>
                  </c:pt>
                  <c:pt idx="6">
                    <c:v>LiFP</c:v>
                  </c:pt>
                  <c:pt idx="8">
                    <c:v>NaNMC</c:v>
                  </c:pt>
                  <c:pt idx="9">
                    <c:v>NaMVP</c:v>
                  </c:pt>
                  <c:pt idx="10">
                    <c:v>NaMMO</c:v>
                  </c:pt>
                  <c:pt idx="11">
                    <c:v>NaNMMT</c:v>
                  </c:pt>
                  <c:pt idx="12">
                    <c:v>NaPBA</c:v>
                  </c:pt>
                  <c:pt idx="13">
                    <c:v>LiNMC</c:v>
                  </c:pt>
                  <c:pt idx="14">
                    <c:v>LiFP</c:v>
                  </c:pt>
                </c:lvl>
                <c:lvl>
                  <c:pt idx="0">
                    <c:v>Electricity from PV</c:v>
                  </c:pt>
                  <c:pt idx="8">
                    <c:v>Electricity from Grid</c:v>
                  </c:pt>
                </c:lvl>
              </c:multiLvlStrCache>
            </c:multiLvlStrRef>
          </c:cat>
          <c:val>
            <c:numRef>
              <c:f>Graphs!$C$5:$Q$5</c:f>
              <c:numCache>
                <c:formatCode>0.000</c:formatCode>
                <c:ptCount val="15"/>
                <c:pt idx="0">
                  <c:v>4.0202751099389568E-2</c:v>
                </c:pt>
                <c:pt idx="1">
                  <c:v>6.8377119453670365E-2</c:v>
                </c:pt>
                <c:pt idx="2">
                  <c:v>2.2327985452881977E-2</c:v>
                </c:pt>
                <c:pt idx="3">
                  <c:v>2.0943917577288789E-2</c:v>
                </c:pt>
                <c:pt idx="4">
                  <c:v>3.1140221543594311E-2</c:v>
                </c:pt>
                <c:pt idx="5">
                  <c:v>1.6247013839459867E-2</c:v>
                </c:pt>
                <c:pt idx="6">
                  <c:v>2.340646677329624E-2</c:v>
                </c:pt>
                <c:pt idx="8">
                  <c:v>4.0202751099389568E-2</c:v>
                </c:pt>
                <c:pt idx="9">
                  <c:v>6.8377119453670365E-2</c:v>
                </c:pt>
                <c:pt idx="10">
                  <c:v>2.2327985452881977E-2</c:v>
                </c:pt>
                <c:pt idx="11">
                  <c:v>2.0943917577288789E-2</c:v>
                </c:pt>
                <c:pt idx="12">
                  <c:v>3.1140221543594311E-2</c:v>
                </c:pt>
                <c:pt idx="13">
                  <c:v>1.6247013839459867E-2</c:v>
                </c:pt>
                <c:pt idx="14">
                  <c:v>2.340646677329624E-2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46-4B17-82A9-9C1224628E60}"/>
            </c:ext>
          </c:extLst>
        </c:ser>
        <c:ser>
          <c:idx val="2"/>
          <c:order val="2"/>
          <c:tx>
            <c:strRef>
              <c:f>Graphs!$B$7</c:f>
              <c:strCache>
                <c:ptCount val="1"/>
                <c:pt idx="0">
                  <c:v>Replacement</c:v>
                </c:pt>
              </c:strCache>
            </c:strRef>
          </c:tx>
          <c:spPr>
            <a:pattFill prst="pct90">
              <a:fgClr>
                <a:schemeClr val="bg1">
                  <a:lumMod val="6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Graphs!$C$9:$Q$9</c:f>
                <c:numCache>
                  <c:formatCode>General</c:formatCode>
                  <c:ptCount val="15"/>
                  <c:pt idx="0">
                    <c:v>0.44022012453831566</c:v>
                  </c:pt>
                  <c:pt idx="1">
                    <c:v>0.85569080916307494</c:v>
                  </c:pt>
                  <c:pt idx="2">
                    <c:v>0.24449144070905759</c:v>
                  </c:pt>
                  <c:pt idx="3">
                    <c:v>0.22933589747131222</c:v>
                  </c:pt>
                  <c:pt idx="4">
                    <c:v>0.38969762960269455</c:v>
                  </c:pt>
                  <c:pt idx="5">
                    <c:v>0.17790480154208554</c:v>
                  </c:pt>
                  <c:pt idx="6">
                    <c:v>0.29291521276296428</c:v>
                  </c:pt>
                  <c:pt idx="8">
                    <c:v>0.44022012453831583</c:v>
                  </c:pt>
                  <c:pt idx="9">
                    <c:v>0.85569080916307483</c:v>
                  </c:pt>
                  <c:pt idx="10">
                    <c:v>0.24449144070905771</c:v>
                  </c:pt>
                  <c:pt idx="11">
                    <c:v>0.22933589747131217</c:v>
                  </c:pt>
                  <c:pt idx="12">
                    <c:v>0.3896976296026945</c:v>
                  </c:pt>
                  <c:pt idx="13">
                    <c:v>0.17790480154208554</c:v>
                  </c:pt>
                  <c:pt idx="14">
                    <c:v>8.7874563828889307E-2</c:v>
                  </c:pt>
                </c:numCache>
              </c:numRef>
            </c:plus>
            <c:minus>
              <c:numRef>
                <c:f>Graphs!$C$10:$Q$10</c:f>
                <c:numCache>
                  <c:formatCode>General</c:formatCode>
                  <c:ptCount val="15"/>
                  <c:pt idx="0">
                    <c:v>3.9500271077529597E-2</c:v>
                  </c:pt>
                  <c:pt idx="1">
                    <c:v>3.1155396316163375E-2</c:v>
                  </c:pt>
                  <c:pt idx="2">
                    <c:v>3.6137235272903176E-2</c:v>
                  </c:pt>
                  <c:pt idx="3">
                    <c:v>3.5876830749917835E-2</c:v>
                  </c:pt>
                  <c:pt idx="4">
                    <c:v>2.7952694051143617E-2</c:v>
                  </c:pt>
                  <c:pt idx="5">
                    <c:v>3.4993134943573756E-2</c:v>
                  </c:pt>
                  <c:pt idx="6">
                    <c:v>2.7287522801386022E-2</c:v>
                  </c:pt>
                  <c:pt idx="8">
                    <c:v>0.1243836844464361</c:v>
                  </c:pt>
                  <c:pt idx="9">
                    <c:v>9.8436980379115191E-2</c:v>
                  </c:pt>
                  <c:pt idx="10">
                    <c:v>0.12438368444643619</c:v>
                  </c:pt>
                  <c:pt idx="11">
                    <c:v>0.12438368444643619</c:v>
                  </c:pt>
                  <c:pt idx="12">
                    <c:v>9.8436980379115135E-2</c:v>
                  </c:pt>
                  <c:pt idx="13">
                    <c:v>0.12438368444643622</c:v>
                  </c:pt>
                  <c:pt idx="14">
                    <c:v>9.8436980379115135E-2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multiLvlStrRef>
              <c:f>Graphs!$C$3:$Q$4</c:f>
              <c:multiLvlStrCache>
                <c:ptCount val="15"/>
                <c:lvl>
                  <c:pt idx="0">
                    <c:v>NaNMC</c:v>
                  </c:pt>
                  <c:pt idx="1">
                    <c:v>NaMVP</c:v>
                  </c:pt>
                  <c:pt idx="2">
                    <c:v>NaMMO</c:v>
                  </c:pt>
                  <c:pt idx="3">
                    <c:v>NaNMMT</c:v>
                  </c:pt>
                  <c:pt idx="4">
                    <c:v>NaPBA</c:v>
                  </c:pt>
                  <c:pt idx="5">
                    <c:v>LiNMC</c:v>
                  </c:pt>
                  <c:pt idx="6">
                    <c:v>LiFP</c:v>
                  </c:pt>
                  <c:pt idx="8">
                    <c:v>NaNMC</c:v>
                  </c:pt>
                  <c:pt idx="9">
                    <c:v>NaMVP</c:v>
                  </c:pt>
                  <c:pt idx="10">
                    <c:v>NaMMO</c:v>
                  </c:pt>
                  <c:pt idx="11">
                    <c:v>NaNMMT</c:v>
                  </c:pt>
                  <c:pt idx="12">
                    <c:v>NaPBA</c:v>
                  </c:pt>
                  <c:pt idx="13">
                    <c:v>LiNMC</c:v>
                  </c:pt>
                  <c:pt idx="14">
                    <c:v>LiFP</c:v>
                  </c:pt>
                </c:lvl>
                <c:lvl>
                  <c:pt idx="0">
                    <c:v>Electricity from PV</c:v>
                  </c:pt>
                  <c:pt idx="8">
                    <c:v>Electricity from Grid</c:v>
                  </c:pt>
                </c:lvl>
              </c:multiLvlStrCache>
            </c:multiLvlStrRef>
          </c:cat>
          <c:val>
            <c:numRef>
              <c:f>Graphs!$C$7:$Q$7</c:f>
              <c:numCache>
                <c:formatCode>0.000</c:formatCode>
                <c:ptCount val="15"/>
                <c:pt idx="0">
                  <c:v>0.10653729041338235</c:v>
                </c:pt>
                <c:pt idx="1">
                  <c:v>7.423801540684212E-2</c:v>
                </c:pt>
                <c:pt idx="2">
                  <c:v>5.9169161450137238E-2</c:v>
                </c:pt>
                <c:pt idx="3">
                  <c:v>5.5501381579815288E-2</c:v>
                </c:pt>
                <c:pt idx="4">
                  <c:v>3.3809383390188116E-2</c:v>
                </c:pt>
                <c:pt idx="5">
                  <c:v>4.3054586674568643E-2</c:v>
                </c:pt>
                <c:pt idx="6">
                  <c:v>2.5412735353864492E-2</c:v>
                </c:pt>
                <c:pt idx="8">
                  <c:v>0.10653729041338235</c:v>
                </c:pt>
                <c:pt idx="9">
                  <c:v>7.423801540684212E-2</c:v>
                </c:pt>
                <c:pt idx="10">
                  <c:v>5.9169161450137238E-2</c:v>
                </c:pt>
                <c:pt idx="11">
                  <c:v>5.5501381579815288E-2</c:v>
                </c:pt>
                <c:pt idx="12">
                  <c:v>3.3809383390188116E-2</c:v>
                </c:pt>
                <c:pt idx="13">
                  <c:v>4.3054586674568643E-2</c:v>
                </c:pt>
                <c:pt idx="14">
                  <c:v>2.5412735353864492E-2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46-4B17-82A9-9C1224628E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2"/>
        <c:overlap val="100"/>
        <c:axId val="539499336"/>
        <c:axId val="539495024"/>
      </c:barChart>
      <c:scatterChart>
        <c:scatterStyle val="lineMarker"/>
        <c:varyColors val="0"/>
        <c:ser>
          <c:idx val="3"/>
          <c:order val="3"/>
          <c:tx>
            <c:v>w/o Recycling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yVal>
            <c:numRef>
              <c:f>Graphs!$C$42:$Q$42</c:f>
              <c:numCache>
                <c:formatCode>0.000</c:formatCode>
                <c:ptCount val="15"/>
                <c:pt idx="0">
                  <c:v>0.43976032777753865</c:v>
                </c:pt>
                <c:pt idx="1">
                  <c:v>0.23340342664407718</c:v>
                </c:pt>
                <c:pt idx="2">
                  <c:v>0.24601466252222293</c:v>
                </c:pt>
                <c:pt idx="3">
                  <c:v>0.25831012341756698</c:v>
                </c:pt>
                <c:pt idx="4">
                  <c:v>0.17058110050850317</c:v>
                </c:pt>
                <c:pt idx="5">
                  <c:v>0.22719651050334613</c:v>
                </c:pt>
                <c:pt idx="6">
                  <c:v>0.1176333992041065</c:v>
                </c:pt>
                <c:pt idx="8">
                  <c:v>0.58323858864710365</c:v>
                </c:pt>
                <c:pt idx="9">
                  <c:v>0.35759697503117388</c:v>
                </c:pt>
                <c:pt idx="10">
                  <c:v>0.38949292339178793</c:v>
                </c:pt>
                <c:pt idx="11">
                  <c:v>0.40178838428713204</c:v>
                </c:pt>
                <c:pt idx="12">
                  <c:v>0.29477464889559984</c:v>
                </c:pt>
                <c:pt idx="13">
                  <c:v>0.3706747713729111</c:v>
                </c:pt>
                <c:pt idx="14">
                  <c:v>0.24182694759120321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046-4B17-82A9-9C1224628E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9504040"/>
        <c:axId val="539500120"/>
      </c:scatterChart>
      <c:catAx>
        <c:axId val="539499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9495024"/>
        <c:crosses val="autoZero"/>
        <c:auto val="1"/>
        <c:lblAlgn val="ctr"/>
        <c:lblOffset val="100"/>
        <c:noMultiLvlLbl val="0"/>
      </c:catAx>
      <c:valAx>
        <c:axId val="539495024"/>
        <c:scaling>
          <c:orientation val="minMax"/>
          <c:max val="1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9499336"/>
        <c:crosses val="autoZero"/>
        <c:crossBetween val="between"/>
        <c:majorUnit val="0.30000000000000004"/>
        <c:minorUnit val="5.000000000000001E-2"/>
      </c:valAx>
      <c:valAx>
        <c:axId val="539500120"/>
        <c:scaling>
          <c:orientation val="minMax"/>
          <c:max val="1.2"/>
          <c:min val="0"/>
        </c:scaling>
        <c:delete val="0"/>
        <c:axPos val="r"/>
        <c:numFmt formatCode="0.000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9504040"/>
        <c:crosses val="max"/>
        <c:crossBetween val="midCat"/>
      </c:valAx>
      <c:valAx>
        <c:axId val="539504040"/>
        <c:scaling>
          <c:orientation val="minMax"/>
          <c:max val="16.3"/>
          <c:min val="0.30000000000000004"/>
        </c:scaling>
        <c:delete val="0"/>
        <c:axPos val="t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9500120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HTP</a:t>
            </a:r>
          </a:p>
        </c:rich>
      </c:tx>
      <c:layout>
        <c:manualLayout>
          <c:xMode val="edge"/>
          <c:yMode val="edge"/>
          <c:x val="0.44423967923169611"/>
          <c:y val="1.05185565975675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248717997841511"/>
          <c:y val="6.1649388962801609E-2"/>
          <c:w val="0.87490507436570442"/>
          <c:h val="0.316746577937600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Graphs!$B$22</c:f>
              <c:strCache>
                <c:ptCount val="1"/>
                <c:pt idx="0">
                  <c:v>Use</c:v>
                </c:pt>
              </c:strCache>
            </c:strRef>
          </c:tx>
          <c:spPr>
            <a:pattFill prst="dkUpDiag">
              <a:fgClr>
                <a:schemeClr val="accent2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multiLvlStrRef>
              <c:f>Graphs!$C$3:$Q$4</c:f>
              <c:multiLvlStrCache>
                <c:ptCount val="15"/>
                <c:lvl>
                  <c:pt idx="0">
                    <c:v>NaNMC</c:v>
                  </c:pt>
                  <c:pt idx="1">
                    <c:v>NaMVP</c:v>
                  </c:pt>
                  <c:pt idx="2">
                    <c:v>NaMMO</c:v>
                  </c:pt>
                  <c:pt idx="3">
                    <c:v>NaNMMT</c:v>
                  </c:pt>
                  <c:pt idx="4">
                    <c:v>NaPBA</c:v>
                  </c:pt>
                  <c:pt idx="5">
                    <c:v>LiNMC</c:v>
                  </c:pt>
                  <c:pt idx="6">
                    <c:v>LiFP</c:v>
                  </c:pt>
                  <c:pt idx="8">
                    <c:v>NaNMC</c:v>
                  </c:pt>
                  <c:pt idx="9">
                    <c:v>NaMVP</c:v>
                  </c:pt>
                  <c:pt idx="10">
                    <c:v>NaMMO</c:v>
                  </c:pt>
                  <c:pt idx="11">
                    <c:v>NaNMMT</c:v>
                  </c:pt>
                  <c:pt idx="12">
                    <c:v>NaPBA</c:v>
                  </c:pt>
                  <c:pt idx="13">
                    <c:v>LiNMC</c:v>
                  </c:pt>
                  <c:pt idx="14">
                    <c:v>LiFP</c:v>
                  </c:pt>
                </c:lvl>
                <c:lvl>
                  <c:pt idx="0">
                    <c:v>Electricity from PV</c:v>
                  </c:pt>
                  <c:pt idx="8">
                    <c:v>Electricity from Grid</c:v>
                  </c:pt>
                </c:lvl>
              </c:multiLvlStrCache>
            </c:multiLvlStrRef>
          </c:cat>
          <c:val>
            <c:numRef>
              <c:f>Graphs!$C$22:$Q$22</c:f>
              <c:numCache>
                <c:formatCode>0.000</c:formatCode>
                <c:ptCount val="15"/>
                <c:pt idx="0">
                  <c:v>8.1907999999999894E-3</c:v>
                </c:pt>
                <c:pt idx="1">
                  <c:v>7.0898860215053714E-3</c:v>
                </c:pt>
                <c:pt idx="2">
                  <c:v>8.1907999999999894E-3</c:v>
                </c:pt>
                <c:pt idx="3">
                  <c:v>8.1907999999999894E-3</c:v>
                </c:pt>
                <c:pt idx="4">
                  <c:v>7.0898860215053714E-3</c:v>
                </c:pt>
                <c:pt idx="5">
                  <c:v>8.1907999999999894E-3</c:v>
                </c:pt>
                <c:pt idx="6">
                  <c:v>7.0898860215053714E-3</c:v>
                </c:pt>
                <c:pt idx="8">
                  <c:v>1.5155747826086941E-2</c:v>
                </c:pt>
                <c:pt idx="9">
                  <c:v>1.3118684946236551E-2</c:v>
                </c:pt>
                <c:pt idx="10">
                  <c:v>1.5155747826086941E-2</c:v>
                </c:pt>
                <c:pt idx="11">
                  <c:v>1.5155747826086941E-2</c:v>
                </c:pt>
                <c:pt idx="12">
                  <c:v>1.3118684946236551E-2</c:v>
                </c:pt>
                <c:pt idx="13">
                  <c:v>1.5155747826086941E-2</c:v>
                </c:pt>
                <c:pt idx="14">
                  <c:v>1.3118684946236551E-2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C8-427C-A865-48402B048E46}"/>
            </c:ext>
          </c:extLst>
        </c:ser>
        <c:ser>
          <c:idx val="0"/>
          <c:order val="1"/>
          <c:tx>
            <c:strRef>
              <c:f>Graphs!$B$21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Graphs!$C$3:$Q$4</c:f>
              <c:multiLvlStrCache>
                <c:ptCount val="15"/>
                <c:lvl>
                  <c:pt idx="0">
                    <c:v>NaNMC</c:v>
                  </c:pt>
                  <c:pt idx="1">
                    <c:v>NaMVP</c:v>
                  </c:pt>
                  <c:pt idx="2">
                    <c:v>NaMMO</c:v>
                  </c:pt>
                  <c:pt idx="3">
                    <c:v>NaNMMT</c:v>
                  </c:pt>
                  <c:pt idx="4">
                    <c:v>NaPBA</c:v>
                  </c:pt>
                  <c:pt idx="5">
                    <c:v>LiNMC</c:v>
                  </c:pt>
                  <c:pt idx="6">
                    <c:v>LiFP</c:v>
                  </c:pt>
                  <c:pt idx="8">
                    <c:v>NaNMC</c:v>
                  </c:pt>
                  <c:pt idx="9">
                    <c:v>NaMVP</c:v>
                  </c:pt>
                  <c:pt idx="10">
                    <c:v>NaMMO</c:v>
                  </c:pt>
                  <c:pt idx="11">
                    <c:v>NaNMMT</c:v>
                  </c:pt>
                  <c:pt idx="12">
                    <c:v>NaPBA</c:v>
                  </c:pt>
                  <c:pt idx="13">
                    <c:v>LiNMC</c:v>
                  </c:pt>
                  <c:pt idx="14">
                    <c:v>LiFP</c:v>
                  </c:pt>
                </c:lvl>
                <c:lvl>
                  <c:pt idx="0">
                    <c:v>Electricity from PV</c:v>
                  </c:pt>
                  <c:pt idx="8">
                    <c:v>Electricity from Grid</c:v>
                  </c:pt>
                </c:lvl>
              </c:multiLvlStrCache>
            </c:multiLvlStrRef>
          </c:cat>
          <c:val>
            <c:numRef>
              <c:f>Graphs!$C$21:$Q$21</c:f>
              <c:numCache>
                <c:formatCode>0.000</c:formatCode>
                <c:ptCount val="15"/>
                <c:pt idx="0">
                  <c:v>3.9393923023505993E-3</c:v>
                </c:pt>
                <c:pt idx="1">
                  <c:v>1.8158542402473079E-2</c:v>
                </c:pt>
                <c:pt idx="2">
                  <c:v>1.553529943006822E-3</c:v>
                </c:pt>
                <c:pt idx="3">
                  <c:v>1.538257844321843E-3</c:v>
                </c:pt>
                <c:pt idx="4">
                  <c:v>2.0682331749559231E-3</c:v>
                </c:pt>
                <c:pt idx="5">
                  <c:v>2.0596921884402037E-3</c:v>
                </c:pt>
                <c:pt idx="6">
                  <c:v>2.7976087692486735E-3</c:v>
                </c:pt>
                <c:pt idx="8">
                  <c:v>3.9393923023505993E-3</c:v>
                </c:pt>
                <c:pt idx="9">
                  <c:v>1.8158542402473079E-2</c:v>
                </c:pt>
                <c:pt idx="10">
                  <c:v>1.553529943006822E-3</c:v>
                </c:pt>
                <c:pt idx="11">
                  <c:v>1.538257844321843E-3</c:v>
                </c:pt>
                <c:pt idx="12">
                  <c:v>2.0682331749559231E-3</c:v>
                </c:pt>
                <c:pt idx="13">
                  <c:v>2.0596921884402037E-3</c:v>
                </c:pt>
                <c:pt idx="14">
                  <c:v>2.7976087692486735E-3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C8-427C-A865-48402B048E46}"/>
            </c:ext>
          </c:extLst>
        </c:ser>
        <c:ser>
          <c:idx val="2"/>
          <c:order val="2"/>
          <c:tx>
            <c:strRef>
              <c:f>Graphs!$B$23</c:f>
              <c:strCache>
                <c:ptCount val="1"/>
                <c:pt idx="0">
                  <c:v>Replacement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Graphs!$C$25:$Q$25</c:f>
                <c:numCache>
                  <c:formatCode>General</c:formatCode>
                  <c:ptCount val="15"/>
                  <c:pt idx="0">
                    <c:v>4.3136345710739057E-2</c:v>
                  </c:pt>
                  <c:pt idx="1">
                    <c:v>0.22724118777952027</c:v>
                  </c:pt>
                  <c:pt idx="2">
                    <c:v>1.7011152875924702E-2</c:v>
                  </c:pt>
                  <c:pt idx="3">
                    <c:v>1.684392339532418E-2</c:v>
                  </c:pt>
                  <c:pt idx="4">
                    <c:v>2.5882460875162681E-2</c:v>
                  </c:pt>
                  <c:pt idx="5">
                    <c:v>2.2553629463420235E-2</c:v>
                  </c:pt>
                  <c:pt idx="6">
                    <c:v>3.5010075455169112E-2</c:v>
                  </c:pt>
                  <c:pt idx="8">
                    <c:v>4.313634571073905E-2</c:v>
                  </c:pt>
                  <c:pt idx="9">
                    <c:v>0.22724118777952027</c:v>
                  </c:pt>
                  <c:pt idx="10">
                    <c:v>1.7011152875924706E-2</c:v>
                  </c:pt>
                  <c:pt idx="11">
                    <c:v>1.684392339532418E-2</c:v>
                  </c:pt>
                  <c:pt idx="12">
                    <c:v>2.5882460875162685E-2</c:v>
                  </c:pt>
                  <c:pt idx="13">
                    <c:v>2.2553629463420238E-2</c:v>
                  </c:pt>
                  <c:pt idx="14">
                    <c:v>1.0503022636550733E-2</c:v>
                  </c:pt>
                </c:numCache>
              </c:numRef>
            </c:plus>
            <c:minus>
              <c:numRef>
                <c:f>Graphs!$C$26:$Q$26</c:f>
                <c:numCache>
                  <c:formatCode>General</c:formatCode>
                  <c:ptCount val="15"/>
                  <c:pt idx="0">
                    <c:v>6.4999972988784918E-3</c:v>
                  </c:pt>
                  <c:pt idx="1">
                    <c:v>5.7384584461068755E-3</c:v>
                  </c:pt>
                  <c:pt idx="2">
                    <c:v>5.5698651696894103E-3</c:v>
                  </c:pt>
                  <c:pt idx="3">
                    <c:v>5.566991810916206E-3</c:v>
                  </c:pt>
                  <c:pt idx="4">
                    <c:v>4.3545496701319145E-3</c:v>
                  </c:pt>
                  <c:pt idx="5">
                    <c:v>5.6650967261755898E-3</c:v>
                  </c:pt>
                  <c:pt idx="6">
                    <c:v>4.4172824163862517E-3</c:v>
                  </c:pt>
                  <c:pt idx="8">
                    <c:v>9.7653014343343537E-3</c:v>
                  </c:pt>
                  <c:pt idx="9">
                    <c:v>7.728238554483971E-3</c:v>
                  </c:pt>
                  <c:pt idx="10">
                    <c:v>9.7653014343343485E-3</c:v>
                  </c:pt>
                  <c:pt idx="11">
                    <c:v>9.7653014343343485E-3</c:v>
                  </c:pt>
                  <c:pt idx="12">
                    <c:v>7.7282385544839589E-3</c:v>
                  </c:pt>
                  <c:pt idx="13">
                    <c:v>9.765301434334352E-3</c:v>
                  </c:pt>
                  <c:pt idx="14">
                    <c:v>7.7282385544839589E-3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multiLvlStrRef>
              <c:f>Graphs!$C$3:$Q$4</c:f>
              <c:multiLvlStrCache>
                <c:ptCount val="15"/>
                <c:lvl>
                  <c:pt idx="0">
                    <c:v>NaNMC</c:v>
                  </c:pt>
                  <c:pt idx="1">
                    <c:v>NaMVP</c:v>
                  </c:pt>
                  <c:pt idx="2">
                    <c:v>NaMMO</c:v>
                  </c:pt>
                  <c:pt idx="3">
                    <c:v>NaNMMT</c:v>
                  </c:pt>
                  <c:pt idx="4">
                    <c:v>NaPBA</c:v>
                  </c:pt>
                  <c:pt idx="5">
                    <c:v>LiNMC</c:v>
                  </c:pt>
                  <c:pt idx="6">
                    <c:v>LiFP</c:v>
                  </c:pt>
                  <c:pt idx="8">
                    <c:v>NaNMC</c:v>
                  </c:pt>
                  <c:pt idx="9">
                    <c:v>NaMVP</c:v>
                  </c:pt>
                  <c:pt idx="10">
                    <c:v>NaMMO</c:v>
                  </c:pt>
                  <c:pt idx="11">
                    <c:v>NaNMMT</c:v>
                  </c:pt>
                  <c:pt idx="12">
                    <c:v>NaPBA</c:v>
                  </c:pt>
                  <c:pt idx="13">
                    <c:v>LiNMC</c:v>
                  </c:pt>
                  <c:pt idx="14">
                    <c:v>LiFP</c:v>
                  </c:pt>
                </c:lvl>
                <c:lvl>
                  <c:pt idx="0">
                    <c:v>Electricity from PV</c:v>
                  </c:pt>
                  <c:pt idx="8">
                    <c:v>Electricity from Grid</c:v>
                  </c:pt>
                </c:lvl>
              </c:multiLvlStrCache>
            </c:multiLvlStrRef>
          </c:cat>
          <c:val>
            <c:numRef>
              <c:f>Graphs!$C$23:$Q$23</c:f>
              <c:numCache>
                <c:formatCode>0.000</c:formatCode>
                <c:ptCount val="15"/>
                <c:pt idx="0">
                  <c:v>1.0439389601229088E-2</c:v>
                </c:pt>
                <c:pt idx="1">
                  <c:v>1.971498889411363E-2</c:v>
                </c:pt>
                <c:pt idx="2">
                  <c:v>4.1168543489680789E-3</c:v>
                </c:pt>
                <c:pt idx="3">
                  <c:v>4.0763832874528838E-3</c:v>
                </c:pt>
                <c:pt idx="4">
                  <c:v>2.2455103042378598E-3</c:v>
                </c:pt>
                <c:pt idx="5">
                  <c:v>5.4581842993665398E-3</c:v>
                </c:pt>
                <c:pt idx="6">
                  <c:v>3.0374038066128461E-3</c:v>
                </c:pt>
                <c:pt idx="8">
                  <c:v>1.0439389601229088E-2</c:v>
                </c:pt>
                <c:pt idx="9">
                  <c:v>1.971498889411363E-2</c:v>
                </c:pt>
                <c:pt idx="10">
                  <c:v>4.1168543489680789E-3</c:v>
                </c:pt>
                <c:pt idx="11">
                  <c:v>4.0763832874528838E-3</c:v>
                </c:pt>
                <c:pt idx="12">
                  <c:v>2.2455103042378598E-3</c:v>
                </c:pt>
                <c:pt idx="13">
                  <c:v>5.4581842993665398E-3</c:v>
                </c:pt>
                <c:pt idx="14">
                  <c:v>3.0374038066128461E-3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C8-427C-A865-48402B048E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2"/>
        <c:overlap val="100"/>
        <c:axId val="539495416"/>
        <c:axId val="539505216"/>
      </c:barChart>
      <c:scatterChart>
        <c:scatterStyle val="lineMarker"/>
        <c:varyColors val="0"/>
        <c:ser>
          <c:idx val="3"/>
          <c:order val="3"/>
          <c:tx>
            <c:strRef>
              <c:f>Graphs!$B$36</c:f>
              <c:strCache>
                <c:ptCount val="1"/>
                <c:pt idx="0">
                  <c:v>w/o recycling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yVal>
            <c:numRef>
              <c:f>Graphs!$C$58:$Q$58</c:f>
              <c:numCache>
                <c:formatCode>0.000</c:formatCode>
                <c:ptCount val="15"/>
                <c:pt idx="0">
                  <c:v>5.3859307397237079E-2</c:v>
                </c:pt>
                <c:pt idx="1">
                  <c:v>4.5910380689173379E-2</c:v>
                </c:pt>
                <c:pt idx="2">
                  <c:v>1.5035153929102221E-2</c:v>
                </c:pt>
                <c:pt idx="3">
                  <c:v>1.9797280379540046E-2</c:v>
                </c:pt>
                <c:pt idx="4">
                  <c:v>1.3132616204772509E-2</c:v>
                </c:pt>
                <c:pt idx="5">
                  <c:v>4.9188694223044234E-2</c:v>
                </c:pt>
                <c:pt idx="6">
                  <c:v>2.9331113779862781E-2</c:v>
                </c:pt>
                <c:pt idx="8">
                  <c:v>6.0824255223324034E-2</c:v>
                </c:pt>
                <c:pt idx="9">
                  <c:v>5.1939179613904561E-2</c:v>
                </c:pt>
                <c:pt idx="10">
                  <c:v>2.2000101755189169E-2</c:v>
                </c:pt>
                <c:pt idx="11">
                  <c:v>2.6762228205626997E-2</c:v>
                </c:pt>
                <c:pt idx="12">
                  <c:v>1.9161415129503687E-2</c:v>
                </c:pt>
                <c:pt idx="13">
                  <c:v>5.6153642049131196E-2</c:v>
                </c:pt>
                <c:pt idx="14">
                  <c:v>3.535991270459396E-2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5C8-427C-A865-48402B048E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9496200"/>
        <c:axId val="539505608"/>
      </c:scatterChart>
      <c:catAx>
        <c:axId val="539495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9505216"/>
        <c:crosses val="autoZero"/>
        <c:auto val="1"/>
        <c:lblAlgn val="ctr"/>
        <c:lblOffset val="100"/>
        <c:noMultiLvlLbl val="0"/>
      </c:catAx>
      <c:valAx>
        <c:axId val="539505216"/>
        <c:scaling>
          <c:orientation val="minMax"/>
          <c:max val="8.000000000000001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t" anchorCtr="0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800" b="0" i="0" baseline="0">
                    <a:effectLst/>
                  </a:rPr>
                  <a:t>mCTUh/kWh</a:t>
                </a:r>
                <a:endParaRPr lang="de-DE" sz="800">
                  <a:effectLst/>
                </a:endParaRPr>
              </a:p>
            </c:rich>
          </c:tx>
          <c:layout>
            <c:manualLayout>
              <c:xMode val="edge"/>
              <c:yMode val="edge"/>
              <c:x val="1.0381505342135264E-2"/>
              <c:y val="1.642379890691728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t" anchorCtr="0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9495416"/>
        <c:crosses val="autoZero"/>
        <c:crossBetween val="between"/>
        <c:minorUnit val="2.0000000000000004E-2"/>
      </c:valAx>
      <c:valAx>
        <c:axId val="539505608"/>
        <c:scaling>
          <c:orientation val="minMax"/>
          <c:max val="8.0000000000000016E-2"/>
        </c:scaling>
        <c:delete val="0"/>
        <c:axPos val="r"/>
        <c:numFmt formatCode="0.000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9496200"/>
        <c:crosses val="max"/>
        <c:crossBetween val="midCat"/>
      </c:valAx>
      <c:valAx>
        <c:axId val="539496200"/>
        <c:scaling>
          <c:orientation val="minMax"/>
          <c:max val="16.3"/>
          <c:min val="0.30000000000000004"/>
        </c:scaling>
        <c:delete val="0"/>
        <c:axPos val="t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9505608"/>
        <c:crosses val="max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GB" sz="1200" b="1">
                <a:solidFill>
                  <a:sysClr val="windowText" lastClr="000000"/>
                </a:solidFill>
              </a:rPr>
              <a:t>HTP</a:t>
            </a:r>
          </a:p>
        </c:rich>
      </c:tx>
      <c:layout>
        <c:manualLayout>
          <c:xMode val="edge"/>
          <c:yMode val="edge"/>
          <c:x val="0.31377479446811957"/>
          <c:y val="2.217323526700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806313046218463"/>
          <c:y val="7.6366157898463863E-2"/>
          <c:w val="0.48827702848982962"/>
          <c:h val="0.7728897548331513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Production!$F$232:$G$232</c:f>
              <c:strCache>
                <c:ptCount val="2"/>
                <c:pt idx="0">
                  <c:v>Anode</c:v>
                </c:pt>
                <c:pt idx="1">
                  <c:v>Foil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bg1"/>
              </a:bgClr>
            </a:pattFill>
            <a:ln>
              <a:solidFill>
                <a:schemeClr val="accent2"/>
              </a:solidFill>
            </a:ln>
            <a:effectLst/>
          </c:spPr>
          <c:invertIfNegative val="0"/>
          <c:cat>
            <c:multiLvlStrRef>
              <c:f>Production!$H$60:$N$61</c:f>
              <c:multiLvlStrCache>
                <c:ptCount val="7"/>
                <c:lvl>
                  <c:pt idx="0">
                    <c:v>NaNMC</c:v>
                  </c:pt>
                  <c:pt idx="1">
                    <c:v>NaMVP</c:v>
                  </c:pt>
                  <c:pt idx="2">
                    <c:v>NaMMO</c:v>
                  </c:pt>
                  <c:pt idx="3">
                    <c:v>NaNMMT</c:v>
                  </c:pt>
                  <c:pt idx="4">
                    <c:v>NaPBA</c:v>
                  </c:pt>
                  <c:pt idx="5">
                    <c:v>LiNMC</c:v>
                  </c:pt>
                  <c:pt idx="6">
                    <c:v>LiFP</c:v>
                  </c:pt>
                </c:lvl>
                <c:lvl>
                  <c:pt idx="0">
                    <c:v>SIB</c:v>
                  </c:pt>
                  <c:pt idx="5">
                    <c:v>LIB</c:v>
                  </c:pt>
                </c:lvl>
              </c:multiLvlStrCache>
            </c:multiLvlStrRef>
          </c:cat>
          <c:val>
            <c:numRef>
              <c:f>Production!$H$232:$N$232</c:f>
              <c:numCache>
                <c:formatCode>0.00E+00</c:formatCode>
                <c:ptCount val="7"/>
                <c:pt idx="0">
                  <c:v>1.6762479852554934E-3</c:v>
                </c:pt>
                <c:pt idx="1">
                  <c:v>3.0602958330201071E-3</c:v>
                </c:pt>
                <c:pt idx="2">
                  <c:v>1.5478113078950134E-3</c:v>
                </c:pt>
                <c:pt idx="3">
                  <c:v>1.3764102351826988E-3</c:v>
                </c:pt>
                <c:pt idx="4">
                  <c:v>3.8867650379476888E-3</c:v>
                </c:pt>
                <c:pt idx="5">
                  <c:v>3.1205381210565448E-2</c:v>
                </c:pt>
                <c:pt idx="6">
                  <c:v>5.669858772581967E-2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B0-4936-A24B-B2A4E9FE81B4}"/>
            </c:ext>
          </c:extLst>
        </c:ser>
        <c:ser>
          <c:idx val="1"/>
          <c:order val="1"/>
          <c:tx>
            <c:strRef>
              <c:f>Production!$F$233:$G$233</c:f>
              <c:strCache>
                <c:ptCount val="2"/>
                <c:pt idx="0">
                  <c:v>Anode</c:v>
                </c:pt>
                <c:pt idx="1">
                  <c:v>Act mat</c:v>
                </c:pt>
              </c:strCache>
            </c:strRef>
          </c:tx>
          <c:spPr>
            <a:pattFill prst="pct60">
              <a:fgClr>
                <a:schemeClr val="accent2"/>
              </a:fgClr>
              <a:bgClr>
                <a:schemeClr val="bg1"/>
              </a:bgClr>
            </a:pattFill>
            <a:ln>
              <a:solidFill>
                <a:schemeClr val="accent2"/>
              </a:solidFill>
            </a:ln>
            <a:effectLst/>
          </c:spPr>
          <c:invertIfNegative val="0"/>
          <c:cat>
            <c:multiLvlStrRef>
              <c:f>Production!$H$60:$N$61</c:f>
              <c:multiLvlStrCache>
                <c:ptCount val="7"/>
                <c:lvl>
                  <c:pt idx="0">
                    <c:v>NaNMC</c:v>
                  </c:pt>
                  <c:pt idx="1">
                    <c:v>NaMVP</c:v>
                  </c:pt>
                  <c:pt idx="2">
                    <c:v>NaMMO</c:v>
                  </c:pt>
                  <c:pt idx="3">
                    <c:v>NaNMMT</c:v>
                  </c:pt>
                  <c:pt idx="4">
                    <c:v>NaPBA</c:v>
                  </c:pt>
                  <c:pt idx="5">
                    <c:v>LiNMC</c:v>
                  </c:pt>
                  <c:pt idx="6">
                    <c:v>LiFP</c:v>
                  </c:pt>
                </c:lvl>
                <c:lvl>
                  <c:pt idx="0">
                    <c:v>SIB</c:v>
                  </c:pt>
                  <c:pt idx="5">
                    <c:v>LIB</c:v>
                  </c:pt>
                </c:lvl>
              </c:multiLvlStrCache>
            </c:multiLvlStrRef>
          </c:cat>
          <c:val>
            <c:numRef>
              <c:f>Production!$H$233:$N$233</c:f>
              <c:numCache>
                <c:formatCode>0.00E+00</c:formatCode>
                <c:ptCount val="7"/>
                <c:pt idx="0">
                  <c:v>6.9659687169418792E-4</c:v>
                </c:pt>
                <c:pt idx="1">
                  <c:v>4.7361725432090046E-4</c:v>
                </c:pt>
                <c:pt idx="2">
                  <c:v>6.9679287741391432E-4</c:v>
                </c:pt>
                <c:pt idx="3">
                  <c:v>6.1067295023739792E-4</c:v>
                </c:pt>
                <c:pt idx="4">
                  <c:v>6.015241798908612E-4</c:v>
                </c:pt>
                <c:pt idx="5">
                  <c:v>7.289297964906921E-4</c:v>
                </c:pt>
                <c:pt idx="6">
                  <c:v>8.2861069432691229E-4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B0-4936-A24B-B2A4E9FE81B4}"/>
            </c:ext>
          </c:extLst>
        </c:ser>
        <c:ser>
          <c:idx val="2"/>
          <c:order val="2"/>
          <c:tx>
            <c:strRef>
              <c:f>Production!$F$234:$G$234</c:f>
              <c:strCache>
                <c:ptCount val="2"/>
                <c:pt idx="0">
                  <c:v>Anode</c:v>
                </c:pt>
                <c:pt idx="1">
                  <c:v>Binder </c:v>
                </c:pt>
              </c:strCache>
            </c:strRef>
          </c:tx>
          <c:spPr>
            <a:pattFill prst="lgConfetti">
              <a:fgClr>
                <a:schemeClr val="accent2"/>
              </a:fgClr>
              <a:bgClr>
                <a:schemeClr val="bg1"/>
              </a:bgClr>
            </a:pattFill>
            <a:ln>
              <a:solidFill>
                <a:schemeClr val="accent2"/>
              </a:solidFill>
            </a:ln>
            <a:effectLst/>
          </c:spPr>
          <c:invertIfNegative val="0"/>
          <c:cat>
            <c:multiLvlStrRef>
              <c:f>Production!$H$60:$N$61</c:f>
              <c:multiLvlStrCache>
                <c:ptCount val="7"/>
                <c:lvl>
                  <c:pt idx="0">
                    <c:v>NaNMC</c:v>
                  </c:pt>
                  <c:pt idx="1">
                    <c:v>NaMVP</c:v>
                  </c:pt>
                  <c:pt idx="2">
                    <c:v>NaMMO</c:v>
                  </c:pt>
                  <c:pt idx="3">
                    <c:v>NaNMMT</c:v>
                  </c:pt>
                  <c:pt idx="4">
                    <c:v>NaPBA</c:v>
                  </c:pt>
                  <c:pt idx="5">
                    <c:v>LiNMC</c:v>
                  </c:pt>
                  <c:pt idx="6">
                    <c:v>LiFP</c:v>
                  </c:pt>
                </c:lvl>
                <c:lvl>
                  <c:pt idx="0">
                    <c:v>SIB</c:v>
                  </c:pt>
                  <c:pt idx="5">
                    <c:v>LIB</c:v>
                  </c:pt>
                </c:lvl>
              </c:multiLvlStrCache>
            </c:multiLvlStrRef>
          </c:cat>
          <c:val>
            <c:numRef>
              <c:f>Production!$H$234:$N$234</c:f>
              <c:numCache>
                <c:formatCode>0.00E+00</c:formatCode>
                <c:ptCount val="7"/>
                <c:pt idx="0">
                  <c:v>1.0514849123905566E-4</c:v>
                </c:pt>
                <c:pt idx="1">
                  <c:v>7.1490673199460974E-5</c:v>
                </c:pt>
                <c:pt idx="2">
                  <c:v>1.0517793903852774E-4</c:v>
                </c:pt>
                <c:pt idx="3">
                  <c:v>9.2178657907846512E-5</c:v>
                </c:pt>
                <c:pt idx="4">
                  <c:v>9.079759141943173E-5</c:v>
                </c:pt>
                <c:pt idx="5">
                  <c:v>2.2133461354742424E-5</c:v>
                </c:pt>
                <c:pt idx="6">
                  <c:v>2.5160162012933064E-5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B0-4936-A24B-B2A4E9FE81B4}"/>
            </c:ext>
          </c:extLst>
        </c:ser>
        <c:ser>
          <c:idx val="3"/>
          <c:order val="3"/>
          <c:tx>
            <c:strRef>
              <c:f>Production!$F$235:$G$235</c:f>
              <c:strCache>
                <c:ptCount val="2"/>
                <c:pt idx="0">
                  <c:v>Anode</c:v>
                </c:pt>
                <c:pt idx="1">
                  <c:v>other</c:v>
                </c:pt>
              </c:strCache>
            </c:strRef>
          </c:tx>
          <c:spPr>
            <a:pattFill prst="dkDnDiag">
              <a:fgClr>
                <a:schemeClr val="accent2"/>
              </a:fgClr>
              <a:bgClr>
                <a:schemeClr val="bg1"/>
              </a:bgClr>
            </a:pattFill>
            <a:ln>
              <a:solidFill>
                <a:schemeClr val="accent2"/>
              </a:solidFill>
            </a:ln>
            <a:effectLst/>
          </c:spPr>
          <c:invertIfNegative val="0"/>
          <c:cat>
            <c:multiLvlStrRef>
              <c:f>Production!$H$60:$N$61</c:f>
              <c:multiLvlStrCache>
                <c:ptCount val="7"/>
                <c:lvl>
                  <c:pt idx="0">
                    <c:v>NaNMC</c:v>
                  </c:pt>
                  <c:pt idx="1">
                    <c:v>NaMVP</c:v>
                  </c:pt>
                  <c:pt idx="2">
                    <c:v>NaMMO</c:v>
                  </c:pt>
                  <c:pt idx="3">
                    <c:v>NaNMMT</c:v>
                  </c:pt>
                  <c:pt idx="4">
                    <c:v>NaPBA</c:v>
                  </c:pt>
                  <c:pt idx="5">
                    <c:v>LiNMC</c:v>
                  </c:pt>
                  <c:pt idx="6">
                    <c:v>LiFP</c:v>
                  </c:pt>
                </c:lvl>
                <c:lvl>
                  <c:pt idx="0">
                    <c:v>SIB</c:v>
                  </c:pt>
                  <c:pt idx="5">
                    <c:v>LIB</c:v>
                  </c:pt>
                </c:lvl>
              </c:multiLvlStrCache>
            </c:multiLvlStrRef>
          </c:cat>
          <c:val>
            <c:numRef>
              <c:f>Production!$H$235:$N$235</c:f>
              <c:numCache>
                <c:formatCode>0.00E+00</c:formatCode>
                <c:ptCount val="7"/>
                <c:pt idx="0">
                  <c:v>1.8859692260781872E-4</c:v>
                </c:pt>
                <c:pt idx="1">
                  <c:v>1.4110091624408303E-4</c:v>
                </c:pt>
                <c:pt idx="2">
                  <c:v>1.8778341280532371E-4</c:v>
                </c:pt>
                <c:pt idx="3">
                  <c:v>1.6471126942479018E-4</c:v>
                </c:pt>
                <c:pt idx="4">
                  <c:v>1.7920836730853649E-4</c:v>
                </c:pt>
                <c:pt idx="5">
                  <c:v>8.0157717482948838E-5</c:v>
                </c:pt>
                <c:pt idx="6">
                  <c:v>1.1244055599386404E-4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B0-4936-A24B-B2A4E9FE81B4}"/>
            </c:ext>
          </c:extLst>
        </c:ser>
        <c:ser>
          <c:idx val="4"/>
          <c:order val="4"/>
          <c:tx>
            <c:strRef>
              <c:f>Production!$F$236:$G$236</c:f>
              <c:strCache>
                <c:ptCount val="2"/>
                <c:pt idx="0">
                  <c:v>Cathode</c:v>
                </c:pt>
                <c:pt idx="1">
                  <c:v>Foil</c:v>
                </c:pt>
              </c:strCache>
            </c:strRef>
          </c:tx>
          <c:spPr>
            <a:pattFill prst="narHorz">
              <a:fgClr>
                <a:schemeClr val="accent5"/>
              </a:fgClr>
              <a:bgClr>
                <a:schemeClr val="bg1"/>
              </a:bgClr>
            </a:pattFill>
            <a:ln>
              <a:solidFill>
                <a:schemeClr val="accent5"/>
              </a:solidFill>
            </a:ln>
            <a:effectLst/>
          </c:spPr>
          <c:invertIfNegative val="0"/>
          <c:cat>
            <c:multiLvlStrRef>
              <c:f>Production!$H$60:$N$61</c:f>
              <c:multiLvlStrCache>
                <c:ptCount val="7"/>
                <c:lvl>
                  <c:pt idx="0">
                    <c:v>NaNMC</c:v>
                  </c:pt>
                  <c:pt idx="1">
                    <c:v>NaMVP</c:v>
                  </c:pt>
                  <c:pt idx="2">
                    <c:v>NaMMO</c:v>
                  </c:pt>
                  <c:pt idx="3">
                    <c:v>NaNMMT</c:v>
                  </c:pt>
                  <c:pt idx="4">
                    <c:v>NaPBA</c:v>
                  </c:pt>
                  <c:pt idx="5">
                    <c:v>LiNMC</c:v>
                  </c:pt>
                  <c:pt idx="6">
                    <c:v>LiFP</c:v>
                  </c:pt>
                </c:lvl>
                <c:lvl>
                  <c:pt idx="0">
                    <c:v>SIB</c:v>
                  </c:pt>
                  <c:pt idx="5">
                    <c:v>LIB</c:v>
                  </c:pt>
                </c:lvl>
              </c:multiLvlStrCache>
            </c:multiLvlStrRef>
          </c:cat>
          <c:val>
            <c:numRef>
              <c:f>Production!$H$236:$N$236</c:f>
              <c:numCache>
                <c:formatCode>0.00E+00</c:formatCode>
                <c:ptCount val="7"/>
                <c:pt idx="0">
                  <c:v>1.5717188189677642E-3</c:v>
                </c:pt>
                <c:pt idx="1">
                  <c:v>2.1279986916878145E-3</c:v>
                </c:pt>
                <c:pt idx="2">
                  <c:v>1.4480352523835579E-3</c:v>
                </c:pt>
                <c:pt idx="3">
                  <c:v>1.2855696603694929E-3</c:v>
                </c:pt>
                <c:pt idx="4">
                  <c:v>3.7576779777958977E-3</c:v>
                </c:pt>
                <c:pt idx="5">
                  <c:v>9.4587406575143086E-4</c:v>
                </c:pt>
                <c:pt idx="6">
                  <c:v>1.7417271729082194E-3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AB0-4936-A24B-B2A4E9FE81B4}"/>
            </c:ext>
          </c:extLst>
        </c:ser>
        <c:ser>
          <c:idx val="5"/>
          <c:order val="5"/>
          <c:tx>
            <c:strRef>
              <c:f>Production!$F$237:$G$237</c:f>
              <c:strCache>
                <c:ptCount val="2"/>
                <c:pt idx="0">
                  <c:v>Cathode</c:v>
                </c:pt>
                <c:pt idx="1">
                  <c:v>Act mat</c:v>
                </c:pt>
              </c:strCache>
            </c:strRef>
          </c:tx>
          <c:spPr>
            <a:pattFill prst="pct60">
              <a:fgClr>
                <a:schemeClr val="accent5"/>
              </a:fgClr>
              <a:bgClr>
                <a:schemeClr val="bg1"/>
              </a:bgClr>
            </a:pattFill>
            <a:ln>
              <a:solidFill>
                <a:schemeClr val="accent5"/>
              </a:solidFill>
            </a:ln>
            <a:effectLst/>
          </c:spPr>
          <c:invertIfNegative val="0"/>
          <c:cat>
            <c:multiLvlStrRef>
              <c:f>Production!$H$60:$N$61</c:f>
              <c:multiLvlStrCache>
                <c:ptCount val="7"/>
                <c:lvl>
                  <c:pt idx="0">
                    <c:v>NaNMC</c:v>
                  </c:pt>
                  <c:pt idx="1">
                    <c:v>NaMVP</c:v>
                  </c:pt>
                  <c:pt idx="2">
                    <c:v>NaMMO</c:v>
                  </c:pt>
                  <c:pt idx="3">
                    <c:v>NaNMMT</c:v>
                  </c:pt>
                  <c:pt idx="4">
                    <c:v>NaPBA</c:v>
                  </c:pt>
                  <c:pt idx="5">
                    <c:v>LiNMC</c:v>
                  </c:pt>
                  <c:pt idx="6">
                    <c:v>LiFP</c:v>
                  </c:pt>
                </c:lvl>
                <c:lvl>
                  <c:pt idx="0">
                    <c:v>SIB</c:v>
                  </c:pt>
                  <c:pt idx="5">
                    <c:v>LIB</c:v>
                  </c:pt>
                </c:lvl>
              </c:multiLvlStrCache>
            </c:multiLvlStrRef>
          </c:cat>
          <c:val>
            <c:numRef>
              <c:f>Production!$H$237:$N$237</c:f>
              <c:numCache>
                <c:formatCode>0.00E+00</c:formatCode>
                <c:ptCount val="7"/>
                <c:pt idx="0">
                  <c:v>0.10110579314015208</c:v>
                </c:pt>
                <c:pt idx="1">
                  <c:v>0.15788419708780252</c:v>
                </c:pt>
                <c:pt idx="2">
                  <c:v>1.6574843832438467E-3</c:v>
                </c:pt>
                <c:pt idx="3">
                  <c:v>1.725106005138995E-2</c:v>
                </c:pt>
                <c:pt idx="4">
                  <c:v>4.3359781722386009E-3</c:v>
                </c:pt>
                <c:pt idx="5">
                  <c:v>4.800445467464097E-2</c:v>
                </c:pt>
                <c:pt idx="6">
                  <c:v>1.0735488965993601E-2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AB0-4936-A24B-B2A4E9FE81B4}"/>
            </c:ext>
          </c:extLst>
        </c:ser>
        <c:ser>
          <c:idx val="6"/>
          <c:order val="6"/>
          <c:tx>
            <c:strRef>
              <c:f>Production!$F$238:$G$238</c:f>
              <c:strCache>
                <c:ptCount val="2"/>
                <c:pt idx="0">
                  <c:v>Cathode</c:v>
                </c:pt>
                <c:pt idx="1">
                  <c:v>Binder </c:v>
                </c:pt>
              </c:strCache>
            </c:strRef>
          </c:tx>
          <c:spPr>
            <a:pattFill prst="lgConfetti">
              <a:fgClr>
                <a:schemeClr val="accent5"/>
              </a:fgClr>
              <a:bgClr>
                <a:schemeClr val="bg1"/>
              </a:bgClr>
            </a:pattFill>
            <a:ln>
              <a:solidFill>
                <a:schemeClr val="accent5"/>
              </a:solidFill>
            </a:ln>
            <a:effectLst/>
          </c:spPr>
          <c:invertIfNegative val="0"/>
          <c:cat>
            <c:multiLvlStrRef>
              <c:f>Production!$H$60:$N$61</c:f>
              <c:multiLvlStrCache>
                <c:ptCount val="7"/>
                <c:lvl>
                  <c:pt idx="0">
                    <c:v>NaNMC</c:v>
                  </c:pt>
                  <c:pt idx="1">
                    <c:v>NaMVP</c:v>
                  </c:pt>
                  <c:pt idx="2">
                    <c:v>NaMMO</c:v>
                  </c:pt>
                  <c:pt idx="3">
                    <c:v>NaNMMT</c:v>
                  </c:pt>
                  <c:pt idx="4">
                    <c:v>NaPBA</c:v>
                  </c:pt>
                  <c:pt idx="5">
                    <c:v>LiNMC</c:v>
                  </c:pt>
                  <c:pt idx="6">
                    <c:v>LiFP</c:v>
                  </c:pt>
                </c:lvl>
                <c:lvl>
                  <c:pt idx="0">
                    <c:v>SIB</c:v>
                  </c:pt>
                  <c:pt idx="5">
                    <c:v>LIB</c:v>
                  </c:pt>
                </c:lvl>
              </c:multiLvlStrCache>
            </c:multiLvlStrRef>
          </c:cat>
          <c:val>
            <c:numRef>
              <c:f>Production!$H$238:$N$238</c:f>
              <c:numCache>
                <c:formatCode>0.00E+00</c:formatCode>
                <c:ptCount val="7"/>
                <c:pt idx="0">
                  <c:v>2.7633767698192568E-4</c:v>
                </c:pt>
                <c:pt idx="1">
                  <c:v>2.4574262654811013E-4</c:v>
                </c:pt>
                <c:pt idx="2">
                  <c:v>3.9014326251018099E-4</c:v>
                </c:pt>
                <c:pt idx="3">
                  <c:v>1.9380695569960762E-4</c:v>
                </c:pt>
                <c:pt idx="4">
                  <c:v>2.402251771937527E-4</c:v>
                </c:pt>
                <c:pt idx="5">
                  <c:v>1.3743494680957109E-4</c:v>
                </c:pt>
                <c:pt idx="6">
                  <c:v>1.8888871866273711E-4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AB0-4936-A24B-B2A4E9FE81B4}"/>
            </c:ext>
          </c:extLst>
        </c:ser>
        <c:ser>
          <c:idx val="7"/>
          <c:order val="7"/>
          <c:tx>
            <c:strRef>
              <c:f>Production!$F$239:$G$239</c:f>
              <c:strCache>
                <c:ptCount val="2"/>
                <c:pt idx="0">
                  <c:v>Cathode</c:v>
                </c:pt>
                <c:pt idx="1">
                  <c:v>other</c:v>
                </c:pt>
              </c:strCache>
            </c:strRef>
          </c:tx>
          <c:spPr>
            <a:pattFill prst="dkUpDiag">
              <a:fgClr>
                <a:schemeClr val="accent5"/>
              </a:fgClr>
              <a:bgClr>
                <a:schemeClr val="bg1"/>
              </a:bgClr>
            </a:pattFill>
            <a:ln>
              <a:solidFill>
                <a:schemeClr val="accent5"/>
              </a:solidFill>
            </a:ln>
            <a:effectLst/>
          </c:spPr>
          <c:invertIfNegative val="0"/>
          <c:cat>
            <c:multiLvlStrRef>
              <c:f>Production!$H$60:$N$61</c:f>
              <c:multiLvlStrCache>
                <c:ptCount val="7"/>
                <c:lvl>
                  <c:pt idx="0">
                    <c:v>NaNMC</c:v>
                  </c:pt>
                  <c:pt idx="1">
                    <c:v>NaMVP</c:v>
                  </c:pt>
                  <c:pt idx="2">
                    <c:v>NaMMO</c:v>
                  </c:pt>
                  <c:pt idx="3">
                    <c:v>NaNMMT</c:v>
                  </c:pt>
                  <c:pt idx="4">
                    <c:v>NaPBA</c:v>
                  </c:pt>
                  <c:pt idx="5">
                    <c:v>LiNMC</c:v>
                  </c:pt>
                  <c:pt idx="6">
                    <c:v>LiFP</c:v>
                  </c:pt>
                </c:lvl>
                <c:lvl>
                  <c:pt idx="0">
                    <c:v>SIB</c:v>
                  </c:pt>
                  <c:pt idx="5">
                    <c:v>LIB</c:v>
                  </c:pt>
                </c:lvl>
              </c:multiLvlStrCache>
            </c:multiLvlStrRef>
          </c:cat>
          <c:val>
            <c:numRef>
              <c:f>Production!$H$239:$N$239</c:f>
              <c:numCache>
                <c:formatCode>0.00E+00</c:formatCode>
                <c:ptCount val="7"/>
                <c:pt idx="0">
                  <c:v>2.0648533901174076E-4</c:v>
                </c:pt>
                <c:pt idx="1">
                  <c:v>1.8818701352462007E-4</c:v>
                </c:pt>
                <c:pt idx="2">
                  <c:v>1.958333481934812E-3</c:v>
                </c:pt>
                <c:pt idx="3">
                  <c:v>1.4586954976178194E-4</c:v>
                </c:pt>
                <c:pt idx="4">
                  <c:v>1.4685630057078357E-4</c:v>
                </c:pt>
                <c:pt idx="5">
                  <c:v>1.0386916094616048E-4</c:v>
                </c:pt>
                <c:pt idx="6">
                  <c:v>1.4568941613267203E-4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FAB0-4936-A24B-B2A4E9FE81B4}"/>
            </c:ext>
          </c:extLst>
        </c:ser>
        <c:ser>
          <c:idx val="8"/>
          <c:order val="8"/>
          <c:tx>
            <c:strRef>
              <c:f>Production!$F$240:$G$240</c:f>
              <c:strCache>
                <c:ptCount val="2"/>
                <c:pt idx="0">
                  <c:v>Electrolyte</c:v>
                </c:pt>
              </c:strCache>
            </c:strRef>
          </c:tx>
          <c:spPr>
            <a:pattFill prst="zigZag">
              <a:fgClr>
                <a:schemeClr val="accent6"/>
              </a:fgClr>
              <a:bgClr>
                <a:schemeClr val="accent6">
                  <a:lumMod val="20000"/>
                  <a:lumOff val="80000"/>
                </a:schemeClr>
              </a:bgClr>
            </a:patt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multiLvlStrRef>
              <c:f>Production!$H$60:$N$61</c:f>
              <c:multiLvlStrCache>
                <c:ptCount val="7"/>
                <c:lvl>
                  <c:pt idx="0">
                    <c:v>NaNMC</c:v>
                  </c:pt>
                  <c:pt idx="1">
                    <c:v>NaMVP</c:v>
                  </c:pt>
                  <c:pt idx="2">
                    <c:v>NaMMO</c:v>
                  </c:pt>
                  <c:pt idx="3">
                    <c:v>NaNMMT</c:v>
                  </c:pt>
                  <c:pt idx="4">
                    <c:v>NaPBA</c:v>
                  </c:pt>
                  <c:pt idx="5">
                    <c:v>LiNMC</c:v>
                  </c:pt>
                  <c:pt idx="6">
                    <c:v>LiFP</c:v>
                  </c:pt>
                </c:lvl>
                <c:lvl>
                  <c:pt idx="0">
                    <c:v>SIB</c:v>
                  </c:pt>
                  <c:pt idx="5">
                    <c:v>LIB</c:v>
                  </c:pt>
                </c:lvl>
              </c:multiLvlStrCache>
            </c:multiLvlStrRef>
          </c:cat>
          <c:val>
            <c:numRef>
              <c:f>Production!$H$240:$N$240</c:f>
              <c:numCache>
                <c:formatCode>0.00E+00</c:formatCode>
                <c:ptCount val="7"/>
                <c:pt idx="0">
                  <c:v>2.5226024306593967E-3</c:v>
                </c:pt>
                <c:pt idx="1">
                  <c:v>2.513290816500582E-3</c:v>
                </c:pt>
                <c:pt idx="2">
                  <c:v>2.4297932005701173E-3</c:v>
                </c:pt>
                <c:pt idx="3">
                  <c:v>2.1403977434327581E-3</c:v>
                </c:pt>
                <c:pt idx="4">
                  <c:v>3.8561312174622093E-3</c:v>
                </c:pt>
                <c:pt idx="5">
                  <c:v>9.5346126573736003E-4</c:v>
                </c:pt>
                <c:pt idx="6">
                  <c:v>1.418677611781081E-3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FAB0-4936-A24B-B2A4E9FE81B4}"/>
            </c:ext>
          </c:extLst>
        </c:ser>
        <c:ser>
          <c:idx val="9"/>
          <c:order val="9"/>
          <c:tx>
            <c:strRef>
              <c:f>Production!$F$241:$G$241</c:f>
              <c:strCache>
                <c:ptCount val="2"/>
                <c:pt idx="0">
                  <c:v>Separator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Production!$H$60:$N$61</c:f>
              <c:multiLvlStrCache>
                <c:ptCount val="7"/>
                <c:lvl>
                  <c:pt idx="0">
                    <c:v>NaNMC</c:v>
                  </c:pt>
                  <c:pt idx="1">
                    <c:v>NaMVP</c:v>
                  </c:pt>
                  <c:pt idx="2">
                    <c:v>NaMMO</c:v>
                  </c:pt>
                  <c:pt idx="3">
                    <c:v>NaNMMT</c:v>
                  </c:pt>
                  <c:pt idx="4">
                    <c:v>NaPBA</c:v>
                  </c:pt>
                  <c:pt idx="5">
                    <c:v>LiNMC</c:v>
                  </c:pt>
                  <c:pt idx="6">
                    <c:v>LiFP</c:v>
                  </c:pt>
                </c:lvl>
                <c:lvl>
                  <c:pt idx="0">
                    <c:v>SIB</c:v>
                  </c:pt>
                  <c:pt idx="5">
                    <c:v>LIB</c:v>
                  </c:pt>
                </c:lvl>
              </c:multiLvlStrCache>
            </c:multiLvlStrRef>
          </c:cat>
          <c:val>
            <c:numRef>
              <c:f>Production!$H$241:$N$241</c:f>
              <c:numCache>
                <c:formatCode>0.00E+00</c:formatCode>
                <c:ptCount val="7"/>
                <c:pt idx="0">
                  <c:v>9.7039787452565248E-5</c:v>
                </c:pt>
                <c:pt idx="1">
                  <c:v>1.3143809241721534E-4</c:v>
                </c:pt>
                <c:pt idx="2">
                  <c:v>8.8796725821249154E-5</c:v>
                </c:pt>
                <c:pt idx="3">
                  <c:v>7.9199043613137636E-5</c:v>
                </c:pt>
                <c:pt idx="4">
                  <c:v>2.3054155428714793E-4</c:v>
                </c:pt>
                <c:pt idx="5">
                  <c:v>5.7599817686962501E-5</c:v>
                </c:pt>
                <c:pt idx="6">
                  <c:v>1.0696197079542683E-4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FAB0-4936-A24B-B2A4E9FE81B4}"/>
            </c:ext>
          </c:extLst>
        </c:ser>
        <c:ser>
          <c:idx val="10"/>
          <c:order val="10"/>
          <c:tx>
            <c:strRef>
              <c:f>Production!$F$242:$G$242</c:f>
              <c:strCache>
                <c:ptCount val="2"/>
                <c:pt idx="0">
                  <c:v>Housing</c:v>
                </c:pt>
              </c:strCache>
            </c:strRef>
          </c:tx>
          <c:spPr>
            <a:pattFill prst="narVert">
              <a:fgClr>
                <a:srgbClr val="7030A0"/>
              </a:fgClr>
              <a:bgClr>
                <a:schemeClr val="bg1"/>
              </a:bgClr>
            </a:pattFill>
            <a:ln>
              <a:solidFill>
                <a:srgbClr val="7030A0"/>
              </a:solidFill>
            </a:ln>
            <a:effectLst/>
          </c:spPr>
          <c:invertIfNegative val="0"/>
          <c:cat>
            <c:multiLvlStrRef>
              <c:f>Production!$H$60:$N$61</c:f>
              <c:multiLvlStrCache>
                <c:ptCount val="7"/>
                <c:lvl>
                  <c:pt idx="0">
                    <c:v>NaNMC</c:v>
                  </c:pt>
                  <c:pt idx="1">
                    <c:v>NaMVP</c:v>
                  </c:pt>
                  <c:pt idx="2">
                    <c:v>NaMMO</c:v>
                  </c:pt>
                  <c:pt idx="3">
                    <c:v>NaNMMT</c:v>
                  </c:pt>
                  <c:pt idx="4">
                    <c:v>NaPBA</c:v>
                  </c:pt>
                  <c:pt idx="5">
                    <c:v>LiNMC</c:v>
                  </c:pt>
                  <c:pt idx="6">
                    <c:v>LiFP</c:v>
                  </c:pt>
                </c:lvl>
                <c:lvl>
                  <c:pt idx="0">
                    <c:v>SIB</c:v>
                  </c:pt>
                  <c:pt idx="5">
                    <c:v>LIB</c:v>
                  </c:pt>
                </c:lvl>
              </c:multiLvlStrCache>
            </c:multiLvlStrRef>
          </c:cat>
          <c:val>
            <c:numRef>
              <c:f>Production!$H$242:$N$242</c:f>
              <c:numCache>
                <c:formatCode>0.00E+00</c:formatCode>
                <c:ptCount val="7"/>
                <c:pt idx="0">
                  <c:v>1.9357217691084133E-3</c:v>
                </c:pt>
                <c:pt idx="1">
                  <c:v>1.956664560163318E-3</c:v>
                </c:pt>
                <c:pt idx="2">
                  <c:v>2.1462175321202166E-3</c:v>
                </c:pt>
                <c:pt idx="3">
                  <c:v>1.7494371411144157E-3</c:v>
                </c:pt>
                <c:pt idx="4">
                  <c:v>2.5948729850090949E-3</c:v>
                </c:pt>
                <c:pt idx="5">
                  <c:v>1.8545739878475343E-2</c:v>
                </c:pt>
                <c:pt idx="6">
                  <c:v>2.3494890471190178E-2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FAB0-4936-A24B-B2A4E9FE81B4}"/>
            </c:ext>
          </c:extLst>
        </c:ser>
        <c:ser>
          <c:idx val="11"/>
          <c:order val="11"/>
          <c:tx>
            <c:strRef>
              <c:f>Production!$F$243:$G$243</c:f>
              <c:strCache>
                <c:ptCount val="2"/>
                <c:pt idx="0">
                  <c:v>Electricity</c:v>
                </c:pt>
              </c:strCache>
            </c:strRef>
          </c:tx>
          <c:spPr>
            <a:pattFill prst="ltHorz">
              <a:fgClr>
                <a:schemeClr val="accent2">
                  <a:lumMod val="60000"/>
                  <a:lumOff val="40000"/>
                </a:schemeClr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solidFill>
                <a:schemeClr val="accent4">
                  <a:lumMod val="75000"/>
                </a:schemeClr>
              </a:solidFill>
            </a:ln>
            <a:effectLst/>
          </c:spPr>
          <c:invertIfNegative val="0"/>
          <c:cat>
            <c:multiLvlStrRef>
              <c:f>Production!$H$60:$N$61</c:f>
              <c:multiLvlStrCache>
                <c:ptCount val="7"/>
                <c:lvl>
                  <c:pt idx="0">
                    <c:v>NaNMC</c:v>
                  </c:pt>
                  <c:pt idx="1">
                    <c:v>NaMVP</c:v>
                  </c:pt>
                  <c:pt idx="2">
                    <c:v>NaMMO</c:v>
                  </c:pt>
                  <c:pt idx="3">
                    <c:v>NaNMMT</c:v>
                  </c:pt>
                  <c:pt idx="4">
                    <c:v>NaPBA</c:v>
                  </c:pt>
                  <c:pt idx="5">
                    <c:v>LiNMC</c:v>
                  </c:pt>
                  <c:pt idx="6">
                    <c:v>LiFP</c:v>
                  </c:pt>
                </c:lvl>
                <c:lvl>
                  <c:pt idx="0">
                    <c:v>SIB</c:v>
                  </c:pt>
                  <c:pt idx="5">
                    <c:v>LIB</c:v>
                  </c:pt>
                </c:lvl>
              </c:multiLvlStrCache>
            </c:multiLvlStrRef>
          </c:cat>
          <c:val>
            <c:numRef>
              <c:f>Production!$H$243:$N$243</c:f>
              <c:numCache>
                <c:formatCode>0.00E+00</c:formatCode>
                <c:ptCount val="7"/>
                <c:pt idx="0">
                  <c:v>3.1846061665970343E-3</c:v>
                </c:pt>
                <c:pt idx="1">
                  <c:v>3.0832996777787275E-3</c:v>
                </c:pt>
                <c:pt idx="2">
                  <c:v>2.7862719011858771E-3</c:v>
                </c:pt>
                <c:pt idx="3">
                  <c:v>2.3908965425916014E-3</c:v>
                </c:pt>
                <c:pt idx="4">
                  <c:v>4.1603085993853102E-3</c:v>
                </c:pt>
                <c:pt idx="5">
                  <c:v>1.559032566469867E-3</c:v>
                </c:pt>
                <c:pt idx="6">
                  <c:v>2.2799174076254579E-3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FAB0-4936-A24B-B2A4E9FE81B4}"/>
            </c:ext>
          </c:extLst>
        </c:ser>
        <c:ser>
          <c:idx val="12"/>
          <c:order val="12"/>
          <c:tx>
            <c:strRef>
              <c:f>Production!$F$244:$G$244</c:f>
              <c:strCache>
                <c:ptCount val="2"/>
                <c:pt idx="0">
                  <c:v>Heat</c:v>
                </c:pt>
              </c:strCache>
            </c:strRef>
          </c:tx>
          <c:spPr>
            <a:pattFill prst="smConfetti">
              <a:fgClr>
                <a:schemeClr val="accent4">
                  <a:lumMod val="75000"/>
                </a:schemeClr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solidFill>
                <a:schemeClr val="accent4">
                  <a:lumMod val="75000"/>
                </a:schemeClr>
              </a:solidFill>
            </a:ln>
            <a:effectLst/>
          </c:spPr>
          <c:invertIfNegative val="0"/>
          <c:cat>
            <c:multiLvlStrRef>
              <c:f>Production!$H$60:$N$61</c:f>
              <c:multiLvlStrCache>
                <c:ptCount val="7"/>
                <c:lvl>
                  <c:pt idx="0">
                    <c:v>NaNMC</c:v>
                  </c:pt>
                  <c:pt idx="1">
                    <c:v>NaMVP</c:v>
                  </c:pt>
                  <c:pt idx="2">
                    <c:v>NaMMO</c:v>
                  </c:pt>
                  <c:pt idx="3">
                    <c:v>NaNMMT</c:v>
                  </c:pt>
                  <c:pt idx="4">
                    <c:v>NaPBA</c:v>
                  </c:pt>
                  <c:pt idx="5">
                    <c:v>LiNMC</c:v>
                  </c:pt>
                  <c:pt idx="6">
                    <c:v>LiFP</c:v>
                  </c:pt>
                </c:lvl>
                <c:lvl>
                  <c:pt idx="0">
                    <c:v>SIB</c:v>
                  </c:pt>
                  <c:pt idx="5">
                    <c:v>LIB</c:v>
                  </c:pt>
                </c:lvl>
              </c:multiLvlStrCache>
            </c:multiLvlStrRef>
          </c:cat>
          <c:val>
            <c:numRef>
              <c:f>Production!$H$244:$N$244</c:f>
              <c:numCache>
                <c:formatCode>0.00E+00</c:formatCode>
                <c:ptCount val="7"/>
                <c:pt idx="0">
                  <c:v>1.1357566890668712E-3</c:v>
                </c:pt>
                <c:pt idx="1">
                  <c:v>1.2459137050142685E-3</c:v>
                </c:pt>
                <c:pt idx="2">
                  <c:v>1.0109299639355104E-3</c:v>
                </c:pt>
                <c:pt idx="3">
                  <c:v>8.5857838897179036E-4</c:v>
                </c:pt>
                <c:pt idx="4">
                  <c:v>1.8745593677476004E-3</c:v>
                </c:pt>
                <c:pt idx="5">
                  <c:v>5.8408875857511339E-4</c:v>
                </c:pt>
                <c:pt idx="6">
                  <c:v>9.3199557178060824E-4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FAB0-4936-A24B-B2A4E9FE81B4}"/>
            </c:ext>
          </c:extLst>
        </c:ser>
        <c:ser>
          <c:idx val="13"/>
          <c:order val="13"/>
          <c:tx>
            <c:strRef>
              <c:f>Production!$F$245:$G$245</c:f>
              <c:strCache>
                <c:ptCount val="2"/>
                <c:pt idx="0">
                  <c:v>Others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solidFill>
                <a:schemeClr val="bg2">
                  <a:lumMod val="50000"/>
                </a:schemeClr>
              </a:solidFill>
            </a:ln>
            <a:effectLst/>
          </c:spPr>
          <c:invertIfNegative val="0"/>
          <c:cat>
            <c:multiLvlStrRef>
              <c:f>Production!$H$60:$N$61</c:f>
              <c:multiLvlStrCache>
                <c:ptCount val="7"/>
                <c:lvl>
                  <c:pt idx="0">
                    <c:v>NaNMC</c:v>
                  </c:pt>
                  <c:pt idx="1">
                    <c:v>NaMVP</c:v>
                  </c:pt>
                  <c:pt idx="2">
                    <c:v>NaMMO</c:v>
                  </c:pt>
                  <c:pt idx="3">
                    <c:v>NaNMMT</c:v>
                  </c:pt>
                  <c:pt idx="4">
                    <c:v>NaPBA</c:v>
                  </c:pt>
                  <c:pt idx="5">
                    <c:v>LiNMC</c:v>
                  </c:pt>
                  <c:pt idx="6">
                    <c:v>LiFP</c:v>
                  </c:pt>
                </c:lvl>
                <c:lvl>
                  <c:pt idx="0">
                    <c:v>SIB</c:v>
                  </c:pt>
                  <c:pt idx="5">
                    <c:v>LIB</c:v>
                  </c:pt>
                </c:lvl>
              </c:multiLvlStrCache>
            </c:multiLvlStrRef>
          </c:cat>
          <c:val>
            <c:numRef>
              <c:f>Production!$H$245:$N$245</c:f>
              <c:numCache>
                <c:formatCode>0.00E+00</c:formatCode>
                <c:ptCount val="7"/>
                <c:pt idx="0">
                  <c:v>1.2008701331591052E-3</c:v>
                </c:pt>
                <c:pt idx="1">
                  <c:v>1.1673977321360052E-3</c:v>
                </c:pt>
                <c:pt idx="2">
                  <c:v>9.1692700679441561E-4</c:v>
                </c:pt>
                <c:pt idx="3">
                  <c:v>1.1176585666526776E-3</c:v>
                </c:pt>
                <c:pt idx="4">
                  <c:v>1.174328294549331E-3</c:v>
                </c:pt>
                <c:pt idx="5">
                  <c:v>1.121670776118815E-3</c:v>
                </c:pt>
                <c:pt idx="6">
                  <c:v>1.1464068011191768E-3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FAB0-4936-A24B-B2A4E9FE81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8225464"/>
        <c:axId val="458223896"/>
      </c:barChart>
      <c:catAx>
        <c:axId val="458225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8223896"/>
        <c:crosses val="autoZero"/>
        <c:auto val="1"/>
        <c:lblAlgn val="ctr"/>
        <c:lblOffset val="100"/>
        <c:noMultiLvlLbl val="0"/>
      </c:catAx>
      <c:valAx>
        <c:axId val="458223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8225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2491233434099136"/>
          <c:y val="0.19595050560477109"/>
          <c:w val="0.36386675585662565"/>
          <c:h val="0.6588828408654656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GB" sz="1200" b="1">
                <a:solidFill>
                  <a:sysClr val="windowText" lastClr="000000"/>
                </a:solidFill>
              </a:rPr>
              <a:t>GWP</a:t>
            </a:r>
          </a:p>
        </c:rich>
      </c:tx>
      <c:layout>
        <c:manualLayout>
          <c:xMode val="edge"/>
          <c:yMode val="edge"/>
          <c:x val="0.40133598742012783"/>
          <c:y val="2.36406509369469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79346386425662"/>
          <c:y val="7.6339289105370342E-2"/>
          <c:w val="0.74808941358135683"/>
          <c:h val="0.7731971172677115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Production!$F$62:$G$62</c:f>
              <c:strCache>
                <c:ptCount val="2"/>
                <c:pt idx="0">
                  <c:v>Anode</c:v>
                </c:pt>
                <c:pt idx="1">
                  <c:v>Foil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bg1"/>
              </a:bgClr>
            </a:pattFill>
            <a:ln>
              <a:solidFill>
                <a:schemeClr val="accent2">
                  <a:lumMod val="75000"/>
                </a:schemeClr>
              </a:solidFill>
            </a:ln>
            <a:effectLst/>
          </c:spPr>
          <c:invertIfNegative val="0"/>
          <c:cat>
            <c:multiLvlStrRef>
              <c:f>Production!$H$60:$N$61</c:f>
              <c:multiLvlStrCache>
                <c:ptCount val="7"/>
                <c:lvl>
                  <c:pt idx="0">
                    <c:v>NaNMC</c:v>
                  </c:pt>
                  <c:pt idx="1">
                    <c:v>NaMVP</c:v>
                  </c:pt>
                  <c:pt idx="2">
                    <c:v>NaMMO</c:v>
                  </c:pt>
                  <c:pt idx="3">
                    <c:v>NaNMMT</c:v>
                  </c:pt>
                  <c:pt idx="4">
                    <c:v>NaPBA</c:v>
                  </c:pt>
                  <c:pt idx="5">
                    <c:v>LiNMC</c:v>
                  </c:pt>
                  <c:pt idx="6">
                    <c:v>LiFP</c:v>
                  </c:pt>
                </c:lvl>
                <c:lvl>
                  <c:pt idx="0">
                    <c:v>SIB</c:v>
                  </c:pt>
                  <c:pt idx="5">
                    <c:v>LIB</c:v>
                  </c:pt>
                </c:lvl>
              </c:multiLvlStrCache>
            </c:multiLvlStrRef>
          </c:cat>
          <c:val>
            <c:numRef>
              <c:f>Production!$H$62:$N$62</c:f>
              <c:numCache>
                <c:formatCode>0.00E+00</c:formatCode>
                <c:ptCount val="7"/>
                <c:pt idx="0">
                  <c:v>2.7702553508696859</c:v>
                </c:pt>
                <c:pt idx="1">
                  <c:v>5.0795592820211857</c:v>
                </c:pt>
                <c:pt idx="2">
                  <c:v>2.56906446854551</c:v>
                </c:pt>
                <c:pt idx="3">
                  <c:v>2.2846060025376311</c:v>
                </c:pt>
                <c:pt idx="4">
                  <c:v>6.4514206861945684</c:v>
                </c:pt>
                <c:pt idx="5">
                  <c:v>1.7040641788862689</c:v>
                </c:pt>
                <c:pt idx="6">
                  <c:v>3.0961981206387374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B0-4936-A24B-B2A4E9FE81B4}"/>
            </c:ext>
          </c:extLst>
        </c:ser>
        <c:ser>
          <c:idx val="1"/>
          <c:order val="1"/>
          <c:tx>
            <c:strRef>
              <c:f>Production!$F$63:$G$63</c:f>
              <c:strCache>
                <c:ptCount val="2"/>
                <c:pt idx="0">
                  <c:v>Anode</c:v>
                </c:pt>
                <c:pt idx="1">
                  <c:v>Act mat</c:v>
                </c:pt>
              </c:strCache>
            </c:strRef>
          </c:tx>
          <c:spPr>
            <a:pattFill prst="pct60">
              <a:fgClr>
                <a:schemeClr val="accent2"/>
              </a:fgClr>
              <a:bgClr>
                <a:schemeClr val="bg1"/>
              </a:bgClr>
            </a:pattFill>
            <a:ln>
              <a:solidFill>
                <a:schemeClr val="accent2">
                  <a:lumMod val="75000"/>
                </a:schemeClr>
              </a:solidFill>
            </a:ln>
            <a:effectLst/>
          </c:spPr>
          <c:invertIfNegative val="0"/>
          <c:cat>
            <c:multiLvlStrRef>
              <c:f>Production!$H$60:$N$61</c:f>
              <c:multiLvlStrCache>
                <c:ptCount val="7"/>
                <c:lvl>
                  <c:pt idx="0">
                    <c:v>NaNMC</c:v>
                  </c:pt>
                  <c:pt idx="1">
                    <c:v>NaMVP</c:v>
                  </c:pt>
                  <c:pt idx="2">
                    <c:v>NaMMO</c:v>
                  </c:pt>
                  <c:pt idx="3">
                    <c:v>NaNMMT</c:v>
                  </c:pt>
                  <c:pt idx="4">
                    <c:v>NaPBA</c:v>
                  </c:pt>
                  <c:pt idx="5">
                    <c:v>LiNMC</c:v>
                  </c:pt>
                  <c:pt idx="6">
                    <c:v>LiFP</c:v>
                  </c:pt>
                </c:lvl>
                <c:lvl>
                  <c:pt idx="0">
                    <c:v>SIB</c:v>
                  </c:pt>
                  <c:pt idx="5">
                    <c:v>LIB</c:v>
                  </c:pt>
                </c:lvl>
              </c:multiLvlStrCache>
            </c:multiLvlStrRef>
          </c:cat>
          <c:val>
            <c:numRef>
              <c:f>Production!$H$63:$N$63</c:f>
              <c:numCache>
                <c:formatCode>0.00E+00</c:formatCode>
                <c:ptCount val="7"/>
                <c:pt idx="0">
                  <c:v>1.9805133961083268</c:v>
                </c:pt>
                <c:pt idx="1">
                  <c:v>1.3465268145674436</c:v>
                </c:pt>
                <c:pt idx="2">
                  <c:v>1.9810338760795285</c:v>
                </c:pt>
                <c:pt idx="3">
                  <c:v>1.7362071529865652</c:v>
                </c:pt>
                <c:pt idx="4">
                  <c:v>1.7102176503794768</c:v>
                </c:pt>
                <c:pt idx="5">
                  <c:v>1.3068236217062563</c:v>
                </c:pt>
                <c:pt idx="6">
                  <c:v>1.4855345793967949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B0-4936-A24B-B2A4E9FE81B4}"/>
            </c:ext>
          </c:extLst>
        </c:ser>
        <c:ser>
          <c:idx val="2"/>
          <c:order val="2"/>
          <c:tx>
            <c:strRef>
              <c:f>Production!$F$64:$G$64</c:f>
              <c:strCache>
                <c:ptCount val="2"/>
                <c:pt idx="0">
                  <c:v>Anode</c:v>
                </c:pt>
                <c:pt idx="1">
                  <c:v>Binder </c:v>
                </c:pt>
              </c:strCache>
            </c:strRef>
          </c:tx>
          <c:spPr>
            <a:pattFill prst="lgConfetti">
              <a:fgClr>
                <a:schemeClr val="accent2"/>
              </a:fgClr>
              <a:bgClr>
                <a:schemeClr val="bg1"/>
              </a:bgClr>
            </a:pattFill>
            <a:ln>
              <a:solidFill>
                <a:schemeClr val="accent2">
                  <a:lumMod val="75000"/>
                </a:schemeClr>
              </a:solidFill>
            </a:ln>
            <a:effectLst/>
          </c:spPr>
          <c:invertIfNegative val="0"/>
          <c:cat>
            <c:multiLvlStrRef>
              <c:f>Production!$H$60:$N$61</c:f>
              <c:multiLvlStrCache>
                <c:ptCount val="7"/>
                <c:lvl>
                  <c:pt idx="0">
                    <c:v>NaNMC</c:v>
                  </c:pt>
                  <c:pt idx="1">
                    <c:v>NaMVP</c:v>
                  </c:pt>
                  <c:pt idx="2">
                    <c:v>NaMMO</c:v>
                  </c:pt>
                  <c:pt idx="3">
                    <c:v>NaNMMT</c:v>
                  </c:pt>
                  <c:pt idx="4">
                    <c:v>NaPBA</c:v>
                  </c:pt>
                  <c:pt idx="5">
                    <c:v>LiNMC</c:v>
                  </c:pt>
                  <c:pt idx="6">
                    <c:v>LiFP</c:v>
                  </c:pt>
                </c:lvl>
                <c:lvl>
                  <c:pt idx="0">
                    <c:v>SIB</c:v>
                  </c:pt>
                  <c:pt idx="5">
                    <c:v>LIB</c:v>
                  </c:pt>
                </c:lvl>
              </c:multiLvlStrCache>
            </c:multiLvlStrRef>
          </c:cat>
          <c:val>
            <c:numRef>
              <c:f>Production!$H$64:$N$64</c:f>
              <c:numCache>
                <c:formatCode>0.00E+00</c:formatCode>
                <c:ptCount val="7"/>
                <c:pt idx="0">
                  <c:v>0.47663703036305005</c:v>
                </c:pt>
                <c:pt idx="1">
                  <c:v>0.32402714245296516</c:v>
                </c:pt>
                <c:pt idx="2">
                  <c:v>0.47671667928108047</c:v>
                </c:pt>
                <c:pt idx="3">
                  <c:v>0.41781567315318846</c:v>
                </c:pt>
                <c:pt idx="4">
                  <c:v>0.41159129398482092</c:v>
                </c:pt>
                <c:pt idx="5">
                  <c:v>0.1003355815593678</c:v>
                </c:pt>
                <c:pt idx="6">
                  <c:v>0.11405280184368047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B0-4936-A24B-B2A4E9FE81B4}"/>
            </c:ext>
          </c:extLst>
        </c:ser>
        <c:ser>
          <c:idx val="3"/>
          <c:order val="3"/>
          <c:tx>
            <c:strRef>
              <c:f>Production!$F$65:$G$65</c:f>
              <c:strCache>
                <c:ptCount val="2"/>
                <c:pt idx="0">
                  <c:v>Anode</c:v>
                </c:pt>
                <c:pt idx="1">
                  <c:v>other</c:v>
                </c:pt>
              </c:strCache>
            </c:strRef>
          </c:tx>
          <c:spPr>
            <a:pattFill prst="ltDnDiag">
              <a:fgClr>
                <a:schemeClr val="accent2"/>
              </a:fgClr>
              <a:bgClr>
                <a:schemeClr val="bg1"/>
              </a:bgClr>
            </a:pattFill>
            <a:ln>
              <a:solidFill>
                <a:schemeClr val="accent2">
                  <a:lumMod val="75000"/>
                </a:schemeClr>
              </a:solidFill>
            </a:ln>
            <a:effectLst/>
          </c:spPr>
          <c:invertIfNegative val="0"/>
          <c:cat>
            <c:multiLvlStrRef>
              <c:f>Production!$H$60:$N$61</c:f>
              <c:multiLvlStrCache>
                <c:ptCount val="7"/>
                <c:lvl>
                  <c:pt idx="0">
                    <c:v>NaNMC</c:v>
                  </c:pt>
                  <c:pt idx="1">
                    <c:v>NaMVP</c:v>
                  </c:pt>
                  <c:pt idx="2">
                    <c:v>NaMMO</c:v>
                  </c:pt>
                  <c:pt idx="3">
                    <c:v>NaNMMT</c:v>
                  </c:pt>
                  <c:pt idx="4">
                    <c:v>NaPBA</c:v>
                  </c:pt>
                  <c:pt idx="5">
                    <c:v>LiNMC</c:v>
                  </c:pt>
                  <c:pt idx="6">
                    <c:v>LiFP</c:v>
                  </c:pt>
                </c:lvl>
                <c:lvl>
                  <c:pt idx="0">
                    <c:v>SIB</c:v>
                  </c:pt>
                  <c:pt idx="5">
                    <c:v>LIB</c:v>
                  </c:pt>
                </c:lvl>
              </c:multiLvlStrCache>
            </c:multiLvlStrRef>
          </c:cat>
          <c:val>
            <c:numRef>
              <c:f>Production!$H$65:$N$65</c:f>
              <c:numCache>
                <c:formatCode>0.00E+00</c:formatCode>
                <c:ptCount val="7"/>
                <c:pt idx="0">
                  <c:v>0.55173926056470224</c:v>
                </c:pt>
                <c:pt idx="1">
                  <c:v>0.3839106396657917</c:v>
                </c:pt>
                <c:pt idx="2">
                  <c:v>0.53881746058684588</c:v>
                </c:pt>
                <c:pt idx="3">
                  <c:v>0.47234629877318107</c:v>
                </c:pt>
                <c:pt idx="4">
                  <c:v>0.48748667126638517</c:v>
                </c:pt>
                <c:pt idx="5">
                  <c:v>0.14764921048377075</c:v>
                </c:pt>
                <c:pt idx="6">
                  <c:v>0.2573466660912348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B0-4936-A24B-B2A4E9FE81B4}"/>
            </c:ext>
          </c:extLst>
        </c:ser>
        <c:ser>
          <c:idx val="4"/>
          <c:order val="4"/>
          <c:tx>
            <c:strRef>
              <c:f>Production!$F$66:$G$66</c:f>
              <c:strCache>
                <c:ptCount val="2"/>
                <c:pt idx="0">
                  <c:v>Cathode</c:v>
                </c:pt>
                <c:pt idx="1">
                  <c:v>Foil</c:v>
                </c:pt>
              </c:strCache>
            </c:strRef>
          </c:tx>
          <c:spPr>
            <a:pattFill prst="narHorz">
              <a:fgClr>
                <a:schemeClr val="accent5"/>
              </a:fgClr>
              <a:bgClr>
                <a:schemeClr val="bg1"/>
              </a:bgClr>
            </a:pattFill>
            <a:ln>
              <a:solidFill>
                <a:schemeClr val="accent5"/>
              </a:solidFill>
            </a:ln>
            <a:effectLst/>
          </c:spPr>
          <c:invertIfNegative val="0"/>
          <c:cat>
            <c:multiLvlStrRef>
              <c:f>Production!$H$60:$N$61</c:f>
              <c:multiLvlStrCache>
                <c:ptCount val="7"/>
                <c:lvl>
                  <c:pt idx="0">
                    <c:v>NaNMC</c:v>
                  </c:pt>
                  <c:pt idx="1">
                    <c:v>NaMVP</c:v>
                  </c:pt>
                  <c:pt idx="2">
                    <c:v>NaMMO</c:v>
                  </c:pt>
                  <c:pt idx="3">
                    <c:v>NaNMMT</c:v>
                  </c:pt>
                  <c:pt idx="4">
                    <c:v>NaPBA</c:v>
                  </c:pt>
                  <c:pt idx="5">
                    <c:v>LiNMC</c:v>
                  </c:pt>
                  <c:pt idx="6">
                    <c:v>LiFP</c:v>
                  </c:pt>
                </c:lvl>
                <c:lvl>
                  <c:pt idx="0">
                    <c:v>SIB</c:v>
                  </c:pt>
                  <c:pt idx="5">
                    <c:v>LIB</c:v>
                  </c:pt>
                </c:lvl>
              </c:multiLvlStrCache>
            </c:multiLvlStrRef>
          </c:cat>
          <c:val>
            <c:numRef>
              <c:f>Production!$H$66:$N$66</c:f>
              <c:numCache>
                <c:formatCode>0.00E+00</c:formatCode>
                <c:ptCount val="7"/>
                <c:pt idx="0">
                  <c:v>2.6100077831475739</c:v>
                </c:pt>
                <c:pt idx="1">
                  <c:v>3.5321167086279894</c:v>
                </c:pt>
                <c:pt idx="2">
                  <c:v>2.4034834433141672</c:v>
                </c:pt>
                <c:pt idx="3">
                  <c:v>2.1338262981323486</c:v>
                </c:pt>
                <c:pt idx="4">
                  <c:v>6.1575613121746215</c:v>
                </c:pt>
                <c:pt idx="5">
                  <c:v>1.5699678827770509</c:v>
                </c:pt>
                <c:pt idx="6">
                  <c:v>0.82533215096647783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AB0-4936-A24B-B2A4E9FE81B4}"/>
            </c:ext>
          </c:extLst>
        </c:ser>
        <c:ser>
          <c:idx val="5"/>
          <c:order val="5"/>
          <c:tx>
            <c:strRef>
              <c:f>Production!$F$67:$G$67</c:f>
              <c:strCache>
                <c:ptCount val="2"/>
                <c:pt idx="0">
                  <c:v>Cathode</c:v>
                </c:pt>
                <c:pt idx="1">
                  <c:v>Act mat</c:v>
                </c:pt>
              </c:strCache>
            </c:strRef>
          </c:tx>
          <c:spPr>
            <a:pattFill prst="pct60">
              <a:fgClr>
                <a:schemeClr val="accent5"/>
              </a:fgClr>
              <a:bgClr>
                <a:schemeClr val="bg1"/>
              </a:bgClr>
            </a:pattFill>
            <a:ln>
              <a:solidFill>
                <a:schemeClr val="accent5"/>
              </a:solidFill>
            </a:ln>
            <a:effectLst/>
          </c:spPr>
          <c:invertIfNegative val="0"/>
          <c:cat>
            <c:multiLvlStrRef>
              <c:f>Production!$H$60:$N$61</c:f>
              <c:multiLvlStrCache>
                <c:ptCount val="7"/>
                <c:lvl>
                  <c:pt idx="0">
                    <c:v>NaNMC</c:v>
                  </c:pt>
                  <c:pt idx="1">
                    <c:v>NaMVP</c:v>
                  </c:pt>
                  <c:pt idx="2">
                    <c:v>NaMMO</c:v>
                  </c:pt>
                  <c:pt idx="3">
                    <c:v>NaNMMT</c:v>
                  </c:pt>
                  <c:pt idx="4">
                    <c:v>NaPBA</c:v>
                  </c:pt>
                  <c:pt idx="5">
                    <c:v>LiNMC</c:v>
                  </c:pt>
                  <c:pt idx="6">
                    <c:v>LiFP</c:v>
                  </c:pt>
                </c:lvl>
                <c:lvl>
                  <c:pt idx="0">
                    <c:v>SIB</c:v>
                  </c:pt>
                  <c:pt idx="5">
                    <c:v>LIB</c:v>
                  </c:pt>
                </c:lvl>
              </c:multiLvlStrCache>
            </c:multiLvlStrRef>
          </c:cat>
          <c:val>
            <c:numRef>
              <c:f>Production!$H$67:$N$67</c:f>
              <c:numCache>
                <c:formatCode>0.00E+00</c:formatCode>
                <c:ptCount val="7"/>
                <c:pt idx="0">
                  <c:v>39.839553957180826</c:v>
                </c:pt>
                <c:pt idx="1">
                  <c:v>39.025551389629712</c:v>
                </c:pt>
                <c:pt idx="2">
                  <c:v>9.0322838307519095</c:v>
                </c:pt>
                <c:pt idx="3">
                  <c:v>13.628680213546836</c:v>
                </c:pt>
                <c:pt idx="4">
                  <c:v>14.20786552091827</c:v>
                </c:pt>
                <c:pt idx="5">
                  <c:v>20.218566246302796</c:v>
                </c:pt>
                <c:pt idx="6">
                  <c:v>12.064533227655382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AB0-4936-A24B-B2A4E9FE81B4}"/>
            </c:ext>
          </c:extLst>
        </c:ser>
        <c:ser>
          <c:idx val="6"/>
          <c:order val="6"/>
          <c:tx>
            <c:strRef>
              <c:f>Production!$F$68:$G$68</c:f>
              <c:strCache>
                <c:ptCount val="2"/>
                <c:pt idx="0">
                  <c:v>Cathode</c:v>
                </c:pt>
                <c:pt idx="1">
                  <c:v>Binder </c:v>
                </c:pt>
              </c:strCache>
            </c:strRef>
          </c:tx>
          <c:spPr>
            <a:pattFill prst="lgConfetti">
              <a:fgClr>
                <a:schemeClr val="accent5"/>
              </a:fgClr>
              <a:bgClr>
                <a:schemeClr val="bg1"/>
              </a:bgClr>
            </a:pattFill>
            <a:ln>
              <a:solidFill>
                <a:schemeClr val="accent5"/>
              </a:solidFill>
            </a:ln>
            <a:effectLst/>
          </c:spPr>
          <c:invertIfNegative val="0"/>
          <c:cat>
            <c:multiLvlStrRef>
              <c:f>Production!$H$60:$N$61</c:f>
              <c:multiLvlStrCache>
                <c:ptCount val="7"/>
                <c:lvl>
                  <c:pt idx="0">
                    <c:v>NaNMC</c:v>
                  </c:pt>
                  <c:pt idx="1">
                    <c:v>NaMVP</c:v>
                  </c:pt>
                  <c:pt idx="2">
                    <c:v>NaMMO</c:v>
                  </c:pt>
                  <c:pt idx="3">
                    <c:v>NaNMMT</c:v>
                  </c:pt>
                  <c:pt idx="4">
                    <c:v>NaPBA</c:v>
                  </c:pt>
                  <c:pt idx="5">
                    <c:v>LiNMC</c:v>
                  </c:pt>
                  <c:pt idx="6">
                    <c:v>LiFP</c:v>
                  </c:pt>
                </c:lvl>
                <c:lvl>
                  <c:pt idx="0">
                    <c:v>SIB</c:v>
                  </c:pt>
                  <c:pt idx="5">
                    <c:v>LIB</c:v>
                  </c:pt>
                </c:lvl>
              </c:multiLvlStrCache>
            </c:multiLvlStrRef>
          </c:cat>
          <c:val>
            <c:numRef>
              <c:f>Production!$H$68:$N$68</c:f>
              <c:numCache>
                <c:formatCode>0.00E+00</c:formatCode>
                <c:ptCount val="7"/>
                <c:pt idx="0">
                  <c:v>1.0130273910631586</c:v>
                </c:pt>
                <c:pt idx="1">
                  <c:v>0.90090272888042533</c:v>
                </c:pt>
                <c:pt idx="2">
                  <c:v>1.4302132125953326</c:v>
                </c:pt>
                <c:pt idx="3">
                  <c:v>0.71047598681048985</c:v>
                </c:pt>
                <c:pt idx="4">
                  <c:v>0.88063727027535588</c:v>
                </c:pt>
                <c:pt idx="5">
                  <c:v>0.50382344853458638</c:v>
                </c:pt>
                <c:pt idx="6">
                  <c:v>0.69248152329173573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AB0-4936-A24B-B2A4E9FE81B4}"/>
            </c:ext>
          </c:extLst>
        </c:ser>
        <c:ser>
          <c:idx val="7"/>
          <c:order val="7"/>
          <c:tx>
            <c:strRef>
              <c:f>Production!$F$69:$G$69</c:f>
              <c:strCache>
                <c:ptCount val="2"/>
                <c:pt idx="0">
                  <c:v>Cathode</c:v>
                </c:pt>
                <c:pt idx="1">
                  <c:v>other</c:v>
                </c:pt>
              </c:strCache>
            </c:strRef>
          </c:tx>
          <c:spPr>
            <a:pattFill prst="dkUpDiag">
              <a:fgClr>
                <a:schemeClr val="accent5"/>
              </a:fgClr>
              <a:bgClr>
                <a:schemeClr val="bg1"/>
              </a:bgClr>
            </a:pattFill>
            <a:ln>
              <a:solidFill>
                <a:schemeClr val="accent5"/>
              </a:solidFill>
            </a:ln>
            <a:effectLst/>
          </c:spPr>
          <c:invertIfNegative val="0"/>
          <c:cat>
            <c:multiLvlStrRef>
              <c:f>Production!$H$60:$N$61</c:f>
              <c:multiLvlStrCache>
                <c:ptCount val="7"/>
                <c:lvl>
                  <c:pt idx="0">
                    <c:v>NaNMC</c:v>
                  </c:pt>
                  <c:pt idx="1">
                    <c:v>NaMVP</c:v>
                  </c:pt>
                  <c:pt idx="2">
                    <c:v>NaMMO</c:v>
                  </c:pt>
                  <c:pt idx="3">
                    <c:v>NaNMMT</c:v>
                  </c:pt>
                  <c:pt idx="4">
                    <c:v>NaPBA</c:v>
                  </c:pt>
                  <c:pt idx="5">
                    <c:v>LiNMC</c:v>
                  </c:pt>
                  <c:pt idx="6">
                    <c:v>LiFP</c:v>
                  </c:pt>
                </c:lvl>
                <c:lvl>
                  <c:pt idx="0">
                    <c:v>SIB</c:v>
                  </c:pt>
                  <c:pt idx="5">
                    <c:v>LIB</c:v>
                  </c:pt>
                </c:lvl>
              </c:multiLvlStrCache>
            </c:multiLvlStrRef>
          </c:cat>
          <c:val>
            <c:numRef>
              <c:f>Production!$H$69:$N$69</c:f>
              <c:numCache>
                <c:formatCode>0.00E+00</c:formatCode>
                <c:ptCount val="7"/>
                <c:pt idx="0">
                  <c:v>0.50493459060723644</c:v>
                </c:pt>
                <c:pt idx="1">
                  <c:v>0.45590966002389199</c:v>
                </c:pt>
                <c:pt idx="2">
                  <c:v>0.47191539812214306</c:v>
                </c:pt>
                <c:pt idx="3">
                  <c:v>0.35577446368044041</c:v>
                </c:pt>
                <c:pt idx="4">
                  <c:v>0.45850843630433519</c:v>
                </c:pt>
                <c:pt idx="5">
                  <c:v>0.25298449463616696</c:v>
                </c:pt>
                <c:pt idx="6">
                  <c:v>2.4170079893487606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FAB0-4936-A24B-B2A4E9FE81B4}"/>
            </c:ext>
          </c:extLst>
        </c:ser>
        <c:ser>
          <c:idx val="8"/>
          <c:order val="8"/>
          <c:tx>
            <c:strRef>
              <c:f>Production!$F$70:$G$70</c:f>
              <c:strCache>
                <c:ptCount val="2"/>
                <c:pt idx="0">
                  <c:v>Electrolyte</c:v>
                </c:pt>
              </c:strCache>
            </c:strRef>
          </c:tx>
          <c:spPr>
            <a:pattFill prst="zigZag">
              <a:fgClr>
                <a:schemeClr val="accent6"/>
              </a:fgClr>
              <a:bgClr>
                <a:schemeClr val="accent6">
                  <a:lumMod val="20000"/>
                  <a:lumOff val="80000"/>
                </a:schemeClr>
              </a:bgClr>
            </a:patt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multiLvlStrRef>
              <c:f>Production!$H$60:$N$61</c:f>
              <c:multiLvlStrCache>
                <c:ptCount val="7"/>
                <c:lvl>
                  <c:pt idx="0">
                    <c:v>NaNMC</c:v>
                  </c:pt>
                  <c:pt idx="1">
                    <c:v>NaMVP</c:v>
                  </c:pt>
                  <c:pt idx="2">
                    <c:v>NaMMO</c:v>
                  </c:pt>
                  <c:pt idx="3">
                    <c:v>NaNMMT</c:v>
                  </c:pt>
                  <c:pt idx="4">
                    <c:v>NaPBA</c:v>
                  </c:pt>
                  <c:pt idx="5">
                    <c:v>LiNMC</c:v>
                  </c:pt>
                  <c:pt idx="6">
                    <c:v>LiFP</c:v>
                  </c:pt>
                </c:lvl>
                <c:lvl>
                  <c:pt idx="0">
                    <c:v>SIB</c:v>
                  </c:pt>
                  <c:pt idx="5">
                    <c:v>LIB</c:v>
                  </c:pt>
                </c:lvl>
              </c:multiLvlStrCache>
            </c:multiLvlStrRef>
          </c:cat>
          <c:val>
            <c:numRef>
              <c:f>Production!$H$70:$N$70</c:f>
              <c:numCache>
                <c:formatCode>0.00E+00</c:formatCode>
                <c:ptCount val="7"/>
                <c:pt idx="0">
                  <c:v>5.2275321057350093</c:v>
                </c:pt>
                <c:pt idx="1">
                  <c:v>5.2082236137566476</c:v>
                </c:pt>
                <c:pt idx="2">
                  <c:v>5.0351540911821724</c:v>
                </c:pt>
                <c:pt idx="3">
                  <c:v>4.4354731211762273</c:v>
                </c:pt>
                <c:pt idx="4">
                  <c:v>7.9909678228689707</c:v>
                </c:pt>
                <c:pt idx="5">
                  <c:v>1.9961732399166552</c:v>
                </c:pt>
                <c:pt idx="6">
                  <c:v>2.970183065993472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FAB0-4936-A24B-B2A4E9FE81B4}"/>
            </c:ext>
          </c:extLst>
        </c:ser>
        <c:ser>
          <c:idx val="9"/>
          <c:order val="9"/>
          <c:tx>
            <c:strRef>
              <c:f>Production!$F$71:$G$71</c:f>
              <c:strCache>
                <c:ptCount val="2"/>
                <c:pt idx="0">
                  <c:v>Separator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rgbClr val="7030A0"/>
              </a:solidFill>
            </a:ln>
            <a:effectLst/>
          </c:spPr>
          <c:invertIfNegative val="0"/>
          <c:cat>
            <c:multiLvlStrRef>
              <c:f>Production!$H$60:$N$61</c:f>
              <c:multiLvlStrCache>
                <c:ptCount val="7"/>
                <c:lvl>
                  <c:pt idx="0">
                    <c:v>NaNMC</c:v>
                  </c:pt>
                  <c:pt idx="1">
                    <c:v>NaMVP</c:v>
                  </c:pt>
                  <c:pt idx="2">
                    <c:v>NaMMO</c:v>
                  </c:pt>
                  <c:pt idx="3">
                    <c:v>NaNMMT</c:v>
                  </c:pt>
                  <c:pt idx="4">
                    <c:v>NaPBA</c:v>
                  </c:pt>
                  <c:pt idx="5">
                    <c:v>LiNMC</c:v>
                  </c:pt>
                  <c:pt idx="6">
                    <c:v>LiFP</c:v>
                  </c:pt>
                </c:lvl>
                <c:lvl>
                  <c:pt idx="0">
                    <c:v>SIB</c:v>
                  </c:pt>
                  <c:pt idx="5">
                    <c:v>LIB</c:v>
                  </c:pt>
                </c:lvl>
              </c:multiLvlStrCache>
            </c:multiLvlStrRef>
          </c:cat>
          <c:val>
            <c:numRef>
              <c:f>Production!$H$71:$N$71</c:f>
              <c:numCache>
                <c:formatCode>0.00E+00</c:formatCode>
                <c:ptCount val="7"/>
                <c:pt idx="0">
                  <c:v>0.30508307138265728</c:v>
                </c:pt>
                <c:pt idx="1">
                  <c:v>0.41318982060019782</c:v>
                </c:pt>
                <c:pt idx="2">
                  <c:v>0.27916922949153122</c:v>
                </c:pt>
                <c:pt idx="3">
                  <c:v>0.24898532184128827</c:v>
                </c:pt>
                <c:pt idx="4">
                  <c:v>0.72476949131280188</c:v>
                </c:pt>
                <c:pt idx="5">
                  <c:v>0.18110887992162614</c:v>
                </c:pt>
                <c:pt idx="6">
                  <c:v>0.33627221764454734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FAB0-4936-A24B-B2A4E9FE81B4}"/>
            </c:ext>
          </c:extLst>
        </c:ser>
        <c:ser>
          <c:idx val="10"/>
          <c:order val="10"/>
          <c:tx>
            <c:strRef>
              <c:f>Production!$F$72:$G$72</c:f>
              <c:strCache>
                <c:ptCount val="2"/>
                <c:pt idx="0">
                  <c:v>Housing</c:v>
                </c:pt>
              </c:strCache>
            </c:strRef>
          </c:tx>
          <c:spPr>
            <a:pattFill prst="narVert">
              <a:fgClr>
                <a:srgbClr val="7030A0"/>
              </a:fgClr>
              <a:bgClr>
                <a:schemeClr val="bg1"/>
              </a:bgClr>
            </a:pattFill>
            <a:ln>
              <a:solidFill>
                <a:srgbClr val="7030A0"/>
              </a:solidFill>
            </a:ln>
            <a:effectLst/>
          </c:spPr>
          <c:invertIfNegative val="0"/>
          <c:cat>
            <c:multiLvlStrRef>
              <c:f>Production!$H$60:$N$61</c:f>
              <c:multiLvlStrCache>
                <c:ptCount val="7"/>
                <c:lvl>
                  <c:pt idx="0">
                    <c:v>NaNMC</c:v>
                  </c:pt>
                  <c:pt idx="1">
                    <c:v>NaMVP</c:v>
                  </c:pt>
                  <c:pt idx="2">
                    <c:v>NaMMO</c:v>
                  </c:pt>
                  <c:pt idx="3">
                    <c:v>NaNMMT</c:v>
                  </c:pt>
                  <c:pt idx="4">
                    <c:v>NaPBA</c:v>
                  </c:pt>
                  <c:pt idx="5">
                    <c:v>LiNMC</c:v>
                  </c:pt>
                  <c:pt idx="6">
                    <c:v>LiFP</c:v>
                  </c:pt>
                </c:lvl>
                <c:lvl>
                  <c:pt idx="0">
                    <c:v>SIB</c:v>
                  </c:pt>
                  <c:pt idx="5">
                    <c:v>LIB</c:v>
                  </c:pt>
                </c:lvl>
              </c:multiLvlStrCache>
            </c:multiLvlStrRef>
          </c:cat>
          <c:val>
            <c:numRef>
              <c:f>Production!$H$72:$N$72</c:f>
              <c:numCache>
                <c:formatCode>0.00E+00</c:formatCode>
                <c:ptCount val="7"/>
                <c:pt idx="0">
                  <c:v>3.4454806165178442</c:v>
                </c:pt>
                <c:pt idx="1">
                  <c:v>3.4613166202478087</c:v>
                </c:pt>
                <c:pt idx="2">
                  <c:v>3.3589383939432502</c:v>
                </c:pt>
                <c:pt idx="3">
                  <c:v>3.0903212417330392</c:v>
                </c:pt>
                <c:pt idx="4">
                  <c:v>4.6090447218214896</c:v>
                </c:pt>
                <c:pt idx="5">
                  <c:v>2.4767743651720919</c:v>
                </c:pt>
                <c:pt idx="6">
                  <c:v>3.2084787368821828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FAB0-4936-A24B-B2A4E9FE81B4}"/>
            </c:ext>
          </c:extLst>
        </c:ser>
        <c:ser>
          <c:idx val="11"/>
          <c:order val="11"/>
          <c:tx>
            <c:strRef>
              <c:f>Production!$F$73:$G$73</c:f>
              <c:strCache>
                <c:ptCount val="2"/>
                <c:pt idx="0">
                  <c:v>Electricity</c:v>
                </c:pt>
              </c:strCache>
            </c:strRef>
          </c:tx>
          <c:spPr>
            <a:pattFill prst="lt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solidFill>
                <a:schemeClr val="accent4">
                  <a:lumMod val="75000"/>
                </a:schemeClr>
              </a:solidFill>
            </a:ln>
            <a:effectLst/>
          </c:spPr>
          <c:invertIfNegative val="0"/>
          <c:cat>
            <c:multiLvlStrRef>
              <c:f>Production!$H$60:$N$61</c:f>
              <c:multiLvlStrCache>
                <c:ptCount val="7"/>
                <c:lvl>
                  <c:pt idx="0">
                    <c:v>NaNMC</c:v>
                  </c:pt>
                  <c:pt idx="1">
                    <c:v>NaMVP</c:v>
                  </c:pt>
                  <c:pt idx="2">
                    <c:v>NaMMO</c:v>
                  </c:pt>
                  <c:pt idx="3">
                    <c:v>NaNMMT</c:v>
                  </c:pt>
                  <c:pt idx="4">
                    <c:v>NaPBA</c:v>
                  </c:pt>
                  <c:pt idx="5">
                    <c:v>LiNMC</c:v>
                  </c:pt>
                  <c:pt idx="6">
                    <c:v>LiFP</c:v>
                  </c:pt>
                </c:lvl>
                <c:lvl>
                  <c:pt idx="0">
                    <c:v>SIB</c:v>
                  </c:pt>
                  <c:pt idx="5">
                    <c:v>LIB</c:v>
                  </c:pt>
                </c:lvl>
              </c:multiLvlStrCache>
            </c:multiLvlStrRef>
          </c:cat>
          <c:val>
            <c:numRef>
              <c:f>Production!$H$73:$N$73</c:f>
              <c:numCache>
                <c:formatCode>0.00E+00</c:formatCode>
                <c:ptCount val="7"/>
                <c:pt idx="0">
                  <c:v>7.8754384070667642</c:v>
                </c:pt>
                <c:pt idx="1">
                  <c:v>7.6248918711400284</c:v>
                </c:pt>
                <c:pt idx="2">
                  <c:v>6.890343861095797</c:v>
                </c:pt>
                <c:pt idx="3">
                  <c:v>5.9125966883178025</c:v>
                </c:pt>
                <c:pt idx="4">
                  <c:v>10.28827698676535</c:v>
                </c:pt>
                <c:pt idx="5">
                  <c:v>3.8554104974535433</c:v>
                </c:pt>
                <c:pt idx="6">
                  <c:v>5.63814519480405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FAB0-4936-A24B-B2A4E9FE81B4}"/>
            </c:ext>
          </c:extLst>
        </c:ser>
        <c:ser>
          <c:idx val="12"/>
          <c:order val="12"/>
          <c:tx>
            <c:strRef>
              <c:f>Production!$F$74:$G$74</c:f>
              <c:strCache>
                <c:ptCount val="2"/>
                <c:pt idx="0">
                  <c:v>Heat</c:v>
                </c:pt>
              </c:strCache>
            </c:strRef>
          </c:tx>
          <c:spPr>
            <a:pattFill prst="smConfetti">
              <a:fgClr>
                <a:schemeClr val="accent4">
                  <a:lumMod val="75000"/>
                </a:schemeClr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solidFill>
                <a:schemeClr val="accent4">
                  <a:lumMod val="50000"/>
                </a:schemeClr>
              </a:solidFill>
            </a:ln>
            <a:effectLst/>
          </c:spPr>
          <c:invertIfNegative val="0"/>
          <c:cat>
            <c:multiLvlStrRef>
              <c:f>Production!$H$60:$N$61</c:f>
              <c:multiLvlStrCache>
                <c:ptCount val="7"/>
                <c:lvl>
                  <c:pt idx="0">
                    <c:v>NaNMC</c:v>
                  </c:pt>
                  <c:pt idx="1">
                    <c:v>NaMVP</c:v>
                  </c:pt>
                  <c:pt idx="2">
                    <c:v>NaMMO</c:v>
                  </c:pt>
                  <c:pt idx="3">
                    <c:v>NaNMMT</c:v>
                  </c:pt>
                  <c:pt idx="4">
                    <c:v>NaPBA</c:v>
                  </c:pt>
                  <c:pt idx="5">
                    <c:v>LiNMC</c:v>
                  </c:pt>
                  <c:pt idx="6">
                    <c:v>LiFP</c:v>
                  </c:pt>
                </c:lvl>
                <c:lvl>
                  <c:pt idx="0">
                    <c:v>SIB</c:v>
                  </c:pt>
                  <c:pt idx="5">
                    <c:v>LIB</c:v>
                  </c:pt>
                </c:lvl>
              </c:multiLvlStrCache>
            </c:multiLvlStrRef>
          </c:cat>
          <c:val>
            <c:numRef>
              <c:f>Production!$H$74:$N$74</c:f>
              <c:numCache>
                <c:formatCode>0.00E+00</c:formatCode>
                <c:ptCount val="7"/>
                <c:pt idx="0">
                  <c:v>19.416421492907517</c:v>
                </c:pt>
                <c:pt idx="1">
                  <c:v>21.299594502851736</c:v>
                </c:pt>
                <c:pt idx="2">
                  <c:v>17.282401055861222</c:v>
                </c:pt>
                <c:pt idx="3">
                  <c:v>14.677889843531522</c:v>
                </c:pt>
                <c:pt idx="4">
                  <c:v>32.046603525058018</c:v>
                </c:pt>
                <c:pt idx="5">
                  <c:v>9.9853465934768071</c:v>
                </c:pt>
                <c:pt idx="6">
                  <c:v>15.933024515939286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FAB0-4936-A24B-B2A4E9FE81B4}"/>
            </c:ext>
          </c:extLst>
        </c:ser>
        <c:ser>
          <c:idx val="13"/>
          <c:order val="13"/>
          <c:tx>
            <c:strRef>
              <c:f>Production!$F$75:$G$75</c:f>
              <c:strCache>
                <c:ptCount val="2"/>
                <c:pt idx="0">
                  <c:v>Others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2">
                  <a:lumMod val="50000"/>
                </a:schemeClr>
              </a:solidFill>
            </a:ln>
            <a:effectLst/>
          </c:spPr>
          <c:invertIfNegative val="0"/>
          <c:cat>
            <c:multiLvlStrRef>
              <c:f>Production!$H$60:$N$61</c:f>
              <c:multiLvlStrCache>
                <c:ptCount val="7"/>
                <c:lvl>
                  <c:pt idx="0">
                    <c:v>NaNMC</c:v>
                  </c:pt>
                  <c:pt idx="1">
                    <c:v>NaMVP</c:v>
                  </c:pt>
                  <c:pt idx="2">
                    <c:v>NaMMO</c:v>
                  </c:pt>
                  <c:pt idx="3">
                    <c:v>NaNMMT</c:v>
                  </c:pt>
                  <c:pt idx="4">
                    <c:v>NaPBA</c:v>
                  </c:pt>
                  <c:pt idx="5">
                    <c:v>LiNMC</c:v>
                  </c:pt>
                  <c:pt idx="6">
                    <c:v>LiFP</c:v>
                  </c:pt>
                </c:lvl>
                <c:lvl>
                  <c:pt idx="0">
                    <c:v>SIB</c:v>
                  </c:pt>
                  <c:pt idx="5">
                    <c:v>LIB</c:v>
                  </c:pt>
                </c:lvl>
              </c:multiLvlStrCache>
            </c:multiLvlStrRef>
          </c:cat>
          <c:val>
            <c:numRef>
              <c:f>Production!$H$75:$N$75</c:f>
              <c:numCache>
                <c:formatCode>0.00E+00</c:formatCode>
                <c:ptCount val="7"/>
                <c:pt idx="0">
                  <c:v>0.63618979191846847</c:v>
                </c:pt>
                <c:pt idx="1">
                  <c:v>0.59567988797584071</c:v>
                </c:pt>
                <c:pt idx="2">
                  <c:v>0.58581947614278251</c:v>
                </c:pt>
                <c:pt idx="3">
                  <c:v>0.49418379468118556</c:v>
                </c:pt>
                <c:pt idx="4">
                  <c:v>0.62234209370884241</c:v>
                </c:pt>
                <c:pt idx="5">
                  <c:v>0.50541552760295672</c:v>
                </c:pt>
                <c:pt idx="6">
                  <c:v>0.55076996761582475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FAB0-4936-A24B-B2A4E9FE81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8225856"/>
        <c:axId val="458218800"/>
      </c:barChart>
      <c:catAx>
        <c:axId val="458225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8218800"/>
        <c:crosses val="autoZero"/>
        <c:auto val="1"/>
        <c:lblAlgn val="ctr"/>
        <c:lblOffset val="100"/>
        <c:noMultiLvlLbl val="0"/>
      </c:catAx>
      <c:valAx>
        <c:axId val="45821880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8225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824369411450689"/>
          <c:y val="6.803652968036529E-2"/>
          <c:w val="0.81907469193469462"/>
          <c:h val="0.601986224324699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Recycling!$D$91</c:f>
              <c:strCache>
                <c:ptCount val="1"/>
                <c:pt idx="0">
                  <c:v>AP</c:v>
                </c:pt>
              </c:strCache>
              <c:extLst xmlns:c15="http://schemas.microsoft.com/office/drawing/2012/chart"/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Recycling!$E$91:$K$91</c:f>
              <c:extLst xmlns:c15="http://schemas.microsoft.com/office/drawing/2012/chart"/>
            </c:numRef>
          </c:val>
          <c:extLst xmlns:c15="http://schemas.microsoft.com/office/drawing/2012/chart"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Recycling!$E$90:$K$90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8834-4304-A95E-A3B984B805C2}"/>
            </c:ext>
          </c:extLst>
        </c:ser>
        <c:ser>
          <c:idx val="1"/>
          <c:order val="1"/>
          <c:tx>
            <c:strRef>
              <c:f>Recycling!$D$92</c:f>
              <c:strCache>
                <c:ptCount val="1"/>
                <c:pt idx="0">
                  <c:v>GWP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Recycling!$E$92:$K$92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Recycling!$E$90:$K$90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8834-4304-A95E-A3B984B805C2}"/>
            </c:ext>
          </c:extLst>
        </c:ser>
        <c:ser>
          <c:idx val="2"/>
          <c:order val="2"/>
          <c:tx>
            <c:strRef>
              <c:f>Recycling!$D$93</c:f>
              <c:strCache>
                <c:ptCount val="1"/>
                <c:pt idx="0">
                  <c:v>Htox</c:v>
                </c:pt>
              </c:strCache>
              <c:extLst xmlns:c15="http://schemas.microsoft.com/office/drawing/2012/chart"/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Recycling!$E$93:$K$93</c:f>
              <c:extLst xmlns:c15="http://schemas.microsoft.com/office/drawing/2012/chart"/>
            </c:numRef>
          </c:val>
          <c:extLst xmlns:c15="http://schemas.microsoft.com/office/drawing/2012/chart"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Recycling!$E$90:$K$90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8834-4304-A95E-A3B984B805C2}"/>
            </c:ext>
          </c:extLst>
        </c:ser>
        <c:ser>
          <c:idx val="3"/>
          <c:order val="3"/>
          <c:tx>
            <c:strRef>
              <c:f>Recycling!$D$94</c:f>
              <c:strCache>
                <c:ptCount val="1"/>
                <c:pt idx="0">
                  <c:v>RDP</c:v>
                </c:pt>
              </c:strCache>
              <c:extLst xmlns:c15="http://schemas.microsoft.com/office/drawing/2012/chart"/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Recycling!$E$94:$K$94</c:f>
              <c:extLst xmlns:c15="http://schemas.microsoft.com/office/drawing/2012/chart"/>
            </c:numRef>
          </c:val>
          <c:extLst xmlns:c15="http://schemas.microsoft.com/office/drawing/2012/chart"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Recycling!$E$90:$K$90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8834-4304-A95E-A3B984B805C2}"/>
            </c:ext>
          </c:extLst>
        </c:ser>
        <c:ser>
          <c:idx val="4"/>
          <c:order val="4"/>
          <c:tx>
            <c:strRef>
              <c:f>Recycling!$D$95</c:f>
              <c:strCache>
                <c:ptCount val="1"/>
                <c:pt idx="0">
                  <c:v>ODP</c:v>
                </c:pt>
              </c:strCache>
              <c:extLst xmlns:c15="http://schemas.microsoft.com/office/drawing/2012/chart"/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Recycling!$E$95:$K$95</c:f>
              <c:extLst xmlns:c15="http://schemas.microsoft.com/office/drawing/2012/chart"/>
            </c:numRef>
          </c:val>
          <c:extLst xmlns:c15="http://schemas.microsoft.com/office/drawing/2012/chart"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Recycling!$E$90:$K$90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8834-4304-A95E-A3B984B805C2}"/>
            </c:ext>
          </c:extLst>
        </c:ser>
        <c:ser>
          <c:idx val="5"/>
          <c:order val="5"/>
          <c:tx>
            <c:strRef>
              <c:f>Recycling!$D$96</c:f>
              <c:strCache>
                <c:ptCount val="1"/>
                <c:pt idx="0">
                  <c:v>PMF</c:v>
                </c:pt>
              </c:strCache>
              <c:extLst xmlns:c15="http://schemas.microsoft.com/office/drawing/2012/chart"/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Recycling!$E$96:$K$96</c:f>
              <c:extLst xmlns:c15="http://schemas.microsoft.com/office/drawing/2012/chart"/>
            </c:numRef>
          </c:val>
          <c:extLst xmlns:c15="http://schemas.microsoft.com/office/drawing/2012/chart"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Recycling!$E$90:$K$90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6-8834-4304-A95E-A3B984B805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3633104"/>
        <c:axId val="393626440"/>
        <c:extLst/>
      </c:barChart>
      <c:catAx>
        <c:axId val="393633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3626440"/>
        <c:crosses val="autoZero"/>
        <c:auto val="1"/>
        <c:lblAlgn val="ctr"/>
        <c:lblOffset val="100"/>
        <c:noMultiLvlLbl val="0"/>
      </c:catAx>
      <c:valAx>
        <c:axId val="393626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3633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Recycling!$AI$91</c:f>
              <c:strCache>
                <c:ptCount val="1"/>
                <c:pt idx="0">
                  <c:v>AP</c:v>
                </c:pt>
              </c:strCache>
              <c:extLst xmlns:c15="http://schemas.microsoft.com/office/drawing/2012/chart"/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Recycling!$AJ$91:$BD$91</c:f>
              <c:extLst xmlns:c15="http://schemas.microsoft.com/office/drawing/2012/chart"/>
            </c:numRef>
          </c:val>
          <c:extLst xmlns:c15="http://schemas.microsoft.com/office/drawing/2012/chart"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Recycling!$AJ$89:$BD$90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320E-416E-93A7-0C9E6C94D261}"/>
            </c:ext>
          </c:extLst>
        </c:ser>
        <c:ser>
          <c:idx val="1"/>
          <c:order val="1"/>
          <c:tx>
            <c:strRef>
              <c:f>Recycling!$AI$92</c:f>
              <c:strCache>
                <c:ptCount val="1"/>
                <c:pt idx="0">
                  <c:v>GWP</c:v>
                </c:pt>
              </c:strCache>
              <c:extLst xmlns:c15="http://schemas.microsoft.com/office/drawing/2012/chart"/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Recycling!$AJ$92:$BD$92</c:f>
              <c:extLst xmlns:c15="http://schemas.microsoft.com/office/drawing/2012/chart"/>
            </c:numRef>
          </c:val>
          <c:extLst xmlns:c15="http://schemas.microsoft.com/office/drawing/2012/chart"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Recycling!$AJ$89:$BD$90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320E-416E-93A7-0C9E6C94D261}"/>
            </c:ext>
          </c:extLst>
        </c:ser>
        <c:ser>
          <c:idx val="2"/>
          <c:order val="2"/>
          <c:tx>
            <c:strRef>
              <c:f>Recycling!$AI$93</c:f>
              <c:strCache>
                <c:ptCount val="1"/>
                <c:pt idx="0">
                  <c:v>Htox</c:v>
                </c:pt>
              </c:strCache>
              <c:extLst xmlns:c15="http://schemas.microsoft.com/office/drawing/2012/chart"/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Recycling!$AJ$93:$BD$93</c:f>
              <c:extLst xmlns:c15="http://schemas.microsoft.com/office/drawing/2012/chart"/>
            </c:numRef>
          </c:val>
          <c:extLst xmlns:c15="http://schemas.microsoft.com/office/drawing/2012/chart"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Recycling!$AJ$89:$BD$90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320E-416E-93A7-0C9E6C94D261}"/>
            </c:ext>
          </c:extLst>
        </c:ser>
        <c:ser>
          <c:idx val="3"/>
          <c:order val="3"/>
          <c:tx>
            <c:strRef>
              <c:f>Recycling!$AI$94</c:f>
              <c:strCache>
                <c:ptCount val="1"/>
                <c:pt idx="0">
                  <c:v>RDP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Recycling!$AJ$94:$BD$94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Recycling!$AJ$89:$BD$90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320E-416E-93A7-0C9E6C94D261}"/>
            </c:ext>
          </c:extLst>
        </c:ser>
        <c:ser>
          <c:idx val="4"/>
          <c:order val="4"/>
          <c:tx>
            <c:strRef>
              <c:f>Recycling!$AI$95</c:f>
              <c:strCache>
                <c:ptCount val="1"/>
                <c:pt idx="0">
                  <c:v>ODP</c:v>
                </c:pt>
              </c:strCache>
              <c:extLst xmlns:c15="http://schemas.microsoft.com/office/drawing/2012/chart"/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Recycling!$AJ$95:$BD$95</c:f>
              <c:extLst xmlns:c15="http://schemas.microsoft.com/office/drawing/2012/chart"/>
            </c:numRef>
          </c:val>
          <c:extLst xmlns:c15="http://schemas.microsoft.com/office/drawing/2012/chart"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Recycling!$AJ$89:$BD$90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320E-416E-93A7-0C9E6C94D261}"/>
            </c:ext>
          </c:extLst>
        </c:ser>
        <c:ser>
          <c:idx val="5"/>
          <c:order val="5"/>
          <c:tx>
            <c:strRef>
              <c:f>Recycling!$AI$96</c:f>
              <c:strCache>
                <c:ptCount val="1"/>
                <c:pt idx="0">
                  <c:v>PMF</c:v>
                </c:pt>
              </c:strCache>
              <c:extLst xmlns:c15="http://schemas.microsoft.com/office/drawing/2012/chart"/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Recycling!$AJ$96:$BD$96</c:f>
              <c:extLst xmlns:c15="http://schemas.microsoft.com/office/drawing/2012/chart"/>
            </c:numRef>
          </c:val>
          <c:extLst xmlns:c15="http://schemas.microsoft.com/office/drawing/2012/chart"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Recycling!$AJ$89:$BD$90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320E-416E-93A7-0C9E6C94D2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3630360"/>
        <c:axId val="393627616"/>
        <c:extLst/>
      </c:barChart>
      <c:catAx>
        <c:axId val="393630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3627616"/>
        <c:crosses val="autoZero"/>
        <c:auto val="1"/>
        <c:lblAlgn val="ctr"/>
        <c:lblOffset val="100"/>
        <c:noMultiLvlLbl val="0"/>
      </c:catAx>
      <c:valAx>
        <c:axId val="393627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3630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Relationship Id="rId4" Type="http://schemas.openxmlformats.org/officeDocument/2006/relationships/chart" Target="../charts/chart21.xml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9.xml"/><Relationship Id="rId3" Type="http://schemas.openxmlformats.org/officeDocument/2006/relationships/chart" Target="../charts/chart24.xml"/><Relationship Id="rId7" Type="http://schemas.openxmlformats.org/officeDocument/2006/relationships/chart" Target="../charts/chart28.xml"/><Relationship Id="rId12" Type="http://schemas.openxmlformats.org/officeDocument/2006/relationships/chart" Target="../charts/chart33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Relationship Id="rId6" Type="http://schemas.openxmlformats.org/officeDocument/2006/relationships/chart" Target="../charts/chart27.xml"/><Relationship Id="rId11" Type="http://schemas.openxmlformats.org/officeDocument/2006/relationships/chart" Target="../charts/chart32.xml"/><Relationship Id="rId5" Type="http://schemas.openxmlformats.org/officeDocument/2006/relationships/chart" Target="../charts/chart26.xml"/><Relationship Id="rId10" Type="http://schemas.openxmlformats.org/officeDocument/2006/relationships/chart" Target="../charts/chart31.xml"/><Relationship Id="rId4" Type="http://schemas.openxmlformats.org/officeDocument/2006/relationships/chart" Target="../charts/chart25.xml"/><Relationship Id="rId9" Type="http://schemas.openxmlformats.org/officeDocument/2006/relationships/chart" Target="../charts/chart30.xml"/></Relationships>
</file>

<file path=xl/drawings/_rels/drawing1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1.xml"/><Relationship Id="rId13" Type="http://schemas.openxmlformats.org/officeDocument/2006/relationships/chart" Target="../charts/chart46.xml"/><Relationship Id="rId3" Type="http://schemas.openxmlformats.org/officeDocument/2006/relationships/chart" Target="../charts/chart36.xml"/><Relationship Id="rId7" Type="http://schemas.openxmlformats.org/officeDocument/2006/relationships/chart" Target="../charts/chart40.xml"/><Relationship Id="rId12" Type="http://schemas.openxmlformats.org/officeDocument/2006/relationships/chart" Target="../charts/chart45.xml"/><Relationship Id="rId2" Type="http://schemas.openxmlformats.org/officeDocument/2006/relationships/chart" Target="../charts/chart35.xml"/><Relationship Id="rId16" Type="http://schemas.openxmlformats.org/officeDocument/2006/relationships/chart" Target="../charts/chart49.xml"/><Relationship Id="rId1" Type="http://schemas.openxmlformats.org/officeDocument/2006/relationships/chart" Target="../charts/chart34.xml"/><Relationship Id="rId6" Type="http://schemas.openxmlformats.org/officeDocument/2006/relationships/chart" Target="../charts/chart39.xml"/><Relationship Id="rId11" Type="http://schemas.openxmlformats.org/officeDocument/2006/relationships/chart" Target="../charts/chart44.xml"/><Relationship Id="rId5" Type="http://schemas.openxmlformats.org/officeDocument/2006/relationships/chart" Target="../charts/chart38.xml"/><Relationship Id="rId15" Type="http://schemas.openxmlformats.org/officeDocument/2006/relationships/chart" Target="../charts/chart48.xml"/><Relationship Id="rId10" Type="http://schemas.openxmlformats.org/officeDocument/2006/relationships/chart" Target="../charts/chart43.xml"/><Relationship Id="rId4" Type="http://schemas.openxmlformats.org/officeDocument/2006/relationships/chart" Target="../charts/chart37.xml"/><Relationship Id="rId9" Type="http://schemas.openxmlformats.org/officeDocument/2006/relationships/chart" Target="../charts/chart42.xml"/><Relationship Id="rId14" Type="http://schemas.openxmlformats.org/officeDocument/2006/relationships/chart" Target="../charts/chart47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2.xml"/><Relationship Id="rId2" Type="http://schemas.openxmlformats.org/officeDocument/2006/relationships/chart" Target="../charts/chart51.xml"/><Relationship Id="rId1" Type="http://schemas.openxmlformats.org/officeDocument/2006/relationships/chart" Target="../charts/chart50.xml"/><Relationship Id="rId4" Type="http://schemas.openxmlformats.org/officeDocument/2006/relationships/chart" Target="../charts/chart53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6.xml"/><Relationship Id="rId2" Type="http://schemas.openxmlformats.org/officeDocument/2006/relationships/chart" Target="../charts/chart55.xml"/><Relationship Id="rId1" Type="http://schemas.openxmlformats.org/officeDocument/2006/relationships/chart" Target="../charts/chart54.xml"/><Relationship Id="rId6" Type="http://schemas.openxmlformats.org/officeDocument/2006/relationships/image" Target="../media/image1.png"/><Relationship Id="rId5" Type="http://schemas.openxmlformats.org/officeDocument/2006/relationships/chart" Target="../charts/chart58.xml"/><Relationship Id="rId4" Type="http://schemas.openxmlformats.org/officeDocument/2006/relationships/chart" Target="../charts/chart57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5.xml"/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10" Type="http://schemas.openxmlformats.org/officeDocument/2006/relationships/chart" Target="../charts/chart17.xml"/><Relationship Id="rId4" Type="http://schemas.openxmlformats.org/officeDocument/2006/relationships/chart" Target="../charts/chart11.xml"/><Relationship Id="rId9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88497</xdr:colOff>
      <xdr:row>97</xdr:row>
      <xdr:rowOff>138895</xdr:rowOff>
    </xdr:from>
    <xdr:to>
      <xdr:col>24</xdr:col>
      <xdr:colOff>571500</xdr:colOff>
      <xdr:row>131</xdr:row>
      <xdr:rowOff>114181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42</xdr:col>
      <xdr:colOff>407429</xdr:colOff>
      <xdr:row>97</xdr:row>
      <xdr:rowOff>105441</xdr:rowOff>
    </xdr:from>
    <xdr:to>
      <xdr:col>47</xdr:col>
      <xdr:colOff>547112</xdr:colOff>
      <xdr:row>131</xdr:row>
      <xdr:rowOff>74964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37</xdr:col>
      <xdr:colOff>214993</xdr:colOff>
      <xdr:row>100</xdr:row>
      <xdr:rowOff>97973</xdr:rowOff>
    </xdr:from>
    <xdr:to>
      <xdr:col>43</xdr:col>
      <xdr:colOff>111417</xdr:colOff>
      <xdr:row>134</xdr:row>
      <xdr:rowOff>65638</xdr:rowOff>
    </xdr:to>
    <xdr:graphicFrame macro="">
      <xdr:nvGraphicFramePr>
        <xdr:cNvPr id="9" name="Diagramm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569325</xdr:colOff>
      <xdr:row>97</xdr:row>
      <xdr:rowOff>140948</xdr:rowOff>
    </xdr:from>
    <xdr:to>
      <xdr:col>26</xdr:col>
      <xdr:colOff>461556</xdr:colOff>
      <xdr:row>131</xdr:row>
      <xdr:rowOff>116234</xdr:rowOff>
    </xdr:to>
    <xdr:graphicFrame macro="">
      <xdr:nvGraphicFramePr>
        <xdr:cNvPr id="10" name="Diagramm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50</xdr:col>
      <xdr:colOff>324915</xdr:colOff>
      <xdr:row>100</xdr:row>
      <xdr:rowOff>14026</xdr:rowOff>
    </xdr:from>
    <xdr:to>
      <xdr:col>55</xdr:col>
      <xdr:colOff>269174</xdr:colOff>
      <xdr:row>133</xdr:row>
      <xdr:rowOff>167244</xdr:rowOff>
    </xdr:to>
    <xdr:graphicFrame macro="">
      <xdr:nvGraphicFramePr>
        <xdr:cNvPr id="11" name="Diagramm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455821</xdr:colOff>
      <xdr:row>97</xdr:row>
      <xdr:rowOff>143667</xdr:rowOff>
    </xdr:from>
    <xdr:to>
      <xdr:col>32</xdr:col>
      <xdr:colOff>247650</xdr:colOff>
      <xdr:row>131</xdr:row>
      <xdr:rowOff>111013</xdr:rowOff>
    </xdr:to>
    <xdr:graphicFrame macro="">
      <xdr:nvGraphicFramePr>
        <xdr:cNvPr id="13" name="Diagramm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221779</xdr:colOff>
      <xdr:row>97</xdr:row>
      <xdr:rowOff>142578</xdr:rowOff>
    </xdr:from>
    <xdr:to>
      <xdr:col>21</xdr:col>
      <xdr:colOff>91440</xdr:colOff>
      <xdr:row>131</xdr:row>
      <xdr:rowOff>112101</xdr:rowOff>
    </xdr:to>
    <xdr:graphicFrame macro="">
      <xdr:nvGraphicFramePr>
        <xdr:cNvPr id="14" name="Diagramm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23</xdr:col>
      <xdr:colOff>549520</xdr:colOff>
      <xdr:row>99</xdr:row>
      <xdr:rowOff>117231</xdr:rowOff>
    </xdr:from>
    <xdr:to>
      <xdr:col>23</xdr:col>
      <xdr:colOff>549520</xdr:colOff>
      <xdr:row>127</xdr:row>
      <xdr:rowOff>43962</xdr:rowOff>
    </xdr:to>
    <xdr:cxnSp macro="">
      <xdr:nvCxnSpPr>
        <xdr:cNvPr id="15" name="Gerader Verbinder 14">
          <a:extLst>
            <a:ext uri="{FF2B5EF4-FFF2-40B4-BE49-F238E27FC236}">
              <a16:creationId xmlns:a16="http://schemas.microsoft.com/office/drawing/2014/main" id="{D60C83BC-9464-4B7B-808F-673A4041B99A}"/>
            </a:ext>
          </a:extLst>
        </xdr:cNvPr>
        <xdr:cNvCxnSpPr/>
      </xdr:nvCxnSpPr>
      <xdr:spPr>
        <a:xfrm flipV="1">
          <a:off x="18060866" y="39155077"/>
          <a:ext cx="0" cy="5260731"/>
        </a:xfrm>
        <a:prstGeom prst="line">
          <a:avLst/>
        </a:prstGeom>
        <a:ln>
          <a:solidFill>
            <a:schemeClr val="bg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886558</xdr:colOff>
      <xdr:row>136</xdr:row>
      <xdr:rowOff>175846</xdr:rowOff>
    </xdr:from>
    <xdr:to>
      <xdr:col>32</xdr:col>
      <xdr:colOff>43963</xdr:colOff>
      <xdr:row>136</xdr:row>
      <xdr:rowOff>175846</xdr:rowOff>
    </xdr:to>
    <xdr:cxnSp macro="">
      <xdr:nvCxnSpPr>
        <xdr:cNvPr id="17" name="Gerader Verbinder 16">
          <a:extLst>
            <a:ext uri="{FF2B5EF4-FFF2-40B4-BE49-F238E27FC236}">
              <a16:creationId xmlns:a16="http://schemas.microsoft.com/office/drawing/2014/main" id="{945713CB-D4AA-4FA0-869A-410A8173F872}"/>
            </a:ext>
          </a:extLst>
        </xdr:cNvPr>
        <xdr:cNvCxnSpPr/>
      </xdr:nvCxnSpPr>
      <xdr:spPr>
        <a:xfrm>
          <a:off x="12148039" y="46262192"/>
          <a:ext cx="11950212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1005333</xdr:colOff>
      <xdr:row>98</xdr:row>
      <xdr:rowOff>160024</xdr:rowOff>
    </xdr:from>
    <xdr:to>
      <xdr:col>36</xdr:col>
      <xdr:colOff>1005333</xdr:colOff>
      <xdr:row>126</xdr:row>
      <xdr:rowOff>86755</xdr:rowOff>
    </xdr:to>
    <xdr:cxnSp macro="">
      <xdr:nvCxnSpPr>
        <xdr:cNvPr id="19" name="Gerader Verbinder 18">
          <a:extLst>
            <a:ext uri="{FF2B5EF4-FFF2-40B4-BE49-F238E27FC236}">
              <a16:creationId xmlns:a16="http://schemas.microsoft.com/office/drawing/2014/main" id="{C218703A-EC5E-4FD0-90B3-18C408176B86}"/>
            </a:ext>
          </a:extLst>
        </xdr:cNvPr>
        <xdr:cNvCxnSpPr/>
      </xdr:nvCxnSpPr>
      <xdr:spPr>
        <a:xfrm flipV="1">
          <a:off x="27433545" y="39007370"/>
          <a:ext cx="0" cy="5260731"/>
        </a:xfrm>
        <a:prstGeom prst="line">
          <a:avLst/>
        </a:prstGeom>
        <a:ln>
          <a:solidFill>
            <a:schemeClr val="bg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0.21283</cdr:x>
      <cdr:y>0.05118</cdr:y>
    </cdr:from>
    <cdr:to>
      <cdr:x>0.21283</cdr:x>
      <cdr:y>0.72399</cdr:y>
    </cdr:to>
    <cdr:cxnSp macro="">
      <cdr:nvCxnSpPr>
        <cdr:cNvPr id="3" name="Gerader Verbinder 2">
          <a:extLst xmlns:a="http://schemas.openxmlformats.org/drawingml/2006/main">
            <a:ext uri="{FF2B5EF4-FFF2-40B4-BE49-F238E27FC236}">
              <a16:creationId xmlns:a16="http://schemas.microsoft.com/office/drawing/2014/main" id="{BF69AA4B-FF09-4AF8-BA06-29169F749F71}"/>
            </a:ext>
          </a:extLst>
        </cdr:cNvPr>
        <cdr:cNvCxnSpPr/>
      </cdr:nvCxnSpPr>
      <cdr:spPr>
        <a:xfrm xmlns:a="http://schemas.openxmlformats.org/drawingml/2006/main" flipV="1">
          <a:off x="849223" y="140397"/>
          <a:ext cx="0" cy="1845652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2">
              <a:lumMod val="9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0.34015</cdr:x>
      <cdr:y>0.05185</cdr:y>
    </cdr:from>
    <cdr:to>
      <cdr:x>0.34015</cdr:x>
      <cdr:y>0.70836</cdr:y>
    </cdr:to>
    <cdr:cxnSp macro="">
      <cdr:nvCxnSpPr>
        <cdr:cNvPr id="4" name="Gerader Verbinder 3">
          <a:extLst xmlns:a="http://schemas.openxmlformats.org/drawingml/2006/main">
            <a:ext uri="{FF2B5EF4-FFF2-40B4-BE49-F238E27FC236}">
              <a16:creationId xmlns:a16="http://schemas.microsoft.com/office/drawing/2014/main" id="{AD8AFB03-2CFD-454D-8A7B-64E841DF803F}"/>
            </a:ext>
          </a:extLst>
        </cdr:cNvPr>
        <cdr:cNvCxnSpPr/>
      </cdr:nvCxnSpPr>
      <cdr:spPr>
        <a:xfrm xmlns:a="http://schemas.openxmlformats.org/drawingml/2006/main" flipV="1">
          <a:off x="1357206" y="142236"/>
          <a:ext cx="0" cy="180093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2">
              <a:lumMod val="9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0.46489</cdr:x>
      <cdr:y>0.05185</cdr:y>
    </cdr:from>
    <cdr:to>
      <cdr:x>0.46489</cdr:x>
      <cdr:y>0.68634</cdr:y>
    </cdr:to>
    <cdr:cxnSp macro="">
      <cdr:nvCxnSpPr>
        <cdr:cNvPr id="5" name="Gerader Verbinder 4">
          <a:extLst xmlns:a="http://schemas.openxmlformats.org/drawingml/2006/main">
            <a:ext uri="{FF2B5EF4-FFF2-40B4-BE49-F238E27FC236}">
              <a16:creationId xmlns:a16="http://schemas.microsoft.com/office/drawing/2014/main" id="{9E6F8706-9AAF-4E6A-A4B2-488994389301}"/>
            </a:ext>
          </a:extLst>
        </cdr:cNvPr>
        <cdr:cNvCxnSpPr/>
      </cdr:nvCxnSpPr>
      <cdr:spPr>
        <a:xfrm xmlns:a="http://schemas.openxmlformats.org/drawingml/2006/main" flipV="1">
          <a:off x="1854948" y="142235"/>
          <a:ext cx="0" cy="1740533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2">
              <a:lumMod val="9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0.09299</cdr:x>
      <cdr:y>0.30493</cdr:y>
    </cdr:from>
    <cdr:to>
      <cdr:x>0.14528</cdr:x>
      <cdr:y>0.30493</cdr:y>
    </cdr:to>
    <cdr:cxnSp macro="">
      <cdr:nvCxnSpPr>
        <cdr:cNvPr id="6" name="Gerader Verbinder 5">
          <a:extLst xmlns:a="http://schemas.openxmlformats.org/drawingml/2006/main">
            <a:ext uri="{FF2B5EF4-FFF2-40B4-BE49-F238E27FC236}">
              <a16:creationId xmlns:a16="http://schemas.microsoft.com/office/drawing/2014/main" id="{366CAB9E-46A8-4665-8886-215ABC3973F5}"/>
            </a:ext>
          </a:extLst>
        </cdr:cNvPr>
        <cdr:cNvCxnSpPr/>
      </cdr:nvCxnSpPr>
      <cdr:spPr>
        <a:xfrm xmlns:a="http://schemas.openxmlformats.org/drawingml/2006/main">
          <a:off x="371141" y="836479"/>
          <a:ext cx="208694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0.12366</cdr:x>
      <cdr:y>0.32281</cdr:y>
    </cdr:from>
    <cdr:to>
      <cdr:x>0.17648</cdr:x>
      <cdr:y>0.32281</cdr:y>
    </cdr:to>
    <cdr:cxnSp macro="">
      <cdr:nvCxnSpPr>
        <cdr:cNvPr id="11" name="Gerader Verbinder 10">
          <a:extLst xmlns:a="http://schemas.openxmlformats.org/drawingml/2006/main">
            <a:ext uri="{FF2B5EF4-FFF2-40B4-BE49-F238E27FC236}">
              <a16:creationId xmlns:a16="http://schemas.microsoft.com/office/drawing/2014/main" id="{95FE9931-640F-41E8-B642-491830E6EC26}"/>
            </a:ext>
          </a:extLst>
        </cdr:cNvPr>
        <cdr:cNvCxnSpPr/>
      </cdr:nvCxnSpPr>
      <cdr:spPr>
        <a:xfrm xmlns:a="http://schemas.openxmlformats.org/drawingml/2006/main">
          <a:off x="493428" y="885541"/>
          <a:ext cx="210756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0.15533</cdr:x>
      <cdr:y>0.54827</cdr:y>
    </cdr:from>
    <cdr:to>
      <cdr:x>0.20778</cdr:x>
      <cdr:y>0.54827</cdr:y>
    </cdr:to>
    <cdr:cxnSp macro="">
      <cdr:nvCxnSpPr>
        <cdr:cNvPr id="12" name="Gerader Verbinder 11">
          <a:extLst xmlns:a="http://schemas.openxmlformats.org/drawingml/2006/main">
            <a:ext uri="{FF2B5EF4-FFF2-40B4-BE49-F238E27FC236}">
              <a16:creationId xmlns:a16="http://schemas.microsoft.com/office/drawing/2014/main" id="{B8011DA3-56BA-4E81-868B-FB7F919E874E}"/>
            </a:ext>
          </a:extLst>
        </cdr:cNvPr>
        <cdr:cNvCxnSpPr/>
      </cdr:nvCxnSpPr>
      <cdr:spPr>
        <a:xfrm xmlns:a="http://schemas.openxmlformats.org/drawingml/2006/main">
          <a:off x="619848" y="1504004"/>
          <a:ext cx="209303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0.59182</cdr:x>
      <cdr:y>0.05185</cdr:y>
    </cdr:from>
    <cdr:to>
      <cdr:x>0.59182</cdr:x>
      <cdr:y>0.68634</cdr:y>
    </cdr:to>
    <cdr:cxnSp macro="">
      <cdr:nvCxnSpPr>
        <cdr:cNvPr id="16" name="Gerader Verbinder 15">
          <a:extLst xmlns:a="http://schemas.openxmlformats.org/drawingml/2006/main">
            <a:ext uri="{FF2B5EF4-FFF2-40B4-BE49-F238E27FC236}">
              <a16:creationId xmlns:a16="http://schemas.microsoft.com/office/drawing/2014/main" id="{F1711454-7BBF-4AC2-B408-9B257033C805}"/>
            </a:ext>
          </a:extLst>
        </cdr:cNvPr>
        <cdr:cNvCxnSpPr/>
      </cdr:nvCxnSpPr>
      <cdr:spPr>
        <a:xfrm xmlns:a="http://schemas.openxmlformats.org/drawingml/2006/main" flipV="1">
          <a:off x="2361397" y="142236"/>
          <a:ext cx="0" cy="174052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2">
              <a:lumMod val="9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0.71893</cdr:x>
      <cdr:y>0.05185</cdr:y>
    </cdr:from>
    <cdr:to>
      <cdr:x>0.71893</cdr:x>
      <cdr:y>0.8862</cdr:y>
    </cdr:to>
    <cdr:cxnSp macro="">
      <cdr:nvCxnSpPr>
        <cdr:cNvPr id="17" name="Gerader Verbinder 16">
          <a:extLst xmlns:a="http://schemas.openxmlformats.org/drawingml/2006/main">
            <a:ext uri="{FF2B5EF4-FFF2-40B4-BE49-F238E27FC236}">
              <a16:creationId xmlns:a16="http://schemas.microsoft.com/office/drawing/2014/main" id="{26C6D8AE-BACF-4344-AE7F-93E004D7E015}"/>
            </a:ext>
          </a:extLst>
        </cdr:cNvPr>
        <cdr:cNvCxnSpPr/>
      </cdr:nvCxnSpPr>
      <cdr:spPr>
        <a:xfrm xmlns:a="http://schemas.openxmlformats.org/drawingml/2006/main" flipV="1">
          <a:off x="2868599" y="142235"/>
          <a:ext cx="0" cy="2288789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bg2">
              <a:lumMod val="9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0.84334</cdr:x>
      <cdr:y>0.05185</cdr:y>
    </cdr:from>
    <cdr:to>
      <cdr:x>0.84334</cdr:x>
      <cdr:y>0.68634</cdr:y>
    </cdr:to>
    <cdr:cxnSp macro="">
      <cdr:nvCxnSpPr>
        <cdr:cNvPr id="18" name="Gerader Verbinder 17">
          <a:extLst xmlns:a="http://schemas.openxmlformats.org/drawingml/2006/main">
            <a:ext uri="{FF2B5EF4-FFF2-40B4-BE49-F238E27FC236}">
              <a16:creationId xmlns:a16="http://schemas.microsoft.com/office/drawing/2014/main" id="{4C0483A6-8331-474B-8228-6EE353C44806}"/>
            </a:ext>
          </a:extLst>
        </cdr:cNvPr>
        <cdr:cNvCxnSpPr/>
      </cdr:nvCxnSpPr>
      <cdr:spPr>
        <a:xfrm xmlns:a="http://schemas.openxmlformats.org/drawingml/2006/main" flipV="1">
          <a:off x="3365006" y="142236"/>
          <a:ext cx="0" cy="174052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2">
              <a:lumMod val="9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0.37634</cdr:x>
      <cdr:y>0.62328</cdr:y>
    </cdr:from>
    <cdr:to>
      <cdr:x>0.42878</cdr:x>
      <cdr:y>0.62328</cdr:y>
    </cdr:to>
    <cdr:cxnSp macro="">
      <cdr:nvCxnSpPr>
        <cdr:cNvPr id="24" name="Gerader Verbinder 23">
          <a:extLst xmlns:a="http://schemas.openxmlformats.org/drawingml/2006/main">
            <a:ext uri="{FF2B5EF4-FFF2-40B4-BE49-F238E27FC236}">
              <a16:creationId xmlns:a16="http://schemas.microsoft.com/office/drawing/2014/main" id="{108142D3-8361-4195-8F50-D13F1C4490EB}"/>
            </a:ext>
          </a:extLst>
        </cdr:cNvPr>
        <cdr:cNvCxnSpPr/>
      </cdr:nvCxnSpPr>
      <cdr:spPr>
        <a:xfrm xmlns:a="http://schemas.openxmlformats.org/drawingml/2006/main">
          <a:off x="1501792" y="1709774"/>
          <a:ext cx="209264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0.34586</cdr:x>
      <cdr:y>0.60795</cdr:y>
    </cdr:from>
    <cdr:to>
      <cdr:x>0.39831</cdr:x>
      <cdr:y>0.60795</cdr:y>
    </cdr:to>
    <cdr:cxnSp macro="">
      <cdr:nvCxnSpPr>
        <cdr:cNvPr id="25" name="Gerader Verbinder 24">
          <a:extLst xmlns:a="http://schemas.openxmlformats.org/drawingml/2006/main">
            <a:ext uri="{FF2B5EF4-FFF2-40B4-BE49-F238E27FC236}">
              <a16:creationId xmlns:a16="http://schemas.microsoft.com/office/drawing/2014/main" id="{BACB37C2-2CD7-4F1C-AFC9-8AFDDD5809F6}"/>
            </a:ext>
          </a:extLst>
        </cdr:cNvPr>
        <cdr:cNvCxnSpPr/>
      </cdr:nvCxnSpPr>
      <cdr:spPr>
        <a:xfrm xmlns:a="http://schemas.openxmlformats.org/drawingml/2006/main">
          <a:off x="1380008" y="1667727"/>
          <a:ext cx="209280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0.40709</cdr:x>
      <cdr:y>0.61514</cdr:y>
    </cdr:from>
    <cdr:to>
      <cdr:x>0.45954</cdr:x>
      <cdr:y>0.61514</cdr:y>
    </cdr:to>
    <cdr:cxnSp macro="">
      <cdr:nvCxnSpPr>
        <cdr:cNvPr id="26" name="Gerader Verbinder 25">
          <a:extLst xmlns:a="http://schemas.openxmlformats.org/drawingml/2006/main">
            <a:ext uri="{FF2B5EF4-FFF2-40B4-BE49-F238E27FC236}">
              <a16:creationId xmlns:a16="http://schemas.microsoft.com/office/drawing/2014/main" id="{524513CF-0455-4FF3-9553-C86CBE45C364}"/>
            </a:ext>
          </a:extLst>
        </cdr:cNvPr>
        <cdr:cNvCxnSpPr/>
      </cdr:nvCxnSpPr>
      <cdr:spPr>
        <a:xfrm xmlns:a="http://schemas.openxmlformats.org/drawingml/2006/main">
          <a:off x="1624337" y="1687460"/>
          <a:ext cx="209280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0.28257</cdr:x>
      <cdr:y>0.14134</cdr:y>
    </cdr:from>
    <cdr:to>
      <cdr:x>0.33502</cdr:x>
      <cdr:y>0.14134</cdr:y>
    </cdr:to>
    <cdr:cxnSp macro="">
      <cdr:nvCxnSpPr>
        <cdr:cNvPr id="28" name="Gerader Verbinder 27">
          <a:extLst xmlns:a="http://schemas.openxmlformats.org/drawingml/2006/main">
            <a:ext uri="{FF2B5EF4-FFF2-40B4-BE49-F238E27FC236}">
              <a16:creationId xmlns:a16="http://schemas.microsoft.com/office/drawing/2014/main" id="{BA18E8B8-67E4-4776-85CA-DA52091BA1DB}"/>
            </a:ext>
          </a:extLst>
        </cdr:cNvPr>
        <cdr:cNvCxnSpPr/>
      </cdr:nvCxnSpPr>
      <cdr:spPr>
        <a:xfrm xmlns:a="http://schemas.openxmlformats.org/drawingml/2006/main">
          <a:off x="1127779" y="387733"/>
          <a:ext cx="209332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0.21925</cdr:x>
      <cdr:y>0.12835</cdr:y>
    </cdr:from>
    <cdr:to>
      <cdr:x>0.27169</cdr:x>
      <cdr:y>0.12835</cdr:y>
    </cdr:to>
    <cdr:cxnSp macro="">
      <cdr:nvCxnSpPr>
        <cdr:cNvPr id="29" name="Gerader Verbinder 28">
          <a:extLst xmlns:a="http://schemas.openxmlformats.org/drawingml/2006/main">
            <a:ext uri="{FF2B5EF4-FFF2-40B4-BE49-F238E27FC236}">
              <a16:creationId xmlns:a16="http://schemas.microsoft.com/office/drawing/2014/main" id="{123A47E6-D7EE-4D05-9BD8-67A34237A257}"/>
            </a:ext>
          </a:extLst>
        </cdr:cNvPr>
        <cdr:cNvCxnSpPr/>
      </cdr:nvCxnSpPr>
      <cdr:spPr>
        <a:xfrm xmlns:a="http://schemas.openxmlformats.org/drawingml/2006/main">
          <a:off x="875045" y="352087"/>
          <a:ext cx="209292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0.47087</cdr:x>
      <cdr:y>0.56854</cdr:y>
    </cdr:from>
    <cdr:to>
      <cdr:x>0.52332</cdr:x>
      <cdr:y>0.56854</cdr:y>
    </cdr:to>
    <cdr:cxnSp macro="">
      <cdr:nvCxnSpPr>
        <cdr:cNvPr id="30" name="Gerader Verbinder 29">
          <a:extLst xmlns:a="http://schemas.openxmlformats.org/drawingml/2006/main">
            <a:ext uri="{FF2B5EF4-FFF2-40B4-BE49-F238E27FC236}">
              <a16:creationId xmlns:a16="http://schemas.microsoft.com/office/drawing/2014/main" id="{6F4EF316-954A-47C5-8D94-7B24C283241B}"/>
            </a:ext>
          </a:extLst>
        </cdr:cNvPr>
        <cdr:cNvCxnSpPr/>
      </cdr:nvCxnSpPr>
      <cdr:spPr>
        <a:xfrm xmlns:a="http://schemas.openxmlformats.org/drawingml/2006/main">
          <a:off x="1879263" y="1559631"/>
          <a:ext cx="209332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0.50245</cdr:x>
      <cdr:y>0.58579</cdr:y>
    </cdr:from>
    <cdr:to>
      <cdr:x>0.55489</cdr:x>
      <cdr:y>0.58579</cdr:y>
    </cdr:to>
    <cdr:cxnSp macro="">
      <cdr:nvCxnSpPr>
        <cdr:cNvPr id="31" name="Gerader Verbinder 30">
          <a:extLst xmlns:a="http://schemas.openxmlformats.org/drawingml/2006/main">
            <a:ext uri="{FF2B5EF4-FFF2-40B4-BE49-F238E27FC236}">
              <a16:creationId xmlns:a16="http://schemas.microsoft.com/office/drawing/2014/main" id="{22CE62B7-6A5F-4DCA-A8EA-00C03BA7EA49}"/>
            </a:ext>
          </a:extLst>
        </cdr:cNvPr>
        <cdr:cNvCxnSpPr/>
      </cdr:nvCxnSpPr>
      <cdr:spPr>
        <a:xfrm xmlns:a="http://schemas.openxmlformats.org/drawingml/2006/main">
          <a:off x="2005301" y="1606942"/>
          <a:ext cx="209293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0.5342</cdr:x>
      <cdr:y>0.61545</cdr:y>
    </cdr:from>
    <cdr:to>
      <cdr:x>0.58664</cdr:x>
      <cdr:y>0.61545</cdr:y>
    </cdr:to>
    <cdr:cxnSp macro="">
      <cdr:nvCxnSpPr>
        <cdr:cNvPr id="32" name="Gerader Verbinder 31">
          <a:extLst xmlns:a="http://schemas.openxmlformats.org/drawingml/2006/main">
            <a:ext uri="{FF2B5EF4-FFF2-40B4-BE49-F238E27FC236}">
              <a16:creationId xmlns:a16="http://schemas.microsoft.com/office/drawing/2014/main" id="{8305E463-914B-4461-A706-CB120F92ABF9}"/>
            </a:ext>
          </a:extLst>
        </cdr:cNvPr>
        <cdr:cNvCxnSpPr/>
      </cdr:nvCxnSpPr>
      <cdr:spPr>
        <a:xfrm xmlns:a="http://schemas.openxmlformats.org/drawingml/2006/main">
          <a:off x="2132037" y="1688302"/>
          <a:ext cx="209292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0.59716</cdr:x>
      <cdr:y>0.57585</cdr:y>
    </cdr:from>
    <cdr:to>
      <cdr:x>0.64961</cdr:x>
      <cdr:y>0.57585</cdr:y>
    </cdr:to>
    <cdr:cxnSp macro="">
      <cdr:nvCxnSpPr>
        <cdr:cNvPr id="33" name="Gerader Verbinder 32">
          <a:extLst xmlns:a="http://schemas.openxmlformats.org/drawingml/2006/main">
            <a:ext uri="{FF2B5EF4-FFF2-40B4-BE49-F238E27FC236}">
              <a16:creationId xmlns:a16="http://schemas.microsoft.com/office/drawing/2014/main" id="{FFE73F0A-9387-4EA8-AC32-524757A310C2}"/>
            </a:ext>
          </a:extLst>
        </cdr:cNvPr>
        <cdr:cNvCxnSpPr/>
      </cdr:nvCxnSpPr>
      <cdr:spPr>
        <a:xfrm xmlns:a="http://schemas.openxmlformats.org/drawingml/2006/main">
          <a:off x="2383297" y="1579669"/>
          <a:ext cx="209332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0.66041</cdr:x>
      <cdr:y>0.60066</cdr:y>
    </cdr:from>
    <cdr:to>
      <cdr:x>0.71286</cdr:x>
      <cdr:y>0.60066</cdr:y>
    </cdr:to>
    <cdr:cxnSp macro="">
      <cdr:nvCxnSpPr>
        <cdr:cNvPr id="34" name="Gerader Verbinder 33">
          <a:extLst xmlns:a="http://schemas.openxmlformats.org/drawingml/2006/main">
            <a:ext uri="{FF2B5EF4-FFF2-40B4-BE49-F238E27FC236}">
              <a16:creationId xmlns:a16="http://schemas.microsoft.com/office/drawing/2014/main" id="{36F88349-58BC-4CB8-94E6-DC80F217CBC7}"/>
            </a:ext>
          </a:extLst>
        </cdr:cNvPr>
        <cdr:cNvCxnSpPr/>
      </cdr:nvCxnSpPr>
      <cdr:spPr>
        <a:xfrm xmlns:a="http://schemas.openxmlformats.org/drawingml/2006/main">
          <a:off x="2635762" y="1647743"/>
          <a:ext cx="209332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0.62829</cdr:x>
      <cdr:y>0.60933</cdr:y>
    </cdr:from>
    <cdr:to>
      <cdr:x>0.68073</cdr:x>
      <cdr:y>0.60933</cdr:y>
    </cdr:to>
    <cdr:cxnSp macro="">
      <cdr:nvCxnSpPr>
        <cdr:cNvPr id="35" name="Gerader Verbinder 34">
          <a:extLst xmlns:a="http://schemas.openxmlformats.org/drawingml/2006/main">
            <a:ext uri="{FF2B5EF4-FFF2-40B4-BE49-F238E27FC236}">
              <a16:creationId xmlns:a16="http://schemas.microsoft.com/office/drawing/2014/main" id="{9982AF21-A607-405D-97EF-CDFFD7771059}"/>
            </a:ext>
          </a:extLst>
        </cdr:cNvPr>
        <cdr:cNvCxnSpPr/>
      </cdr:nvCxnSpPr>
      <cdr:spPr>
        <a:xfrm xmlns:a="http://schemas.openxmlformats.org/drawingml/2006/main">
          <a:off x="2507187" y="1671525"/>
          <a:ext cx="209263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0.72363</cdr:x>
      <cdr:y>0.34309</cdr:y>
    </cdr:from>
    <cdr:to>
      <cdr:x>0.77608</cdr:x>
      <cdr:y>0.34309</cdr:y>
    </cdr:to>
    <cdr:cxnSp macro="">
      <cdr:nvCxnSpPr>
        <cdr:cNvPr id="36" name="Gerader Verbinder 35">
          <a:extLst xmlns:a="http://schemas.openxmlformats.org/drawingml/2006/main">
            <a:ext uri="{FF2B5EF4-FFF2-40B4-BE49-F238E27FC236}">
              <a16:creationId xmlns:a16="http://schemas.microsoft.com/office/drawing/2014/main" id="{A1BB827C-B51B-44F2-B711-DDC77DC0B1E0}"/>
            </a:ext>
          </a:extLst>
        </cdr:cNvPr>
        <cdr:cNvCxnSpPr/>
      </cdr:nvCxnSpPr>
      <cdr:spPr>
        <a:xfrm xmlns:a="http://schemas.openxmlformats.org/drawingml/2006/main">
          <a:off x="2888067" y="941174"/>
          <a:ext cx="209333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0.75348</cdr:x>
      <cdr:y>0.48346</cdr:y>
    </cdr:from>
    <cdr:to>
      <cdr:x>0.80593</cdr:x>
      <cdr:y>0.48346</cdr:y>
    </cdr:to>
    <cdr:cxnSp macro="">
      <cdr:nvCxnSpPr>
        <cdr:cNvPr id="37" name="Gerader Verbinder 36">
          <a:extLst xmlns:a="http://schemas.openxmlformats.org/drawingml/2006/main">
            <a:ext uri="{FF2B5EF4-FFF2-40B4-BE49-F238E27FC236}">
              <a16:creationId xmlns:a16="http://schemas.microsoft.com/office/drawing/2014/main" id="{9B874901-9424-49E8-B6B5-5541156FD2AB}"/>
            </a:ext>
          </a:extLst>
        </cdr:cNvPr>
        <cdr:cNvCxnSpPr/>
      </cdr:nvCxnSpPr>
      <cdr:spPr>
        <a:xfrm xmlns:a="http://schemas.openxmlformats.org/drawingml/2006/main">
          <a:off x="3007183" y="1326221"/>
          <a:ext cx="209332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0.78583</cdr:x>
      <cdr:y>0.60039</cdr:y>
    </cdr:from>
    <cdr:to>
      <cdr:x>0.83827</cdr:x>
      <cdr:y>0.60039</cdr:y>
    </cdr:to>
    <cdr:cxnSp macro="">
      <cdr:nvCxnSpPr>
        <cdr:cNvPr id="38" name="Gerader Verbinder 37">
          <a:extLst xmlns:a="http://schemas.openxmlformats.org/drawingml/2006/main">
            <a:ext uri="{FF2B5EF4-FFF2-40B4-BE49-F238E27FC236}">
              <a16:creationId xmlns:a16="http://schemas.microsoft.com/office/drawing/2014/main" id="{37B041EC-C374-454E-9816-D51175C157E0}"/>
            </a:ext>
          </a:extLst>
        </cdr:cNvPr>
        <cdr:cNvCxnSpPr/>
      </cdr:nvCxnSpPr>
      <cdr:spPr>
        <a:xfrm xmlns:a="http://schemas.openxmlformats.org/drawingml/2006/main">
          <a:off x="3136294" y="1647002"/>
          <a:ext cx="209293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0.84897</cdr:x>
      <cdr:y>0.35532</cdr:y>
    </cdr:from>
    <cdr:to>
      <cdr:x>0.90142</cdr:x>
      <cdr:y>0.35532</cdr:y>
    </cdr:to>
    <cdr:cxnSp macro="">
      <cdr:nvCxnSpPr>
        <cdr:cNvPr id="39" name="Gerader Verbinder 38">
          <a:extLst xmlns:a="http://schemas.openxmlformats.org/drawingml/2006/main">
            <a:ext uri="{FF2B5EF4-FFF2-40B4-BE49-F238E27FC236}">
              <a16:creationId xmlns:a16="http://schemas.microsoft.com/office/drawing/2014/main" id="{775915D6-1C75-4108-89A7-8927C2A21AB9}"/>
            </a:ext>
          </a:extLst>
        </cdr:cNvPr>
        <cdr:cNvCxnSpPr/>
      </cdr:nvCxnSpPr>
      <cdr:spPr>
        <a:xfrm xmlns:a="http://schemas.openxmlformats.org/drawingml/2006/main">
          <a:off x="3388291" y="974714"/>
          <a:ext cx="209333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0.88124</cdr:x>
      <cdr:y>0.58054</cdr:y>
    </cdr:from>
    <cdr:to>
      <cdr:x>0.93369</cdr:x>
      <cdr:y>0.58054</cdr:y>
    </cdr:to>
    <cdr:cxnSp macro="">
      <cdr:nvCxnSpPr>
        <cdr:cNvPr id="40" name="Gerader Verbinder 39">
          <a:extLst xmlns:a="http://schemas.openxmlformats.org/drawingml/2006/main">
            <a:ext uri="{FF2B5EF4-FFF2-40B4-BE49-F238E27FC236}">
              <a16:creationId xmlns:a16="http://schemas.microsoft.com/office/drawing/2014/main" id="{A3DDF141-6E6A-404A-8C31-78B752DF21F5}"/>
            </a:ext>
          </a:extLst>
        </cdr:cNvPr>
        <cdr:cNvCxnSpPr/>
      </cdr:nvCxnSpPr>
      <cdr:spPr>
        <a:xfrm xmlns:a="http://schemas.openxmlformats.org/drawingml/2006/main">
          <a:off x="3516599" y="1592537"/>
          <a:ext cx="209303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0.81691</cdr:x>
      <cdr:y>0.0441</cdr:y>
    </cdr:from>
    <cdr:to>
      <cdr:x>1</cdr:x>
      <cdr:y>0.11538</cdr:y>
    </cdr:to>
    <cdr:sp macro="" textlink="">
      <cdr:nvSpPr>
        <cdr:cNvPr id="41" name="Textfeld 1">
          <a:extLst xmlns:a="http://schemas.openxmlformats.org/drawingml/2006/main">
            <a:ext uri="{FF2B5EF4-FFF2-40B4-BE49-F238E27FC236}">
              <a16:creationId xmlns:a16="http://schemas.microsoft.com/office/drawing/2014/main" id="{0120C2FA-DB45-45EE-ADD6-DE1D70983D7B}"/>
            </a:ext>
          </a:extLst>
        </cdr:cNvPr>
        <cdr:cNvSpPr txBox="1"/>
      </cdr:nvSpPr>
      <cdr:spPr>
        <a:xfrm xmlns:a="http://schemas.openxmlformats.org/drawingml/2006/main">
          <a:off x="3264820" y="120975"/>
          <a:ext cx="731705" cy="1955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/>
            <a:t>[mCTUh/kWh]</a:t>
          </a:r>
        </a:p>
      </cdr:txBody>
    </cdr:sp>
  </cdr:relSizeAnchor>
  <cdr:relSizeAnchor xmlns:cdr="http://schemas.openxmlformats.org/drawingml/2006/chartDrawing">
    <cdr:from>
      <cdr:x>0.91204</cdr:x>
      <cdr:y>0.57952</cdr:y>
    </cdr:from>
    <cdr:to>
      <cdr:x>0.96449</cdr:x>
      <cdr:y>0.57952</cdr:y>
    </cdr:to>
    <cdr:cxnSp macro="">
      <cdr:nvCxnSpPr>
        <cdr:cNvPr id="42" name="Gerader Verbinder 41">
          <a:extLst xmlns:a="http://schemas.openxmlformats.org/drawingml/2006/main">
            <a:ext uri="{FF2B5EF4-FFF2-40B4-BE49-F238E27FC236}">
              <a16:creationId xmlns:a16="http://schemas.microsoft.com/office/drawing/2014/main" id="{D27C2209-0BD5-48AB-BF21-8E77A5DD3C5F}"/>
            </a:ext>
          </a:extLst>
        </cdr:cNvPr>
        <cdr:cNvCxnSpPr/>
      </cdr:nvCxnSpPr>
      <cdr:spPr>
        <a:xfrm xmlns:a="http://schemas.openxmlformats.org/drawingml/2006/main">
          <a:off x="3639508" y="1589735"/>
          <a:ext cx="209303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0.40822</cdr:x>
      <cdr:y>0.61709</cdr:y>
    </cdr:from>
    <cdr:to>
      <cdr:x>0.42922</cdr:x>
      <cdr:y>0.62294</cdr:y>
    </cdr:to>
    <cdr:sp macro="" textlink="">
      <cdr:nvSpPr>
        <cdr:cNvPr id="2" name="Rechteck 1">
          <a:extLst xmlns:a="http://schemas.openxmlformats.org/drawingml/2006/main">
            <a:ext uri="{FF2B5EF4-FFF2-40B4-BE49-F238E27FC236}">
              <a16:creationId xmlns:a16="http://schemas.microsoft.com/office/drawing/2014/main" id="{4C855C0B-2D8D-46A9-B33B-C6C87BCA6FA1}"/>
            </a:ext>
          </a:extLst>
        </cdr:cNvPr>
        <cdr:cNvSpPr/>
      </cdr:nvSpPr>
      <cdr:spPr>
        <a:xfrm xmlns:a="http://schemas.openxmlformats.org/drawingml/2006/main">
          <a:off x="1629013" y="1692813"/>
          <a:ext cx="83809" cy="16024"/>
        </a:xfrm>
        <a:prstGeom xmlns:a="http://schemas.openxmlformats.org/drawingml/2006/main" prst="rect">
          <a:avLst/>
        </a:prstGeom>
        <a:pattFill xmlns:a="http://schemas.openxmlformats.org/drawingml/2006/main" prst="zigZag">
          <a:fgClr>
            <a:schemeClr val="tx1">
              <a:lumMod val="50000"/>
              <a:lumOff val="50000"/>
            </a:schemeClr>
          </a:fgClr>
          <a:bgClr>
            <a:schemeClr val="accent6">
              <a:lumMod val="20000"/>
              <a:lumOff val="80000"/>
            </a:schemeClr>
          </a:bgClr>
        </a:patt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0.66025</cdr:x>
      <cdr:y>0.6028</cdr:y>
    </cdr:from>
    <cdr:to>
      <cdr:x>0.68125</cdr:x>
      <cdr:y>0.60864</cdr:y>
    </cdr:to>
    <cdr:sp macro="" textlink="">
      <cdr:nvSpPr>
        <cdr:cNvPr id="43" name="Rechteck 42">
          <a:extLst xmlns:a="http://schemas.openxmlformats.org/drawingml/2006/main">
            <a:ext uri="{FF2B5EF4-FFF2-40B4-BE49-F238E27FC236}">
              <a16:creationId xmlns:a16="http://schemas.microsoft.com/office/drawing/2014/main" id="{59707332-3441-4DB6-93DC-7C8DAFD7358A}"/>
            </a:ext>
          </a:extLst>
        </cdr:cNvPr>
        <cdr:cNvSpPr/>
      </cdr:nvSpPr>
      <cdr:spPr>
        <a:xfrm xmlns:a="http://schemas.openxmlformats.org/drawingml/2006/main">
          <a:off x="2634741" y="1653592"/>
          <a:ext cx="83809" cy="16024"/>
        </a:xfrm>
        <a:prstGeom xmlns:a="http://schemas.openxmlformats.org/drawingml/2006/main" prst="rect">
          <a:avLst/>
        </a:prstGeom>
        <a:pattFill xmlns:a="http://schemas.openxmlformats.org/drawingml/2006/main" prst="zigZag">
          <a:fgClr>
            <a:schemeClr val="tx1">
              <a:lumMod val="50000"/>
              <a:lumOff val="50000"/>
            </a:schemeClr>
          </a:fgClr>
          <a:bgClr>
            <a:schemeClr val="accent6">
              <a:lumMod val="20000"/>
              <a:lumOff val="80000"/>
            </a:schemeClr>
          </a:bgClr>
        </a:patt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0.28256</cdr:x>
      <cdr:y>0.14222</cdr:y>
    </cdr:from>
    <cdr:to>
      <cdr:x>0.30356</cdr:x>
      <cdr:y>0.14806</cdr:y>
    </cdr:to>
    <cdr:sp macro="" textlink="">
      <cdr:nvSpPr>
        <cdr:cNvPr id="44" name="Rechteck 43">
          <a:extLst xmlns:a="http://schemas.openxmlformats.org/drawingml/2006/main">
            <a:ext uri="{FF2B5EF4-FFF2-40B4-BE49-F238E27FC236}">
              <a16:creationId xmlns:a16="http://schemas.microsoft.com/office/drawing/2014/main" id="{3CF3A193-898A-4C22-BD04-1D707589FC01}"/>
            </a:ext>
          </a:extLst>
        </cdr:cNvPr>
        <cdr:cNvSpPr/>
      </cdr:nvSpPr>
      <cdr:spPr>
        <a:xfrm xmlns:a="http://schemas.openxmlformats.org/drawingml/2006/main">
          <a:off x="1127549" y="390129"/>
          <a:ext cx="83809" cy="16024"/>
        </a:xfrm>
        <a:prstGeom xmlns:a="http://schemas.openxmlformats.org/drawingml/2006/main" prst="rect">
          <a:avLst/>
        </a:prstGeom>
        <a:pattFill xmlns:a="http://schemas.openxmlformats.org/drawingml/2006/main" prst="zigZag">
          <a:fgClr>
            <a:schemeClr val="tx1">
              <a:lumMod val="50000"/>
              <a:lumOff val="50000"/>
            </a:schemeClr>
          </a:fgClr>
          <a:bgClr>
            <a:schemeClr val="accent6">
              <a:lumMod val="20000"/>
              <a:lumOff val="80000"/>
            </a:schemeClr>
          </a:bgClr>
        </a:patt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0.24997</cdr:x>
      <cdr:y>0.14794</cdr:y>
    </cdr:from>
    <cdr:to>
      <cdr:x>0.30241</cdr:x>
      <cdr:y>0.14794</cdr:y>
    </cdr:to>
    <cdr:cxnSp macro="">
      <cdr:nvCxnSpPr>
        <cdr:cNvPr id="27" name="Gerader Verbinder 26">
          <a:extLst xmlns:a="http://schemas.openxmlformats.org/drawingml/2006/main">
            <a:ext uri="{FF2B5EF4-FFF2-40B4-BE49-F238E27FC236}">
              <a16:creationId xmlns:a16="http://schemas.microsoft.com/office/drawing/2014/main" id="{0228833D-4551-41D3-9837-464D4EF9BBEE}"/>
            </a:ext>
          </a:extLst>
        </cdr:cNvPr>
        <cdr:cNvCxnSpPr/>
      </cdr:nvCxnSpPr>
      <cdr:spPr>
        <a:xfrm xmlns:a="http://schemas.openxmlformats.org/drawingml/2006/main">
          <a:off x="997512" y="405820"/>
          <a:ext cx="209263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0.21157</cdr:x>
      <cdr:y>0.05118</cdr:y>
    </cdr:from>
    <cdr:to>
      <cdr:x>0.21157</cdr:x>
      <cdr:y>0.72399</cdr:y>
    </cdr:to>
    <cdr:cxnSp macro="">
      <cdr:nvCxnSpPr>
        <cdr:cNvPr id="3" name="Gerader Verbinder 2">
          <a:extLst xmlns:a="http://schemas.openxmlformats.org/drawingml/2006/main">
            <a:ext uri="{FF2B5EF4-FFF2-40B4-BE49-F238E27FC236}">
              <a16:creationId xmlns:a16="http://schemas.microsoft.com/office/drawing/2014/main" id="{BF69AA4B-FF09-4AF8-BA06-29169F749F71}"/>
            </a:ext>
          </a:extLst>
        </cdr:cNvPr>
        <cdr:cNvCxnSpPr/>
      </cdr:nvCxnSpPr>
      <cdr:spPr>
        <a:xfrm xmlns:a="http://schemas.openxmlformats.org/drawingml/2006/main" flipV="1">
          <a:off x="844201" y="140385"/>
          <a:ext cx="0" cy="1845652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2">
              <a:lumMod val="9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0.34015</cdr:x>
      <cdr:y>0.05185</cdr:y>
    </cdr:from>
    <cdr:to>
      <cdr:x>0.34015</cdr:x>
      <cdr:y>0.70836</cdr:y>
    </cdr:to>
    <cdr:cxnSp macro="">
      <cdr:nvCxnSpPr>
        <cdr:cNvPr id="4" name="Gerader Verbinder 3">
          <a:extLst xmlns:a="http://schemas.openxmlformats.org/drawingml/2006/main">
            <a:ext uri="{FF2B5EF4-FFF2-40B4-BE49-F238E27FC236}">
              <a16:creationId xmlns:a16="http://schemas.microsoft.com/office/drawing/2014/main" id="{AD8AFB03-2CFD-454D-8A7B-64E841DF803F}"/>
            </a:ext>
          </a:extLst>
        </cdr:cNvPr>
        <cdr:cNvCxnSpPr/>
      </cdr:nvCxnSpPr>
      <cdr:spPr>
        <a:xfrm xmlns:a="http://schemas.openxmlformats.org/drawingml/2006/main" flipV="1">
          <a:off x="1357206" y="142236"/>
          <a:ext cx="0" cy="180093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2">
              <a:lumMod val="9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0.46489</cdr:x>
      <cdr:y>0.05185</cdr:y>
    </cdr:from>
    <cdr:to>
      <cdr:x>0.46489</cdr:x>
      <cdr:y>0.68634</cdr:y>
    </cdr:to>
    <cdr:cxnSp macro="">
      <cdr:nvCxnSpPr>
        <cdr:cNvPr id="5" name="Gerader Verbinder 4">
          <a:extLst xmlns:a="http://schemas.openxmlformats.org/drawingml/2006/main">
            <a:ext uri="{FF2B5EF4-FFF2-40B4-BE49-F238E27FC236}">
              <a16:creationId xmlns:a16="http://schemas.microsoft.com/office/drawing/2014/main" id="{9E6F8706-9AAF-4E6A-A4B2-488994389301}"/>
            </a:ext>
          </a:extLst>
        </cdr:cNvPr>
        <cdr:cNvCxnSpPr/>
      </cdr:nvCxnSpPr>
      <cdr:spPr>
        <a:xfrm xmlns:a="http://schemas.openxmlformats.org/drawingml/2006/main" flipV="1">
          <a:off x="1854945" y="142236"/>
          <a:ext cx="0" cy="174052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2">
              <a:lumMod val="9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0.09234</cdr:x>
      <cdr:y>0.05639</cdr:y>
    </cdr:from>
    <cdr:to>
      <cdr:x>0.14463</cdr:x>
      <cdr:y>0.05639</cdr:y>
    </cdr:to>
    <cdr:cxnSp macro="">
      <cdr:nvCxnSpPr>
        <cdr:cNvPr id="6" name="Gerader Verbinder 5">
          <a:extLst xmlns:a="http://schemas.openxmlformats.org/drawingml/2006/main">
            <a:ext uri="{FF2B5EF4-FFF2-40B4-BE49-F238E27FC236}">
              <a16:creationId xmlns:a16="http://schemas.microsoft.com/office/drawing/2014/main" id="{366CAB9E-46A8-4665-8886-215ABC3973F5}"/>
            </a:ext>
          </a:extLst>
        </cdr:cNvPr>
        <cdr:cNvCxnSpPr/>
      </cdr:nvCxnSpPr>
      <cdr:spPr>
        <a:xfrm xmlns:a="http://schemas.openxmlformats.org/drawingml/2006/main">
          <a:off x="368463" y="154702"/>
          <a:ext cx="208632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0.12492</cdr:x>
      <cdr:y>0.09986</cdr:y>
    </cdr:from>
    <cdr:to>
      <cdr:x>0.17774</cdr:x>
      <cdr:y>0.09986</cdr:y>
    </cdr:to>
    <cdr:cxnSp macro="">
      <cdr:nvCxnSpPr>
        <cdr:cNvPr id="11" name="Gerader Verbinder 10">
          <a:extLst xmlns:a="http://schemas.openxmlformats.org/drawingml/2006/main">
            <a:ext uri="{FF2B5EF4-FFF2-40B4-BE49-F238E27FC236}">
              <a16:creationId xmlns:a16="http://schemas.microsoft.com/office/drawing/2014/main" id="{95FE9931-640F-41E8-B642-491830E6EC26}"/>
            </a:ext>
          </a:extLst>
        </cdr:cNvPr>
        <cdr:cNvCxnSpPr/>
      </cdr:nvCxnSpPr>
      <cdr:spPr>
        <a:xfrm xmlns:a="http://schemas.openxmlformats.org/drawingml/2006/main">
          <a:off x="498456" y="273929"/>
          <a:ext cx="210760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0.15533</cdr:x>
      <cdr:y>0.43292</cdr:y>
    </cdr:from>
    <cdr:to>
      <cdr:x>0.20778</cdr:x>
      <cdr:y>0.43292</cdr:y>
    </cdr:to>
    <cdr:cxnSp macro="">
      <cdr:nvCxnSpPr>
        <cdr:cNvPr id="12" name="Gerader Verbinder 11">
          <a:extLst xmlns:a="http://schemas.openxmlformats.org/drawingml/2006/main">
            <a:ext uri="{FF2B5EF4-FFF2-40B4-BE49-F238E27FC236}">
              <a16:creationId xmlns:a16="http://schemas.microsoft.com/office/drawing/2014/main" id="{B8011DA3-56BA-4E81-868B-FB7F919E874E}"/>
            </a:ext>
          </a:extLst>
        </cdr:cNvPr>
        <cdr:cNvCxnSpPr/>
      </cdr:nvCxnSpPr>
      <cdr:spPr>
        <a:xfrm xmlns:a="http://schemas.openxmlformats.org/drawingml/2006/main">
          <a:off x="619784" y="1187593"/>
          <a:ext cx="209263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0.59182</cdr:x>
      <cdr:y>0.05185</cdr:y>
    </cdr:from>
    <cdr:to>
      <cdr:x>0.59182</cdr:x>
      <cdr:y>0.68634</cdr:y>
    </cdr:to>
    <cdr:cxnSp macro="">
      <cdr:nvCxnSpPr>
        <cdr:cNvPr id="16" name="Gerader Verbinder 15">
          <a:extLst xmlns:a="http://schemas.openxmlformats.org/drawingml/2006/main">
            <a:ext uri="{FF2B5EF4-FFF2-40B4-BE49-F238E27FC236}">
              <a16:creationId xmlns:a16="http://schemas.microsoft.com/office/drawing/2014/main" id="{F1711454-7BBF-4AC2-B408-9B257033C805}"/>
            </a:ext>
          </a:extLst>
        </cdr:cNvPr>
        <cdr:cNvCxnSpPr/>
      </cdr:nvCxnSpPr>
      <cdr:spPr>
        <a:xfrm xmlns:a="http://schemas.openxmlformats.org/drawingml/2006/main" flipV="1">
          <a:off x="2361397" y="142236"/>
          <a:ext cx="0" cy="174052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2">
              <a:lumMod val="9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0.71893</cdr:x>
      <cdr:y>0.05185</cdr:y>
    </cdr:from>
    <cdr:to>
      <cdr:x>0.71893</cdr:x>
      <cdr:y>0.8862</cdr:y>
    </cdr:to>
    <cdr:cxnSp macro="">
      <cdr:nvCxnSpPr>
        <cdr:cNvPr id="17" name="Gerader Verbinder 16">
          <a:extLst xmlns:a="http://schemas.openxmlformats.org/drawingml/2006/main">
            <a:ext uri="{FF2B5EF4-FFF2-40B4-BE49-F238E27FC236}">
              <a16:creationId xmlns:a16="http://schemas.microsoft.com/office/drawing/2014/main" id="{26C6D8AE-BACF-4344-AE7F-93E004D7E015}"/>
            </a:ext>
          </a:extLst>
        </cdr:cNvPr>
        <cdr:cNvCxnSpPr/>
      </cdr:nvCxnSpPr>
      <cdr:spPr>
        <a:xfrm xmlns:a="http://schemas.openxmlformats.org/drawingml/2006/main" flipV="1">
          <a:off x="2868581" y="142237"/>
          <a:ext cx="0" cy="2288795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bg2">
              <a:lumMod val="9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0.84334</cdr:x>
      <cdr:y>0.05185</cdr:y>
    </cdr:from>
    <cdr:to>
      <cdr:x>0.84334</cdr:x>
      <cdr:y>0.68634</cdr:y>
    </cdr:to>
    <cdr:cxnSp macro="">
      <cdr:nvCxnSpPr>
        <cdr:cNvPr id="18" name="Gerader Verbinder 17">
          <a:extLst xmlns:a="http://schemas.openxmlformats.org/drawingml/2006/main">
            <a:ext uri="{FF2B5EF4-FFF2-40B4-BE49-F238E27FC236}">
              <a16:creationId xmlns:a16="http://schemas.microsoft.com/office/drawing/2014/main" id="{4C0483A6-8331-474B-8228-6EE353C44806}"/>
            </a:ext>
          </a:extLst>
        </cdr:cNvPr>
        <cdr:cNvCxnSpPr/>
      </cdr:nvCxnSpPr>
      <cdr:spPr>
        <a:xfrm xmlns:a="http://schemas.openxmlformats.org/drawingml/2006/main" flipV="1">
          <a:off x="3365006" y="142236"/>
          <a:ext cx="0" cy="174052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2">
              <a:lumMod val="9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0.37634</cdr:x>
      <cdr:y>0.3982</cdr:y>
    </cdr:from>
    <cdr:to>
      <cdr:x>0.42878</cdr:x>
      <cdr:y>0.3982</cdr:y>
    </cdr:to>
    <cdr:cxnSp macro="">
      <cdr:nvCxnSpPr>
        <cdr:cNvPr id="24" name="Gerader Verbinder 23">
          <a:extLst xmlns:a="http://schemas.openxmlformats.org/drawingml/2006/main">
            <a:ext uri="{FF2B5EF4-FFF2-40B4-BE49-F238E27FC236}">
              <a16:creationId xmlns:a16="http://schemas.microsoft.com/office/drawing/2014/main" id="{108142D3-8361-4195-8F50-D13F1C4490EB}"/>
            </a:ext>
          </a:extLst>
        </cdr:cNvPr>
        <cdr:cNvCxnSpPr/>
      </cdr:nvCxnSpPr>
      <cdr:spPr>
        <a:xfrm xmlns:a="http://schemas.openxmlformats.org/drawingml/2006/main">
          <a:off x="1501614" y="1092343"/>
          <a:ext cx="209263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0.40868</cdr:x>
      <cdr:y>0.53485</cdr:y>
    </cdr:from>
    <cdr:to>
      <cdr:x>0.46113</cdr:x>
      <cdr:y>0.53485</cdr:y>
    </cdr:to>
    <cdr:cxnSp macro="">
      <cdr:nvCxnSpPr>
        <cdr:cNvPr id="25" name="Gerader Verbinder 24">
          <a:extLst xmlns:a="http://schemas.openxmlformats.org/drawingml/2006/main">
            <a:ext uri="{FF2B5EF4-FFF2-40B4-BE49-F238E27FC236}">
              <a16:creationId xmlns:a16="http://schemas.microsoft.com/office/drawing/2014/main" id="{BACB37C2-2CD7-4F1C-AFC9-8AFDDD5809F6}"/>
            </a:ext>
          </a:extLst>
        </cdr:cNvPr>
        <cdr:cNvCxnSpPr/>
      </cdr:nvCxnSpPr>
      <cdr:spPr>
        <a:xfrm xmlns:a="http://schemas.openxmlformats.org/drawingml/2006/main">
          <a:off x="1630663" y="1467198"/>
          <a:ext cx="209263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0.34553</cdr:x>
      <cdr:y>0.35564</cdr:y>
    </cdr:from>
    <cdr:to>
      <cdr:x>0.39798</cdr:x>
      <cdr:y>0.35564</cdr:y>
    </cdr:to>
    <cdr:cxnSp macro="">
      <cdr:nvCxnSpPr>
        <cdr:cNvPr id="26" name="Gerader Verbinder 25">
          <a:extLst xmlns:a="http://schemas.openxmlformats.org/drawingml/2006/main">
            <a:ext uri="{FF2B5EF4-FFF2-40B4-BE49-F238E27FC236}">
              <a16:creationId xmlns:a16="http://schemas.microsoft.com/office/drawing/2014/main" id="{524513CF-0455-4FF3-9553-C86CBE45C364}"/>
            </a:ext>
          </a:extLst>
        </cdr:cNvPr>
        <cdr:cNvCxnSpPr/>
      </cdr:nvCxnSpPr>
      <cdr:spPr>
        <a:xfrm xmlns:a="http://schemas.openxmlformats.org/drawingml/2006/main">
          <a:off x="1378711" y="975585"/>
          <a:ext cx="209263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0.25082</cdr:x>
      <cdr:y>0.19099</cdr:y>
    </cdr:from>
    <cdr:to>
      <cdr:x>0.30326</cdr:x>
      <cdr:y>0.19099</cdr:y>
    </cdr:to>
    <cdr:cxnSp macro="">
      <cdr:nvCxnSpPr>
        <cdr:cNvPr id="27" name="Gerader Verbinder 26">
          <a:extLst xmlns:a="http://schemas.openxmlformats.org/drawingml/2006/main">
            <a:ext uri="{FF2B5EF4-FFF2-40B4-BE49-F238E27FC236}">
              <a16:creationId xmlns:a16="http://schemas.microsoft.com/office/drawing/2014/main" id="{0228833D-4551-41D3-9837-464D4EF9BBEE}"/>
            </a:ext>
          </a:extLst>
        </cdr:cNvPr>
        <cdr:cNvCxnSpPr/>
      </cdr:nvCxnSpPr>
      <cdr:spPr>
        <a:xfrm xmlns:a="http://schemas.openxmlformats.org/drawingml/2006/main">
          <a:off x="1000784" y="523916"/>
          <a:ext cx="209263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0.28162</cdr:x>
      <cdr:y>0.27051</cdr:y>
    </cdr:from>
    <cdr:to>
      <cdr:x>0.33407</cdr:x>
      <cdr:y>0.27051</cdr:y>
    </cdr:to>
    <cdr:cxnSp macro="">
      <cdr:nvCxnSpPr>
        <cdr:cNvPr id="28" name="Gerader Verbinder 27">
          <a:extLst xmlns:a="http://schemas.openxmlformats.org/drawingml/2006/main">
            <a:ext uri="{FF2B5EF4-FFF2-40B4-BE49-F238E27FC236}">
              <a16:creationId xmlns:a16="http://schemas.microsoft.com/office/drawing/2014/main" id="{BA18E8B8-67E4-4776-85CA-DA52091BA1DB}"/>
            </a:ext>
          </a:extLst>
        </cdr:cNvPr>
        <cdr:cNvCxnSpPr/>
      </cdr:nvCxnSpPr>
      <cdr:spPr>
        <a:xfrm xmlns:a="http://schemas.openxmlformats.org/drawingml/2006/main">
          <a:off x="1123687" y="742069"/>
          <a:ext cx="209263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0.21925</cdr:x>
      <cdr:y>0.13946</cdr:y>
    </cdr:from>
    <cdr:to>
      <cdr:x>0.27169</cdr:x>
      <cdr:y>0.13946</cdr:y>
    </cdr:to>
    <cdr:cxnSp macro="">
      <cdr:nvCxnSpPr>
        <cdr:cNvPr id="29" name="Gerader Verbinder 28">
          <a:extLst xmlns:a="http://schemas.openxmlformats.org/drawingml/2006/main">
            <a:ext uri="{FF2B5EF4-FFF2-40B4-BE49-F238E27FC236}">
              <a16:creationId xmlns:a16="http://schemas.microsoft.com/office/drawing/2014/main" id="{123A47E6-D7EE-4D05-9BD8-67A34237A257}"/>
            </a:ext>
          </a:extLst>
        </cdr:cNvPr>
        <cdr:cNvCxnSpPr/>
      </cdr:nvCxnSpPr>
      <cdr:spPr>
        <a:xfrm xmlns:a="http://schemas.openxmlformats.org/drawingml/2006/main">
          <a:off x="874808" y="382577"/>
          <a:ext cx="209263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0.47182</cdr:x>
      <cdr:y>0.3366</cdr:y>
    </cdr:from>
    <cdr:to>
      <cdr:x>0.52427</cdr:x>
      <cdr:y>0.3366</cdr:y>
    </cdr:to>
    <cdr:cxnSp macro="">
      <cdr:nvCxnSpPr>
        <cdr:cNvPr id="30" name="Gerader Verbinder 29">
          <a:extLst xmlns:a="http://schemas.openxmlformats.org/drawingml/2006/main">
            <a:ext uri="{FF2B5EF4-FFF2-40B4-BE49-F238E27FC236}">
              <a16:creationId xmlns:a16="http://schemas.microsoft.com/office/drawing/2014/main" id="{6F4EF316-954A-47C5-8D94-7B24C283241B}"/>
            </a:ext>
          </a:extLst>
        </cdr:cNvPr>
        <cdr:cNvCxnSpPr/>
      </cdr:nvCxnSpPr>
      <cdr:spPr>
        <a:xfrm xmlns:a="http://schemas.openxmlformats.org/drawingml/2006/main">
          <a:off x="1882614" y="923351"/>
          <a:ext cx="209263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0.5034</cdr:x>
      <cdr:y>0.37468</cdr:y>
    </cdr:from>
    <cdr:to>
      <cdr:x>0.55584</cdr:x>
      <cdr:y>0.37468</cdr:y>
    </cdr:to>
    <cdr:cxnSp macro="">
      <cdr:nvCxnSpPr>
        <cdr:cNvPr id="31" name="Gerader Verbinder 30">
          <a:extLst xmlns:a="http://schemas.openxmlformats.org/drawingml/2006/main">
            <a:ext uri="{FF2B5EF4-FFF2-40B4-BE49-F238E27FC236}">
              <a16:creationId xmlns:a16="http://schemas.microsoft.com/office/drawing/2014/main" id="{22CE62B7-6A5F-4DCA-A8EA-00C03BA7EA49}"/>
            </a:ext>
          </a:extLst>
        </cdr:cNvPr>
        <cdr:cNvCxnSpPr/>
      </cdr:nvCxnSpPr>
      <cdr:spPr>
        <a:xfrm xmlns:a="http://schemas.openxmlformats.org/drawingml/2006/main">
          <a:off x="2008590" y="1027819"/>
          <a:ext cx="209263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0.5342</cdr:x>
      <cdr:y>0.54045</cdr:y>
    </cdr:from>
    <cdr:to>
      <cdr:x>0.58664</cdr:x>
      <cdr:y>0.54045</cdr:y>
    </cdr:to>
    <cdr:cxnSp macro="">
      <cdr:nvCxnSpPr>
        <cdr:cNvPr id="32" name="Gerader Verbinder 31">
          <a:extLst xmlns:a="http://schemas.openxmlformats.org/drawingml/2006/main">
            <a:ext uri="{FF2B5EF4-FFF2-40B4-BE49-F238E27FC236}">
              <a16:creationId xmlns:a16="http://schemas.microsoft.com/office/drawing/2014/main" id="{8305E463-914B-4461-A706-CB120F92ABF9}"/>
            </a:ext>
          </a:extLst>
        </cdr:cNvPr>
        <cdr:cNvCxnSpPr/>
      </cdr:nvCxnSpPr>
      <cdr:spPr>
        <a:xfrm xmlns:a="http://schemas.openxmlformats.org/drawingml/2006/main">
          <a:off x="2131494" y="1482561"/>
          <a:ext cx="209263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0.59811</cdr:x>
      <cdr:y>0.31196</cdr:y>
    </cdr:from>
    <cdr:to>
      <cdr:x>0.65056</cdr:x>
      <cdr:y>0.31196</cdr:y>
    </cdr:to>
    <cdr:cxnSp macro="">
      <cdr:nvCxnSpPr>
        <cdr:cNvPr id="33" name="Gerader Verbinder 32">
          <a:extLst xmlns:a="http://schemas.openxmlformats.org/drawingml/2006/main">
            <a:ext uri="{FF2B5EF4-FFF2-40B4-BE49-F238E27FC236}">
              <a16:creationId xmlns:a16="http://schemas.microsoft.com/office/drawing/2014/main" id="{FFE73F0A-9387-4EA8-AC32-524757A310C2}"/>
            </a:ext>
          </a:extLst>
        </cdr:cNvPr>
        <cdr:cNvCxnSpPr/>
      </cdr:nvCxnSpPr>
      <cdr:spPr>
        <a:xfrm xmlns:a="http://schemas.openxmlformats.org/drawingml/2006/main">
          <a:off x="2386518" y="855755"/>
          <a:ext cx="209263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0.62891</cdr:x>
      <cdr:y>0.39372</cdr:y>
    </cdr:from>
    <cdr:to>
      <cdr:x>0.68136</cdr:x>
      <cdr:y>0.39372</cdr:y>
    </cdr:to>
    <cdr:cxnSp macro="">
      <cdr:nvCxnSpPr>
        <cdr:cNvPr id="34" name="Gerader Verbinder 33">
          <a:extLst xmlns:a="http://schemas.openxmlformats.org/drawingml/2006/main">
            <a:ext uri="{FF2B5EF4-FFF2-40B4-BE49-F238E27FC236}">
              <a16:creationId xmlns:a16="http://schemas.microsoft.com/office/drawing/2014/main" id="{36F88349-58BC-4CB8-94E6-DC80F217CBC7}"/>
            </a:ext>
          </a:extLst>
        </cdr:cNvPr>
        <cdr:cNvCxnSpPr/>
      </cdr:nvCxnSpPr>
      <cdr:spPr>
        <a:xfrm xmlns:a="http://schemas.openxmlformats.org/drawingml/2006/main">
          <a:off x="2509421" y="1080053"/>
          <a:ext cx="209263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0.66049</cdr:x>
      <cdr:y>0.48221</cdr:y>
    </cdr:from>
    <cdr:to>
      <cdr:x>0.71293</cdr:x>
      <cdr:y>0.48221</cdr:y>
    </cdr:to>
    <cdr:cxnSp macro="">
      <cdr:nvCxnSpPr>
        <cdr:cNvPr id="35" name="Gerader Verbinder 34">
          <a:extLst xmlns:a="http://schemas.openxmlformats.org/drawingml/2006/main">
            <a:ext uri="{FF2B5EF4-FFF2-40B4-BE49-F238E27FC236}">
              <a16:creationId xmlns:a16="http://schemas.microsoft.com/office/drawing/2014/main" id="{9982AF21-A607-405D-97EF-CDFFD7771059}"/>
            </a:ext>
          </a:extLst>
        </cdr:cNvPr>
        <cdr:cNvCxnSpPr/>
      </cdr:nvCxnSpPr>
      <cdr:spPr>
        <a:xfrm xmlns:a="http://schemas.openxmlformats.org/drawingml/2006/main">
          <a:off x="2635397" y="1322787"/>
          <a:ext cx="209263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0.72363</cdr:x>
      <cdr:y>0.38476</cdr:y>
    </cdr:from>
    <cdr:to>
      <cdr:x>0.77608</cdr:x>
      <cdr:y>0.38476</cdr:y>
    </cdr:to>
    <cdr:cxnSp macro="">
      <cdr:nvCxnSpPr>
        <cdr:cNvPr id="36" name="Gerader Verbinder 35">
          <a:extLst xmlns:a="http://schemas.openxmlformats.org/drawingml/2006/main">
            <a:ext uri="{FF2B5EF4-FFF2-40B4-BE49-F238E27FC236}">
              <a16:creationId xmlns:a16="http://schemas.microsoft.com/office/drawing/2014/main" id="{A1BB827C-B51B-44F2-B711-DDC77DC0B1E0}"/>
            </a:ext>
          </a:extLst>
        </cdr:cNvPr>
        <cdr:cNvCxnSpPr/>
      </cdr:nvCxnSpPr>
      <cdr:spPr>
        <a:xfrm xmlns:a="http://schemas.openxmlformats.org/drawingml/2006/main">
          <a:off x="2887349" y="1055473"/>
          <a:ext cx="209263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0.75443</cdr:x>
      <cdr:y>0.43068</cdr:y>
    </cdr:from>
    <cdr:to>
      <cdr:x>0.80688</cdr:x>
      <cdr:y>0.43068</cdr:y>
    </cdr:to>
    <cdr:cxnSp macro="">
      <cdr:nvCxnSpPr>
        <cdr:cNvPr id="37" name="Gerader Verbinder 36">
          <a:extLst xmlns:a="http://schemas.openxmlformats.org/drawingml/2006/main">
            <a:ext uri="{FF2B5EF4-FFF2-40B4-BE49-F238E27FC236}">
              <a16:creationId xmlns:a16="http://schemas.microsoft.com/office/drawing/2014/main" id="{9B874901-9424-49E8-B6B5-5541156FD2AB}"/>
            </a:ext>
          </a:extLst>
        </cdr:cNvPr>
        <cdr:cNvCxnSpPr/>
      </cdr:nvCxnSpPr>
      <cdr:spPr>
        <a:xfrm xmlns:a="http://schemas.openxmlformats.org/drawingml/2006/main">
          <a:off x="3010252" y="1181449"/>
          <a:ext cx="209263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0.78678</cdr:x>
      <cdr:y>0.56845</cdr:y>
    </cdr:from>
    <cdr:to>
      <cdr:x>0.83922</cdr:x>
      <cdr:y>0.56845</cdr:y>
    </cdr:to>
    <cdr:cxnSp macro="">
      <cdr:nvCxnSpPr>
        <cdr:cNvPr id="38" name="Gerader Verbinder 37">
          <a:extLst xmlns:a="http://schemas.openxmlformats.org/drawingml/2006/main">
            <a:ext uri="{FF2B5EF4-FFF2-40B4-BE49-F238E27FC236}">
              <a16:creationId xmlns:a16="http://schemas.microsoft.com/office/drawing/2014/main" id="{37B041EC-C374-454E-9816-D51175C157E0}"/>
            </a:ext>
          </a:extLst>
        </cdr:cNvPr>
        <cdr:cNvCxnSpPr/>
      </cdr:nvCxnSpPr>
      <cdr:spPr>
        <a:xfrm xmlns:a="http://schemas.openxmlformats.org/drawingml/2006/main">
          <a:off x="3139300" y="1559376"/>
          <a:ext cx="209263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0.84992</cdr:x>
      <cdr:y>0.45532</cdr:y>
    </cdr:from>
    <cdr:to>
      <cdr:x>0.90237</cdr:x>
      <cdr:y>0.45532</cdr:y>
    </cdr:to>
    <cdr:cxnSp macro="">
      <cdr:nvCxnSpPr>
        <cdr:cNvPr id="39" name="Gerader Verbinder 38">
          <a:extLst xmlns:a="http://schemas.openxmlformats.org/drawingml/2006/main">
            <a:ext uri="{FF2B5EF4-FFF2-40B4-BE49-F238E27FC236}">
              <a16:creationId xmlns:a16="http://schemas.microsoft.com/office/drawing/2014/main" id="{775915D6-1C75-4108-89A7-8927C2A21AB9}"/>
            </a:ext>
          </a:extLst>
        </cdr:cNvPr>
        <cdr:cNvCxnSpPr/>
      </cdr:nvCxnSpPr>
      <cdr:spPr>
        <a:xfrm xmlns:a="http://schemas.openxmlformats.org/drawingml/2006/main">
          <a:off x="3391251" y="1249045"/>
          <a:ext cx="209263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0.88149</cdr:x>
      <cdr:y>0.52813</cdr:y>
    </cdr:from>
    <cdr:to>
      <cdr:x>0.93394</cdr:x>
      <cdr:y>0.52813</cdr:y>
    </cdr:to>
    <cdr:cxnSp macro="">
      <cdr:nvCxnSpPr>
        <cdr:cNvPr id="40" name="Gerader Verbinder 39">
          <a:extLst xmlns:a="http://schemas.openxmlformats.org/drawingml/2006/main">
            <a:ext uri="{FF2B5EF4-FFF2-40B4-BE49-F238E27FC236}">
              <a16:creationId xmlns:a16="http://schemas.microsoft.com/office/drawing/2014/main" id="{A3DDF141-6E6A-404A-8C31-78B752DF21F5}"/>
            </a:ext>
          </a:extLst>
        </cdr:cNvPr>
        <cdr:cNvCxnSpPr/>
      </cdr:nvCxnSpPr>
      <cdr:spPr>
        <a:xfrm xmlns:a="http://schemas.openxmlformats.org/drawingml/2006/main">
          <a:off x="3517227" y="1448762"/>
          <a:ext cx="209263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0.38542</cdr:x>
      <cdr:y>0.33333</cdr:y>
    </cdr:from>
    <cdr:to>
      <cdr:x>0.61458</cdr:x>
      <cdr:y>0.66667</cdr:y>
    </cdr:to>
    <cdr:sp macro="" textlink="">
      <cdr:nvSpPr>
        <cdr:cNvPr id="41" name="Textfeld 40">
          <a:extLst xmlns:a="http://schemas.openxmlformats.org/drawingml/2006/main">
            <a:ext uri="{FF2B5EF4-FFF2-40B4-BE49-F238E27FC236}">
              <a16:creationId xmlns:a16="http://schemas.microsoft.com/office/drawing/2014/main" id="{B22E9E27-A098-4E76-973E-DAC5E8C47675}"/>
            </a:ext>
          </a:extLst>
        </cdr:cNvPr>
        <cdr:cNvSpPr txBox="1"/>
      </cdr:nvSpPr>
      <cdr:spPr>
        <a:xfrm xmlns:a="http://schemas.openxmlformats.org/drawingml/2006/main">
          <a:off x="1537840" y="9144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0.78876</cdr:x>
      <cdr:y>0.0424</cdr:y>
    </cdr:from>
    <cdr:to>
      <cdr:x>1</cdr:x>
      <cdr:y>0.11367</cdr:y>
    </cdr:to>
    <cdr:sp macro="" textlink="">
      <cdr:nvSpPr>
        <cdr:cNvPr id="42" name="Textfeld 41">
          <a:extLst xmlns:a="http://schemas.openxmlformats.org/drawingml/2006/main">
            <a:ext uri="{FF2B5EF4-FFF2-40B4-BE49-F238E27FC236}">
              <a16:creationId xmlns:a16="http://schemas.microsoft.com/office/drawing/2014/main" id="{4DB7596C-A189-409B-B00D-CAA695B7493E}"/>
            </a:ext>
          </a:extLst>
        </cdr:cNvPr>
        <cdr:cNvSpPr txBox="1"/>
      </cdr:nvSpPr>
      <cdr:spPr>
        <a:xfrm xmlns:a="http://schemas.openxmlformats.org/drawingml/2006/main">
          <a:off x="3147226" y="116298"/>
          <a:ext cx="842854" cy="1955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700"/>
            <a:t>[mol H+eq/kWh]</a:t>
          </a:r>
        </a:p>
      </cdr:txBody>
    </cdr:sp>
  </cdr:relSizeAnchor>
  <cdr:relSizeAnchor xmlns:cdr="http://schemas.openxmlformats.org/drawingml/2006/chartDrawing">
    <cdr:from>
      <cdr:x>0.91122</cdr:x>
      <cdr:y>0.52551</cdr:y>
    </cdr:from>
    <cdr:to>
      <cdr:x>0.96367</cdr:x>
      <cdr:y>0.52551</cdr:y>
    </cdr:to>
    <cdr:cxnSp macro="">
      <cdr:nvCxnSpPr>
        <cdr:cNvPr id="43" name="Gerader Verbinder 42">
          <a:extLst xmlns:a="http://schemas.openxmlformats.org/drawingml/2006/main">
            <a:ext uri="{FF2B5EF4-FFF2-40B4-BE49-F238E27FC236}">
              <a16:creationId xmlns:a16="http://schemas.microsoft.com/office/drawing/2014/main" id="{75428BED-C44A-42EB-B103-C44185992DFB}"/>
            </a:ext>
          </a:extLst>
        </cdr:cNvPr>
        <cdr:cNvCxnSpPr/>
      </cdr:nvCxnSpPr>
      <cdr:spPr>
        <a:xfrm xmlns:a="http://schemas.openxmlformats.org/drawingml/2006/main">
          <a:off x="3635840" y="1441573"/>
          <a:ext cx="209263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123265</xdr:colOff>
      <xdr:row>146</xdr:row>
      <xdr:rowOff>112450</xdr:rowOff>
    </xdr:from>
    <xdr:to>
      <xdr:col>27</xdr:col>
      <xdr:colOff>551190</xdr:colOff>
      <xdr:row>165</xdr:row>
      <xdr:rowOff>32215</xdr:rowOff>
    </xdr:to>
    <xdr:graphicFrame macro="">
      <xdr:nvGraphicFramePr>
        <xdr:cNvPr id="21" name="Diagramm 20">
          <a:extLst>
            <a:ext uri="{FF2B5EF4-FFF2-40B4-BE49-F238E27FC236}">
              <a16:creationId xmlns:a16="http://schemas.microsoft.com/office/drawing/2014/main" id="{520A9732-7446-4BB1-87F4-3E1E094C63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560294</xdr:colOff>
      <xdr:row>146</xdr:row>
      <xdr:rowOff>101244</xdr:rowOff>
    </xdr:from>
    <xdr:to>
      <xdr:col>33</xdr:col>
      <xdr:colOff>383101</xdr:colOff>
      <xdr:row>165</xdr:row>
      <xdr:rowOff>21009</xdr:rowOff>
    </xdr:to>
    <xdr:graphicFrame macro="">
      <xdr:nvGraphicFramePr>
        <xdr:cNvPr id="22" name="Diagramm 21">
          <a:extLst>
            <a:ext uri="{FF2B5EF4-FFF2-40B4-BE49-F238E27FC236}">
              <a16:creationId xmlns:a16="http://schemas.microsoft.com/office/drawing/2014/main" id="{7C3D183C-CAE1-40F5-8F40-F224B529D9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123265</xdr:colOff>
      <xdr:row>164</xdr:row>
      <xdr:rowOff>169600</xdr:rowOff>
    </xdr:from>
    <xdr:to>
      <xdr:col>27</xdr:col>
      <xdr:colOff>551190</xdr:colOff>
      <xdr:row>183</xdr:row>
      <xdr:rowOff>89365</xdr:rowOff>
    </xdr:to>
    <xdr:graphicFrame macro="">
      <xdr:nvGraphicFramePr>
        <xdr:cNvPr id="23" name="Diagramm 22">
          <a:extLst>
            <a:ext uri="{FF2B5EF4-FFF2-40B4-BE49-F238E27FC236}">
              <a16:creationId xmlns:a16="http://schemas.microsoft.com/office/drawing/2014/main" id="{E869F218-865B-4C4C-BBCD-52F4A5E228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27</xdr:col>
      <xdr:colOff>551890</xdr:colOff>
      <xdr:row>164</xdr:row>
      <xdr:rowOff>169600</xdr:rowOff>
    </xdr:from>
    <xdr:to>
      <xdr:col>33</xdr:col>
      <xdr:colOff>370215</xdr:colOff>
      <xdr:row>183</xdr:row>
      <xdr:rowOff>89365</xdr:rowOff>
    </xdr:to>
    <xdr:graphicFrame macro="">
      <xdr:nvGraphicFramePr>
        <xdr:cNvPr id="24" name="Diagramm 23">
          <a:extLst>
            <a:ext uri="{FF2B5EF4-FFF2-40B4-BE49-F238E27FC236}">
              <a16:creationId xmlns:a16="http://schemas.microsoft.com/office/drawing/2014/main" id="{C1947422-8F0D-4695-9E0D-B157E02948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</cdr:x>
      <cdr:y>0.03269</cdr:y>
    </cdr:from>
    <cdr:to>
      <cdr:x>0.1816</cdr:x>
      <cdr:y>0.08988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DAE2D34B-F1CB-40EB-87A9-7FDFA7E85BF1}"/>
            </a:ext>
          </a:extLst>
        </cdr:cNvPr>
        <cdr:cNvSpPr txBox="1"/>
      </cdr:nvSpPr>
      <cdr:spPr>
        <a:xfrm xmlns:a="http://schemas.openxmlformats.org/drawingml/2006/main">
          <a:off x="0" y="115701"/>
          <a:ext cx="797718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/>
            <a:t>kgCO</a:t>
          </a:r>
          <a:r>
            <a:rPr lang="en-GB" sz="800" baseline="-25000"/>
            <a:t>2</a:t>
          </a:r>
          <a:r>
            <a:rPr lang="en-GB" sz="800"/>
            <a:t>eq/kWh</a:t>
          </a: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</cdr:x>
      <cdr:y>0.03269</cdr:y>
    </cdr:from>
    <cdr:to>
      <cdr:x>0.1816</cdr:x>
      <cdr:y>0.08988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DAE2D34B-F1CB-40EB-87A9-7FDFA7E85BF1}"/>
            </a:ext>
          </a:extLst>
        </cdr:cNvPr>
        <cdr:cNvSpPr txBox="1"/>
      </cdr:nvSpPr>
      <cdr:spPr>
        <a:xfrm xmlns:a="http://schemas.openxmlformats.org/drawingml/2006/main">
          <a:off x="0" y="115701"/>
          <a:ext cx="797718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/>
            <a:t>kgSbeq/kWh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</cdr:x>
      <cdr:y>0.03269</cdr:y>
    </cdr:from>
    <cdr:to>
      <cdr:x>0.2301</cdr:x>
      <cdr:y>0.08664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DAE2D34B-F1CB-40EB-87A9-7FDFA7E85BF1}"/>
            </a:ext>
          </a:extLst>
        </cdr:cNvPr>
        <cdr:cNvSpPr txBox="1"/>
      </cdr:nvSpPr>
      <cdr:spPr>
        <a:xfrm xmlns:a="http://schemas.openxmlformats.org/drawingml/2006/main">
          <a:off x="0" y="115699"/>
          <a:ext cx="1010210" cy="1909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/>
            <a:t>molc H+ eq /kWh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</cdr:x>
      <cdr:y>0.03269</cdr:y>
    </cdr:from>
    <cdr:to>
      <cdr:x>0.1816</cdr:x>
      <cdr:y>0.08988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DAE2D34B-F1CB-40EB-87A9-7FDFA7E85BF1}"/>
            </a:ext>
          </a:extLst>
        </cdr:cNvPr>
        <cdr:cNvSpPr txBox="1"/>
      </cdr:nvSpPr>
      <cdr:spPr>
        <a:xfrm xmlns:a="http://schemas.openxmlformats.org/drawingml/2006/main">
          <a:off x="0" y="115701"/>
          <a:ext cx="797718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/>
            <a:t>mCTUh/kWh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53340</xdr:colOff>
      <xdr:row>127</xdr:row>
      <xdr:rowOff>152400</xdr:rowOff>
    </xdr:from>
    <xdr:to>
      <xdr:col>28</xdr:col>
      <xdr:colOff>662940</xdr:colOff>
      <xdr:row>142</xdr:row>
      <xdr:rowOff>152400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45720</xdr:colOff>
      <xdr:row>142</xdr:row>
      <xdr:rowOff>160020</xdr:rowOff>
    </xdr:from>
    <xdr:to>
      <xdr:col>28</xdr:col>
      <xdr:colOff>655320</xdr:colOff>
      <xdr:row>156</xdr:row>
      <xdr:rowOff>53340</xdr:rowOff>
    </xdr:to>
    <xdr:graphicFrame macro="">
      <xdr:nvGraphicFramePr>
        <xdr:cNvPr id="9" name="Diagramm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15240</xdr:colOff>
      <xdr:row>181</xdr:row>
      <xdr:rowOff>99060</xdr:rowOff>
    </xdr:from>
    <xdr:to>
      <xdr:col>28</xdr:col>
      <xdr:colOff>624840</xdr:colOff>
      <xdr:row>193</xdr:row>
      <xdr:rowOff>76200</xdr:rowOff>
    </xdr:to>
    <xdr:graphicFrame macro="">
      <xdr:nvGraphicFramePr>
        <xdr:cNvPr id="10" name="Diagramm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15240</xdr:colOff>
      <xdr:row>193</xdr:row>
      <xdr:rowOff>68580</xdr:rowOff>
    </xdr:from>
    <xdr:to>
      <xdr:col>28</xdr:col>
      <xdr:colOff>624840</xdr:colOff>
      <xdr:row>204</xdr:row>
      <xdr:rowOff>137160</xdr:rowOff>
    </xdr:to>
    <xdr:graphicFrame macro="">
      <xdr:nvGraphicFramePr>
        <xdr:cNvPr id="11" name="Diagramm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91440</xdr:colOff>
      <xdr:row>230</xdr:row>
      <xdr:rowOff>175260</xdr:rowOff>
    </xdr:from>
    <xdr:to>
      <xdr:col>22</xdr:col>
      <xdr:colOff>647700</xdr:colOff>
      <xdr:row>246</xdr:row>
      <xdr:rowOff>22860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137160</xdr:colOff>
      <xdr:row>246</xdr:row>
      <xdr:rowOff>30480</xdr:rowOff>
    </xdr:from>
    <xdr:to>
      <xdr:col>22</xdr:col>
      <xdr:colOff>693420</xdr:colOff>
      <xdr:row>261</xdr:row>
      <xdr:rowOff>60960</xdr:rowOff>
    </xdr:to>
    <xdr:graphicFrame macro="">
      <xdr:nvGraphicFramePr>
        <xdr:cNvPr id="13" name="Diagramm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23</xdr:col>
      <xdr:colOff>60960</xdr:colOff>
      <xdr:row>156</xdr:row>
      <xdr:rowOff>15240</xdr:rowOff>
    </xdr:from>
    <xdr:to>
      <xdr:col>28</xdr:col>
      <xdr:colOff>670560</xdr:colOff>
      <xdr:row>169</xdr:row>
      <xdr:rowOff>53340</xdr:rowOff>
    </xdr:to>
    <xdr:graphicFrame macro="">
      <xdr:nvGraphicFramePr>
        <xdr:cNvPr id="14" name="Diagramm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23</xdr:col>
      <xdr:colOff>0</xdr:colOff>
      <xdr:row>168</xdr:row>
      <xdr:rowOff>144780</xdr:rowOff>
    </xdr:from>
    <xdr:to>
      <xdr:col>28</xdr:col>
      <xdr:colOff>609600</xdr:colOff>
      <xdr:row>181</xdr:row>
      <xdr:rowOff>91440</xdr:rowOff>
    </xdr:to>
    <xdr:graphicFrame macro="">
      <xdr:nvGraphicFramePr>
        <xdr:cNvPr id="15" name="Diagramm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23</xdr:col>
      <xdr:colOff>7620</xdr:colOff>
      <xdr:row>204</xdr:row>
      <xdr:rowOff>121920</xdr:rowOff>
    </xdr:from>
    <xdr:to>
      <xdr:col>28</xdr:col>
      <xdr:colOff>617220</xdr:colOff>
      <xdr:row>216</xdr:row>
      <xdr:rowOff>7620</xdr:rowOff>
    </xdr:to>
    <xdr:graphicFrame macro="">
      <xdr:nvGraphicFramePr>
        <xdr:cNvPr id="16" name="Diagramm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23</xdr:col>
      <xdr:colOff>0</xdr:colOff>
      <xdr:row>216</xdr:row>
      <xdr:rowOff>0</xdr:rowOff>
    </xdr:from>
    <xdr:to>
      <xdr:col>28</xdr:col>
      <xdr:colOff>609600</xdr:colOff>
      <xdr:row>227</xdr:row>
      <xdr:rowOff>68580</xdr:rowOff>
    </xdr:to>
    <xdr:graphicFrame macro="">
      <xdr:nvGraphicFramePr>
        <xdr:cNvPr id="17" name="Diagramm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22</xdr:col>
      <xdr:colOff>670560</xdr:colOff>
      <xdr:row>231</xdr:row>
      <xdr:rowOff>0</xdr:rowOff>
    </xdr:from>
    <xdr:to>
      <xdr:col>28</xdr:col>
      <xdr:colOff>518160</xdr:colOff>
      <xdr:row>246</xdr:row>
      <xdr:rowOff>30480</xdr:rowOff>
    </xdr:to>
    <xdr:graphicFrame macro="">
      <xdr:nvGraphicFramePr>
        <xdr:cNvPr id="18" name="Diagramm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22</xdr:col>
      <xdr:colOff>662940</xdr:colOff>
      <xdr:row>246</xdr:row>
      <xdr:rowOff>30480</xdr:rowOff>
    </xdr:from>
    <xdr:to>
      <xdr:col>28</xdr:col>
      <xdr:colOff>510540</xdr:colOff>
      <xdr:row>261</xdr:row>
      <xdr:rowOff>60960</xdr:rowOff>
    </xdr:to>
    <xdr:graphicFrame macro="">
      <xdr:nvGraphicFramePr>
        <xdr:cNvPr id="19" name="Diagramm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160916</xdr:colOff>
      <xdr:row>138</xdr:row>
      <xdr:rowOff>107576</xdr:rowOff>
    </xdr:from>
    <xdr:to>
      <xdr:col>28</xdr:col>
      <xdr:colOff>770516</xdr:colOff>
      <xdr:row>155</xdr:row>
      <xdr:rowOff>107576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162260</xdr:colOff>
      <xdr:row>158</xdr:row>
      <xdr:rowOff>168986</xdr:rowOff>
    </xdr:from>
    <xdr:to>
      <xdr:col>28</xdr:col>
      <xdr:colOff>771860</xdr:colOff>
      <xdr:row>179</xdr:row>
      <xdr:rowOff>8965</xdr:rowOff>
    </xdr:to>
    <xdr:graphicFrame macro="">
      <xdr:nvGraphicFramePr>
        <xdr:cNvPr id="9" name="Diagramm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15240</xdr:colOff>
      <xdr:row>223</xdr:row>
      <xdr:rowOff>99060</xdr:rowOff>
    </xdr:from>
    <xdr:to>
      <xdr:col>28</xdr:col>
      <xdr:colOff>624840</xdr:colOff>
      <xdr:row>235</xdr:row>
      <xdr:rowOff>76200</xdr:rowOff>
    </xdr:to>
    <xdr:graphicFrame macro="">
      <xdr:nvGraphicFramePr>
        <xdr:cNvPr id="10" name="Diagramm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15240</xdr:colOff>
      <xdr:row>235</xdr:row>
      <xdr:rowOff>68580</xdr:rowOff>
    </xdr:from>
    <xdr:to>
      <xdr:col>28</xdr:col>
      <xdr:colOff>624840</xdr:colOff>
      <xdr:row>246</xdr:row>
      <xdr:rowOff>137160</xdr:rowOff>
    </xdr:to>
    <xdr:graphicFrame macro="">
      <xdr:nvGraphicFramePr>
        <xdr:cNvPr id="11" name="Diagramm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91440</xdr:colOff>
      <xdr:row>360</xdr:row>
      <xdr:rowOff>175260</xdr:rowOff>
    </xdr:from>
    <xdr:to>
      <xdr:col>22</xdr:col>
      <xdr:colOff>647700</xdr:colOff>
      <xdr:row>376</xdr:row>
      <xdr:rowOff>22860</xdr:rowOff>
    </xdr:to>
    <xdr:graphicFrame macro="">
      <xdr:nvGraphicFramePr>
        <xdr:cNvPr id="13" name="Diagramm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137160</xdr:colOff>
      <xdr:row>376</xdr:row>
      <xdr:rowOff>30480</xdr:rowOff>
    </xdr:from>
    <xdr:to>
      <xdr:col>22</xdr:col>
      <xdr:colOff>693420</xdr:colOff>
      <xdr:row>391</xdr:row>
      <xdr:rowOff>60960</xdr:rowOff>
    </xdr:to>
    <xdr:graphicFrame macro="">
      <xdr:nvGraphicFramePr>
        <xdr:cNvPr id="14" name="Diagramm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23</xdr:col>
      <xdr:colOff>60960</xdr:colOff>
      <xdr:row>179</xdr:row>
      <xdr:rowOff>15240</xdr:rowOff>
    </xdr:from>
    <xdr:to>
      <xdr:col>28</xdr:col>
      <xdr:colOff>670560</xdr:colOff>
      <xdr:row>202</xdr:row>
      <xdr:rowOff>53340</xdr:rowOff>
    </xdr:to>
    <xdr:graphicFrame macro="">
      <xdr:nvGraphicFramePr>
        <xdr:cNvPr id="15" name="Diagramm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23</xdr:col>
      <xdr:colOff>0</xdr:colOff>
      <xdr:row>201</xdr:row>
      <xdr:rowOff>144780</xdr:rowOff>
    </xdr:from>
    <xdr:to>
      <xdr:col>28</xdr:col>
      <xdr:colOff>609600</xdr:colOff>
      <xdr:row>223</xdr:row>
      <xdr:rowOff>91440</xdr:rowOff>
    </xdr:to>
    <xdr:graphicFrame macro="">
      <xdr:nvGraphicFramePr>
        <xdr:cNvPr id="16" name="Diagramm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23</xdr:col>
      <xdr:colOff>7620</xdr:colOff>
      <xdr:row>246</xdr:row>
      <xdr:rowOff>121920</xdr:rowOff>
    </xdr:from>
    <xdr:to>
      <xdr:col>28</xdr:col>
      <xdr:colOff>617220</xdr:colOff>
      <xdr:row>258</xdr:row>
      <xdr:rowOff>7620</xdr:rowOff>
    </xdr:to>
    <xdr:graphicFrame macro="">
      <xdr:nvGraphicFramePr>
        <xdr:cNvPr id="17" name="Diagramm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23</xdr:col>
      <xdr:colOff>0</xdr:colOff>
      <xdr:row>258</xdr:row>
      <xdr:rowOff>0</xdr:rowOff>
    </xdr:from>
    <xdr:to>
      <xdr:col>28</xdr:col>
      <xdr:colOff>609600</xdr:colOff>
      <xdr:row>270</xdr:row>
      <xdr:rowOff>8965</xdr:rowOff>
    </xdr:to>
    <xdr:graphicFrame macro="">
      <xdr:nvGraphicFramePr>
        <xdr:cNvPr id="18" name="Diagramm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22</xdr:col>
      <xdr:colOff>670560</xdr:colOff>
      <xdr:row>361</xdr:row>
      <xdr:rowOff>0</xdr:rowOff>
    </xdr:from>
    <xdr:to>
      <xdr:col>28</xdr:col>
      <xdr:colOff>518160</xdr:colOff>
      <xdr:row>376</xdr:row>
      <xdr:rowOff>30480</xdr:rowOff>
    </xdr:to>
    <xdr:graphicFrame macro="">
      <xdr:nvGraphicFramePr>
        <xdr:cNvPr id="19" name="Diagramm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22</xdr:col>
      <xdr:colOff>662940</xdr:colOff>
      <xdr:row>376</xdr:row>
      <xdr:rowOff>30480</xdr:rowOff>
    </xdr:from>
    <xdr:to>
      <xdr:col>28</xdr:col>
      <xdr:colOff>510540</xdr:colOff>
      <xdr:row>391</xdr:row>
      <xdr:rowOff>60960</xdr:rowOff>
    </xdr:to>
    <xdr:graphicFrame macro="">
      <xdr:nvGraphicFramePr>
        <xdr:cNvPr id="20" name="Diagramm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23</xdr:col>
      <xdr:colOff>0</xdr:colOff>
      <xdr:row>271</xdr:row>
      <xdr:rowOff>0</xdr:rowOff>
    </xdr:from>
    <xdr:to>
      <xdr:col>28</xdr:col>
      <xdr:colOff>609600</xdr:colOff>
      <xdr:row>283</xdr:row>
      <xdr:rowOff>8964</xdr:rowOff>
    </xdr:to>
    <xdr:graphicFrame macro="">
      <xdr:nvGraphicFramePr>
        <xdr:cNvPr id="21" name="Diagramm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23</xdr:col>
      <xdr:colOff>0</xdr:colOff>
      <xdr:row>293</xdr:row>
      <xdr:rowOff>0</xdr:rowOff>
    </xdr:from>
    <xdr:to>
      <xdr:col>28</xdr:col>
      <xdr:colOff>609600</xdr:colOff>
      <xdr:row>305</xdr:row>
      <xdr:rowOff>8965</xdr:rowOff>
    </xdr:to>
    <xdr:graphicFrame macro="">
      <xdr:nvGraphicFramePr>
        <xdr:cNvPr id="22" name="Diagramm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23</xdr:col>
      <xdr:colOff>0</xdr:colOff>
      <xdr:row>314</xdr:row>
      <xdr:rowOff>0</xdr:rowOff>
    </xdr:from>
    <xdr:to>
      <xdr:col>28</xdr:col>
      <xdr:colOff>609600</xdr:colOff>
      <xdr:row>326</xdr:row>
      <xdr:rowOff>8964</xdr:rowOff>
    </xdr:to>
    <xdr:graphicFrame macro="">
      <xdr:nvGraphicFramePr>
        <xdr:cNvPr id="23" name="Diagramm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23</xdr:col>
      <xdr:colOff>0</xdr:colOff>
      <xdr:row>337</xdr:row>
      <xdr:rowOff>0</xdr:rowOff>
    </xdr:from>
    <xdr:to>
      <xdr:col>28</xdr:col>
      <xdr:colOff>609600</xdr:colOff>
      <xdr:row>349</xdr:row>
      <xdr:rowOff>8965</xdr:rowOff>
    </xdr:to>
    <xdr:graphicFrame macro="">
      <xdr:nvGraphicFramePr>
        <xdr:cNvPr id="24" name="Diagramm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38101</xdr:colOff>
      <xdr:row>78</xdr:row>
      <xdr:rowOff>150496</xdr:rowOff>
    </xdr:from>
    <xdr:to>
      <xdr:col>3</xdr:col>
      <xdr:colOff>38101</xdr:colOff>
      <xdr:row>91</xdr:row>
      <xdr:rowOff>38100</xdr:rowOff>
    </xdr:to>
    <xdr:cxnSp macro="">
      <xdr:nvCxnSpPr>
        <xdr:cNvPr id="7" name="Gerade Verbindung mit Pfeil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CxnSpPr/>
      </xdr:nvCxnSpPr>
      <xdr:spPr>
        <a:xfrm>
          <a:off x="1800226" y="12761596"/>
          <a:ext cx="0" cy="2478404"/>
        </a:xfrm>
        <a:prstGeom prst="straightConnector1">
          <a:avLst/>
        </a:prstGeom>
        <a:ln w="19050">
          <a:solidFill>
            <a:srgbClr val="FF000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47626</xdr:colOff>
      <xdr:row>81</xdr:row>
      <xdr:rowOff>156797</xdr:rowOff>
    </xdr:from>
    <xdr:to>
      <xdr:col>6</xdr:col>
      <xdr:colOff>47626</xdr:colOff>
      <xdr:row>87</xdr:row>
      <xdr:rowOff>57150</xdr:rowOff>
    </xdr:to>
    <xdr:cxnSp macro="">
      <xdr:nvCxnSpPr>
        <xdr:cNvPr id="9" name="Gerade Verbindung mit Pfeil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CxnSpPr/>
      </xdr:nvCxnSpPr>
      <xdr:spPr>
        <a:xfrm>
          <a:off x="2571751" y="13367972"/>
          <a:ext cx="0" cy="1090978"/>
        </a:xfrm>
        <a:prstGeom prst="straightConnector1">
          <a:avLst/>
        </a:prstGeom>
        <a:ln w="19050">
          <a:solidFill>
            <a:srgbClr val="FF000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37382</xdr:colOff>
      <xdr:row>80</xdr:row>
      <xdr:rowOff>143954</xdr:rowOff>
    </xdr:from>
    <xdr:to>
      <xdr:col>5</xdr:col>
      <xdr:colOff>37382</xdr:colOff>
      <xdr:row>90</xdr:row>
      <xdr:rowOff>57150</xdr:rowOff>
    </xdr:to>
    <xdr:cxnSp macro="">
      <xdr:nvCxnSpPr>
        <xdr:cNvPr id="10" name="Gerade Verbindung mit Pfeil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CxnSpPr/>
      </xdr:nvCxnSpPr>
      <xdr:spPr>
        <a:xfrm>
          <a:off x="2180507" y="13155104"/>
          <a:ext cx="0" cy="1903921"/>
        </a:xfrm>
        <a:prstGeom prst="straightConnector1">
          <a:avLst/>
        </a:prstGeom>
        <a:ln w="19050">
          <a:solidFill>
            <a:srgbClr val="FF000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39448</xdr:colOff>
      <xdr:row>84</xdr:row>
      <xdr:rowOff>132542</xdr:rowOff>
    </xdr:from>
    <xdr:to>
      <xdr:col>9</xdr:col>
      <xdr:colOff>39448</xdr:colOff>
      <xdr:row>92</xdr:row>
      <xdr:rowOff>190500</xdr:rowOff>
    </xdr:to>
    <xdr:cxnSp macro="">
      <xdr:nvCxnSpPr>
        <xdr:cNvPr id="18" name="Gerade Verbindung mit Pfeil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CxnSpPr/>
      </xdr:nvCxnSpPr>
      <xdr:spPr>
        <a:xfrm>
          <a:off x="3706573" y="13934267"/>
          <a:ext cx="0" cy="1658158"/>
        </a:xfrm>
        <a:prstGeom prst="straightConnector1">
          <a:avLst/>
        </a:prstGeom>
        <a:ln w="19050">
          <a:solidFill>
            <a:srgbClr val="FF000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18510</xdr:colOff>
      <xdr:row>78</xdr:row>
      <xdr:rowOff>161925</xdr:rowOff>
    </xdr:from>
    <xdr:to>
      <xdr:col>11</xdr:col>
      <xdr:colOff>37170</xdr:colOff>
      <xdr:row>93</xdr:row>
      <xdr:rowOff>9525</xdr:rowOff>
    </xdr:to>
    <xdr:cxnSp macro="">
      <xdr:nvCxnSpPr>
        <xdr:cNvPr id="19" name="Gerade Verbindung mit Pfeil 18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CxnSpPr/>
      </xdr:nvCxnSpPr>
      <xdr:spPr>
        <a:xfrm flipH="1">
          <a:off x="4114260" y="12773025"/>
          <a:ext cx="18660" cy="2781300"/>
        </a:xfrm>
        <a:prstGeom prst="straightConnector1">
          <a:avLst/>
        </a:prstGeom>
        <a:ln w="19050">
          <a:solidFill>
            <a:srgbClr val="FF000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41612</xdr:colOff>
      <xdr:row>81</xdr:row>
      <xdr:rowOff>160421</xdr:rowOff>
    </xdr:from>
    <xdr:to>
      <xdr:col>14</xdr:col>
      <xdr:colOff>41613</xdr:colOff>
      <xdr:row>93</xdr:row>
      <xdr:rowOff>9525</xdr:rowOff>
    </xdr:to>
    <xdr:cxnSp macro="">
      <xdr:nvCxnSpPr>
        <xdr:cNvPr id="21" name="Gerade Verbindung mit Pfeil 20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CxnSpPr/>
      </xdr:nvCxnSpPr>
      <xdr:spPr>
        <a:xfrm flipH="1">
          <a:off x="4870787" y="13371596"/>
          <a:ext cx="1" cy="2182729"/>
        </a:xfrm>
        <a:prstGeom prst="straightConnector1">
          <a:avLst/>
        </a:prstGeom>
        <a:ln w="19050">
          <a:solidFill>
            <a:srgbClr val="FF000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39863</xdr:colOff>
      <xdr:row>84</xdr:row>
      <xdr:rowOff>161925</xdr:rowOff>
    </xdr:from>
    <xdr:to>
      <xdr:col>17</xdr:col>
      <xdr:colOff>48882</xdr:colOff>
      <xdr:row>93</xdr:row>
      <xdr:rowOff>28575</xdr:rowOff>
    </xdr:to>
    <xdr:cxnSp macro="">
      <xdr:nvCxnSpPr>
        <xdr:cNvPr id="26" name="Gerade Verbindung mit Pfeil 25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CxnSpPr/>
      </xdr:nvCxnSpPr>
      <xdr:spPr>
        <a:xfrm>
          <a:off x="6012038" y="13963650"/>
          <a:ext cx="9019" cy="1609725"/>
        </a:xfrm>
        <a:prstGeom prst="straightConnector1">
          <a:avLst/>
        </a:prstGeom>
        <a:ln w="19050">
          <a:solidFill>
            <a:srgbClr val="FF000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41281</xdr:colOff>
      <xdr:row>98</xdr:row>
      <xdr:rowOff>151958</xdr:rowOff>
    </xdr:from>
    <xdr:to>
      <xdr:col>3</xdr:col>
      <xdr:colOff>41281</xdr:colOff>
      <xdr:row>113</xdr:row>
      <xdr:rowOff>9525</xdr:rowOff>
    </xdr:to>
    <xdr:cxnSp macro="">
      <xdr:nvCxnSpPr>
        <xdr:cNvPr id="29" name="Gerade Verbindung mit Pfeil 28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CxnSpPr/>
      </xdr:nvCxnSpPr>
      <xdr:spPr>
        <a:xfrm>
          <a:off x="1803406" y="16677833"/>
          <a:ext cx="0" cy="2791267"/>
        </a:xfrm>
        <a:prstGeom prst="straightConnector1">
          <a:avLst/>
        </a:prstGeom>
        <a:ln w="19050">
          <a:solidFill>
            <a:srgbClr val="FF000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28091</xdr:colOff>
      <xdr:row>100</xdr:row>
      <xdr:rowOff>157087</xdr:rowOff>
    </xdr:from>
    <xdr:to>
      <xdr:col>5</xdr:col>
      <xdr:colOff>28091</xdr:colOff>
      <xdr:row>106</xdr:row>
      <xdr:rowOff>38100</xdr:rowOff>
    </xdr:to>
    <xdr:cxnSp macro="">
      <xdr:nvCxnSpPr>
        <xdr:cNvPr id="33" name="Gerade Verbindung mit Pfeil 32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CxnSpPr/>
      </xdr:nvCxnSpPr>
      <xdr:spPr>
        <a:xfrm>
          <a:off x="2171216" y="17083012"/>
          <a:ext cx="0" cy="1062113"/>
        </a:xfrm>
        <a:prstGeom prst="straightConnector1">
          <a:avLst/>
        </a:prstGeom>
        <a:ln w="19050">
          <a:solidFill>
            <a:srgbClr val="FF000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57883</xdr:colOff>
      <xdr:row>101</xdr:row>
      <xdr:rowOff>142875</xdr:rowOff>
    </xdr:from>
    <xdr:to>
      <xdr:col>6</xdr:col>
      <xdr:colOff>57883</xdr:colOff>
      <xdr:row>106</xdr:row>
      <xdr:rowOff>28575</xdr:rowOff>
    </xdr:to>
    <xdr:cxnSp macro="">
      <xdr:nvCxnSpPr>
        <xdr:cNvPr id="35" name="Gerade Verbindung mit Pfeil 34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CxnSpPr/>
      </xdr:nvCxnSpPr>
      <xdr:spPr>
        <a:xfrm>
          <a:off x="2582008" y="17268825"/>
          <a:ext cx="0" cy="866775"/>
        </a:xfrm>
        <a:prstGeom prst="straightConnector1">
          <a:avLst/>
        </a:prstGeom>
        <a:ln w="19050">
          <a:solidFill>
            <a:srgbClr val="FF000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24428</xdr:colOff>
      <xdr:row>104</xdr:row>
      <xdr:rowOff>149027</xdr:rowOff>
    </xdr:from>
    <xdr:to>
      <xdr:col>9</xdr:col>
      <xdr:colOff>24428</xdr:colOff>
      <xdr:row>113</xdr:row>
      <xdr:rowOff>9525</xdr:rowOff>
    </xdr:to>
    <xdr:cxnSp macro="">
      <xdr:nvCxnSpPr>
        <xdr:cNvPr id="36" name="Gerade Verbindung mit Pfeil 35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CxnSpPr/>
      </xdr:nvCxnSpPr>
      <xdr:spPr>
        <a:xfrm>
          <a:off x="3691553" y="17865527"/>
          <a:ext cx="0" cy="1603573"/>
        </a:xfrm>
        <a:prstGeom prst="straightConnector1">
          <a:avLst/>
        </a:prstGeom>
        <a:ln w="19050">
          <a:solidFill>
            <a:srgbClr val="FF000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28092</xdr:colOff>
      <xdr:row>98</xdr:row>
      <xdr:rowOff>153423</xdr:rowOff>
    </xdr:from>
    <xdr:to>
      <xdr:col>11</xdr:col>
      <xdr:colOff>28092</xdr:colOff>
      <xdr:row>110</xdr:row>
      <xdr:rowOff>57150</xdr:rowOff>
    </xdr:to>
    <xdr:cxnSp macro="">
      <xdr:nvCxnSpPr>
        <xdr:cNvPr id="38" name="Gerade Verbindung mit Pfeil 37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CxnSpPr/>
      </xdr:nvCxnSpPr>
      <xdr:spPr>
        <a:xfrm>
          <a:off x="4123842" y="16679298"/>
          <a:ext cx="0" cy="2246877"/>
        </a:xfrm>
        <a:prstGeom prst="straightConnector1">
          <a:avLst/>
        </a:prstGeom>
        <a:ln w="19050">
          <a:solidFill>
            <a:srgbClr val="FF000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33954</xdr:colOff>
      <xdr:row>96</xdr:row>
      <xdr:rowOff>133350</xdr:rowOff>
    </xdr:from>
    <xdr:to>
      <xdr:col>13</xdr:col>
      <xdr:colOff>33954</xdr:colOff>
      <xdr:row>100</xdr:row>
      <xdr:rowOff>31065</xdr:rowOff>
    </xdr:to>
    <xdr:cxnSp macro="">
      <xdr:nvCxnSpPr>
        <xdr:cNvPr id="41" name="Gerade Verbindung mit Pfeil 40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CxnSpPr/>
      </xdr:nvCxnSpPr>
      <xdr:spPr>
        <a:xfrm flipV="1">
          <a:off x="4482129" y="16259175"/>
          <a:ext cx="0" cy="697815"/>
        </a:xfrm>
        <a:prstGeom prst="straightConnector1">
          <a:avLst/>
        </a:prstGeom>
        <a:ln w="19050">
          <a:solidFill>
            <a:sysClr val="windowText" lastClr="00000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28825</xdr:colOff>
      <xdr:row>97</xdr:row>
      <xdr:rowOff>133350</xdr:rowOff>
    </xdr:from>
    <xdr:to>
      <xdr:col>14</xdr:col>
      <xdr:colOff>28825</xdr:colOff>
      <xdr:row>101</xdr:row>
      <xdr:rowOff>38393</xdr:rowOff>
    </xdr:to>
    <xdr:cxnSp macro="">
      <xdr:nvCxnSpPr>
        <xdr:cNvPr id="44" name="Gerade Verbindung mit Pfeil 43">
          <a:extLst>
            <a:ext uri="{FF2B5EF4-FFF2-40B4-BE49-F238E27FC236}">
              <a16:creationId xmlns:a16="http://schemas.microsoft.com/office/drawing/2014/main" id="{00000000-0008-0000-0600-00002C000000}"/>
            </a:ext>
          </a:extLst>
        </xdr:cNvPr>
        <xdr:cNvCxnSpPr/>
      </xdr:nvCxnSpPr>
      <xdr:spPr>
        <a:xfrm flipV="1">
          <a:off x="4858000" y="16459200"/>
          <a:ext cx="0" cy="705143"/>
        </a:xfrm>
        <a:prstGeom prst="straightConnector1">
          <a:avLst/>
        </a:prstGeom>
        <a:ln w="19050">
          <a:solidFill>
            <a:sysClr val="windowText" lastClr="00000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50805</xdr:colOff>
      <xdr:row>104</xdr:row>
      <xdr:rowOff>161042</xdr:rowOff>
    </xdr:from>
    <xdr:to>
      <xdr:col>17</xdr:col>
      <xdr:colOff>50805</xdr:colOff>
      <xdr:row>111</xdr:row>
      <xdr:rowOff>9525</xdr:rowOff>
    </xdr:to>
    <xdr:cxnSp macro="">
      <xdr:nvCxnSpPr>
        <xdr:cNvPr id="46" name="Gerade Verbindung mit Pfeil 45">
          <a:extLst>
            <a:ext uri="{FF2B5EF4-FFF2-40B4-BE49-F238E27FC236}">
              <a16:creationId xmlns:a16="http://schemas.microsoft.com/office/drawing/2014/main" id="{00000000-0008-0000-0600-00002E000000}"/>
            </a:ext>
          </a:extLst>
        </xdr:cNvPr>
        <xdr:cNvCxnSpPr/>
      </xdr:nvCxnSpPr>
      <xdr:spPr>
        <a:xfrm>
          <a:off x="6022980" y="17877542"/>
          <a:ext cx="0" cy="1201033"/>
        </a:xfrm>
        <a:prstGeom prst="straightConnector1">
          <a:avLst/>
        </a:prstGeom>
        <a:ln w="19050">
          <a:solidFill>
            <a:srgbClr val="FF000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43772</xdr:colOff>
      <xdr:row>33</xdr:row>
      <xdr:rowOff>150495</xdr:rowOff>
    </xdr:from>
    <xdr:to>
      <xdr:col>3</xdr:col>
      <xdr:colOff>68580</xdr:colOff>
      <xdr:row>46</xdr:row>
      <xdr:rowOff>0</xdr:rowOff>
    </xdr:to>
    <xdr:cxnSp macro="">
      <xdr:nvCxnSpPr>
        <xdr:cNvPr id="49" name="Gerade Verbindung mit Pfeil 48">
          <a:extLst>
            <a:ext uri="{FF2B5EF4-FFF2-40B4-BE49-F238E27FC236}">
              <a16:creationId xmlns:a16="http://schemas.microsoft.com/office/drawing/2014/main" id="{00000000-0008-0000-0600-000031000000}"/>
            </a:ext>
          </a:extLst>
        </xdr:cNvPr>
        <xdr:cNvCxnSpPr/>
      </xdr:nvCxnSpPr>
      <xdr:spPr>
        <a:xfrm>
          <a:off x="1971632" y="6589395"/>
          <a:ext cx="24808" cy="2280285"/>
        </a:xfrm>
        <a:prstGeom prst="straightConnector1">
          <a:avLst/>
        </a:prstGeom>
        <a:ln w="19050">
          <a:solidFill>
            <a:srgbClr val="FF000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56030</xdr:colOff>
      <xdr:row>13</xdr:row>
      <xdr:rowOff>89647</xdr:rowOff>
    </xdr:from>
    <xdr:to>
      <xdr:col>3</xdr:col>
      <xdr:colOff>61966</xdr:colOff>
      <xdr:row>25</xdr:row>
      <xdr:rowOff>168184</xdr:rowOff>
    </xdr:to>
    <xdr:cxnSp macro="">
      <xdr:nvCxnSpPr>
        <xdr:cNvPr id="50" name="Gerade Verbindung mit Pfeil 49">
          <a:extLst>
            <a:ext uri="{FF2B5EF4-FFF2-40B4-BE49-F238E27FC236}">
              <a16:creationId xmlns:a16="http://schemas.microsoft.com/office/drawing/2014/main" id="{00000000-0008-0000-0600-000032000000}"/>
            </a:ext>
          </a:extLst>
        </xdr:cNvPr>
        <xdr:cNvCxnSpPr/>
      </xdr:nvCxnSpPr>
      <xdr:spPr>
        <a:xfrm>
          <a:off x="1916206" y="2924735"/>
          <a:ext cx="5936" cy="2398155"/>
        </a:xfrm>
        <a:prstGeom prst="straightConnector1">
          <a:avLst/>
        </a:prstGeom>
        <a:ln w="19050">
          <a:solidFill>
            <a:srgbClr val="FF000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39104</xdr:colOff>
      <xdr:row>13</xdr:row>
      <xdr:rowOff>123429</xdr:rowOff>
    </xdr:from>
    <xdr:to>
      <xdr:col>5</xdr:col>
      <xdr:colOff>45720</xdr:colOff>
      <xdr:row>18</xdr:row>
      <xdr:rowOff>83820</xdr:rowOff>
    </xdr:to>
    <xdr:cxnSp macro="">
      <xdr:nvCxnSpPr>
        <xdr:cNvPr id="52" name="Gerade Verbindung mit Pfeil 51">
          <a:extLst>
            <a:ext uri="{FF2B5EF4-FFF2-40B4-BE49-F238E27FC236}">
              <a16:creationId xmlns:a16="http://schemas.microsoft.com/office/drawing/2014/main" id="{00000000-0008-0000-0600-000034000000}"/>
            </a:ext>
          </a:extLst>
        </xdr:cNvPr>
        <xdr:cNvCxnSpPr/>
      </xdr:nvCxnSpPr>
      <xdr:spPr>
        <a:xfrm>
          <a:off x="3033764" y="2859009"/>
          <a:ext cx="6616" cy="897651"/>
        </a:xfrm>
        <a:prstGeom prst="straightConnector1">
          <a:avLst/>
        </a:prstGeom>
        <a:ln w="19050">
          <a:solidFill>
            <a:srgbClr val="FF000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73688</xdr:colOff>
      <xdr:row>14</xdr:row>
      <xdr:rowOff>0</xdr:rowOff>
    </xdr:from>
    <xdr:to>
      <xdr:col>11</xdr:col>
      <xdr:colOff>91440</xdr:colOff>
      <xdr:row>25</xdr:row>
      <xdr:rowOff>167640</xdr:rowOff>
    </xdr:to>
    <xdr:cxnSp macro="">
      <xdr:nvCxnSpPr>
        <xdr:cNvPr id="55" name="Gerade Verbindung mit Pfeil 54">
          <a:extLst>
            <a:ext uri="{FF2B5EF4-FFF2-40B4-BE49-F238E27FC236}">
              <a16:creationId xmlns:a16="http://schemas.microsoft.com/office/drawing/2014/main" id="{00000000-0008-0000-0600-000037000000}"/>
            </a:ext>
          </a:extLst>
        </xdr:cNvPr>
        <xdr:cNvCxnSpPr/>
      </xdr:nvCxnSpPr>
      <xdr:spPr>
        <a:xfrm>
          <a:off x="5857268" y="2926080"/>
          <a:ext cx="17752" cy="2209800"/>
        </a:xfrm>
        <a:prstGeom prst="straightConnector1">
          <a:avLst/>
        </a:prstGeom>
        <a:ln w="19050">
          <a:solidFill>
            <a:srgbClr val="FF000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60960</xdr:colOff>
      <xdr:row>33</xdr:row>
      <xdr:rowOff>140970</xdr:rowOff>
    </xdr:from>
    <xdr:to>
      <xdr:col>5</xdr:col>
      <xdr:colOff>62425</xdr:colOff>
      <xdr:row>36</xdr:row>
      <xdr:rowOff>99060</xdr:rowOff>
    </xdr:to>
    <xdr:cxnSp macro="">
      <xdr:nvCxnSpPr>
        <xdr:cNvPr id="61" name="Gerade Verbindung mit Pfeil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CxnSpPr/>
      </xdr:nvCxnSpPr>
      <xdr:spPr>
        <a:xfrm flipH="1">
          <a:off x="3055620" y="6579870"/>
          <a:ext cx="1465" cy="529590"/>
        </a:xfrm>
        <a:prstGeom prst="straightConnector1">
          <a:avLst/>
        </a:prstGeom>
        <a:ln w="19050">
          <a:solidFill>
            <a:srgbClr val="FF000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60520</xdr:colOff>
      <xdr:row>33</xdr:row>
      <xdr:rowOff>172769</xdr:rowOff>
    </xdr:from>
    <xdr:to>
      <xdr:col>6</xdr:col>
      <xdr:colOff>60520</xdr:colOff>
      <xdr:row>35</xdr:row>
      <xdr:rowOff>30480</xdr:rowOff>
    </xdr:to>
    <xdr:cxnSp macro="">
      <xdr:nvCxnSpPr>
        <xdr:cNvPr id="64" name="Gerade Verbindung mit Pfeil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CxnSpPr/>
      </xdr:nvCxnSpPr>
      <xdr:spPr>
        <a:xfrm>
          <a:off x="3588580" y="6611669"/>
          <a:ext cx="0" cy="238711"/>
        </a:xfrm>
        <a:prstGeom prst="straightConnector1">
          <a:avLst/>
        </a:prstGeom>
        <a:ln w="19050">
          <a:solidFill>
            <a:srgbClr val="FF000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</xdr:colOff>
      <xdr:row>52</xdr:row>
      <xdr:rowOff>161925</xdr:rowOff>
    </xdr:from>
    <xdr:to>
      <xdr:col>3</xdr:col>
      <xdr:colOff>28575</xdr:colOff>
      <xdr:row>58</xdr:row>
      <xdr:rowOff>9525</xdr:rowOff>
    </xdr:to>
    <xdr:cxnSp macro="">
      <xdr:nvCxnSpPr>
        <xdr:cNvPr id="67" name="Gerade Verbindung mit Pfeil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CxnSpPr/>
      </xdr:nvCxnSpPr>
      <xdr:spPr>
        <a:xfrm>
          <a:off x="1790700" y="7381875"/>
          <a:ext cx="0" cy="1009650"/>
        </a:xfrm>
        <a:prstGeom prst="straightConnector1">
          <a:avLst/>
        </a:prstGeom>
        <a:ln w="19050">
          <a:solidFill>
            <a:srgbClr val="FF000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43375</xdr:colOff>
      <xdr:row>52</xdr:row>
      <xdr:rowOff>180975</xdr:rowOff>
    </xdr:from>
    <xdr:to>
      <xdr:col>11</xdr:col>
      <xdr:colOff>43375</xdr:colOff>
      <xdr:row>58</xdr:row>
      <xdr:rowOff>0</xdr:rowOff>
    </xdr:to>
    <xdr:cxnSp macro="">
      <xdr:nvCxnSpPr>
        <xdr:cNvPr id="69" name="Gerade Verbindung mit Pfeil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CxnSpPr/>
      </xdr:nvCxnSpPr>
      <xdr:spPr>
        <a:xfrm>
          <a:off x="4520125" y="7400925"/>
          <a:ext cx="0" cy="981075"/>
        </a:xfrm>
        <a:prstGeom prst="straightConnector1">
          <a:avLst/>
        </a:prstGeom>
        <a:ln w="19050">
          <a:solidFill>
            <a:srgbClr val="FF000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35755</xdr:colOff>
      <xdr:row>52</xdr:row>
      <xdr:rowOff>180975</xdr:rowOff>
    </xdr:from>
    <xdr:to>
      <xdr:col>6</xdr:col>
      <xdr:colOff>53340</xdr:colOff>
      <xdr:row>55</xdr:row>
      <xdr:rowOff>91440</xdr:rowOff>
    </xdr:to>
    <xdr:cxnSp macro="">
      <xdr:nvCxnSpPr>
        <xdr:cNvPr id="73" name="Gerade Verbindung mit Pfeil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CxnSpPr/>
      </xdr:nvCxnSpPr>
      <xdr:spPr>
        <a:xfrm>
          <a:off x="3563815" y="10841355"/>
          <a:ext cx="17585" cy="474345"/>
        </a:xfrm>
        <a:prstGeom prst="straightConnector1">
          <a:avLst/>
        </a:prstGeom>
        <a:ln w="19050">
          <a:solidFill>
            <a:srgbClr val="FF000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53340</xdr:colOff>
      <xdr:row>35</xdr:row>
      <xdr:rowOff>137160</xdr:rowOff>
    </xdr:from>
    <xdr:to>
      <xdr:col>17</xdr:col>
      <xdr:colOff>59871</xdr:colOff>
      <xdr:row>39</xdr:row>
      <xdr:rowOff>28848</xdr:rowOff>
    </xdr:to>
    <xdr:cxnSp macro="">
      <xdr:nvCxnSpPr>
        <xdr:cNvPr id="84" name="Gerade Verbindung mit Pfeil 83">
          <a:extLst>
            <a:ext uri="{FF2B5EF4-FFF2-40B4-BE49-F238E27FC236}">
              <a16:creationId xmlns:a16="http://schemas.microsoft.com/office/drawing/2014/main" id="{00000000-0008-0000-0600-000054000000}"/>
            </a:ext>
          </a:extLst>
        </xdr:cNvPr>
        <xdr:cNvCxnSpPr/>
      </xdr:nvCxnSpPr>
      <xdr:spPr>
        <a:xfrm flipH="1" flipV="1">
          <a:off x="9037320" y="6957060"/>
          <a:ext cx="6531" cy="653688"/>
        </a:xfrm>
        <a:prstGeom prst="straightConnector1">
          <a:avLst/>
        </a:prstGeom>
        <a:ln w="19050">
          <a:solidFill>
            <a:sysClr val="windowText" lastClr="00000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40005</xdr:colOff>
      <xdr:row>78</xdr:row>
      <xdr:rowOff>171450</xdr:rowOff>
    </xdr:from>
    <xdr:to>
      <xdr:col>13</xdr:col>
      <xdr:colOff>40005</xdr:colOff>
      <xdr:row>80</xdr:row>
      <xdr:rowOff>57152</xdr:rowOff>
    </xdr:to>
    <xdr:cxnSp macro="">
      <xdr:nvCxnSpPr>
        <xdr:cNvPr id="42" name="Gerade Verbindung mit Pfeil 20">
          <a:extLst>
            <a:ext uri="{FF2B5EF4-FFF2-40B4-BE49-F238E27FC236}">
              <a16:creationId xmlns:a16="http://schemas.microsoft.com/office/drawing/2014/main" id="{00000000-0008-0000-0600-00002A000000}"/>
            </a:ext>
          </a:extLst>
        </xdr:cNvPr>
        <xdr:cNvCxnSpPr/>
      </xdr:nvCxnSpPr>
      <xdr:spPr>
        <a:xfrm flipV="1">
          <a:off x="4488180" y="12782550"/>
          <a:ext cx="0" cy="285752"/>
        </a:xfrm>
        <a:prstGeom prst="straightConnector1">
          <a:avLst/>
        </a:prstGeom>
        <a:ln w="19050">
          <a:solidFill>
            <a:schemeClr val="tx1">
              <a:lumMod val="95000"/>
              <a:lumOff val="5000"/>
            </a:schemeClr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33850</xdr:colOff>
      <xdr:row>53</xdr:row>
      <xdr:rowOff>180975</xdr:rowOff>
    </xdr:from>
    <xdr:to>
      <xdr:col>4</xdr:col>
      <xdr:colOff>33850</xdr:colOff>
      <xdr:row>58</xdr:row>
      <xdr:rowOff>9525</xdr:rowOff>
    </xdr:to>
    <xdr:cxnSp macro="">
      <xdr:nvCxnSpPr>
        <xdr:cNvPr id="74" name="Gerade Verbindung mit Pfeil 68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CxnSpPr/>
      </xdr:nvCxnSpPr>
      <xdr:spPr>
        <a:xfrm>
          <a:off x="2176975" y="7600950"/>
          <a:ext cx="0" cy="790575"/>
        </a:xfrm>
        <a:prstGeom prst="straightConnector1">
          <a:avLst/>
        </a:prstGeom>
        <a:ln w="19050">
          <a:solidFill>
            <a:srgbClr val="FF000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41470</xdr:colOff>
      <xdr:row>52</xdr:row>
      <xdr:rowOff>79424</xdr:rowOff>
    </xdr:from>
    <xdr:to>
      <xdr:col>14</xdr:col>
      <xdr:colOff>41470</xdr:colOff>
      <xdr:row>55</xdr:row>
      <xdr:rowOff>142875</xdr:rowOff>
    </xdr:to>
    <xdr:cxnSp macro="">
      <xdr:nvCxnSpPr>
        <xdr:cNvPr id="78" name="Gerade Verbindung mit Pfeil 72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CxnSpPr/>
      </xdr:nvCxnSpPr>
      <xdr:spPr>
        <a:xfrm>
          <a:off x="7425250" y="10739804"/>
          <a:ext cx="0" cy="627331"/>
        </a:xfrm>
        <a:prstGeom prst="straightConnector1">
          <a:avLst/>
        </a:prstGeom>
        <a:ln w="19050">
          <a:solidFill>
            <a:srgbClr val="FF000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53340</xdr:colOff>
      <xdr:row>53</xdr:row>
      <xdr:rowOff>106680</xdr:rowOff>
    </xdr:from>
    <xdr:to>
      <xdr:col>17</xdr:col>
      <xdr:colOff>53340</xdr:colOff>
      <xdr:row>56</xdr:row>
      <xdr:rowOff>121920</xdr:rowOff>
    </xdr:to>
    <xdr:cxnSp macro="">
      <xdr:nvCxnSpPr>
        <xdr:cNvPr id="80" name="Gerade Verbindung mit Pfeil 72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CxnSpPr/>
      </xdr:nvCxnSpPr>
      <xdr:spPr>
        <a:xfrm>
          <a:off x="9037320" y="10957560"/>
          <a:ext cx="0" cy="571500"/>
        </a:xfrm>
        <a:prstGeom prst="straightConnector1">
          <a:avLst/>
        </a:prstGeom>
        <a:ln w="19050">
          <a:solidFill>
            <a:srgbClr val="FF000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85036</xdr:colOff>
      <xdr:row>52</xdr:row>
      <xdr:rowOff>161925</xdr:rowOff>
    </xdr:from>
    <xdr:to>
      <xdr:col>15</xdr:col>
      <xdr:colOff>85036</xdr:colOff>
      <xdr:row>53</xdr:row>
      <xdr:rowOff>95251</xdr:rowOff>
    </xdr:to>
    <xdr:cxnSp macro="">
      <xdr:nvCxnSpPr>
        <xdr:cNvPr id="82" name="Gerade Verbindung mit Pfeil 40">
          <a:extLst>
            <a:ext uri="{FF2B5EF4-FFF2-40B4-BE49-F238E27FC236}">
              <a16:creationId xmlns:a16="http://schemas.microsoft.com/office/drawing/2014/main" id="{00000000-0008-0000-0600-000052000000}"/>
            </a:ext>
          </a:extLst>
        </xdr:cNvPr>
        <xdr:cNvCxnSpPr/>
      </xdr:nvCxnSpPr>
      <xdr:spPr>
        <a:xfrm flipV="1">
          <a:off x="8002216" y="10822305"/>
          <a:ext cx="0" cy="123826"/>
        </a:xfrm>
        <a:prstGeom prst="straightConnector1">
          <a:avLst/>
        </a:prstGeom>
        <a:ln w="15875">
          <a:solidFill>
            <a:sysClr val="windowText" lastClr="00000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33850</xdr:colOff>
      <xdr:row>61</xdr:row>
      <xdr:rowOff>180975</xdr:rowOff>
    </xdr:from>
    <xdr:to>
      <xdr:col>11</xdr:col>
      <xdr:colOff>33850</xdr:colOff>
      <xdr:row>67</xdr:row>
      <xdr:rowOff>0</xdr:rowOff>
    </xdr:to>
    <xdr:cxnSp macro="">
      <xdr:nvCxnSpPr>
        <xdr:cNvPr id="86" name="Gerade Verbindung mit Pfeil 68">
          <a:extLst>
            <a:ext uri="{FF2B5EF4-FFF2-40B4-BE49-F238E27FC236}">
              <a16:creationId xmlns:a16="http://schemas.microsoft.com/office/drawing/2014/main" id="{00000000-0008-0000-0600-000056000000}"/>
            </a:ext>
          </a:extLst>
        </xdr:cNvPr>
        <xdr:cNvCxnSpPr/>
      </xdr:nvCxnSpPr>
      <xdr:spPr>
        <a:xfrm>
          <a:off x="4510600" y="9144000"/>
          <a:ext cx="0" cy="981075"/>
        </a:xfrm>
        <a:prstGeom prst="straightConnector1">
          <a:avLst/>
        </a:prstGeom>
        <a:ln w="19050">
          <a:solidFill>
            <a:srgbClr val="FF000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24325</xdr:colOff>
      <xdr:row>61</xdr:row>
      <xdr:rowOff>104775</xdr:rowOff>
    </xdr:from>
    <xdr:to>
      <xdr:col>17</xdr:col>
      <xdr:colOff>24325</xdr:colOff>
      <xdr:row>62</xdr:row>
      <xdr:rowOff>75615</xdr:rowOff>
    </xdr:to>
    <xdr:cxnSp macro="">
      <xdr:nvCxnSpPr>
        <xdr:cNvPr id="90" name="Gerade Verbindung mit Pfeil 68">
          <a:extLst>
            <a:ext uri="{FF2B5EF4-FFF2-40B4-BE49-F238E27FC236}">
              <a16:creationId xmlns:a16="http://schemas.microsoft.com/office/drawing/2014/main" id="{00000000-0008-0000-0600-00005A000000}"/>
            </a:ext>
          </a:extLst>
        </xdr:cNvPr>
        <xdr:cNvCxnSpPr/>
      </xdr:nvCxnSpPr>
      <xdr:spPr>
        <a:xfrm flipV="1">
          <a:off x="6777550" y="9067800"/>
          <a:ext cx="0" cy="170865"/>
        </a:xfrm>
        <a:prstGeom prst="straightConnector1">
          <a:avLst/>
        </a:prstGeom>
        <a:ln w="15875">
          <a:solidFill>
            <a:schemeClr val="tx1">
              <a:lumMod val="95000"/>
              <a:lumOff val="5000"/>
            </a:schemeClr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24325</xdr:colOff>
      <xdr:row>61</xdr:row>
      <xdr:rowOff>123825</xdr:rowOff>
    </xdr:from>
    <xdr:to>
      <xdr:col>15</xdr:col>
      <xdr:colOff>24325</xdr:colOff>
      <xdr:row>62</xdr:row>
      <xdr:rowOff>85726</xdr:rowOff>
    </xdr:to>
    <xdr:cxnSp macro="">
      <xdr:nvCxnSpPr>
        <xdr:cNvPr id="91" name="Gerade Verbindung mit Pfeil 68">
          <a:extLst>
            <a:ext uri="{FF2B5EF4-FFF2-40B4-BE49-F238E27FC236}">
              <a16:creationId xmlns:a16="http://schemas.microsoft.com/office/drawing/2014/main" id="{00000000-0008-0000-0600-00005B000000}"/>
            </a:ext>
          </a:extLst>
        </xdr:cNvPr>
        <xdr:cNvCxnSpPr/>
      </xdr:nvCxnSpPr>
      <xdr:spPr>
        <a:xfrm flipV="1">
          <a:off x="6015550" y="9086850"/>
          <a:ext cx="0" cy="161926"/>
        </a:xfrm>
        <a:prstGeom prst="straightConnector1">
          <a:avLst/>
        </a:prstGeom>
        <a:ln w="15875">
          <a:solidFill>
            <a:schemeClr val="tx1">
              <a:lumMod val="95000"/>
              <a:lumOff val="5000"/>
            </a:schemeClr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41031</xdr:colOff>
      <xdr:row>20</xdr:row>
      <xdr:rowOff>0</xdr:rowOff>
    </xdr:from>
    <xdr:to>
      <xdr:col>17</xdr:col>
      <xdr:colOff>54429</xdr:colOff>
      <xdr:row>26</xdr:row>
      <xdr:rowOff>19050</xdr:rowOff>
    </xdr:to>
    <xdr:cxnSp macro="">
      <xdr:nvCxnSpPr>
        <xdr:cNvPr id="62" name="Gerade Verbindung mit Pfeil 61">
          <a:extLst>
            <a:ext uri="{FF2B5EF4-FFF2-40B4-BE49-F238E27FC236}">
              <a16:creationId xmlns:a16="http://schemas.microsoft.com/office/drawing/2014/main" id="{00000000-0008-0000-0600-00003E000000}"/>
            </a:ext>
          </a:extLst>
        </xdr:cNvPr>
        <xdr:cNvCxnSpPr/>
      </xdr:nvCxnSpPr>
      <xdr:spPr>
        <a:xfrm flipH="1">
          <a:off x="9032631" y="4114800"/>
          <a:ext cx="13398" cy="1129393"/>
        </a:xfrm>
        <a:prstGeom prst="straightConnector1">
          <a:avLst/>
        </a:prstGeom>
        <a:ln w="19050">
          <a:solidFill>
            <a:srgbClr val="FF000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56029</xdr:colOff>
      <xdr:row>13</xdr:row>
      <xdr:rowOff>163286</xdr:rowOff>
    </xdr:from>
    <xdr:to>
      <xdr:col>15</xdr:col>
      <xdr:colOff>65314</xdr:colOff>
      <xdr:row>19</xdr:row>
      <xdr:rowOff>100853</xdr:rowOff>
    </xdr:to>
    <xdr:cxnSp macro="">
      <xdr:nvCxnSpPr>
        <xdr:cNvPr id="81" name="Gerade Verbindung mit Pfeil 78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CxnSpPr/>
      </xdr:nvCxnSpPr>
      <xdr:spPr>
        <a:xfrm flipV="1">
          <a:off x="7698441" y="2998374"/>
          <a:ext cx="9285" cy="1102979"/>
        </a:xfrm>
        <a:prstGeom prst="straightConnector1">
          <a:avLst/>
        </a:prstGeom>
        <a:ln w="22225">
          <a:solidFill>
            <a:schemeClr val="tx1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50451</xdr:colOff>
      <xdr:row>13</xdr:row>
      <xdr:rowOff>170831</xdr:rowOff>
    </xdr:from>
    <xdr:to>
      <xdr:col>14</xdr:col>
      <xdr:colOff>54429</xdr:colOff>
      <xdr:row>19</xdr:row>
      <xdr:rowOff>110458</xdr:rowOff>
    </xdr:to>
    <xdr:cxnSp macro="">
      <xdr:nvCxnSpPr>
        <xdr:cNvPr id="93" name="Gerade Verbindung mit Pfeil 92">
          <a:extLst>
            <a:ext uri="{FF2B5EF4-FFF2-40B4-BE49-F238E27FC236}">
              <a16:creationId xmlns:a16="http://schemas.microsoft.com/office/drawing/2014/main" id="{00000000-0008-0000-0600-00005D000000}"/>
            </a:ext>
          </a:extLst>
        </xdr:cNvPr>
        <xdr:cNvCxnSpPr/>
      </xdr:nvCxnSpPr>
      <xdr:spPr>
        <a:xfrm>
          <a:off x="7177392" y="3005919"/>
          <a:ext cx="3978" cy="1105039"/>
        </a:xfrm>
        <a:prstGeom prst="straightConnector1">
          <a:avLst/>
        </a:prstGeom>
        <a:ln w="19050">
          <a:solidFill>
            <a:srgbClr val="FF000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29307</xdr:colOff>
      <xdr:row>19</xdr:row>
      <xdr:rowOff>134471</xdr:rowOff>
    </xdr:from>
    <xdr:to>
      <xdr:col>7</xdr:col>
      <xdr:colOff>33617</xdr:colOff>
      <xdr:row>25</xdr:row>
      <xdr:rowOff>179070</xdr:rowOff>
    </xdr:to>
    <xdr:cxnSp macro="">
      <xdr:nvCxnSpPr>
        <xdr:cNvPr id="96" name="Gerade Verbindung mit Pfeil 95"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CxnSpPr/>
      </xdr:nvCxnSpPr>
      <xdr:spPr>
        <a:xfrm flipH="1">
          <a:off x="3951366" y="4134971"/>
          <a:ext cx="4310" cy="1198805"/>
        </a:xfrm>
        <a:prstGeom prst="straightConnector1">
          <a:avLst/>
        </a:prstGeom>
        <a:ln w="19050">
          <a:solidFill>
            <a:srgbClr val="FF000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39448</xdr:colOff>
      <xdr:row>76</xdr:row>
      <xdr:rowOff>171450</xdr:rowOff>
    </xdr:from>
    <xdr:to>
      <xdr:col>7</xdr:col>
      <xdr:colOff>39448</xdr:colOff>
      <xdr:row>92</xdr:row>
      <xdr:rowOff>190500</xdr:rowOff>
    </xdr:to>
    <xdr:cxnSp macro="">
      <xdr:nvCxnSpPr>
        <xdr:cNvPr id="95" name="Gerade Verbindung mit Pfeil 94">
          <a:extLst>
            <a:ext uri="{FF2B5EF4-FFF2-40B4-BE49-F238E27FC236}">
              <a16:creationId xmlns:a16="http://schemas.microsoft.com/office/drawing/2014/main" id="{00000000-0008-0000-0600-00005F000000}"/>
            </a:ext>
          </a:extLst>
        </xdr:cNvPr>
        <xdr:cNvCxnSpPr/>
      </xdr:nvCxnSpPr>
      <xdr:spPr>
        <a:xfrm>
          <a:off x="2944573" y="12382500"/>
          <a:ext cx="0" cy="3209925"/>
        </a:xfrm>
        <a:prstGeom prst="straightConnector1">
          <a:avLst/>
        </a:prstGeom>
        <a:ln w="19050">
          <a:solidFill>
            <a:srgbClr val="FF000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38101</xdr:colOff>
      <xdr:row>76</xdr:row>
      <xdr:rowOff>137747</xdr:rowOff>
    </xdr:from>
    <xdr:to>
      <xdr:col>15</xdr:col>
      <xdr:colOff>38101</xdr:colOff>
      <xdr:row>80</xdr:row>
      <xdr:rowOff>66675</xdr:rowOff>
    </xdr:to>
    <xdr:cxnSp macro="">
      <xdr:nvCxnSpPr>
        <xdr:cNvPr id="97" name="Gerade Verbindung mit Pfeil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CxnSpPr/>
      </xdr:nvCxnSpPr>
      <xdr:spPr>
        <a:xfrm>
          <a:off x="5248276" y="12348797"/>
          <a:ext cx="0" cy="729028"/>
        </a:xfrm>
        <a:prstGeom prst="straightConnector1">
          <a:avLst/>
        </a:prstGeom>
        <a:ln w="19050">
          <a:solidFill>
            <a:srgbClr val="FF000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24428</xdr:colOff>
      <xdr:row>96</xdr:row>
      <xdr:rowOff>171450</xdr:rowOff>
    </xdr:from>
    <xdr:to>
      <xdr:col>7</xdr:col>
      <xdr:colOff>24428</xdr:colOff>
      <xdr:row>108</xdr:row>
      <xdr:rowOff>76200</xdr:rowOff>
    </xdr:to>
    <xdr:cxnSp macro="">
      <xdr:nvCxnSpPr>
        <xdr:cNvPr id="112" name="Gerade Verbindung mit Pfeil 111">
          <a:extLst>
            <a:ext uri="{FF2B5EF4-FFF2-40B4-BE49-F238E27FC236}">
              <a16:creationId xmlns:a16="http://schemas.microsoft.com/office/drawing/2014/main" id="{00000000-0008-0000-0600-000070000000}"/>
            </a:ext>
          </a:extLst>
        </xdr:cNvPr>
        <xdr:cNvCxnSpPr/>
      </xdr:nvCxnSpPr>
      <xdr:spPr>
        <a:xfrm>
          <a:off x="2929553" y="16297275"/>
          <a:ext cx="0" cy="2266950"/>
        </a:xfrm>
        <a:prstGeom prst="straightConnector1">
          <a:avLst/>
        </a:prstGeom>
        <a:ln w="19050">
          <a:solidFill>
            <a:srgbClr val="FF000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45280</xdr:colOff>
      <xdr:row>53</xdr:row>
      <xdr:rowOff>171450</xdr:rowOff>
    </xdr:from>
    <xdr:to>
      <xdr:col>7</xdr:col>
      <xdr:colOff>45280</xdr:colOff>
      <xdr:row>57</xdr:row>
      <xdr:rowOff>180975</xdr:rowOff>
    </xdr:to>
    <xdr:cxnSp macro="">
      <xdr:nvCxnSpPr>
        <xdr:cNvPr id="113" name="Gerade Verbindung mit Pfeil 112">
          <a:extLst>
            <a:ext uri="{FF2B5EF4-FFF2-40B4-BE49-F238E27FC236}">
              <a16:creationId xmlns:a16="http://schemas.microsoft.com/office/drawing/2014/main" id="{00000000-0008-0000-0600-000071000000}"/>
            </a:ext>
          </a:extLst>
        </xdr:cNvPr>
        <xdr:cNvCxnSpPr/>
      </xdr:nvCxnSpPr>
      <xdr:spPr>
        <a:xfrm>
          <a:off x="3331405" y="7591425"/>
          <a:ext cx="0" cy="781050"/>
        </a:xfrm>
        <a:prstGeom prst="straightConnector1">
          <a:avLst/>
        </a:prstGeom>
        <a:ln w="19050">
          <a:solidFill>
            <a:srgbClr val="FF000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</xdr:colOff>
      <xdr:row>61</xdr:row>
      <xdr:rowOff>180975</xdr:rowOff>
    </xdr:from>
    <xdr:to>
      <xdr:col>3</xdr:col>
      <xdr:colOff>28575</xdr:colOff>
      <xdr:row>67</xdr:row>
      <xdr:rowOff>19050</xdr:rowOff>
    </xdr:to>
    <xdr:cxnSp macro="">
      <xdr:nvCxnSpPr>
        <xdr:cNvPr id="115" name="Gerade Verbindung mit Pfeil 114">
          <a:extLst>
            <a:ext uri="{FF2B5EF4-FFF2-40B4-BE49-F238E27FC236}">
              <a16:creationId xmlns:a16="http://schemas.microsoft.com/office/drawing/2014/main" id="{00000000-0008-0000-0600-000073000000}"/>
            </a:ext>
          </a:extLst>
        </xdr:cNvPr>
        <xdr:cNvCxnSpPr/>
      </xdr:nvCxnSpPr>
      <xdr:spPr>
        <a:xfrm>
          <a:off x="1790700" y="9144000"/>
          <a:ext cx="0" cy="1000125"/>
        </a:xfrm>
        <a:prstGeom prst="straightConnector1">
          <a:avLst/>
        </a:prstGeom>
        <a:ln w="19050">
          <a:solidFill>
            <a:srgbClr val="FF000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56030</xdr:colOff>
      <xdr:row>61</xdr:row>
      <xdr:rowOff>159434</xdr:rowOff>
    </xdr:from>
    <xdr:to>
      <xdr:col>6</xdr:col>
      <xdr:colOff>58615</xdr:colOff>
      <xdr:row>63</xdr:row>
      <xdr:rowOff>112059</xdr:rowOff>
    </xdr:to>
    <xdr:cxnSp macro="">
      <xdr:nvCxnSpPr>
        <xdr:cNvPr id="116" name="Gerade Verbindung mit Pfeil 115">
          <a:extLst>
            <a:ext uri="{FF2B5EF4-FFF2-40B4-BE49-F238E27FC236}">
              <a16:creationId xmlns:a16="http://schemas.microsoft.com/office/drawing/2014/main" id="{00000000-0008-0000-0600-000074000000}"/>
            </a:ext>
          </a:extLst>
        </xdr:cNvPr>
        <xdr:cNvCxnSpPr/>
      </xdr:nvCxnSpPr>
      <xdr:spPr>
        <a:xfrm flipH="1">
          <a:off x="3462618" y="12956552"/>
          <a:ext cx="2585" cy="356036"/>
        </a:xfrm>
        <a:prstGeom prst="straightConnector1">
          <a:avLst/>
        </a:prstGeom>
        <a:ln w="19050">
          <a:solidFill>
            <a:srgbClr val="FF000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37436</xdr:colOff>
      <xdr:row>62</xdr:row>
      <xdr:rowOff>23059</xdr:rowOff>
    </xdr:from>
    <xdr:to>
      <xdr:col>7</xdr:col>
      <xdr:colOff>44823</xdr:colOff>
      <xdr:row>63</xdr:row>
      <xdr:rowOff>100853</xdr:rowOff>
    </xdr:to>
    <xdr:cxnSp macro="">
      <xdr:nvCxnSpPr>
        <xdr:cNvPr id="118" name="Gerade Verbindung mit Pfeil 117">
          <a:extLst>
            <a:ext uri="{FF2B5EF4-FFF2-40B4-BE49-F238E27FC236}">
              <a16:creationId xmlns:a16="http://schemas.microsoft.com/office/drawing/2014/main" id="{00000000-0008-0000-0600-000076000000}"/>
            </a:ext>
          </a:extLst>
        </xdr:cNvPr>
        <xdr:cNvCxnSpPr/>
      </xdr:nvCxnSpPr>
      <xdr:spPr>
        <a:xfrm>
          <a:off x="3959495" y="13021883"/>
          <a:ext cx="7387" cy="279499"/>
        </a:xfrm>
        <a:prstGeom prst="straightConnector1">
          <a:avLst/>
        </a:prstGeom>
        <a:ln w="19050">
          <a:solidFill>
            <a:srgbClr val="FF000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38101</xdr:colOff>
      <xdr:row>32</xdr:row>
      <xdr:rowOff>144781</xdr:rowOff>
    </xdr:from>
    <xdr:to>
      <xdr:col>15</xdr:col>
      <xdr:colOff>44823</xdr:colOff>
      <xdr:row>39</xdr:row>
      <xdr:rowOff>89647</xdr:rowOff>
    </xdr:to>
    <xdr:cxnSp macro="">
      <xdr:nvCxnSpPr>
        <xdr:cNvPr id="63" name="Gerade Verbindung mit Pfeil 62">
          <a:extLst>
            <a:ext uri="{FF2B5EF4-FFF2-40B4-BE49-F238E27FC236}">
              <a16:creationId xmlns:a16="http://schemas.microsoft.com/office/drawing/2014/main" id="{00000000-0008-0000-0600-00003F000000}"/>
            </a:ext>
          </a:extLst>
        </xdr:cNvPr>
        <xdr:cNvCxnSpPr/>
      </xdr:nvCxnSpPr>
      <xdr:spPr>
        <a:xfrm flipH="1" flipV="1">
          <a:off x="7680513" y="6632987"/>
          <a:ext cx="6722" cy="1334395"/>
        </a:xfrm>
        <a:prstGeom prst="straightConnector1">
          <a:avLst/>
        </a:prstGeom>
        <a:ln w="19050">
          <a:solidFill>
            <a:sysClr val="windowText" lastClr="00000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29309</xdr:colOff>
      <xdr:row>19</xdr:row>
      <xdr:rowOff>190500</xdr:rowOff>
    </xdr:from>
    <xdr:to>
      <xdr:col>4</xdr:col>
      <xdr:colOff>38100</xdr:colOff>
      <xdr:row>25</xdr:row>
      <xdr:rowOff>179070</xdr:rowOff>
    </xdr:to>
    <xdr:cxnSp macro="">
      <xdr:nvCxnSpPr>
        <xdr:cNvPr id="53" name="Gerade Verbindung mit Pfeil 52">
          <a:extLst>
            <a:ext uri="{FF2B5EF4-FFF2-40B4-BE49-F238E27FC236}">
              <a16:creationId xmlns:a16="http://schemas.microsoft.com/office/drawing/2014/main" id="{00000000-0008-0000-0600-000035000000}"/>
            </a:ext>
          </a:extLst>
        </xdr:cNvPr>
        <xdr:cNvCxnSpPr/>
      </xdr:nvCxnSpPr>
      <xdr:spPr>
        <a:xfrm flipH="1">
          <a:off x="2410559" y="4200525"/>
          <a:ext cx="8791" cy="1141095"/>
        </a:xfrm>
        <a:prstGeom prst="straightConnector1">
          <a:avLst/>
        </a:prstGeom>
        <a:ln w="19050">
          <a:solidFill>
            <a:srgbClr val="FF000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44824</xdr:colOff>
      <xdr:row>39</xdr:row>
      <xdr:rowOff>145677</xdr:rowOff>
    </xdr:from>
    <xdr:to>
      <xdr:col>4</xdr:col>
      <xdr:colOff>45720</xdr:colOff>
      <xdr:row>46</xdr:row>
      <xdr:rowOff>15240</xdr:rowOff>
    </xdr:to>
    <xdr:cxnSp macro="">
      <xdr:nvCxnSpPr>
        <xdr:cNvPr id="54" name="Gerade Verbindung mit Pfeil 53">
          <a:extLst>
            <a:ext uri="{FF2B5EF4-FFF2-40B4-BE49-F238E27FC236}">
              <a16:creationId xmlns:a16="http://schemas.microsoft.com/office/drawing/2014/main" id="{00000000-0008-0000-0600-000036000000}"/>
            </a:ext>
          </a:extLst>
        </xdr:cNvPr>
        <xdr:cNvCxnSpPr/>
      </xdr:nvCxnSpPr>
      <xdr:spPr>
        <a:xfrm>
          <a:off x="2420471" y="8023412"/>
          <a:ext cx="896" cy="1214269"/>
        </a:xfrm>
        <a:prstGeom prst="straightConnector1">
          <a:avLst/>
        </a:prstGeom>
        <a:ln w="19050">
          <a:solidFill>
            <a:srgbClr val="FF000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53340</xdr:colOff>
      <xdr:row>19</xdr:row>
      <xdr:rowOff>100853</xdr:rowOff>
    </xdr:from>
    <xdr:to>
      <xdr:col>12</xdr:col>
      <xdr:colOff>56029</xdr:colOff>
      <xdr:row>20</xdr:row>
      <xdr:rowOff>68580</xdr:rowOff>
    </xdr:to>
    <xdr:cxnSp macro="">
      <xdr:nvCxnSpPr>
        <xdr:cNvPr id="70" name="Gerade Verbindung mit Pfeil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CxnSpPr/>
      </xdr:nvCxnSpPr>
      <xdr:spPr>
        <a:xfrm flipH="1">
          <a:off x="6149340" y="4101353"/>
          <a:ext cx="2689" cy="169433"/>
        </a:xfrm>
        <a:prstGeom prst="straightConnector1">
          <a:avLst/>
        </a:prstGeom>
        <a:ln w="19050">
          <a:solidFill>
            <a:srgbClr val="FF000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32657</xdr:colOff>
      <xdr:row>13</xdr:row>
      <xdr:rowOff>112270</xdr:rowOff>
    </xdr:from>
    <xdr:to>
      <xdr:col>6</xdr:col>
      <xdr:colOff>40193</xdr:colOff>
      <xdr:row>16</xdr:row>
      <xdr:rowOff>64225</xdr:rowOff>
    </xdr:to>
    <xdr:cxnSp macro="">
      <xdr:nvCxnSpPr>
        <xdr:cNvPr id="75" name="Gerade Verbindung mit Pfeil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CxnSpPr/>
      </xdr:nvCxnSpPr>
      <xdr:spPr>
        <a:xfrm flipH="1">
          <a:off x="3560717" y="2847850"/>
          <a:ext cx="7536" cy="508215"/>
        </a:xfrm>
        <a:prstGeom prst="straightConnector1">
          <a:avLst/>
        </a:prstGeom>
        <a:ln w="19050">
          <a:solidFill>
            <a:srgbClr val="FF000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38100</xdr:colOff>
      <xdr:row>53</xdr:row>
      <xdr:rowOff>180975</xdr:rowOff>
    </xdr:from>
    <xdr:to>
      <xdr:col>12</xdr:col>
      <xdr:colOff>38100</xdr:colOff>
      <xdr:row>55</xdr:row>
      <xdr:rowOff>57150</xdr:rowOff>
    </xdr:to>
    <xdr:cxnSp macro="">
      <xdr:nvCxnSpPr>
        <xdr:cNvPr id="76" name="Gerade Verbindung mit Pfeil 72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CxnSpPr/>
      </xdr:nvCxnSpPr>
      <xdr:spPr>
        <a:xfrm>
          <a:off x="4867275" y="7600950"/>
          <a:ext cx="0" cy="266700"/>
        </a:xfrm>
        <a:prstGeom prst="straightConnector1">
          <a:avLst/>
        </a:prstGeom>
        <a:ln w="19050">
          <a:solidFill>
            <a:srgbClr val="FF000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28575</xdr:colOff>
      <xdr:row>52</xdr:row>
      <xdr:rowOff>161925</xdr:rowOff>
    </xdr:from>
    <xdr:to>
      <xdr:col>5</xdr:col>
      <xdr:colOff>28575</xdr:colOff>
      <xdr:row>58</xdr:row>
      <xdr:rowOff>9525</xdr:rowOff>
    </xdr:to>
    <xdr:cxnSp macro="">
      <xdr:nvCxnSpPr>
        <xdr:cNvPr id="77" name="Gerade Verbindung mit Pfeil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CxnSpPr/>
      </xdr:nvCxnSpPr>
      <xdr:spPr>
        <a:xfrm>
          <a:off x="2552700" y="7381875"/>
          <a:ext cx="0" cy="1009650"/>
        </a:xfrm>
        <a:prstGeom prst="straightConnector1">
          <a:avLst/>
        </a:prstGeom>
        <a:ln w="19050">
          <a:solidFill>
            <a:srgbClr val="FF000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28575</xdr:colOff>
      <xdr:row>62</xdr:row>
      <xdr:rowOff>171450</xdr:rowOff>
    </xdr:from>
    <xdr:to>
      <xdr:col>4</xdr:col>
      <xdr:colOff>28575</xdr:colOff>
      <xdr:row>67</xdr:row>
      <xdr:rowOff>19050</xdr:rowOff>
    </xdr:to>
    <xdr:cxnSp macro="">
      <xdr:nvCxnSpPr>
        <xdr:cNvPr id="83" name="Gerade Verbindung mit Pfeil 82">
          <a:extLst>
            <a:ext uri="{FF2B5EF4-FFF2-40B4-BE49-F238E27FC236}">
              <a16:creationId xmlns:a16="http://schemas.microsoft.com/office/drawing/2014/main" id="{00000000-0008-0000-0600-000053000000}"/>
            </a:ext>
          </a:extLst>
        </xdr:cNvPr>
        <xdr:cNvCxnSpPr/>
      </xdr:nvCxnSpPr>
      <xdr:spPr>
        <a:xfrm>
          <a:off x="2171700" y="9334500"/>
          <a:ext cx="0" cy="809625"/>
        </a:xfrm>
        <a:prstGeom prst="straightConnector1">
          <a:avLst/>
        </a:prstGeom>
        <a:ln w="19050">
          <a:solidFill>
            <a:srgbClr val="FF000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33850</xdr:colOff>
      <xdr:row>62</xdr:row>
      <xdr:rowOff>171450</xdr:rowOff>
    </xdr:from>
    <xdr:to>
      <xdr:col>12</xdr:col>
      <xdr:colOff>33850</xdr:colOff>
      <xdr:row>67</xdr:row>
      <xdr:rowOff>0</xdr:rowOff>
    </xdr:to>
    <xdr:cxnSp macro="">
      <xdr:nvCxnSpPr>
        <xdr:cNvPr id="87" name="Gerade Verbindung mit Pfeil 68">
          <a:extLst>
            <a:ext uri="{FF2B5EF4-FFF2-40B4-BE49-F238E27FC236}">
              <a16:creationId xmlns:a16="http://schemas.microsoft.com/office/drawing/2014/main" id="{00000000-0008-0000-0600-000057000000}"/>
            </a:ext>
          </a:extLst>
        </xdr:cNvPr>
        <xdr:cNvCxnSpPr/>
      </xdr:nvCxnSpPr>
      <xdr:spPr>
        <a:xfrm>
          <a:off x="4863025" y="9334500"/>
          <a:ext cx="0" cy="790575"/>
        </a:xfrm>
        <a:prstGeom prst="straightConnector1">
          <a:avLst/>
        </a:prstGeom>
        <a:ln w="19050">
          <a:solidFill>
            <a:srgbClr val="FF000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37382</xdr:colOff>
      <xdr:row>80</xdr:row>
      <xdr:rowOff>143954</xdr:rowOff>
    </xdr:from>
    <xdr:to>
      <xdr:col>4</xdr:col>
      <xdr:colOff>37382</xdr:colOff>
      <xdr:row>93</xdr:row>
      <xdr:rowOff>0</xdr:rowOff>
    </xdr:to>
    <xdr:cxnSp macro="">
      <xdr:nvCxnSpPr>
        <xdr:cNvPr id="88" name="Gerade Verbindung mit Pfeil 87">
          <a:extLst>
            <a:ext uri="{FF2B5EF4-FFF2-40B4-BE49-F238E27FC236}">
              <a16:creationId xmlns:a16="http://schemas.microsoft.com/office/drawing/2014/main" id="{00000000-0008-0000-0600-000058000000}"/>
            </a:ext>
          </a:extLst>
        </xdr:cNvPr>
        <xdr:cNvCxnSpPr/>
      </xdr:nvCxnSpPr>
      <xdr:spPr>
        <a:xfrm>
          <a:off x="2180507" y="13174154"/>
          <a:ext cx="0" cy="2389696"/>
        </a:xfrm>
        <a:prstGeom prst="straightConnector1">
          <a:avLst/>
        </a:prstGeom>
        <a:ln w="19050">
          <a:solidFill>
            <a:srgbClr val="FF000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28091</xdr:colOff>
      <xdr:row>100</xdr:row>
      <xdr:rowOff>157087</xdr:rowOff>
    </xdr:from>
    <xdr:to>
      <xdr:col>4</xdr:col>
      <xdr:colOff>28091</xdr:colOff>
      <xdr:row>113</xdr:row>
      <xdr:rowOff>0</xdr:rowOff>
    </xdr:to>
    <xdr:cxnSp macro="">
      <xdr:nvCxnSpPr>
        <xdr:cNvPr id="92" name="Gerade Verbindung mit Pfeil 91">
          <a:extLst>
            <a:ext uri="{FF2B5EF4-FFF2-40B4-BE49-F238E27FC236}">
              <a16:creationId xmlns:a16="http://schemas.microsoft.com/office/drawing/2014/main" id="{00000000-0008-0000-0600-00005C000000}"/>
            </a:ext>
          </a:extLst>
        </xdr:cNvPr>
        <xdr:cNvCxnSpPr/>
      </xdr:nvCxnSpPr>
      <xdr:spPr>
        <a:xfrm>
          <a:off x="2171216" y="17102062"/>
          <a:ext cx="0" cy="2376563"/>
        </a:xfrm>
        <a:prstGeom prst="straightConnector1">
          <a:avLst/>
        </a:prstGeom>
        <a:ln w="19050">
          <a:solidFill>
            <a:srgbClr val="FF000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28092</xdr:colOff>
      <xdr:row>100</xdr:row>
      <xdr:rowOff>172473</xdr:rowOff>
    </xdr:from>
    <xdr:to>
      <xdr:col>12</xdr:col>
      <xdr:colOff>28092</xdr:colOff>
      <xdr:row>113</xdr:row>
      <xdr:rowOff>0</xdr:rowOff>
    </xdr:to>
    <xdr:cxnSp macro="">
      <xdr:nvCxnSpPr>
        <xdr:cNvPr id="99" name="Gerade Verbindung mit Pfeil 98">
          <a:extLst>
            <a:ext uri="{FF2B5EF4-FFF2-40B4-BE49-F238E27FC236}">
              <a16:creationId xmlns:a16="http://schemas.microsoft.com/office/drawing/2014/main" id="{00000000-0008-0000-0600-000063000000}"/>
            </a:ext>
          </a:extLst>
        </xdr:cNvPr>
        <xdr:cNvCxnSpPr/>
      </xdr:nvCxnSpPr>
      <xdr:spPr>
        <a:xfrm>
          <a:off x="4857267" y="17117448"/>
          <a:ext cx="0" cy="2361177"/>
        </a:xfrm>
        <a:prstGeom prst="straightConnector1">
          <a:avLst/>
        </a:prstGeom>
        <a:ln w="19050">
          <a:solidFill>
            <a:srgbClr val="FF000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32087</xdr:colOff>
      <xdr:row>80</xdr:row>
      <xdr:rowOff>171450</xdr:rowOff>
    </xdr:from>
    <xdr:to>
      <xdr:col>12</xdr:col>
      <xdr:colOff>32088</xdr:colOff>
      <xdr:row>93</xdr:row>
      <xdr:rowOff>9525</xdr:rowOff>
    </xdr:to>
    <xdr:cxnSp macro="">
      <xdr:nvCxnSpPr>
        <xdr:cNvPr id="100" name="Gerade Verbindung mit Pfeil 99">
          <a:extLst>
            <a:ext uri="{FF2B5EF4-FFF2-40B4-BE49-F238E27FC236}">
              <a16:creationId xmlns:a16="http://schemas.microsoft.com/office/drawing/2014/main" id="{00000000-0008-0000-0600-000064000000}"/>
            </a:ext>
          </a:extLst>
        </xdr:cNvPr>
        <xdr:cNvCxnSpPr/>
      </xdr:nvCxnSpPr>
      <xdr:spPr>
        <a:xfrm>
          <a:off x="4861262" y="13201650"/>
          <a:ext cx="1" cy="2371725"/>
        </a:xfrm>
        <a:prstGeom prst="straightConnector1">
          <a:avLst/>
        </a:prstGeom>
        <a:ln w="19050">
          <a:solidFill>
            <a:srgbClr val="FF000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54429</xdr:colOff>
      <xdr:row>141</xdr:row>
      <xdr:rowOff>143793</xdr:rowOff>
    </xdr:from>
    <xdr:to>
      <xdr:col>3</xdr:col>
      <xdr:colOff>54429</xdr:colOff>
      <xdr:row>156</xdr:row>
      <xdr:rowOff>1360</xdr:rowOff>
    </xdr:to>
    <xdr:cxnSp macro="">
      <xdr:nvCxnSpPr>
        <xdr:cNvPr id="71" name="Gerade Verbindung mit Pfeil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CxnSpPr/>
      </xdr:nvCxnSpPr>
      <xdr:spPr>
        <a:xfrm>
          <a:off x="1992086" y="28522850"/>
          <a:ext cx="0" cy="2720510"/>
        </a:xfrm>
        <a:prstGeom prst="straightConnector1">
          <a:avLst/>
        </a:prstGeom>
        <a:ln w="19050">
          <a:solidFill>
            <a:srgbClr val="FF000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52125</xdr:colOff>
      <xdr:row>143</xdr:row>
      <xdr:rowOff>83608</xdr:rowOff>
    </xdr:from>
    <xdr:to>
      <xdr:col>5</xdr:col>
      <xdr:colOff>65314</xdr:colOff>
      <xdr:row>149</xdr:row>
      <xdr:rowOff>54428</xdr:rowOff>
    </xdr:to>
    <xdr:cxnSp macro="">
      <xdr:nvCxnSpPr>
        <xdr:cNvPr id="72" name="Gerade Verbindung mit Pfeil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CxnSpPr/>
      </xdr:nvCxnSpPr>
      <xdr:spPr>
        <a:xfrm>
          <a:off x="3056582" y="28854551"/>
          <a:ext cx="13189" cy="1124706"/>
        </a:xfrm>
        <a:prstGeom prst="straightConnector1">
          <a:avLst/>
        </a:prstGeom>
        <a:ln w="19050">
          <a:solidFill>
            <a:srgbClr val="FF000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71031</xdr:colOff>
      <xdr:row>144</xdr:row>
      <xdr:rowOff>134710</xdr:rowOff>
    </xdr:from>
    <xdr:to>
      <xdr:col>6</xdr:col>
      <xdr:colOff>76200</xdr:colOff>
      <xdr:row>149</xdr:row>
      <xdr:rowOff>43542</xdr:rowOff>
    </xdr:to>
    <xdr:cxnSp macro="">
      <xdr:nvCxnSpPr>
        <xdr:cNvPr id="79" name="Gerade Verbindung mit Pfeil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CxnSpPr/>
      </xdr:nvCxnSpPr>
      <xdr:spPr>
        <a:xfrm>
          <a:off x="3608888" y="29101596"/>
          <a:ext cx="5169" cy="866775"/>
        </a:xfrm>
        <a:prstGeom prst="straightConnector1">
          <a:avLst/>
        </a:prstGeom>
        <a:ln w="19050">
          <a:solidFill>
            <a:srgbClr val="FF000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37576</xdr:colOff>
      <xdr:row>142</xdr:row>
      <xdr:rowOff>119743</xdr:rowOff>
    </xdr:from>
    <xdr:to>
      <xdr:col>9</xdr:col>
      <xdr:colOff>43543</xdr:colOff>
      <xdr:row>147</xdr:row>
      <xdr:rowOff>140862</xdr:rowOff>
    </xdr:to>
    <xdr:cxnSp macro="">
      <xdr:nvCxnSpPr>
        <xdr:cNvPr id="85" name="Gerade Verbindung mit Pfeil 84">
          <a:extLst>
            <a:ext uri="{FF2B5EF4-FFF2-40B4-BE49-F238E27FC236}">
              <a16:creationId xmlns:a16="http://schemas.microsoft.com/office/drawing/2014/main" id="{00000000-0008-0000-0600-000055000000}"/>
            </a:ext>
          </a:extLst>
        </xdr:cNvPr>
        <xdr:cNvCxnSpPr/>
      </xdr:nvCxnSpPr>
      <xdr:spPr>
        <a:xfrm flipV="1">
          <a:off x="5175633" y="28694743"/>
          <a:ext cx="5967" cy="989948"/>
        </a:xfrm>
        <a:prstGeom prst="straightConnector1">
          <a:avLst/>
        </a:prstGeom>
        <a:ln w="19050">
          <a:solidFill>
            <a:schemeClr val="tx1">
              <a:lumMod val="95000"/>
              <a:lumOff val="5000"/>
            </a:schemeClr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37576</xdr:colOff>
      <xdr:row>139</xdr:row>
      <xdr:rowOff>163286</xdr:rowOff>
    </xdr:from>
    <xdr:to>
      <xdr:col>7</xdr:col>
      <xdr:colOff>43543</xdr:colOff>
      <xdr:row>141</xdr:row>
      <xdr:rowOff>152400</xdr:rowOff>
    </xdr:to>
    <xdr:cxnSp macro="">
      <xdr:nvCxnSpPr>
        <xdr:cNvPr id="89" name="Gerade Verbindung mit Pfeil 88">
          <a:extLst>
            <a:ext uri="{FF2B5EF4-FFF2-40B4-BE49-F238E27FC236}">
              <a16:creationId xmlns:a16="http://schemas.microsoft.com/office/drawing/2014/main" id="{00000000-0008-0000-0600-000059000000}"/>
            </a:ext>
          </a:extLst>
        </xdr:cNvPr>
        <xdr:cNvCxnSpPr/>
      </xdr:nvCxnSpPr>
      <xdr:spPr>
        <a:xfrm>
          <a:off x="4108833" y="28150457"/>
          <a:ext cx="5967" cy="381000"/>
        </a:xfrm>
        <a:prstGeom prst="straightConnector1">
          <a:avLst/>
        </a:prstGeom>
        <a:ln w="19050">
          <a:solidFill>
            <a:srgbClr val="FF000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41239</xdr:colOff>
      <xdr:row>143</xdr:row>
      <xdr:rowOff>148922</xdr:rowOff>
    </xdr:from>
    <xdr:to>
      <xdr:col>4</xdr:col>
      <xdr:colOff>41239</xdr:colOff>
      <xdr:row>155</xdr:row>
      <xdr:rowOff>176892</xdr:rowOff>
    </xdr:to>
    <xdr:cxnSp macro="">
      <xdr:nvCxnSpPr>
        <xdr:cNvPr id="94" name="Gerade Verbindung mit Pfeil 93">
          <a:extLst>
            <a:ext uri="{FF2B5EF4-FFF2-40B4-BE49-F238E27FC236}">
              <a16:creationId xmlns:a16="http://schemas.microsoft.com/office/drawing/2014/main" id="{00000000-0008-0000-0600-00005E000000}"/>
            </a:ext>
          </a:extLst>
        </xdr:cNvPr>
        <xdr:cNvCxnSpPr/>
      </xdr:nvCxnSpPr>
      <xdr:spPr>
        <a:xfrm>
          <a:off x="2512296" y="28919865"/>
          <a:ext cx="0" cy="2313970"/>
        </a:xfrm>
        <a:prstGeom prst="straightConnector1">
          <a:avLst/>
        </a:prstGeom>
        <a:ln w="19050">
          <a:solidFill>
            <a:srgbClr val="FF000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76200</xdr:colOff>
      <xdr:row>141</xdr:row>
      <xdr:rowOff>128929</xdr:rowOff>
    </xdr:from>
    <xdr:to>
      <xdr:col>11</xdr:col>
      <xdr:colOff>76200</xdr:colOff>
      <xdr:row>153</xdr:row>
      <xdr:rowOff>32656</xdr:rowOff>
    </xdr:to>
    <xdr:cxnSp macro="">
      <xdr:nvCxnSpPr>
        <xdr:cNvPr id="98" name="Gerade Verbindung mit Pfeil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CxnSpPr/>
      </xdr:nvCxnSpPr>
      <xdr:spPr>
        <a:xfrm>
          <a:off x="6281057" y="28507986"/>
          <a:ext cx="0" cy="2189727"/>
        </a:xfrm>
        <a:prstGeom prst="straightConnector1">
          <a:avLst/>
        </a:prstGeom>
        <a:ln w="19050">
          <a:solidFill>
            <a:srgbClr val="FF000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82062</xdr:colOff>
      <xdr:row>138</xdr:row>
      <xdr:rowOff>130628</xdr:rowOff>
    </xdr:from>
    <xdr:to>
      <xdr:col>13</xdr:col>
      <xdr:colOff>87086</xdr:colOff>
      <xdr:row>143</xdr:row>
      <xdr:rowOff>6571</xdr:rowOff>
    </xdr:to>
    <xdr:cxnSp macro="">
      <xdr:nvCxnSpPr>
        <xdr:cNvPr id="101" name="Gerade Verbindung mit Pfeil 100">
          <a:extLst>
            <a:ext uri="{FF2B5EF4-FFF2-40B4-BE49-F238E27FC236}">
              <a16:creationId xmlns:a16="http://schemas.microsoft.com/office/drawing/2014/main" id="{00000000-0008-0000-0600-000065000000}"/>
            </a:ext>
          </a:extLst>
        </xdr:cNvPr>
        <xdr:cNvCxnSpPr/>
      </xdr:nvCxnSpPr>
      <xdr:spPr>
        <a:xfrm flipV="1">
          <a:off x="6940062" y="27921857"/>
          <a:ext cx="5024" cy="855657"/>
        </a:xfrm>
        <a:prstGeom prst="straightConnector1">
          <a:avLst/>
        </a:prstGeom>
        <a:ln w="19050">
          <a:solidFill>
            <a:sysClr val="windowText" lastClr="00000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76933</xdr:colOff>
      <xdr:row>139</xdr:row>
      <xdr:rowOff>130629</xdr:rowOff>
    </xdr:from>
    <xdr:to>
      <xdr:col>14</xdr:col>
      <xdr:colOff>87086</xdr:colOff>
      <xdr:row>144</xdr:row>
      <xdr:rowOff>13900</xdr:rowOff>
    </xdr:to>
    <xdr:cxnSp macro="">
      <xdr:nvCxnSpPr>
        <xdr:cNvPr id="102" name="Gerade Verbindung mit Pfeil 101">
          <a:extLst>
            <a:ext uri="{FF2B5EF4-FFF2-40B4-BE49-F238E27FC236}">
              <a16:creationId xmlns:a16="http://schemas.microsoft.com/office/drawing/2014/main" id="{00000000-0008-0000-0600-000066000000}"/>
            </a:ext>
          </a:extLst>
        </xdr:cNvPr>
        <xdr:cNvCxnSpPr/>
      </xdr:nvCxnSpPr>
      <xdr:spPr>
        <a:xfrm flipV="1">
          <a:off x="7468333" y="28117800"/>
          <a:ext cx="10153" cy="862986"/>
        </a:xfrm>
        <a:prstGeom prst="straightConnector1">
          <a:avLst/>
        </a:prstGeom>
        <a:ln w="19050">
          <a:solidFill>
            <a:sysClr val="windowText" lastClr="00000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37953</xdr:colOff>
      <xdr:row>147</xdr:row>
      <xdr:rowOff>136548</xdr:rowOff>
    </xdr:from>
    <xdr:to>
      <xdr:col>17</xdr:col>
      <xdr:colOff>47897</xdr:colOff>
      <xdr:row>155</xdr:row>
      <xdr:rowOff>163286</xdr:rowOff>
    </xdr:to>
    <xdr:cxnSp macro="">
      <xdr:nvCxnSpPr>
        <xdr:cNvPr id="103" name="Gerade Verbindung mit Pfeil 102">
          <a:extLst>
            <a:ext uri="{FF2B5EF4-FFF2-40B4-BE49-F238E27FC236}">
              <a16:creationId xmlns:a16="http://schemas.microsoft.com/office/drawing/2014/main" id="{00000000-0008-0000-0600-000067000000}"/>
            </a:ext>
          </a:extLst>
        </xdr:cNvPr>
        <xdr:cNvCxnSpPr/>
      </xdr:nvCxnSpPr>
      <xdr:spPr>
        <a:xfrm>
          <a:off x="9021933" y="29222088"/>
          <a:ext cx="9944" cy="1512638"/>
        </a:xfrm>
        <a:prstGeom prst="straightConnector1">
          <a:avLst/>
        </a:prstGeom>
        <a:ln w="19050">
          <a:solidFill>
            <a:srgbClr val="FF000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76200</xdr:colOff>
      <xdr:row>143</xdr:row>
      <xdr:rowOff>147979</xdr:rowOff>
    </xdr:from>
    <xdr:to>
      <xdr:col>12</xdr:col>
      <xdr:colOff>76200</xdr:colOff>
      <xdr:row>155</xdr:row>
      <xdr:rowOff>160563</xdr:rowOff>
    </xdr:to>
    <xdr:cxnSp macro="">
      <xdr:nvCxnSpPr>
        <xdr:cNvPr id="104" name="Gerade Verbindung mit Pfeil 103">
          <a:extLst>
            <a:ext uri="{FF2B5EF4-FFF2-40B4-BE49-F238E27FC236}">
              <a16:creationId xmlns:a16="http://schemas.microsoft.com/office/drawing/2014/main" id="{00000000-0008-0000-0600-000068000000}"/>
            </a:ext>
          </a:extLst>
        </xdr:cNvPr>
        <xdr:cNvCxnSpPr/>
      </xdr:nvCxnSpPr>
      <xdr:spPr>
        <a:xfrm>
          <a:off x="6814457" y="28918922"/>
          <a:ext cx="0" cy="2298584"/>
        </a:xfrm>
        <a:prstGeom prst="straightConnector1">
          <a:avLst/>
        </a:prstGeom>
        <a:ln w="19050">
          <a:solidFill>
            <a:srgbClr val="FF000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54429</xdr:colOff>
      <xdr:row>121</xdr:row>
      <xdr:rowOff>109676</xdr:rowOff>
    </xdr:from>
    <xdr:to>
      <xdr:col>3</xdr:col>
      <xdr:colOff>65314</xdr:colOff>
      <xdr:row>132</xdr:row>
      <xdr:rowOff>130629</xdr:rowOff>
    </xdr:to>
    <xdr:cxnSp macro="">
      <xdr:nvCxnSpPr>
        <xdr:cNvPr id="111" name="Gerade Verbindung mit Pfeil 110">
          <a:extLst>
            <a:ext uri="{FF2B5EF4-FFF2-40B4-BE49-F238E27FC236}">
              <a16:creationId xmlns:a16="http://schemas.microsoft.com/office/drawing/2014/main" id="{00000000-0008-0000-0600-00006F000000}"/>
            </a:ext>
          </a:extLst>
        </xdr:cNvPr>
        <xdr:cNvCxnSpPr/>
      </xdr:nvCxnSpPr>
      <xdr:spPr>
        <a:xfrm>
          <a:off x="1992086" y="24667847"/>
          <a:ext cx="10885" cy="2121896"/>
        </a:xfrm>
        <a:prstGeom prst="straightConnector1">
          <a:avLst/>
        </a:prstGeom>
        <a:ln w="19050">
          <a:solidFill>
            <a:srgbClr val="FF000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63954</xdr:colOff>
      <xdr:row>124</xdr:row>
      <xdr:rowOff>115976</xdr:rowOff>
    </xdr:from>
    <xdr:to>
      <xdr:col>6</xdr:col>
      <xdr:colOff>65314</xdr:colOff>
      <xdr:row>129</xdr:row>
      <xdr:rowOff>76200</xdr:rowOff>
    </xdr:to>
    <xdr:cxnSp macro="">
      <xdr:nvCxnSpPr>
        <xdr:cNvPr id="114" name="Gerade Verbindung mit Pfeil 113">
          <a:extLst>
            <a:ext uri="{FF2B5EF4-FFF2-40B4-BE49-F238E27FC236}">
              <a16:creationId xmlns:a16="http://schemas.microsoft.com/office/drawing/2014/main" id="{00000000-0008-0000-0600-000072000000}"/>
            </a:ext>
          </a:extLst>
        </xdr:cNvPr>
        <xdr:cNvCxnSpPr/>
      </xdr:nvCxnSpPr>
      <xdr:spPr>
        <a:xfrm>
          <a:off x="3601811" y="25261976"/>
          <a:ext cx="1360" cy="918167"/>
        </a:xfrm>
        <a:prstGeom prst="straightConnector1">
          <a:avLst/>
        </a:prstGeom>
        <a:ln w="19050">
          <a:solidFill>
            <a:srgbClr val="FF000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53710</xdr:colOff>
      <xdr:row>123</xdr:row>
      <xdr:rowOff>103133</xdr:rowOff>
    </xdr:from>
    <xdr:to>
      <xdr:col>5</xdr:col>
      <xdr:colOff>65314</xdr:colOff>
      <xdr:row>129</xdr:row>
      <xdr:rowOff>108857</xdr:rowOff>
    </xdr:to>
    <xdr:cxnSp macro="">
      <xdr:nvCxnSpPr>
        <xdr:cNvPr id="117" name="Gerade Verbindung mit Pfeil 116">
          <a:extLst>
            <a:ext uri="{FF2B5EF4-FFF2-40B4-BE49-F238E27FC236}">
              <a16:creationId xmlns:a16="http://schemas.microsoft.com/office/drawing/2014/main" id="{00000000-0008-0000-0600-000075000000}"/>
            </a:ext>
          </a:extLst>
        </xdr:cNvPr>
        <xdr:cNvCxnSpPr/>
      </xdr:nvCxnSpPr>
      <xdr:spPr>
        <a:xfrm>
          <a:off x="3058167" y="25053190"/>
          <a:ext cx="11604" cy="1159610"/>
        </a:xfrm>
        <a:prstGeom prst="straightConnector1">
          <a:avLst/>
        </a:prstGeom>
        <a:ln w="19050">
          <a:solidFill>
            <a:srgbClr val="FF000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44891</xdr:colOff>
      <xdr:row>123</xdr:row>
      <xdr:rowOff>97972</xdr:rowOff>
    </xdr:from>
    <xdr:to>
      <xdr:col>9</xdr:col>
      <xdr:colOff>54429</xdr:colOff>
      <xdr:row>127</xdr:row>
      <xdr:rowOff>69949</xdr:rowOff>
    </xdr:to>
    <xdr:cxnSp macro="">
      <xdr:nvCxnSpPr>
        <xdr:cNvPr id="119" name="Gerade Verbindung mit Pfeil 118">
          <a:extLst>
            <a:ext uri="{FF2B5EF4-FFF2-40B4-BE49-F238E27FC236}">
              <a16:creationId xmlns:a16="http://schemas.microsoft.com/office/drawing/2014/main" id="{00000000-0008-0000-0600-000077000000}"/>
            </a:ext>
          </a:extLst>
        </xdr:cNvPr>
        <xdr:cNvCxnSpPr/>
      </xdr:nvCxnSpPr>
      <xdr:spPr>
        <a:xfrm flipV="1">
          <a:off x="5182948" y="25048029"/>
          <a:ext cx="9538" cy="744863"/>
        </a:xfrm>
        <a:prstGeom prst="straightConnector1">
          <a:avLst/>
        </a:prstGeom>
        <a:ln w="19050">
          <a:solidFill>
            <a:schemeClr val="tx1">
              <a:lumMod val="95000"/>
              <a:lumOff val="5000"/>
            </a:schemeClr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43543</xdr:colOff>
      <xdr:row>119</xdr:row>
      <xdr:rowOff>130629</xdr:rowOff>
    </xdr:from>
    <xdr:to>
      <xdr:col>7</xdr:col>
      <xdr:colOff>55776</xdr:colOff>
      <xdr:row>128</xdr:row>
      <xdr:rowOff>97971</xdr:rowOff>
    </xdr:to>
    <xdr:cxnSp macro="">
      <xdr:nvCxnSpPr>
        <xdr:cNvPr id="120" name="Gerade Verbindung mit Pfeil 119">
          <a:extLst>
            <a:ext uri="{FF2B5EF4-FFF2-40B4-BE49-F238E27FC236}">
              <a16:creationId xmlns:a16="http://schemas.microsoft.com/office/drawing/2014/main" id="{00000000-0008-0000-0600-000078000000}"/>
            </a:ext>
          </a:extLst>
        </xdr:cNvPr>
        <xdr:cNvCxnSpPr/>
      </xdr:nvCxnSpPr>
      <xdr:spPr>
        <a:xfrm flipH="1">
          <a:off x="4114800" y="24296915"/>
          <a:ext cx="12233" cy="1719942"/>
        </a:xfrm>
        <a:prstGeom prst="straightConnector1">
          <a:avLst/>
        </a:prstGeom>
        <a:ln w="19050">
          <a:solidFill>
            <a:srgbClr val="FF000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53710</xdr:colOff>
      <xdr:row>123</xdr:row>
      <xdr:rowOff>103133</xdr:rowOff>
    </xdr:from>
    <xdr:to>
      <xdr:col>4</xdr:col>
      <xdr:colOff>54429</xdr:colOff>
      <xdr:row>132</xdr:row>
      <xdr:rowOff>108857</xdr:rowOff>
    </xdr:to>
    <xdr:cxnSp macro="">
      <xdr:nvCxnSpPr>
        <xdr:cNvPr id="121" name="Gerade Verbindung mit Pfeil 120">
          <a:extLst>
            <a:ext uri="{FF2B5EF4-FFF2-40B4-BE49-F238E27FC236}">
              <a16:creationId xmlns:a16="http://schemas.microsoft.com/office/drawing/2014/main" id="{00000000-0008-0000-0600-000079000000}"/>
            </a:ext>
          </a:extLst>
        </xdr:cNvPr>
        <xdr:cNvCxnSpPr/>
      </xdr:nvCxnSpPr>
      <xdr:spPr>
        <a:xfrm>
          <a:off x="2524767" y="25053190"/>
          <a:ext cx="719" cy="1714781"/>
        </a:xfrm>
        <a:prstGeom prst="straightConnector1">
          <a:avLst/>
        </a:prstGeom>
        <a:ln w="19050">
          <a:solidFill>
            <a:srgbClr val="FF000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</xdr:colOff>
      <xdr:row>121</xdr:row>
      <xdr:rowOff>138479</xdr:rowOff>
    </xdr:from>
    <xdr:to>
      <xdr:col>11</xdr:col>
      <xdr:colOff>56760</xdr:colOff>
      <xdr:row>135</xdr:row>
      <xdr:rowOff>171136</xdr:rowOff>
    </xdr:to>
    <xdr:cxnSp macro="">
      <xdr:nvCxnSpPr>
        <xdr:cNvPr id="122" name="Gerade Verbindung mit Pfeil 121">
          <a:extLst>
            <a:ext uri="{FF2B5EF4-FFF2-40B4-BE49-F238E27FC236}">
              <a16:creationId xmlns:a16="http://schemas.microsoft.com/office/drawing/2014/main" id="{00000000-0008-0000-0600-00007A000000}"/>
            </a:ext>
          </a:extLst>
        </xdr:cNvPr>
        <xdr:cNvCxnSpPr/>
      </xdr:nvCxnSpPr>
      <xdr:spPr>
        <a:xfrm flipH="1">
          <a:off x="5821680" y="24347219"/>
          <a:ext cx="18660" cy="2653937"/>
        </a:xfrm>
        <a:prstGeom prst="straightConnector1">
          <a:avLst/>
        </a:prstGeom>
        <a:ln w="19050">
          <a:solidFill>
            <a:srgbClr val="FF000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53582</xdr:colOff>
      <xdr:row>124</xdr:row>
      <xdr:rowOff>129354</xdr:rowOff>
    </xdr:from>
    <xdr:to>
      <xdr:col>14</xdr:col>
      <xdr:colOff>53583</xdr:colOff>
      <xdr:row>135</xdr:row>
      <xdr:rowOff>163516</xdr:rowOff>
    </xdr:to>
    <xdr:cxnSp macro="">
      <xdr:nvCxnSpPr>
        <xdr:cNvPr id="123" name="Gerade Verbindung mit Pfeil 122">
          <a:extLst>
            <a:ext uri="{FF2B5EF4-FFF2-40B4-BE49-F238E27FC236}">
              <a16:creationId xmlns:a16="http://schemas.microsoft.com/office/drawing/2014/main" id="{00000000-0008-0000-0600-00007B000000}"/>
            </a:ext>
          </a:extLst>
        </xdr:cNvPr>
        <xdr:cNvCxnSpPr/>
      </xdr:nvCxnSpPr>
      <xdr:spPr>
        <a:xfrm flipH="1">
          <a:off x="7437362" y="24909594"/>
          <a:ext cx="1" cy="2083942"/>
        </a:xfrm>
        <a:prstGeom prst="straightConnector1">
          <a:avLst/>
        </a:prstGeom>
        <a:ln w="19050">
          <a:solidFill>
            <a:srgbClr val="FF000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36593</xdr:colOff>
      <xdr:row>127</xdr:row>
      <xdr:rowOff>115618</xdr:rowOff>
    </xdr:from>
    <xdr:to>
      <xdr:col>17</xdr:col>
      <xdr:colOff>45612</xdr:colOff>
      <xdr:row>135</xdr:row>
      <xdr:rowOff>167326</xdr:rowOff>
    </xdr:to>
    <xdr:cxnSp macro="">
      <xdr:nvCxnSpPr>
        <xdr:cNvPr id="124" name="Gerade Verbindung mit Pfeil 123">
          <a:extLst>
            <a:ext uri="{FF2B5EF4-FFF2-40B4-BE49-F238E27FC236}">
              <a16:creationId xmlns:a16="http://schemas.microsoft.com/office/drawing/2014/main" id="{00000000-0008-0000-0600-00007C000000}"/>
            </a:ext>
          </a:extLst>
        </xdr:cNvPr>
        <xdr:cNvCxnSpPr/>
      </xdr:nvCxnSpPr>
      <xdr:spPr>
        <a:xfrm>
          <a:off x="9020573" y="25459738"/>
          <a:ext cx="9019" cy="1537608"/>
        </a:xfrm>
        <a:prstGeom prst="straightConnector1">
          <a:avLst/>
        </a:prstGeom>
        <a:ln w="19050">
          <a:solidFill>
            <a:srgbClr val="FF000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51975</xdr:colOff>
      <xdr:row>121</xdr:row>
      <xdr:rowOff>109904</xdr:rowOff>
    </xdr:from>
    <xdr:to>
      <xdr:col>13</xdr:col>
      <xdr:colOff>51975</xdr:colOff>
      <xdr:row>123</xdr:row>
      <xdr:rowOff>1048</xdr:rowOff>
    </xdr:to>
    <xdr:cxnSp macro="">
      <xdr:nvCxnSpPr>
        <xdr:cNvPr id="125" name="Gerade Verbindung mit Pfeil 20">
          <a:extLst>
            <a:ext uri="{FF2B5EF4-FFF2-40B4-BE49-F238E27FC236}">
              <a16:creationId xmlns:a16="http://schemas.microsoft.com/office/drawing/2014/main" id="{00000000-0008-0000-0600-00007D000000}"/>
            </a:ext>
          </a:extLst>
        </xdr:cNvPr>
        <xdr:cNvCxnSpPr/>
      </xdr:nvCxnSpPr>
      <xdr:spPr>
        <a:xfrm flipV="1">
          <a:off x="6902355" y="24318644"/>
          <a:ext cx="0" cy="272144"/>
        </a:xfrm>
        <a:prstGeom prst="straightConnector1">
          <a:avLst/>
        </a:prstGeom>
        <a:ln w="19050">
          <a:solidFill>
            <a:schemeClr val="tx1">
              <a:lumMod val="95000"/>
              <a:lumOff val="5000"/>
            </a:schemeClr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32654</xdr:colOff>
      <xdr:row>117</xdr:row>
      <xdr:rowOff>65314</xdr:rowOff>
    </xdr:from>
    <xdr:to>
      <xdr:col>15</xdr:col>
      <xdr:colOff>34834</xdr:colOff>
      <xdr:row>120</xdr:row>
      <xdr:rowOff>76201</xdr:rowOff>
    </xdr:to>
    <xdr:cxnSp macro="">
      <xdr:nvCxnSpPr>
        <xdr:cNvPr id="126" name="Gerade Verbindung mit Pfeil 125">
          <a:extLst>
            <a:ext uri="{FF2B5EF4-FFF2-40B4-BE49-F238E27FC236}">
              <a16:creationId xmlns:a16="http://schemas.microsoft.com/office/drawing/2014/main" id="{00000000-0008-0000-0600-00007E000000}"/>
            </a:ext>
          </a:extLst>
        </xdr:cNvPr>
        <xdr:cNvCxnSpPr/>
      </xdr:nvCxnSpPr>
      <xdr:spPr>
        <a:xfrm flipV="1">
          <a:off x="7949834" y="23519674"/>
          <a:ext cx="2180" cy="574767"/>
        </a:xfrm>
        <a:prstGeom prst="straightConnector1">
          <a:avLst/>
        </a:prstGeom>
        <a:ln w="19050">
          <a:solidFill>
            <a:schemeClr val="tx1">
              <a:lumMod val="95000"/>
              <a:lumOff val="5000"/>
            </a:schemeClr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51677</xdr:colOff>
      <xdr:row>123</xdr:row>
      <xdr:rowOff>132763</xdr:rowOff>
    </xdr:from>
    <xdr:to>
      <xdr:col>12</xdr:col>
      <xdr:colOff>51678</xdr:colOff>
      <xdr:row>135</xdr:row>
      <xdr:rowOff>155896</xdr:rowOff>
    </xdr:to>
    <xdr:cxnSp macro="">
      <xdr:nvCxnSpPr>
        <xdr:cNvPr id="127" name="Gerade Verbindung mit Pfeil 126">
          <a:extLst>
            <a:ext uri="{FF2B5EF4-FFF2-40B4-BE49-F238E27FC236}">
              <a16:creationId xmlns:a16="http://schemas.microsoft.com/office/drawing/2014/main" id="{00000000-0008-0000-0600-00007F000000}"/>
            </a:ext>
          </a:extLst>
        </xdr:cNvPr>
        <xdr:cNvCxnSpPr/>
      </xdr:nvCxnSpPr>
      <xdr:spPr>
        <a:xfrm>
          <a:off x="6368657" y="24722503"/>
          <a:ext cx="1" cy="2263413"/>
        </a:xfrm>
        <a:prstGeom prst="straightConnector1">
          <a:avLst/>
        </a:prstGeom>
        <a:ln w="19050">
          <a:solidFill>
            <a:srgbClr val="FF000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72934</xdr:colOff>
      <xdr:row>16</xdr:row>
      <xdr:rowOff>78377</xdr:rowOff>
    </xdr:from>
    <xdr:to>
      <xdr:col>9</xdr:col>
      <xdr:colOff>72934</xdr:colOff>
      <xdr:row>19</xdr:row>
      <xdr:rowOff>101237</xdr:rowOff>
    </xdr:to>
    <xdr:cxnSp macro="">
      <xdr:nvCxnSpPr>
        <xdr:cNvPr id="128" name="Gerade Verbindung mit Pfeil 78">
          <a:extLst>
            <a:ext uri="{FF2B5EF4-FFF2-40B4-BE49-F238E27FC236}">
              <a16:creationId xmlns:a16="http://schemas.microsoft.com/office/drawing/2014/main" id="{00000000-0008-0000-0600-000080000000}"/>
            </a:ext>
          </a:extLst>
        </xdr:cNvPr>
        <xdr:cNvCxnSpPr/>
      </xdr:nvCxnSpPr>
      <xdr:spPr>
        <a:xfrm flipV="1">
          <a:off x="5201194" y="3370217"/>
          <a:ext cx="0" cy="594360"/>
        </a:xfrm>
        <a:prstGeom prst="straightConnector1">
          <a:avLst/>
        </a:prstGeom>
        <a:ln w="22225">
          <a:solidFill>
            <a:schemeClr val="tx1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50074</xdr:colOff>
      <xdr:row>37</xdr:row>
      <xdr:rowOff>108857</xdr:rowOff>
    </xdr:from>
    <xdr:to>
      <xdr:col>7</xdr:col>
      <xdr:colOff>60960</xdr:colOff>
      <xdr:row>39</xdr:row>
      <xdr:rowOff>38100</xdr:rowOff>
    </xdr:to>
    <xdr:cxnSp macro="">
      <xdr:nvCxnSpPr>
        <xdr:cNvPr id="133" name="Gerade Verbindung mit Pfeil 78">
          <a:extLst>
            <a:ext uri="{FF2B5EF4-FFF2-40B4-BE49-F238E27FC236}">
              <a16:creationId xmlns:a16="http://schemas.microsoft.com/office/drawing/2014/main" id="{00000000-0008-0000-0600-000085000000}"/>
            </a:ext>
          </a:extLst>
        </xdr:cNvPr>
        <xdr:cNvCxnSpPr/>
      </xdr:nvCxnSpPr>
      <xdr:spPr>
        <a:xfrm flipH="1" flipV="1">
          <a:off x="4111534" y="7309757"/>
          <a:ext cx="10886" cy="310243"/>
        </a:xfrm>
        <a:prstGeom prst="straightConnector1">
          <a:avLst/>
        </a:prstGeom>
        <a:ln w="22225">
          <a:solidFill>
            <a:schemeClr val="tx1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45720</xdr:colOff>
      <xdr:row>35</xdr:row>
      <xdr:rowOff>137160</xdr:rowOff>
    </xdr:from>
    <xdr:to>
      <xdr:col>9</xdr:col>
      <xdr:colOff>45720</xdr:colOff>
      <xdr:row>39</xdr:row>
      <xdr:rowOff>68581</xdr:rowOff>
    </xdr:to>
    <xdr:cxnSp macro="">
      <xdr:nvCxnSpPr>
        <xdr:cNvPr id="135" name="Gerade Verbindung mit Pfeil 78">
          <a:extLst>
            <a:ext uri="{FF2B5EF4-FFF2-40B4-BE49-F238E27FC236}">
              <a16:creationId xmlns:a16="http://schemas.microsoft.com/office/drawing/2014/main" id="{00000000-0008-0000-0600-000087000000}"/>
            </a:ext>
          </a:extLst>
        </xdr:cNvPr>
        <xdr:cNvCxnSpPr/>
      </xdr:nvCxnSpPr>
      <xdr:spPr>
        <a:xfrm flipV="1">
          <a:off x="5173980" y="6957060"/>
          <a:ext cx="0" cy="693421"/>
        </a:xfrm>
        <a:prstGeom prst="straightConnector1">
          <a:avLst/>
        </a:prstGeom>
        <a:ln w="22225">
          <a:solidFill>
            <a:schemeClr val="tx1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36152</xdr:colOff>
      <xdr:row>33</xdr:row>
      <xdr:rowOff>150495</xdr:rowOff>
    </xdr:from>
    <xdr:to>
      <xdr:col>11</xdr:col>
      <xdr:colOff>60960</xdr:colOff>
      <xdr:row>46</xdr:row>
      <xdr:rowOff>0</xdr:rowOff>
    </xdr:to>
    <xdr:cxnSp macro="">
      <xdr:nvCxnSpPr>
        <xdr:cNvPr id="139" name="Gerade Verbindung mit Pfeil 138">
          <a:extLst>
            <a:ext uri="{FF2B5EF4-FFF2-40B4-BE49-F238E27FC236}">
              <a16:creationId xmlns:a16="http://schemas.microsoft.com/office/drawing/2014/main" id="{00000000-0008-0000-0600-00008B000000}"/>
            </a:ext>
          </a:extLst>
        </xdr:cNvPr>
        <xdr:cNvCxnSpPr/>
      </xdr:nvCxnSpPr>
      <xdr:spPr>
        <a:xfrm>
          <a:off x="5819732" y="6589395"/>
          <a:ext cx="24808" cy="2280285"/>
        </a:xfrm>
        <a:prstGeom prst="straightConnector1">
          <a:avLst/>
        </a:prstGeom>
        <a:ln w="19050">
          <a:solidFill>
            <a:srgbClr val="FF000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33618</xdr:colOff>
      <xdr:row>39</xdr:row>
      <xdr:rowOff>123265</xdr:rowOff>
    </xdr:from>
    <xdr:to>
      <xdr:col>12</xdr:col>
      <xdr:colOff>38100</xdr:colOff>
      <xdr:row>46</xdr:row>
      <xdr:rowOff>15240</xdr:rowOff>
    </xdr:to>
    <xdr:cxnSp macro="">
      <xdr:nvCxnSpPr>
        <xdr:cNvPr id="142" name="Gerade Verbindung mit Pfeil 141">
          <a:extLst>
            <a:ext uri="{FF2B5EF4-FFF2-40B4-BE49-F238E27FC236}">
              <a16:creationId xmlns:a16="http://schemas.microsoft.com/office/drawing/2014/main" id="{00000000-0008-0000-0600-00008E000000}"/>
            </a:ext>
          </a:extLst>
        </xdr:cNvPr>
        <xdr:cNvCxnSpPr/>
      </xdr:nvCxnSpPr>
      <xdr:spPr>
        <a:xfrm>
          <a:off x="6757147" y="8001000"/>
          <a:ext cx="4482" cy="1236681"/>
        </a:xfrm>
        <a:prstGeom prst="straightConnector1">
          <a:avLst/>
        </a:prstGeom>
        <a:ln w="19050">
          <a:solidFill>
            <a:srgbClr val="FF000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42454</xdr:colOff>
      <xdr:row>31</xdr:row>
      <xdr:rowOff>131717</xdr:rowOff>
    </xdr:from>
    <xdr:to>
      <xdr:col>14</xdr:col>
      <xdr:colOff>53340</xdr:colOff>
      <xdr:row>33</xdr:row>
      <xdr:rowOff>60960</xdr:rowOff>
    </xdr:to>
    <xdr:cxnSp macro="">
      <xdr:nvCxnSpPr>
        <xdr:cNvPr id="143" name="Gerade Verbindung mit Pfeil 78">
          <a:extLst>
            <a:ext uri="{FF2B5EF4-FFF2-40B4-BE49-F238E27FC236}">
              <a16:creationId xmlns:a16="http://schemas.microsoft.com/office/drawing/2014/main" id="{00000000-0008-0000-0600-00008F000000}"/>
            </a:ext>
          </a:extLst>
        </xdr:cNvPr>
        <xdr:cNvCxnSpPr/>
      </xdr:nvCxnSpPr>
      <xdr:spPr>
        <a:xfrm flipH="1" flipV="1">
          <a:off x="7426234" y="6204857"/>
          <a:ext cx="10886" cy="310243"/>
        </a:xfrm>
        <a:prstGeom prst="straightConnector1">
          <a:avLst/>
        </a:prstGeom>
        <a:ln w="22225">
          <a:solidFill>
            <a:schemeClr val="tx1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57694</xdr:colOff>
      <xdr:row>31</xdr:row>
      <xdr:rowOff>93617</xdr:rowOff>
    </xdr:from>
    <xdr:to>
      <xdr:col>13</xdr:col>
      <xdr:colOff>68580</xdr:colOff>
      <xdr:row>33</xdr:row>
      <xdr:rowOff>22860</xdr:rowOff>
    </xdr:to>
    <xdr:cxnSp macro="">
      <xdr:nvCxnSpPr>
        <xdr:cNvPr id="144" name="Gerade Verbindung mit Pfeil 78">
          <a:extLst>
            <a:ext uri="{FF2B5EF4-FFF2-40B4-BE49-F238E27FC236}">
              <a16:creationId xmlns:a16="http://schemas.microsoft.com/office/drawing/2014/main" id="{00000000-0008-0000-0600-000090000000}"/>
            </a:ext>
          </a:extLst>
        </xdr:cNvPr>
        <xdr:cNvCxnSpPr/>
      </xdr:nvCxnSpPr>
      <xdr:spPr>
        <a:xfrm flipH="1" flipV="1">
          <a:off x="6908074" y="6166757"/>
          <a:ext cx="10886" cy="310243"/>
        </a:xfrm>
        <a:prstGeom prst="straightConnector1">
          <a:avLst/>
        </a:prstGeom>
        <a:ln w="22225">
          <a:solidFill>
            <a:schemeClr val="tx1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46936</xdr:colOff>
      <xdr:row>51</xdr:row>
      <xdr:rowOff>99060</xdr:rowOff>
    </xdr:from>
    <xdr:to>
      <xdr:col>9</xdr:col>
      <xdr:colOff>53340</xdr:colOff>
      <xdr:row>53</xdr:row>
      <xdr:rowOff>41911</xdr:rowOff>
    </xdr:to>
    <xdr:cxnSp macro="">
      <xdr:nvCxnSpPr>
        <xdr:cNvPr id="149" name="Gerade Verbindung mit Pfeil 40">
          <a:extLst>
            <a:ext uri="{FF2B5EF4-FFF2-40B4-BE49-F238E27FC236}">
              <a16:creationId xmlns:a16="http://schemas.microsoft.com/office/drawing/2014/main" id="{00000000-0008-0000-0600-000095000000}"/>
            </a:ext>
          </a:extLst>
        </xdr:cNvPr>
        <xdr:cNvCxnSpPr/>
      </xdr:nvCxnSpPr>
      <xdr:spPr>
        <a:xfrm flipV="1">
          <a:off x="5175196" y="10568940"/>
          <a:ext cx="6404" cy="323851"/>
        </a:xfrm>
        <a:prstGeom prst="straightConnector1">
          <a:avLst/>
        </a:prstGeom>
        <a:ln w="15875">
          <a:solidFill>
            <a:sysClr val="windowText" lastClr="00000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60520</xdr:colOff>
      <xdr:row>61</xdr:row>
      <xdr:rowOff>100379</xdr:rowOff>
    </xdr:from>
    <xdr:to>
      <xdr:col>5</xdr:col>
      <xdr:colOff>60520</xdr:colOff>
      <xdr:row>64</xdr:row>
      <xdr:rowOff>135255</xdr:rowOff>
    </xdr:to>
    <xdr:cxnSp macro="">
      <xdr:nvCxnSpPr>
        <xdr:cNvPr id="151" name="Gerade Verbindung mit Pfeil 150">
          <a:extLst>
            <a:ext uri="{FF2B5EF4-FFF2-40B4-BE49-F238E27FC236}">
              <a16:creationId xmlns:a16="http://schemas.microsoft.com/office/drawing/2014/main" id="{00000000-0008-0000-0600-000097000000}"/>
            </a:ext>
          </a:extLst>
        </xdr:cNvPr>
        <xdr:cNvCxnSpPr/>
      </xdr:nvCxnSpPr>
      <xdr:spPr>
        <a:xfrm>
          <a:off x="3055180" y="12437159"/>
          <a:ext cx="0" cy="598756"/>
        </a:xfrm>
        <a:prstGeom prst="straightConnector1">
          <a:avLst/>
        </a:prstGeom>
        <a:ln w="19050">
          <a:solidFill>
            <a:srgbClr val="FF000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31608</xdr:colOff>
      <xdr:row>59</xdr:row>
      <xdr:rowOff>122145</xdr:rowOff>
    </xdr:from>
    <xdr:to>
      <xdr:col>13</xdr:col>
      <xdr:colOff>44823</xdr:colOff>
      <xdr:row>61</xdr:row>
      <xdr:rowOff>112058</xdr:rowOff>
    </xdr:to>
    <xdr:cxnSp macro="">
      <xdr:nvCxnSpPr>
        <xdr:cNvPr id="105" name="Gerade Verbindung mit Pfeil 68">
          <a:extLst>
            <a:ext uri="{FF2B5EF4-FFF2-40B4-BE49-F238E27FC236}">
              <a16:creationId xmlns:a16="http://schemas.microsoft.com/office/drawing/2014/main" id="{00000000-0008-0000-0600-000069000000}"/>
            </a:ext>
          </a:extLst>
        </xdr:cNvPr>
        <xdr:cNvCxnSpPr/>
      </xdr:nvCxnSpPr>
      <xdr:spPr>
        <a:xfrm flipH="1" flipV="1">
          <a:off x="6643079" y="12527057"/>
          <a:ext cx="13215" cy="382119"/>
        </a:xfrm>
        <a:prstGeom prst="straightConnector1">
          <a:avLst/>
        </a:prstGeom>
        <a:ln w="15875">
          <a:solidFill>
            <a:schemeClr val="tx1">
              <a:lumMod val="95000"/>
              <a:lumOff val="5000"/>
            </a:schemeClr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49538</xdr:colOff>
      <xdr:row>59</xdr:row>
      <xdr:rowOff>117663</xdr:rowOff>
    </xdr:from>
    <xdr:to>
      <xdr:col>14</xdr:col>
      <xdr:colOff>62753</xdr:colOff>
      <xdr:row>61</xdr:row>
      <xdr:rowOff>107576</xdr:rowOff>
    </xdr:to>
    <xdr:cxnSp macro="">
      <xdr:nvCxnSpPr>
        <xdr:cNvPr id="106" name="Gerade Verbindung mit Pfeil 68">
          <a:extLst>
            <a:ext uri="{FF2B5EF4-FFF2-40B4-BE49-F238E27FC236}">
              <a16:creationId xmlns:a16="http://schemas.microsoft.com/office/drawing/2014/main" id="{00000000-0008-0000-0600-00006A000000}"/>
            </a:ext>
          </a:extLst>
        </xdr:cNvPr>
        <xdr:cNvCxnSpPr/>
      </xdr:nvCxnSpPr>
      <xdr:spPr>
        <a:xfrm flipH="1" flipV="1">
          <a:off x="7176479" y="12522575"/>
          <a:ext cx="13215" cy="382119"/>
        </a:xfrm>
        <a:prstGeom prst="straightConnector1">
          <a:avLst/>
        </a:prstGeom>
        <a:ln w="15875">
          <a:solidFill>
            <a:schemeClr val="tx1">
              <a:lumMod val="95000"/>
              <a:lumOff val="5000"/>
            </a:schemeClr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84666</xdr:colOff>
      <xdr:row>3</xdr:row>
      <xdr:rowOff>63500</xdr:rowOff>
    </xdr:from>
    <xdr:to>
      <xdr:col>60</xdr:col>
      <xdr:colOff>84666</xdr:colOff>
      <xdr:row>27</xdr:row>
      <xdr:rowOff>85724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60</xdr:col>
      <xdr:colOff>105833</xdr:colOff>
      <xdr:row>3</xdr:row>
      <xdr:rowOff>95249</xdr:rowOff>
    </xdr:from>
    <xdr:to>
      <xdr:col>66</xdr:col>
      <xdr:colOff>105833</xdr:colOff>
      <xdr:row>27</xdr:row>
      <xdr:rowOff>117473</xdr:rowOff>
    </xdr:to>
    <xdr:graphicFrame macro="">
      <xdr:nvGraphicFramePr>
        <xdr:cNvPr id="107" name="Diagramm 106">
          <a:extLst>
            <a:ext uri="{FF2B5EF4-FFF2-40B4-BE49-F238E27FC236}">
              <a16:creationId xmlns:a16="http://schemas.microsoft.com/office/drawing/2014/main" id="{00000000-0008-0000-0600-00006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54</xdr:col>
      <xdr:colOff>42333</xdr:colOff>
      <xdr:row>27</xdr:row>
      <xdr:rowOff>31750</xdr:rowOff>
    </xdr:from>
    <xdr:to>
      <xdr:col>60</xdr:col>
      <xdr:colOff>42333</xdr:colOff>
      <xdr:row>49</xdr:row>
      <xdr:rowOff>138641</xdr:rowOff>
    </xdr:to>
    <xdr:graphicFrame macro="">
      <xdr:nvGraphicFramePr>
        <xdr:cNvPr id="108" name="Diagramm 107">
          <a:extLst>
            <a:ext uri="{FF2B5EF4-FFF2-40B4-BE49-F238E27FC236}">
              <a16:creationId xmlns:a16="http://schemas.microsoft.com/office/drawing/2014/main" id="{00000000-0008-0000-0600-00006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60</xdr:col>
      <xdr:colOff>42333</xdr:colOff>
      <xdr:row>27</xdr:row>
      <xdr:rowOff>10583</xdr:rowOff>
    </xdr:from>
    <xdr:to>
      <xdr:col>66</xdr:col>
      <xdr:colOff>42333</xdr:colOff>
      <xdr:row>49</xdr:row>
      <xdr:rowOff>117474</xdr:rowOff>
    </xdr:to>
    <xdr:graphicFrame macro="">
      <xdr:nvGraphicFramePr>
        <xdr:cNvPr id="109" name="Diagramm 108">
          <a:extLst>
            <a:ext uri="{FF2B5EF4-FFF2-40B4-BE49-F238E27FC236}">
              <a16:creationId xmlns:a16="http://schemas.microsoft.com/office/drawing/2014/main" id="{00000000-0008-0000-0600-00006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0.02377</cdr:y>
    </cdr:from>
    <cdr:to>
      <cdr:x>0.42279</cdr:x>
      <cdr:y>0.06144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602C08DC-4364-4A78-AF1B-E1933F357957}"/>
            </a:ext>
          </a:extLst>
        </cdr:cNvPr>
        <cdr:cNvSpPr txBox="1"/>
      </cdr:nvSpPr>
      <cdr:spPr>
        <a:xfrm xmlns:a="http://schemas.openxmlformats.org/drawingml/2006/main">
          <a:off x="0" y="153356"/>
          <a:ext cx="956962" cy="2430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900" b="0" i="0" baseline="0">
              <a:effectLst/>
              <a:latin typeface="+mn-lt"/>
              <a:ea typeface="+mn-ea"/>
              <a:cs typeface="+mn-cs"/>
            </a:rPr>
            <a:t>kgSbeq/kWh</a:t>
          </a:r>
          <a:endParaRPr lang="en-GB" sz="900">
            <a:effectLst/>
          </a:endParaRPr>
        </a:p>
        <a:p xmlns:a="http://schemas.openxmlformats.org/drawingml/2006/main">
          <a:pPr algn="l"/>
          <a:endParaRPr lang="en-GB" sz="900"/>
        </a:p>
      </cdr:txBody>
    </cdr:sp>
  </cdr:relSizeAnchor>
  <cdr:relSizeAnchor xmlns:cdr="http://schemas.openxmlformats.org/drawingml/2006/chartDrawing">
    <cdr:from>
      <cdr:x>0.73247</cdr:x>
      <cdr:y>0.07778</cdr:y>
    </cdr:from>
    <cdr:to>
      <cdr:x>0.93853</cdr:x>
      <cdr:y>0.99773</cdr:y>
    </cdr:to>
    <cdr:sp macro="" textlink="">
      <cdr:nvSpPr>
        <cdr:cNvPr id="3" name="Rechteck 2">
          <a:extLst xmlns:a="http://schemas.openxmlformats.org/drawingml/2006/main">
            <a:ext uri="{FF2B5EF4-FFF2-40B4-BE49-F238E27FC236}">
              <a16:creationId xmlns:a16="http://schemas.microsoft.com/office/drawing/2014/main" id="{4755A2FD-3BC8-41B5-9F2F-FA7FE1E8BAA0}"/>
            </a:ext>
          </a:extLst>
        </cdr:cNvPr>
        <cdr:cNvSpPr/>
      </cdr:nvSpPr>
      <cdr:spPr>
        <a:xfrm xmlns:a="http://schemas.openxmlformats.org/drawingml/2006/main">
          <a:off x="1647650" y="501878"/>
          <a:ext cx="463543" cy="5935754"/>
        </a:xfrm>
        <a:prstGeom xmlns:a="http://schemas.openxmlformats.org/drawingml/2006/main" prst="rect">
          <a:avLst/>
        </a:prstGeom>
        <a:gradFill xmlns:a="http://schemas.openxmlformats.org/drawingml/2006/main">
          <a:gsLst>
            <a:gs pos="0">
              <a:schemeClr val="accent1">
                <a:lumMod val="5000"/>
                <a:lumOff val="95000"/>
                <a:alpha val="0"/>
              </a:schemeClr>
            </a:gs>
            <a:gs pos="100000">
              <a:schemeClr val="accent1">
                <a:lumMod val="60000"/>
                <a:lumOff val="40000"/>
                <a:alpha val="15000"/>
              </a:schemeClr>
            </a:gs>
          </a:gsLst>
          <a:lin ang="5400000" scaled="1"/>
        </a:gra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GB" sz="1100"/>
        </a:p>
      </cdr:txBody>
    </cdr:sp>
  </cdr:relSizeAnchor>
  <cdr:relSizeAnchor xmlns:cdr="http://schemas.openxmlformats.org/drawingml/2006/chartDrawing">
    <cdr:from>
      <cdr:x>0.19725</cdr:x>
      <cdr:y>0.07778</cdr:y>
    </cdr:from>
    <cdr:to>
      <cdr:x>0.72165</cdr:x>
      <cdr:y>0.99886</cdr:y>
    </cdr:to>
    <cdr:sp macro="" textlink="">
      <cdr:nvSpPr>
        <cdr:cNvPr id="4" name="Rechteck 3">
          <a:extLst xmlns:a="http://schemas.openxmlformats.org/drawingml/2006/main">
            <a:ext uri="{FF2B5EF4-FFF2-40B4-BE49-F238E27FC236}">
              <a16:creationId xmlns:a16="http://schemas.microsoft.com/office/drawing/2014/main" id="{C38BD180-AA91-469E-964D-8CB9E65D964B}"/>
            </a:ext>
          </a:extLst>
        </cdr:cNvPr>
        <cdr:cNvSpPr/>
      </cdr:nvSpPr>
      <cdr:spPr>
        <a:xfrm xmlns:a="http://schemas.openxmlformats.org/drawingml/2006/main">
          <a:off x="443696" y="501878"/>
          <a:ext cx="1179628" cy="5943081"/>
        </a:xfrm>
        <a:prstGeom xmlns:a="http://schemas.openxmlformats.org/drawingml/2006/main" prst="rect">
          <a:avLst/>
        </a:prstGeom>
        <a:gradFill xmlns:a="http://schemas.openxmlformats.org/drawingml/2006/main">
          <a:gsLst>
            <a:gs pos="0">
              <a:schemeClr val="accent4">
                <a:lumMod val="20000"/>
                <a:lumOff val="80000"/>
                <a:alpha val="1000"/>
              </a:schemeClr>
            </a:gs>
            <a:gs pos="100000">
              <a:schemeClr val="accent4">
                <a:lumMod val="40000"/>
                <a:lumOff val="60000"/>
                <a:alpha val="14000"/>
              </a:schemeClr>
            </a:gs>
          </a:gsLst>
          <a:lin ang="5400000" scaled="1"/>
        </a:gra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GB" sz="1100"/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577399</xdr:colOff>
      <xdr:row>1</xdr:row>
      <xdr:rowOff>27762</xdr:rowOff>
    </xdr:from>
    <xdr:to>
      <xdr:col>30</xdr:col>
      <xdr:colOff>539299</xdr:colOff>
      <xdr:row>37</xdr:row>
      <xdr:rowOff>100725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610456</xdr:colOff>
      <xdr:row>1</xdr:row>
      <xdr:rowOff>88479</xdr:rowOff>
    </xdr:from>
    <xdr:to>
      <xdr:col>25</xdr:col>
      <xdr:colOff>572357</xdr:colOff>
      <xdr:row>37</xdr:row>
      <xdr:rowOff>161442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693420</xdr:colOff>
      <xdr:row>30</xdr:row>
      <xdr:rowOff>175260</xdr:rowOff>
    </xdr:from>
    <xdr:to>
      <xdr:col>25</xdr:col>
      <xdr:colOff>655320</xdr:colOff>
      <xdr:row>47</xdr:row>
      <xdr:rowOff>152400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649608</xdr:colOff>
      <xdr:row>20</xdr:row>
      <xdr:rowOff>19020</xdr:rowOff>
    </xdr:from>
    <xdr:to>
      <xdr:col>25</xdr:col>
      <xdr:colOff>611509</xdr:colOff>
      <xdr:row>56</xdr:row>
      <xdr:rowOff>94636</xdr:rowOff>
    </xdr:to>
    <xdr:graphicFrame macro="">
      <xdr:nvGraphicFramePr>
        <xdr:cNvPr id="11" name="Diagramm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25</xdr:col>
      <xdr:colOff>599553</xdr:colOff>
      <xdr:row>20</xdr:row>
      <xdr:rowOff>93166</xdr:rowOff>
    </xdr:from>
    <xdr:to>
      <xdr:col>30</xdr:col>
      <xdr:colOff>561453</xdr:colOff>
      <xdr:row>56</xdr:row>
      <xdr:rowOff>175018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23</xdr:col>
      <xdr:colOff>529683</xdr:colOff>
      <xdr:row>19</xdr:row>
      <xdr:rowOff>147201</xdr:rowOff>
    </xdr:from>
    <xdr:to>
      <xdr:col>28</xdr:col>
      <xdr:colOff>160457</xdr:colOff>
      <xdr:row>21</xdr:row>
      <xdr:rowOff>1566</xdr:rowOff>
    </xdr:to>
    <xdr:pic>
      <xdr:nvPicPr>
        <xdr:cNvPr id="21" name="Grafik 20">
          <a:extLst>
            <a:ext uri="{FF2B5EF4-FFF2-40B4-BE49-F238E27FC236}">
              <a16:creationId xmlns:a16="http://schemas.microsoft.com/office/drawing/2014/main" id="{46ED487F-0912-4873-9623-A584BADC01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8984951" y="3766701"/>
          <a:ext cx="3440774" cy="224974"/>
        </a:xfrm>
        <a:prstGeom prst="rect">
          <a:avLst/>
        </a:prstGeom>
      </xdr:spPr>
    </xdr:pic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0.36989</cdr:x>
      <cdr:y>0.08102</cdr:y>
    </cdr:from>
    <cdr:to>
      <cdr:x>0.47607</cdr:x>
      <cdr:y>0.48557</cdr:y>
    </cdr:to>
    <cdr:sp macro="" textlink="">
      <cdr:nvSpPr>
        <cdr:cNvPr id="2" name="Rechteck 1">
          <a:extLst xmlns:a="http://schemas.openxmlformats.org/drawingml/2006/main">
            <a:ext uri="{FF2B5EF4-FFF2-40B4-BE49-F238E27FC236}">
              <a16:creationId xmlns:a16="http://schemas.microsoft.com/office/drawing/2014/main" id="{079EF4D3-96E7-43B2-8FE3-AE9423DD4B2C}"/>
            </a:ext>
          </a:extLst>
        </cdr:cNvPr>
        <cdr:cNvSpPr/>
      </cdr:nvSpPr>
      <cdr:spPr>
        <a:xfrm xmlns:a="http://schemas.openxmlformats.org/drawingml/2006/main">
          <a:off x="1395185" y="546100"/>
          <a:ext cx="400502" cy="2726871"/>
        </a:xfrm>
        <a:prstGeom xmlns:a="http://schemas.openxmlformats.org/drawingml/2006/main" prst="rect">
          <a:avLst/>
        </a:prstGeom>
        <a:gradFill xmlns:a="http://schemas.openxmlformats.org/drawingml/2006/main">
          <a:gsLst>
            <a:gs pos="0">
              <a:schemeClr val="accent1">
                <a:lumMod val="20000"/>
                <a:lumOff val="80000"/>
                <a:alpha val="2000"/>
              </a:schemeClr>
            </a:gs>
            <a:gs pos="100000">
              <a:schemeClr val="accent1">
                <a:lumMod val="40000"/>
                <a:lumOff val="60000"/>
                <a:alpha val="29000"/>
              </a:schemeClr>
            </a:gs>
          </a:gsLst>
          <a:lin ang="5400000" scaled="1"/>
        </a:gra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0.10582</cdr:x>
      <cdr:y>0.08102</cdr:y>
    </cdr:from>
    <cdr:to>
      <cdr:x>0.36929</cdr:x>
      <cdr:y>0.48557</cdr:y>
    </cdr:to>
    <cdr:sp macro="" textlink="">
      <cdr:nvSpPr>
        <cdr:cNvPr id="3" name="Rechteck 2">
          <a:extLst xmlns:a="http://schemas.openxmlformats.org/drawingml/2006/main">
            <a:ext uri="{FF2B5EF4-FFF2-40B4-BE49-F238E27FC236}">
              <a16:creationId xmlns:a16="http://schemas.microsoft.com/office/drawing/2014/main" id="{6779130B-6D9A-4864-80CF-C7ED6E9FCBC2}"/>
            </a:ext>
          </a:extLst>
        </cdr:cNvPr>
        <cdr:cNvSpPr/>
      </cdr:nvSpPr>
      <cdr:spPr>
        <a:xfrm xmlns:a="http://schemas.openxmlformats.org/drawingml/2006/main">
          <a:off x="399143" y="546100"/>
          <a:ext cx="993773" cy="2726871"/>
        </a:xfrm>
        <a:prstGeom xmlns:a="http://schemas.openxmlformats.org/drawingml/2006/main" prst="rect">
          <a:avLst/>
        </a:prstGeom>
        <a:gradFill xmlns:a="http://schemas.openxmlformats.org/drawingml/2006/main">
          <a:gsLst>
            <a:gs pos="0">
              <a:schemeClr val="accent4">
                <a:lumMod val="20000"/>
                <a:lumOff val="80000"/>
                <a:alpha val="2000"/>
              </a:schemeClr>
            </a:gs>
            <a:gs pos="100000">
              <a:schemeClr val="accent4">
                <a:lumMod val="40000"/>
                <a:lumOff val="60000"/>
                <a:alpha val="20000"/>
              </a:schemeClr>
            </a:gs>
          </a:gsLst>
          <a:lin ang="5400000" scaled="1"/>
        </a:gra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0.84752</cdr:x>
      <cdr:y>0.08102</cdr:y>
    </cdr:from>
    <cdr:to>
      <cdr:x>0.9537</cdr:x>
      <cdr:y>0.48557</cdr:y>
    </cdr:to>
    <cdr:sp macro="" textlink="">
      <cdr:nvSpPr>
        <cdr:cNvPr id="4" name="Rechteck 3">
          <a:extLst xmlns:a="http://schemas.openxmlformats.org/drawingml/2006/main">
            <a:ext uri="{FF2B5EF4-FFF2-40B4-BE49-F238E27FC236}">
              <a16:creationId xmlns:a16="http://schemas.microsoft.com/office/drawing/2014/main" id="{94DC3155-85B9-4D28-BF15-DCCD802422B4}"/>
            </a:ext>
          </a:extLst>
        </cdr:cNvPr>
        <cdr:cNvSpPr/>
      </cdr:nvSpPr>
      <cdr:spPr>
        <a:xfrm xmlns:a="http://schemas.openxmlformats.org/drawingml/2006/main">
          <a:off x="3196770" y="546100"/>
          <a:ext cx="400502" cy="2726871"/>
        </a:xfrm>
        <a:prstGeom xmlns:a="http://schemas.openxmlformats.org/drawingml/2006/main" prst="rect">
          <a:avLst/>
        </a:prstGeom>
        <a:gradFill xmlns:a="http://schemas.openxmlformats.org/drawingml/2006/main">
          <a:gsLst>
            <a:gs pos="0">
              <a:schemeClr val="accent1">
                <a:lumMod val="20000"/>
                <a:lumOff val="80000"/>
                <a:alpha val="2000"/>
              </a:schemeClr>
            </a:gs>
            <a:gs pos="100000">
              <a:schemeClr val="accent1">
                <a:lumMod val="40000"/>
                <a:lumOff val="60000"/>
                <a:alpha val="29000"/>
              </a:schemeClr>
            </a:gs>
          </a:gsLst>
          <a:lin ang="5400000" scaled="1"/>
        </a:gra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0.58345</cdr:x>
      <cdr:y>0.08102</cdr:y>
    </cdr:from>
    <cdr:to>
      <cdr:x>0.84692</cdr:x>
      <cdr:y>0.48557</cdr:y>
    </cdr:to>
    <cdr:sp macro="" textlink="">
      <cdr:nvSpPr>
        <cdr:cNvPr id="5" name="Rechteck 4">
          <a:extLst xmlns:a="http://schemas.openxmlformats.org/drawingml/2006/main">
            <a:ext uri="{FF2B5EF4-FFF2-40B4-BE49-F238E27FC236}">
              <a16:creationId xmlns:a16="http://schemas.microsoft.com/office/drawing/2014/main" id="{419D3274-1ABC-4FF9-ACA6-64BD04E41F00}"/>
            </a:ext>
          </a:extLst>
        </cdr:cNvPr>
        <cdr:cNvSpPr/>
      </cdr:nvSpPr>
      <cdr:spPr>
        <a:xfrm xmlns:a="http://schemas.openxmlformats.org/drawingml/2006/main">
          <a:off x="2200728" y="546100"/>
          <a:ext cx="993773" cy="2726871"/>
        </a:xfrm>
        <a:prstGeom xmlns:a="http://schemas.openxmlformats.org/drawingml/2006/main" prst="rect">
          <a:avLst/>
        </a:prstGeom>
        <a:gradFill xmlns:a="http://schemas.openxmlformats.org/drawingml/2006/main">
          <a:gsLst>
            <a:gs pos="0">
              <a:schemeClr val="accent4">
                <a:lumMod val="20000"/>
                <a:lumOff val="80000"/>
                <a:alpha val="2000"/>
              </a:schemeClr>
            </a:gs>
            <a:gs pos="100000">
              <a:schemeClr val="accent4">
                <a:lumMod val="40000"/>
                <a:lumOff val="60000"/>
                <a:alpha val="20000"/>
              </a:schemeClr>
            </a:gs>
          </a:gsLst>
          <a:lin ang="5400000" scaled="1"/>
        </a:gra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0.08924</cdr:x>
      <cdr:y>0.07085</cdr:y>
    </cdr:from>
    <cdr:to>
      <cdr:x>0.35764</cdr:x>
      <cdr:y>0.4754</cdr:y>
    </cdr:to>
    <cdr:sp macro="" textlink="">
      <cdr:nvSpPr>
        <cdr:cNvPr id="7" name="Rechteck 6">
          <a:extLst xmlns:a="http://schemas.openxmlformats.org/drawingml/2006/main">
            <a:ext uri="{FF2B5EF4-FFF2-40B4-BE49-F238E27FC236}">
              <a16:creationId xmlns:a16="http://schemas.microsoft.com/office/drawing/2014/main" id="{ADB0CA46-13F7-4441-B627-054DF2852166}"/>
            </a:ext>
          </a:extLst>
        </cdr:cNvPr>
        <cdr:cNvSpPr/>
      </cdr:nvSpPr>
      <cdr:spPr>
        <a:xfrm xmlns:a="http://schemas.openxmlformats.org/drawingml/2006/main">
          <a:off x="336602" y="477578"/>
          <a:ext cx="1012371" cy="2726871"/>
        </a:xfrm>
        <a:prstGeom xmlns:a="http://schemas.openxmlformats.org/drawingml/2006/main" prst="rect">
          <a:avLst/>
        </a:prstGeom>
        <a:gradFill xmlns:a="http://schemas.openxmlformats.org/drawingml/2006/main">
          <a:gsLst>
            <a:gs pos="0">
              <a:schemeClr val="accent4">
                <a:lumMod val="20000"/>
                <a:lumOff val="80000"/>
                <a:alpha val="2000"/>
              </a:schemeClr>
            </a:gs>
            <a:gs pos="100000">
              <a:schemeClr val="accent4">
                <a:lumMod val="40000"/>
                <a:lumOff val="60000"/>
                <a:alpha val="20000"/>
              </a:schemeClr>
            </a:gs>
          </a:gsLst>
          <a:lin ang="5400000" scaled="1"/>
        </a:gra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0.23157</cdr:x>
      <cdr:y>0.08421</cdr:y>
    </cdr:from>
    <cdr:to>
      <cdr:x>0.33943</cdr:x>
      <cdr:y>0.12798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904579" y="534568"/>
          <a:ext cx="421341" cy="2779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0.65449</cdr:x>
      <cdr:y>0.0608</cdr:y>
    </cdr:from>
    <cdr:to>
      <cdr:x>0.65449</cdr:x>
      <cdr:y>0.15242</cdr:y>
    </cdr:to>
    <cdr:cxnSp macro="">
      <cdr:nvCxnSpPr>
        <cdr:cNvPr id="3" name="Gerade Verbindung mit Pfeil 2">
          <a:extLst xmlns:a="http://schemas.openxmlformats.org/drawingml/2006/main">
            <a:ext uri="{FF2B5EF4-FFF2-40B4-BE49-F238E27FC236}">
              <a16:creationId xmlns:a16="http://schemas.microsoft.com/office/drawing/2014/main" id="{68C45FBB-E790-4668-834D-43AB398AD55F}"/>
            </a:ext>
          </a:extLst>
        </cdr:cNvPr>
        <cdr:cNvCxnSpPr/>
      </cdr:nvCxnSpPr>
      <cdr:spPr>
        <a:xfrm xmlns:a="http://schemas.openxmlformats.org/drawingml/2006/main" flipH="1" flipV="1">
          <a:off x="2468685" y="409819"/>
          <a:ext cx="1" cy="617546"/>
        </a:xfrm>
        <a:prstGeom xmlns:a="http://schemas.openxmlformats.org/drawingml/2006/main" prst="straightConnector1">
          <a:avLst/>
        </a:prstGeom>
        <a:ln xmlns:a="http://schemas.openxmlformats.org/drawingml/2006/main" w="3175">
          <a:solidFill>
            <a:schemeClr val="tx1">
              <a:lumMod val="65000"/>
              <a:lumOff val="35000"/>
            </a:schemeClr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0.85114</cdr:x>
      <cdr:y>0.07166</cdr:y>
    </cdr:from>
    <cdr:to>
      <cdr:x>0.95215</cdr:x>
      <cdr:y>0.47621</cdr:y>
    </cdr:to>
    <cdr:sp macro="" textlink="">
      <cdr:nvSpPr>
        <cdr:cNvPr id="4" name="Rechteck 3">
          <a:extLst xmlns:a="http://schemas.openxmlformats.org/drawingml/2006/main">
            <a:ext uri="{FF2B5EF4-FFF2-40B4-BE49-F238E27FC236}">
              <a16:creationId xmlns:a16="http://schemas.microsoft.com/office/drawing/2014/main" id="{677983F4-E492-4E89-A2E7-74D1F82C8381}"/>
            </a:ext>
          </a:extLst>
        </cdr:cNvPr>
        <cdr:cNvSpPr/>
      </cdr:nvSpPr>
      <cdr:spPr>
        <a:xfrm xmlns:a="http://schemas.openxmlformats.org/drawingml/2006/main">
          <a:off x="3210430" y="483021"/>
          <a:ext cx="381000" cy="2726871"/>
        </a:xfrm>
        <a:prstGeom xmlns:a="http://schemas.openxmlformats.org/drawingml/2006/main" prst="rect">
          <a:avLst/>
        </a:prstGeom>
        <a:gradFill xmlns:a="http://schemas.openxmlformats.org/drawingml/2006/main">
          <a:gsLst>
            <a:gs pos="0">
              <a:schemeClr val="accent1">
                <a:lumMod val="20000"/>
                <a:lumOff val="80000"/>
                <a:alpha val="2000"/>
              </a:schemeClr>
            </a:gs>
            <a:gs pos="100000">
              <a:schemeClr val="accent1">
                <a:lumMod val="40000"/>
                <a:lumOff val="60000"/>
                <a:alpha val="29000"/>
              </a:schemeClr>
            </a:gs>
          </a:gsLst>
          <a:lin ang="5400000" scaled="1"/>
        </a:gra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0.57409</cdr:x>
      <cdr:y>0.07166</cdr:y>
    </cdr:from>
    <cdr:to>
      <cdr:x>0.85114</cdr:x>
      <cdr:y>0.47621</cdr:y>
    </cdr:to>
    <cdr:sp macro="" textlink="">
      <cdr:nvSpPr>
        <cdr:cNvPr id="5" name="Rechteck 4">
          <a:extLst xmlns:a="http://schemas.openxmlformats.org/drawingml/2006/main">
            <a:ext uri="{FF2B5EF4-FFF2-40B4-BE49-F238E27FC236}">
              <a16:creationId xmlns:a16="http://schemas.microsoft.com/office/drawing/2014/main" id="{61191156-C7F7-493C-8C1D-A339BE806CB6}"/>
            </a:ext>
          </a:extLst>
        </cdr:cNvPr>
        <cdr:cNvSpPr/>
      </cdr:nvSpPr>
      <cdr:spPr>
        <a:xfrm xmlns:a="http://schemas.openxmlformats.org/drawingml/2006/main">
          <a:off x="2165402" y="483021"/>
          <a:ext cx="1045028" cy="2726871"/>
        </a:xfrm>
        <a:prstGeom xmlns:a="http://schemas.openxmlformats.org/drawingml/2006/main" prst="rect">
          <a:avLst/>
        </a:prstGeom>
        <a:gradFill xmlns:a="http://schemas.openxmlformats.org/drawingml/2006/main">
          <a:gsLst>
            <a:gs pos="0">
              <a:schemeClr val="accent4">
                <a:lumMod val="20000"/>
                <a:lumOff val="80000"/>
                <a:alpha val="2000"/>
              </a:schemeClr>
            </a:gs>
            <a:gs pos="100000">
              <a:schemeClr val="accent4">
                <a:lumMod val="40000"/>
                <a:lumOff val="60000"/>
                <a:alpha val="20000"/>
              </a:schemeClr>
            </a:gs>
          </a:gsLst>
          <a:lin ang="5400000" scaled="1"/>
        </a:gra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0.35764</cdr:x>
      <cdr:y>0.07085</cdr:y>
    </cdr:from>
    <cdr:to>
      <cdr:x>0.45865</cdr:x>
      <cdr:y>0.4754</cdr:y>
    </cdr:to>
    <cdr:sp macro="" textlink="">
      <cdr:nvSpPr>
        <cdr:cNvPr id="6" name="Rechteck 5">
          <a:extLst xmlns:a="http://schemas.openxmlformats.org/drawingml/2006/main">
            <a:ext uri="{FF2B5EF4-FFF2-40B4-BE49-F238E27FC236}">
              <a16:creationId xmlns:a16="http://schemas.microsoft.com/office/drawing/2014/main" id="{A19EE70C-0901-47A6-900A-7B11306D6E1E}"/>
            </a:ext>
          </a:extLst>
        </cdr:cNvPr>
        <cdr:cNvSpPr/>
      </cdr:nvSpPr>
      <cdr:spPr>
        <a:xfrm xmlns:a="http://schemas.openxmlformats.org/drawingml/2006/main">
          <a:off x="1348973" y="477578"/>
          <a:ext cx="381000" cy="2726871"/>
        </a:xfrm>
        <a:prstGeom xmlns:a="http://schemas.openxmlformats.org/drawingml/2006/main" prst="rect">
          <a:avLst/>
        </a:prstGeom>
        <a:gradFill xmlns:a="http://schemas.openxmlformats.org/drawingml/2006/main">
          <a:gsLst>
            <a:gs pos="0">
              <a:schemeClr val="accent1">
                <a:lumMod val="20000"/>
                <a:lumOff val="80000"/>
                <a:alpha val="2000"/>
              </a:schemeClr>
            </a:gs>
            <a:gs pos="100000">
              <a:schemeClr val="accent1">
                <a:lumMod val="40000"/>
                <a:lumOff val="60000"/>
                <a:alpha val="29000"/>
              </a:schemeClr>
            </a:gs>
          </a:gsLst>
          <a:lin ang="5400000" scaled="1"/>
        </a:gra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</cdr:x>
      <cdr:y>0.01413</cdr:y>
    </cdr:from>
    <cdr:to>
      <cdr:x>0.27273</cdr:x>
      <cdr:y>0.04803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ADE1970B-0239-4A37-ABDF-D7F7ADCB7DC4}"/>
            </a:ext>
          </a:extLst>
        </cdr:cNvPr>
        <cdr:cNvSpPr txBox="1"/>
      </cdr:nvSpPr>
      <cdr:spPr>
        <a:xfrm xmlns:a="http://schemas.openxmlformats.org/drawingml/2006/main">
          <a:off x="0" y="95279"/>
          <a:ext cx="1028699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 rtl="0">
            <a:defRPr sz="800" b="0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r>
            <a:rPr lang="de-DE" sz="800"/>
            <a:t>mmolc H+ eq/kWh</a:t>
          </a:r>
        </a:p>
      </cdr:txBody>
    </cdr:sp>
  </cdr:relSizeAnchor>
  <cdr:relSizeAnchor xmlns:cdr="http://schemas.openxmlformats.org/drawingml/2006/chartDrawing">
    <cdr:from>
      <cdr:x>0.35257</cdr:x>
      <cdr:y>0.0713</cdr:y>
    </cdr:from>
    <cdr:to>
      <cdr:x>0.45875</cdr:x>
      <cdr:y>0.47569</cdr:y>
    </cdr:to>
    <cdr:sp macro="" textlink="">
      <cdr:nvSpPr>
        <cdr:cNvPr id="3" name="Rechteck 2">
          <a:extLst xmlns:a="http://schemas.openxmlformats.org/drawingml/2006/main">
            <a:ext uri="{FF2B5EF4-FFF2-40B4-BE49-F238E27FC236}">
              <a16:creationId xmlns:a16="http://schemas.microsoft.com/office/drawing/2014/main" id="{88CF6EAF-2AAC-4FFE-9890-8CEA6C37E0C5}"/>
            </a:ext>
          </a:extLst>
        </cdr:cNvPr>
        <cdr:cNvSpPr/>
      </cdr:nvSpPr>
      <cdr:spPr>
        <a:xfrm xmlns:a="http://schemas.openxmlformats.org/drawingml/2006/main">
          <a:off x="1329871" y="480786"/>
          <a:ext cx="400502" cy="2726871"/>
        </a:xfrm>
        <a:prstGeom xmlns:a="http://schemas.openxmlformats.org/drawingml/2006/main" prst="rect">
          <a:avLst/>
        </a:prstGeom>
        <a:gradFill xmlns:a="http://schemas.openxmlformats.org/drawingml/2006/main">
          <a:gsLst>
            <a:gs pos="0">
              <a:schemeClr val="accent1">
                <a:lumMod val="20000"/>
                <a:lumOff val="80000"/>
                <a:alpha val="2000"/>
              </a:schemeClr>
            </a:gs>
            <a:gs pos="100000">
              <a:schemeClr val="accent1">
                <a:lumMod val="40000"/>
                <a:lumOff val="60000"/>
                <a:alpha val="29000"/>
              </a:schemeClr>
            </a:gs>
          </a:gsLst>
          <a:lin ang="5400000" scaled="1"/>
        </a:gra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0.08319</cdr:x>
      <cdr:y>0.0713</cdr:y>
    </cdr:from>
    <cdr:to>
      <cdr:x>0.35197</cdr:x>
      <cdr:y>0.47569</cdr:y>
    </cdr:to>
    <cdr:sp macro="" textlink="">
      <cdr:nvSpPr>
        <cdr:cNvPr id="4" name="Rechteck 3">
          <a:extLst xmlns:a="http://schemas.openxmlformats.org/drawingml/2006/main">
            <a:ext uri="{FF2B5EF4-FFF2-40B4-BE49-F238E27FC236}">
              <a16:creationId xmlns:a16="http://schemas.microsoft.com/office/drawing/2014/main" id="{7EBBDF8A-1E36-4AB3-A0B7-1C75900A5D8F}"/>
            </a:ext>
          </a:extLst>
        </cdr:cNvPr>
        <cdr:cNvSpPr/>
      </cdr:nvSpPr>
      <cdr:spPr>
        <a:xfrm xmlns:a="http://schemas.openxmlformats.org/drawingml/2006/main">
          <a:off x="313779" y="480786"/>
          <a:ext cx="1013824" cy="2726871"/>
        </a:xfrm>
        <a:prstGeom xmlns:a="http://schemas.openxmlformats.org/drawingml/2006/main" prst="rect">
          <a:avLst/>
        </a:prstGeom>
        <a:gradFill xmlns:a="http://schemas.openxmlformats.org/drawingml/2006/main">
          <a:gsLst>
            <a:gs pos="0">
              <a:schemeClr val="accent4">
                <a:lumMod val="20000"/>
                <a:lumOff val="80000"/>
                <a:alpha val="2000"/>
              </a:schemeClr>
            </a:gs>
            <a:gs pos="100000">
              <a:schemeClr val="accent4">
                <a:lumMod val="40000"/>
                <a:lumOff val="60000"/>
                <a:alpha val="20000"/>
              </a:schemeClr>
            </a:gs>
          </a:gsLst>
          <a:lin ang="5400000" scaled="1"/>
        </a:gra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0.84608</cdr:x>
      <cdr:y>0.0713</cdr:y>
    </cdr:from>
    <cdr:to>
      <cdr:x>0.95226</cdr:x>
      <cdr:y>0.47569</cdr:y>
    </cdr:to>
    <cdr:sp macro="" textlink="">
      <cdr:nvSpPr>
        <cdr:cNvPr id="5" name="Rechteck 4">
          <a:extLst xmlns:a="http://schemas.openxmlformats.org/drawingml/2006/main">
            <a:ext uri="{FF2B5EF4-FFF2-40B4-BE49-F238E27FC236}">
              <a16:creationId xmlns:a16="http://schemas.microsoft.com/office/drawing/2014/main" id="{054CE033-F6C4-4848-B733-FD7C2680DA3E}"/>
            </a:ext>
          </a:extLst>
        </cdr:cNvPr>
        <cdr:cNvSpPr/>
      </cdr:nvSpPr>
      <cdr:spPr>
        <a:xfrm xmlns:a="http://schemas.openxmlformats.org/drawingml/2006/main">
          <a:off x="3191328" y="480786"/>
          <a:ext cx="400502" cy="2726871"/>
        </a:xfrm>
        <a:prstGeom xmlns:a="http://schemas.openxmlformats.org/drawingml/2006/main" prst="rect">
          <a:avLst/>
        </a:prstGeom>
        <a:gradFill xmlns:a="http://schemas.openxmlformats.org/drawingml/2006/main">
          <a:gsLst>
            <a:gs pos="0">
              <a:schemeClr val="accent1">
                <a:lumMod val="20000"/>
                <a:lumOff val="80000"/>
                <a:alpha val="2000"/>
              </a:schemeClr>
            </a:gs>
            <a:gs pos="100000">
              <a:schemeClr val="accent1">
                <a:lumMod val="40000"/>
                <a:lumOff val="60000"/>
                <a:alpha val="29000"/>
              </a:schemeClr>
            </a:gs>
          </a:gsLst>
          <a:lin ang="5400000" scaled="1"/>
        </a:gra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0.57047</cdr:x>
      <cdr:y>0.0713</cdr:y>
    </cdr:from>
    <cdr:to>
      <cdr:x>0.84654</cdr:x>
      <cdr:y>0.47569</cdr:y>
    </cdr:to>
    <cdr:sp macro="" textlink="">
      <cdr:nvSpPr>
        <cdr:cNvPr id="6" name="Rechteck 5">
          <a:extLst xmlns:a="http://schemas.openxmlformats.org/drawingml/2006/main">
            <a:ext uri="{FF2B5EF4-FFF2-40B4-BE49-F238E27FC236}">
              <a16:creationId xmlns:a16="http://schemas.microsoft.com/office/drawing/2014/main" id="{66DDA6C1-B092-463D-BD8A-CFF960160518}"/>
            </a:ext>
          </a:extLst>
        </cdr:cNvPr>
        <cdr:cNvSpPr/>
      </cdr:nvSpPr>
      <cdr:spPr>
        <a:xfrm xmlns:a="http://schemas.openxmlformats.org/drawingml/2006/main">
          <a:off x="2151742" y="480786"/>
          <a:ext cx="1041308" cy="2726871"/>
        </a:xfrm>
        <a:prstGeom xmlns:a="http://schemas.openxmlformats.org/drawingml/2006/main" prst="rect">
          <a:avLst/>
        </a:prstGeom>
        <a:gradFill xmlns:a="http://schemas.openxmlformats.org/drawingml/2006/main">
          <a:gsLst>
            <a:gs pos="0">
              <a:schemeClr val="accent4">
                <a:lumMod val="20000"/>
                <a:lumOff val="80000"/>
                <a:alpha val="2000"/>
              </a:schemeClr>
            </a:gs>
            <a:gs pos="100000">
              <a:schemeClr val="accent4">
                <a:lumMod val="40000"/>
                <a:lumOff val="60000"/>
                <a:alpha val="20000"/>
              </a:schemeClr>
            </a:gs>
          </a:gsLst>
          <a:lin ang="5400000" scaled="1"/>
        </a:gra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0.16739</cdr:x>
      <cdr:y>0.04885</cdr:y>
    </cdr:from>
    <cdr:to>
      <cdr:x>0.16739</cdr:x>
      <cdr:y>0.14035</cdr:y>
    </cdr:to>
    <cdr:cxnSp macro="">
      <cdr:nvCxnSpPr>
        <cdr:cNvPr id="3" name="Gerade Verbindung mit Pfeil 2">
          <a:extLst xmlns:a="http://schemas.openxmlformats.org/drawingml/2006/main">
            <a:ext uri="{FF2B5EF4-FFF2-40B4-BE49-F238E27FC236}">
              <a16:creationId xmlns:a16="http://schemas.microsoft.com/office/drawing/2014/main" id="{2F1DB6E8-CEF4-42D5-B1EB-5E9F69DA8466}"/>
            </a:ext>
          </a:extLst>
        </cdr:cNvPr>
        <cdr:cNvCxnSpPr/>
      </cdr:nvCxnSpPr>
      <cdr:spPr>
        <a:xfrm xmlns:a="http://schemas.openxmlformats.org/drawingml/2006/main" flipH="1" flipV="1">
          <a:off x="631370" y="329713"/>
          <a:ext cx="1" cy="617546"/>
        </a:xfrm>
        <a:prstGeom xmlns:a="http://schemas.openxmlformats.org/drawingml/2006/main" prst="straightConnector1">
          <a:avLst/>
        </a:prstGeom>
        <a:ln xmlns:a="http://schemas.openxmlformats.org/drawingml/2006/main" w="3175">
          <a:solidFill>
            <a:schemeClr val="tx1">
              <a:lumMod val="65000"/>
              <a:lumOff val="35000"/>
            </a:schemeClr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0.3569</cdr:x>
      <cdr:y>0.06236</cdr:y>
    </cdr:from>
    <cdr:to>
      <cdr:x>0.46308</cdr:x>
      <cdr:y>0.46638</cdr:y>
    </cdr:to>
    <cdr:sp macro="" textlink="">
      <cdr:nvSpPr>
        <cdr:cNvPr id="4" name="Rechteck 3">
          <a:extLst xmlns:a="http://schemas.openxmlformats.org/drawingml/2006/main">
            <a:ext uri="{FF2B5EF4-FFF2-40B4-BE49-F238E27FC236}">
              <a16:creationId xmlns:a16="http://schemas.microsoft.com/office/drawing/2014/main" id="{88CF6EAF-2AAC-4FFE-9890-8CEA6C37E0C5}"/>
            </a:ext>
          </a:extLst>
        </cdr:cNvPr>
        <cdr:cNvSpPr/>
      </cdr:nvSpPr>
      <cdr:spPr>
        <a:xfrm xmlns:a="http://schemas.openxmlformats.org/drawingml/2006/main">
          <a:off x="1400583" y="404258"/>
          <a:ext cx="416682" cy="2619121"/>
        </a:xfrm>
        <a:prstGeom xmlns:a="http://schemas.openxmlformats.org/drawingml/2006/main" prst="rect">
          <a:avLst/>
        </a:prstGeom>
        <a:gradFill xmlns:a="http://schemas.openxmlformats.org/drawingml/2006/main">
          <a:gsLst>
            <a:gs pos="0">
              <a:schemeClr val="accent1">
                <a:lumMod val="20000"/>
                <a:lumOff val="80000"/>
                <a:alpha val="2000"/>
              </a:schemeClr>
            </a:gs>
            <a:gs pos="100000">
              <a:schemeClr val="accent1">
                <a:lumMod val="40000"/>
                <a:lumOff val="60000"/>
                <a:alpha val="29000"/>
              </a:schemeClr>
            </a:gs>
          </a:gsLst>
          <a:lin ang="5400000" scaled="1"/>
        </a:gra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0.09283</cdr:x>
      <cdr:y>0.06236</cdr:y>
    </cdr:from>
    <cdr:to>
      <cdr:x>0.3563</cdr:x>
      <cdr:y>0.46638</cdr:y>
    </cdr:to>
    <cdr:sp macro="" textlink="">
      <cdr:nvSpPr>
        <cdr:cNvPr id="5" name="Rechteck 4">
          <a:extLst xmlns:a="http://schemas.openxmlformats.org/drawingml/2006/main">
            <a:ext uri="{FF2B5EF4-FFF2-40B4-BE49-F238E27FC236}">
              <a16:creationId xmlns:a16="http://schemas.microsoft.com/office/drawing/2014/main" id="{7EBBDF8A-1E36-4AB3-A0B7-1C75900A5D8F}"/>
            </a:ext>
          </a:extLst>
        </cdr:cNvPr>
        <cdr:cNvSpPr/>
      </cdr:nvSpPr>
      <cdr:spPr>
        <a:xfrm xmlns:a="http://schemas.openxmlformats.org/drawingml/2006/main">
          <a:off x="350157" y="420915"/>
          <a:ext cx="993773" cy="2726871"/>
        </a:xfrm>
        <a:prstGeom xmlns:a="http://schemas.openxmlformats.org/drawingml/2006/main" prst="rect">
          <a:avLst/>
        </a:prstGeom>
        <a:gradFill xmlns:a="http://schemas.openxmlformats.org/drawingml/2006/main">
          <a:gsLst>
            <a:gs pos="0">
              <a:schemeClr val="accent4">
                <a:lumMod val="20000"/>
                <a:lumOff val="80000"/>
                <a:alpha val="2000"/>
              </a:schemeClr>
            </a:gs>
            <a:gs pos="100000">
              <a:schemeClr val="accent4">
                <a:lumMod val="40000"/>
                <a:lumOff val="60000"/>
                <a:alpha val="20000"/>
              </a:schemeClr>
            </a:gs>
          </a:gsLst>
          <a:lin ang="5400000" scaled="1"/>
        </a:gra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0.84608</cdr:x>
      <cdr:y>0.06236</cdr:y>
    </cdr:from>
    <cdr:to>
      <cdr:x>0.95226</cdr:x>
      <cdr:y>0.46638</cdr:y>
    </cdr:to>
    <cdr:sp macro="" textlink="">
      <cdr:nvSpPr>
        <cdr:cNvPr id="6" name="Rechteck 5">
          <a:extLst xmlns:a="http://schemas.openxmlformats.org/drawingml/2006/main">
            <a:ext uri="{FF2B5EF4-FFF2-40B4-BE49-F238E27FC236}">
              <a16:creationId xmlns:a16="http://schemas.microsoft.com/office/drawing/2014/main" id="{054CE033-F6C4-4848-B733-FD7C2680DA3E}"/>
            </a:ext>
          </a:extLst>
        </cdr:cNvPr>
        <cdr:cNvSpPr/>
      </cdr:nvSpPr>
      <cdr:spPr>
        <a:xfrm xmlns:a="http://schemas.openxmlformats.org/drawingml/2006/main">
          <a:off x="3191327" y="420915"/>
          <a:ext cx="400502" cy="2726871"/>
        </a:xfrm>
        <a:prstGeom xmlns:a="http://schemas.openxmlformats.org/drawingml/2006/main" prst="rect">
          <a:avLst/>
        </a:prstGeom>
        <a:gradFill xmlns:a="http://schemas.openxmlformats.org/drawingml/2006/main">
          <a:gsLst>
            <a:gs pos="0">
              <a:schemeClr val="accent1">
                <a:lumMod val="20000"/>
                <a:lumOff val="80000"/>
                <a:alpha val="2000"/>
              </a:schemeClr>
            </a:gs>
            <a:gs pos="100000">
              <a:schemeClr val="accent1">
                <a:lumMod val="40000"/>
                <a:lumOff val="60000"/>
                <a:alpha val="29000"/>
              </a:schemeClr>
            </a:gs>
          </a:gsLst>
          <a:lin ang="5400000" scaled="1"/>
        </a:gra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0.57265</cdr:x>
      <cdr:y>0.06236</cdr:y>
    </cdr:from>
    <cdr:to>
      <cdr:x>0.84403</cdr:x>
      <cdr:y>0.46638</cdr:y>
    </cdr:to>
    <cdr:sp macro="" textlink="">
      <cdr:nvSpPr>
        <cdr:cNvPr id="7" name="Rechteck 6">
          <a:extLst xmlns:a="http://schemas.openxmlformats.org/drawingml/2006/main">
            <a:ext uri="{FF2B5EF4-FFF2-40B4-BE49-F238E27FC236}">
              <a16:creationId xmlns:a16="http://schemas.microsoft.com/office/drawing/2014/main" id="{66DDA6C1-B092-463D-BD8A-CFF960160518}"/>
            </a:ext>
          </a:extLst>
        </cdr:cNvPr>
        <cdr:cNvSpPr/>
      </cdr:nvSpPr>
      <cdr:spPr>
        <a:xfrm xmlns:a="http://schemas.openxmlformats.org/drawingml/2006/main">
          <a:off x="2159976" y="420915"/>
          <a:ext cx="1023639" cy="2726871"/>
        </a:xfrm>
        <a:prstGeom xmlns:a="http://schemas.openxmlformats.org/drawingml/2006/main" prst="rect">
          <a:avLst/>
        </a:prstGeom>
        <a:gradFill xmlns:a="http://schemas.openxmlformats.org/drawingml/2006/main">
          <a:gsLst>
            <a:gs pos="0">
              <a:schemeClr val="accent4">
                <a:lumMod val="20000"/>
                <a:lumOff val="80000"/>
                <a:alpha val="2000"/>
              </a:schemeClr>
            </a:gs>
            <a:gs pos="100000">
              <a:schemeClr val="accent4">
                <a:lumMod val="40000"/>
                <a:lumOff val="60000"/>
                <a:alpha val="20000"/>
              </a:schemeClr>
            </a:gs>
          </a:gsLst>
          <a:lin ang="5400000" scaled="1"/>
        </a:gra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0.65368</cdr:x>
      <cdr:y>0.04885</cdr:y>
    </cdr:from>
    <cdr:to>
      <cdr:x>0.65368</cdr:x>
      <cdr:y>0.14035</cdr:y>
    </cdr:to>
    <cdr:cxnSp macro="">
      <cdr:nvCxnSpPr>
        <cdr:cNvPr id="8" name="Gerade Verbindung mit Pfeil 7">
          <a:extLst xmlns:a="http://schemas.openxmlformats.org/drawingml/2006/main">
            <a:ext uri="{FF2B5EF4-FFF2-40B4-BE49-F238E27FC236}">
              <a16:creationId xmlns:a16="http://schemas.microsoft.com/office/drawing/2014/main" id="{6C09A7BD-091B-4BE0-83B2-7247411B6177}"/>
            </a:ext>
          </a:extLst>
        </cdr:cNvPr>
        <cdr:cNvCxnSpPr/>
      </cdr:nvCxnSpPr>
      <cdr:spPr>
        <a:xfrm xmlns:a="http://schemas.openxmlformats.org/drawingml/2006/main" flipH="1" flipV="1">
          <a:off x="2465621" y="329706"/>
          <a:ext cx="0" cy="617566"/>
        </a:xfrm>
        <a:prstGeom xmlns:a="http://schemas.openxmlformats.org/drawingml/2006/main" prst="straightConnector1">
          <a:avLst/>
        </a:prstGeom>
        <a:ln xmlns:a="http://schemas.openxmlformats.org/drawingml/2006/main" w="3175">
          <a:solidFill>
            <a:schemeClr val="tx1">
              <a:lumMod val="65000"/>
              <a:lumOff val="35000"/>
            </a:schemeClr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0.02377</cdr:y>
    </cdr:from>
    <cdr:to>
      <cdr:x>0.42642</cdr:x>
      <cdr:y>0.06144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602C08DC-4364-4A78-AF1B-E1933F357957}"/>
            </a:ext>
          </a:extLst>
        </cdr:cNvPr>
        <cdr:cNvSpPr txBox="1"/>
      </cdr:nvSpPr>
      <cdr:spPr>
        <a:xfrm xmlns:a="http://schemas.openxmlformats.org/drawingml/2006/main">
          <a:off x="0" y="153356"/>
          <a:ext cx="953836" cy="2430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900" b="0" i="0" baseline="0">
              <a:effectLst/>
              <a:latin typeface="+mn-lt"/>
              <a:ea typeface="+mn-ea"/>
              <a:cs typeface="+mn-cs"/>
            </a:rPr>
            <a:t>molH</a:t>
          </a:r>
          <a:r>
            <a:rPr lang="en-GB" sz="900" b="0" i="0" baseline="30000">
              <a:effectLst/>
              <a:latin typeface="+mn-lt"/>
              <a:ea typeface="+mn-ea"/>
              <a:cs typeface="+mn-cs"/>
            </a:rPr>
            <a:t>+</a:t>
          </a:r>
          <a:r>
            <a:rPr lang="en-GB" sz="900" b="0" i="0" baseline="0">
              <a:effectLst/>
              <a:latin typeface="+mn-lt"/>
              <a:ea typeface="+mn-ea"/>
              <a:cs typeface="+mn-cs"/>
            </a:rPr>
            <a:t>eq/kWh</a:t>
          </a:r>
          <a:endParaRPr lang="en-GB" sz="900">
            <a:effectLst/>
          </a:endParaRPr>
        </a:p>
        <a:p xmlns:a="http://schemas.openxmlformats.org/drawingml/2006/main">
          <a:endParaRPr lang="en-GB" sz="900"/>
        </a:p>
      </cdr:txBody>
    </cdr:sp>
  </cdr:relSizeAnchor>
  <cdr:relSizeAnchor xmlns:cdr="http://schemas.openxmlformats.org/drawingml/2006/chartDrawing">
    <cdr:from>
      <cdr:x>1</cdr:x>
      <cdr:y>0.18467</cdr:y>
    </cdr:from>
    <cdr:to>
      <cdr:x>1</cdr:x>
      <cdr:y>1</cdr:y>
    </cdr:to>
    <cdr:cxnSp macro="">
      <cdr:nvCxnSpPr>
        <cdr:cNvPr id="3" name="Gerader Verbinder 2">
          <a:extLst xmlns:a="http://schemas.openxmlformats.org/drawingml/2006/main">
            <a:ext uri="{FF2B5EF4-FFF2-40B4-BE49-F238E27FC236}">
              <a16:creationId xmlns:a16="http://schemas.microsoft.com/office/drawing/2014/main" id="{D60C83BC-9464-4B7B-808F-673A4041B99A}"/>
            </a:ext>
          </a:extLst>
        </cdr:cNvPr>
        <cdr:cNvCxnSpPr/>
      </cdr:nvCxnSpPr>
      <cdr:spPr>
        <a:xfrm xmlns:a="http://schemas.openxmlformats.org/drawingml/2006/main" flipV="1">
          <a:off x="18089685" y="39015377"/>
          <a:ext cx="0" cy="5260731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1</cdr:x>
      <cdr:y>0.18467</cdr:y>
    </cdr:from>
    <cdr:to>
      <cdr:x>1</cdr:x>
      <cdr:y>1</cdr:y>
    </cdr:to>
    <cdr:cxnSp macro="">
      <cdr:nvCxnSpPr>
        <cdr:cNvPr id="4" name="Gerader Verbinder 3">
          <a:extLst xmlns:a="http://schemas.openxmlformats.org/drawingml/2006/main">
            <a:ext uri="{FF2B5EF4-FFF2-40B4-BE49-F238E27FC236}">
              <a16:creationId xmlns:a16="http://schemas.microsoft.com/office/drawing/2014/main" id="{D60C83BC-9464-4B7B-808F-673A4041B99A}"/>
            </a:ext>
          </a:extLst>
        </cdr:cNvPr>
        <cdr:cNvCxnSpPr/>
      </cdr:nvCxnSpPr>
      <cdr:spPr>
        <a:xfrm xmlns:a="http://schemas.openxmlformats.org/drawingml/2006/main" flipV="1">
          <a:off x="18089685" y="39015377"/>
          <a:ext cx="0" cy="5260731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1</cdr:x>
      <cdr:y>0.18467</cdr:y>
    </cdr:from>
    <cdr:to>
      <cdr:x>1</cdr:x>
      <cdr:y>1</cdr:y>
    </cdr:to>
    <cdr:cxnSp macro="">
      <cdr:nvCxnSpPr>
        <cdr:cNvPr id="5" name="Gerader Verbinder 4">
          <a:extLst xmlns:a="http://schemas.openxmlformats.org/drawingml/2006/main">
            <a:ext uri="{FF2B5EF4-FFF2-40B4-BE49-F238E27FC236}">
              <a16:creationId xmlns:a16="http://schemas.microsoft.com/office/drawing/2014/main" id="{D60C83BC-9464-4B7B-808F-673A4041B99A}"/>
            </a:ext>
          </a:extLst>
        </cdr:cNvPr>
        <cdr:cNvCxnSpPr/>
      </cdr:nvCxnSpPr>
      <cdr:spPr>
        <a:xfrm xmlns:a="http://schemas.openxmlformats.org/drawingml/2006/main" flipV="1">
          <a:off x="18089685" y="39015377"/>
          <a:ext cx="0" cy="5260731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0.70204</cdr:x>
      <cdr:y>0.05311</cdr:y>
    </cdr:from>
    <cdr:to>
      <cdr:x>0.70204</cdr:x>
      <cdr:y>0.86844</cdr:y>
    </cdr:to>
    <cdr:cxnSp macro="">
      <cdr:nvCxnSpPr>
        <cdr:cNvPr id="6" name="Gerader Verbinder 5">
          <a:extLst xmlns:a="http://schemas.openxmlformats.org/drawingml/2006/main">
            <a:ext uri="{FF2B5EF4-FFF2-40B4-BE49-F238E27FC236}">
              <a16:creationId xmlns:a16="http://schemas.microsoft.com/office/drawing/2014/main" id="{C218703A-EC5E-4FD0-90B3-18C408176B86}"/>
            </a:ext>
          </a:extLst>
        </cdr:cNvPr>
        <cdr:cNvCxnSpPr/>
      </cdr:nvCxnSpPr>
      <cdr:spPr>
        <a:xfrm xmlns:a="http://schemas.openxmlformats.org/drawingml/2006/main" flipV="1">
          <a:off x="1568723" y="342707"/>
          <a:ext cx="0" cy="5260731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0.70625</cdr:x>
      <cdr:y>0.07746</cdr:y>
    </cdr:from>
    <cdr:to>
      <cdr:x>0.91586</cdr:x>
      <cdr:y>0.99886</cdr:y>
    </cdr:to>
    <cdr:sp macro="" textlink="">
      <cdr:nvSpPr>
        <cdr:cNvPr id="7" name="Rechteck 6">
          <a:extLst xmlns:a="http://schemas.openxmlformats.org/drawingml/2006/main">
            <a:ext uri="{FF2B5EF4-FFF2-40B4-BE49-F238E27FC236}">
              <a16:creationId xmlns:a16="http://schemas.microsoft.com/office/drawing/2014/main" id="{4755A2FD-3BC8-41B5-9F2F-FA7FE1E8BAA0}"/>
            </a:ext>
          </a:extLst>
        </cdr:cNvPr>
        <cdr:cNvSpPr/>
      </cdr:nvSpPr>
      <cdr:spPr>
        <a:xfrm xmlns:a="http://schemas.openxmlformats.org/drawingml/2006/main">
          <a:off x="1578130" y="499825"/>
          <a:ext cx="468380" cy="5945134"/>
        </a:xfrm>
        <a:prstGeom xmlns:a="http://schemas.openxmlformats.org/drawingml/2006/main" prst="rect">
          <a:avLst/>
        </a:prstGeom>
        <a:gradFill xmlns:a="http://schemas.openxmlformats.org/drawingml/2006/main">
          <a:gsLst>
            <a:gs pos="0">
              <a:schemeClr val="accent1">
                <a:lumMod val="5000"/>
                <a:lumOff val="95000"/>
                <a:alpha val="0"/>
              </a:schemeClr>
            </a:gs>
            <a:gs pos="100000">
              <a:schemeClr val="accent1">
                <a:lumMod val="60000"/>
                <a:lumOff val="40000"/>
                <a:alpha val="15000"/>
              </a:schemeClr>
            </a:gs>
          </a:gsLst>
          <a:lin ang="5400000" scaled="1"/>
        </a:gra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GB" sz="1100"/>
        </a:p>
      </cdr:txBody>
    </cdr:sp>
  </cdr:relSizeAnchor>
  <cdr:relSizeAnchor xmlns:cdr="http://schemas.openxmlformats.org/drawingml/2006/chartDrawing">
    <cdr:from>
      <cdr:x>0.17834</cdr:x>
      <cdr:y>0.07679</cdr:y>
    </cdr:from>
    <cdr:to>
      <cdr:x>0.70238</cdr:x>
      <cdr:y>1</cdr:y>
    </cdr:to>
    <cdr:sp macro="" textlink="">
      <cdr:nvSpPr>
        <cdr:cNvPr id="8" name="Rechteck 7">
          <a:extLst xmlns:a="http://schemas.openxmlformats.org/drawingml/2006/main">
            <a:ext uri="{FF2B5EF4-FFF2-40B4-BE49-F238E27FC236}">
              <a16:creationId xmlns:a16="http://schemas.microsoft.com/office/drawing/2014/main" id="{C38BD180-AA91-469E-964D-8CB9E65D964B}"/>
            </a:ext>
          </a:extLst>
        </cdr:cNvPr>
        <cdr:cNvSpPr/>
      </cdr:nvSpPr>
      <cdr:spPr>
        <a:xfrm xmlns:a="http://schemas.openxmlformats.org/drawingml/2006/main">
          <a:off x="398504" y="495495"/>
          <a:ext cx="1170968" cy="5956791"/>
        </a:xfrm>
        <a:prstGeom xmlns:a="http://schemas.openxmlformats.org/drawingml/2006/main" prst="rect">
          <a:avLst/>
        </a:prstGeom>
        <a:gradFill xmlns:a="http://schemas.openxmlformats.org/drawingml/2006/main">
          <a:gsLst>
            <a:gs pos="0">
              <a:schemeClr val="accent4">
                <a:lumMod val="20000"/>
                <a:lumOff val="80000"/>
                <a:alpha val="1000"/>
              </a:schemeClr>
            </a:gs>
            <a:gs pos="100000">
              <a:schemeClr val="accent4">
                <a:lumMod val="40000"/>
                <a:lumOff val="60000"/>
                <a:alpha val="14000"/>
              </a:schemeClr>
            </a:gs>
          </a:gsLst>
          <a:lin ang="5400000" scaled="1"/>
        </a:gra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GB" sz="11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0.0238</cdr:y>
    </cdr:from>
    <cdr:to>
      <cdr:x>0.26966</cdr:x>
      <cdr:y>0.06152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602C08DC-4364-4A78-AF1B-E1933F357957}"/>
            </a:ext>
          </a:extLst>
        </cdr:cNvPr>
        <cdr:cNvSpPr txBox="1"/>
      </cdr:nvSpPr>
      <cdr:spPr>
        <a:xfrm xmlns:a="http://schemas.openxmlformats.org/drawingml/2006/main">
          <a:off x="0" y="153358"/>
          <a:ext cx="915948" cy="2430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900" b="0" i="0" baseline="0">
              <a:effectLst/>
              <a:latin typeface="+mn-lt"/>
              <a:ea typeface="+mn-ea"/>
              <a:cs typeface="+mn-cs"/>
            </a:rPr>
            <a:t>mCTU/kWh</a:t>
          </a:r>
          <a:endParaRPr lang="en-GB" sz="900">
            <a:effectLst/>
          </a:endParaRPr>
        </a:p>
        <a:p xmlns:a="http://schemas.openxmlformats.org/drawingml/2006/main">
          <a:endParaRPr lang="en-GB" sz="900"/>
        </a:p>
      </cdr:txBody>
    </cdr:sp>
  </cdr:relSizeAnchor>
  <cdr:relSizeAnchor xmlns:cdr="http://schemas.openxmlformats.org/drawingml/2006/chartDrawing">
    <cdr:from>
      <cdr:x>1</cdr:x>
      <cdr:y>0.18367</cdr:y>
    </cdr:from>
    <cdr:to>
      <cdr:x>1</cdr:x>
      <cdr:y>1</cdr:y>
    </cdr:to>
    <cdr:cxnSp macro="">
      <cdr:nvCxnSpPr>
        <cdr:cNvPr id="3" name="Gerader Verbinder 2">
          <a:extLst xmlns:a="http://schemas.openxmlformats.org/drawingml/2006/main">
            <a:ext uri="{FF2B5EF4-FFF2-40B4-BE49-F238E27FC236}">
              <a16:creationId xmlns:a16="http://schemas.microsoft.com/office/drawing/2014/main" id="{D60C83BC-9464-4B7B-808F-673A4041B99A}"/>
            </a:ext>
          </a:extLst>
        </cdr:cNvPr>
        <cdr:cNvCxnSpPr/>
      </cdr:nvCxnSpPr>
      <cdr:spPr>
        <a:xfrm xmlns:a="http://schemas.openxmlformats.org/drawingml/2006/main" flipV="1">
          <a:off x="18089685" y="39015377"/>
          <a:ext cx="0" cy="5260731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0.46604</cdr:x>
      <cdr:y>0.05502</cdr:y>
    </cdr:from>
    <cdr:to>
      <cdr:x>0.46604</cdr:x>
      <cdr:y>0.86567</cdr:y>
    </cdr:to>
    <cdr:cxnSp macro="">
      <cdr:nvCxnSpPr>
        <cdr:cNvPr id="7" name="Gerader Verbinder 6">
          <a:extLst xmlns:a="http://schemas.openxmlformats.org/drawingml/2006/main">
            <a:ext uri="{FF2B5EF4-FFF2-40B4-BE49-F238E27FC236}">
              <a16:creationId xmlns:a16="http://schemas.microsoft.com/office/drawing/2014/main" id="{C5958912-7007-4C52-A93F-DCD3E5CFB706}"/>
            </a:ext>
          </a:extLst>
        </cdr:cNvPr>
        <cdr:cNvCxnSpPr/>
      </cdr:nvCxnSpPr>
      <cdr:spPr>
        <a:xfrm xmlns:a="http://schemas.openxmlformats.org/drawingml/2006/main" flipV="1">
          <a:off x="1571659" y="354564"/>
          <a:ext cx="0" cy="5224096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8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0.46742</cdr:x>
      <cdr:y>0.07579</cdr:y>
    </cdr:from>
    <cdr:to>
      <cdr:x>0.60986</cdr:x>
      <cdr:y>0.99886</cdr:y>
    </cdr:to>
    <cdr:sp macro="" textlink="">
      <cdr:nvSpPr>
        <cdr:cNvPr id="8" name="Rechteck 7">
          <a:extLst xmlns:a="http://schemas.openxmlformats.org/drawingml/2006/main">
            <a:ext uri="{FF2B5EF4-FFF2-40B4-BE49-F238E27FC236}">
              <a16:creationId xmlns:a16="http://schemas.microsoft.com/office/drawing/2014/main" id="{4755A2FD-3BC8-41B5-9F2F-FA7FE1E8BAA0}"/>
            </a:ext>
          </a:extLst>
        </cdr:cNvPr>
        <cdr:cNvSpPr/>
      </cdr:nvSpPr>
      <cdr:spPr>
        <a:xfrm xmlns:a="http://schemas.openxmlformats.org/drawingml/2006/main">
          <a:off x="1576325" y="488447"/>
          <a:ext cx="480352" cy="5948572"/>
        </a:xfrm>
        <a:prstGeom xmlns:a="http://schemas.openxmlformats.org/drawingml/2006/main" prst="rect">
          <a:avLst/>
        </a:prstGeom>
        <a:gradFill xmlns:a="http://schemas.openxmlformats.org/drawingml/2006/main">
          <a:gsLst>
            <a:gs pos="0">
              <a:schemeClr val="accent1">
                <a:lumMod val="5000"/>
                <a:lumOff val="95000"/>
                <a:alpha val="0"/>
              </a:schemeClr>
            </a:gs>
            <a:gs pos="100000">
              <a:schemeClr val="accent1">
                <a:lumMod val="60000"/>
                <a:lumOff val="40000"/>
                <a:alpha val="15000"/>
              </a:schemeClr>
            </a:gs>
          </a:gsLst>
          <a:lin ang="5400000" scaled="1"/>
        </a:gra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GB" sz="1100"/>
        </a:p>
      </cdr:txBody>
    </cdr:sp>
  </cdr:relSizeAnchor>
  <cdr:relSizeAnchor xmlns:cdr="http://schemas.openxmlformats.org/drawingml/2006/chartDrawing">
    <cdr:from>
      <cdr:x>0.11436</cdr:x>
      <cdr:y>0.07781</cdr:y>
    </cdr:from>
    <cdr:to>
      <cdr:x>0.46398</cdr:x>
      <cdr:y>1</cdr:y>
    </cdr:to>
    <cdr:sp macro="" textlink="">
      <cdr:nvSpPr>
        <cdr:cNvPr id="9" name="Rechteck 8">
          <a:extLst xmlns:a="http://schemas.openxmlformats.org/drawingml/2006/main">
            <a:ext uri="{FF2B5EF4-FFF2-40B4-BE49-F238E27FC236}">
              <a16:creationId xmlns:a16="http://schemas.microsoft.com/office/drawing/2014/main" id="{C38BD180-AA91-469E-964D-8CB9E65D964B}"/>
            </a:ext>
          </a:extLst>
        </cdr:cNvPr>
        <cdr:cNvSpPr/>
      </cdr:nvSpPr>
      <cdr:spPr>
        <a:xfrm xmlns:a="http://schemas.openxmlformats.org/drawingml/2006/main">
          <a:off x="385669" y="501435"/>
          <a:ext cx="1179048" cy="5942911"/>
        </a:xfrm>
        <a:prstGeom xmlns:a="http://schemas.openxmlformats.org/drawingml/2006/main" prst="rect">
          <a:avLst/>
        </a:prstGeom>
        <a:gradFill xmlns:a="http://schemas.openxmlformats.org/drawingml/2006/main">
          <a:gsLst>
            <a:gs pos="0">
              <a:schemeClr val="accent4">
                <a:lumMod val="20000"/>
                <a:lumOff val="80000"/>
                <a:alpha val="1000"/>
              </a:schemeClr>
            </a:gs>
            <a:gs pos="100000">
              <a:schemeClr val="accent4">
                <a:lumMod val="40000"/>
                <a:lumOff val="60000"/>
                <a:alpha val="14000"/>
              </a:schemeClr>
            </a:gs>
          </a:gsLst>
          <a:lin ang="5400000" scaled="1"/>
        </a:gra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GB" sz="110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0.02221</cdr:y>
    </cdr:from>
    <cdr:to>
      <cdr:x>0.42697</cdr:x>
      <cdr:y>0.05992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EF763743-974D-46EC-9F74-787A3F97B58E}"/>
            </a:ext>
          </a:extLst>
        </cdr:cNvPr>
        <cdr:cNvSpPr txBox="1"/>
      </cdr:nvSpPr>
      <cdr:spPr>
        <a:xfrm xmlns:a="http://schemas.openxmlformats.org/drawingml/2006/main">
          <a:off x="0" y="143148"/>
          <a:ext cx="957943" cy="2430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900" b="0" i="0" baseline="0">
              <a:effectLst/>
              <a:latin typeface="+mn-lt"/>
              <a:ea typeface="+mn-ea"/>
              <a:cs typeface="+mn-cs"/>
            </a:rPr>
            <a:t>kgCO</a:t>
          </a:r>
          <a:r>
            <a:rPr lang="en-GB" sz="900" b="0" i="0" baseline="-25000">
              <a:effectLst/>
              <a:latin typeface="+mn-lt"/>
              <a:ea typeface="+mn-ea"/>
              <a:cs typeface="+mn-cs"/>
            </a:rPr>
            <a:t>2</a:t>
          </a:r>
          <a:r>
            <a:rPr lang="en-GB" sz="900" b="0" i="0" baseline="0">
              <a:effectLst/>
              <a:latin typeface="+mn-lt"/>
              <a:ea typeface="+mn-ea"/>
              <a:cs typeface="+mn-cs"/>
            </a:rPr>
            <a:t>eq/kWh</a:t>
          </a:r>
          <a:endParaRPr lang="en-GB" sz="900">
            <a:effectLst/>
          </a:endParaRPr>
        </a:p>
        <a:p xmlns:a="http://schemas.openxmlformats.org/drawingml/2006/main">
          <a:endParaRPr lang="en-GB" sz="900"/>
        </a:p>
      </cdr:txBody>
    </cdr:sp>
  </cdr:relSizeAnchor>
  <cdr:relSizeAnchor xmlns:cdr="http://schemas.openxmlformats.org/drawingml/2006/chartDrawing">
    <cdr:from>
      <cdr:x>0.71262</cdr:x>
      <cdr:y>0.05437</cdr:y>
    </cdr:from>
    <cdr:to>
      <cdr:x>0.71262</cdr:x>
      <cdr:y>0.87043</cdr:y>
    </cdr:to>
    <cdr:cxnSp macro="">
      <cdr:nvCxnSpPr>
        <cdr:cNvPr id="3" name="Gerader Verbinder 2">
          <a:extLst xmlns:a="http://schemas.openxmlformats.org/drawingml/2006/main">
            <a:ext uri="{FF2B5EF4-FFF2-40B4-BE49-F238E27FC236}">
              <a16:creationId xmlns:a16="http://schemas.microsoft.com/office/drawing/2014/main" id="{D60C83BC-9464-4B7B-808F-673A4041B99A}"/>
            </a:ext>
          </a:extLst>
        </cdr:cNvPr>
        <cdr:cNvCxnSpPr/>
      </cdr:nvCxnSpPr>
      <cdr:spPr>
        <a:xfrm xmlns:a="http://schemas.openxmlformats.org/drawingml/2006/main" flipV="1">
          <a:off x="1598814" y="350523"/>
          <a:ext cx="0" cy="5260731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0.71003</cdr:x>
      <cdr:y>0.07661</cdr:y>
    </cdr:from>
    <cdr:to>
      <cdr:x>0.92557</cdr:x>
      <cdr:y>0.99886</cdr:y>
    </cdr:to>
    <cdr:sp macro="" textlink="">
      <cdr:nvSpPr>
        <cdr:cNvPr id="4" name="Rechteck 3">
          <a:extLst xmlns:a="http://schemas.openxmlformats.org/drawingml/2006/main">
            <a:ext uri="{FF2B5EF4-FFF2-40B4-BE49-F238E27FC236}">
              <a16:creationId xmlns:a16="http://schemas.microsoft.com/office/drawing/2014/main" id="{4755A2FD-3BC8-41B5-9F2F-FA7FE1E8BAA0}"/>
            </a:ext>
          </a:extLst>
        </cdr:cNvPr>
        <cdr:cNvSpPr/>
      </cdr:nvSpPr>
      <cdr:spPr>
        <a:xfrm xmlns:a="http://schemas.openxmlformats.org/drawingml/2006/main">
          <a:off x="1584688" y="493868"/>
          <a:ext cx="481056" cy="5945306"/>
        </a:xfrm>
        <a:prstGeom xmlns:a="http://schemas.openxmlformats.org/drawingml/2006/main" prst="rect">
          <a:avLst/>
        </a:prstGeom>
        <a:gradFill xmlns:a="http://schemas.openxmlformats.org/drawingml/2006/main">
          <a:gsLst>
            <a:gs pos="0">
              <a:schemeClr val="accent1">
                <a:lumMod val="5000"/>
                <a:lumOff val="95000"/>
                <a:alpha val="0"/>
              </a:schemeClr>
            </a:gs>
            <a:gs pos="100000">
              <a:schemeClr val="accent1">
                <a:lumMod val="60000"/>
                <a:lumOff val="40000"/>
                <a:alpha val="15000"/>
              </a:schemeClr>
            </a:gs>
          </a:gsLst>
          <a:lin ang="5400000" scaled="1"/>
        </a:gra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GB" sz="1100"/>
        </a:p>
      </cdr:txBody>
    </cdr:sp>
  </cdr:relSizeAnchor>
  <cdr:relSizeAnchor xmlns:cdr="http://schemas.openxmlformats.org/drawingml/2006/chartDrawing">
    <cdr:from>
      <cdr:x>0.17772</cdr:x>
      <cdr:y>0.07728</cdr:y>
    </cdr:from>
    <cdr:to>
      <cdr:x>0.70982</cdr:x>
      <cdr:y>1</cdr:y>
    </cdr:to>
    <cdr:sp macro="" textlink="">
      <cdr:nvSpPr>
        <cdr:cNvPr id="5" name="Rechteck 4">
          <a:extLst xmlns:a="http://schemas.openxmlformats.org/drawingml/2006/main">
            <a:ext uri="{FF2B5EF4-FFF2-40B4-BE49-F238E27FC236}">
              <a16:creationId xmlns:a16="http://schemas.microsoft.com/office/drawing/2014/main" id="{C38BD180-AA91-469E-964D-8CB9E65D964B}"/>
            </a:ext>
          </a:extLst>
        </cdr:cNvPr>
        <cdr:cNvSpPr/>
      </cdr:nvSpPr>
      <cdr:spPr>
        <a:xfrm xmlns:a="http://schemas.openxmlformats.org/drawingml/2006/main">
          <a:off x="395412" y="498195"/>
          <a:ext cx="1183899" cy="5948328"/>
        </a:xfrm>
        <a:prstGeom xmlns:a="http://schemas.openxmlformats.org/drawingml/2006/main" prst="rect">
          <a:avLst/>
        </a:prstGeom>
        <a:gradFill xmlns:a="http://schemas.openxmlformats.org/drawingml/2006/main">
          <a:gsLst>
            <a:gs pos="0">
              <a:schemeClr val="accent4">
                <a:lumMod val="20000"/>
                <a:lumOff val="80000"/>
                <a:alpha val="1000"/>
              </a:schemeClr>
            </a:gs>
            <a:gs pos="100000">
              <a:schemeClr val="accent4">
                <a:lumMod val="40000"/>
                <a:lumOff val="60000"/>
                <a:alpha val="14000"/>
              </a:schemeClr>
            </a:gs>
          </a:gsLst>
          <a:lin ang="5400000" scaled="1"/>
        </a:gra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GB" sz="1100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717177</xdr:colOff>
      <xdr:row>67</xdr:row>
      <xdr:rowOff>71718</xdr:rowOff>
    </xdr:from>
    <xdr:to>
      <xdr:col>30</xdr:col>
      <xdr:colOff>598394</xdr:colOff>
      <xdr:row>78</xdr:row>
      <xdr:rowOff>18684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37</xdr:col>
      <xdr:colOff>479612</xdr:colOff>
      <xdr:row>58</xdr:row>
      <xdr:rowOff>143435</xdr:rowOff>
    </xdr:from>
    <xdr:to>
      <xdr:col>43</xdr:col>
      <xdr:colOff>318247</xdr:colOff>
      <xdr:row>74</xdr:row>
      <xdr:rowOff>17929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31</xdr:col>
      <xdr:colOff>0</xdr:colOff>
      <xdr:row>61</xdr:row>
      <xdr:rowOff>0</xdr:rowOff>
    </xdr:from>
    <xdr:to>
      <xdr:col>36</xdr:col>
      <xdr:colOff>627530</xdr:colOff>
      <xdr:row>76</xdr:row>
      <xdr:rowOff>53788</xdr:rowOff>
    </xdr:to>
    <xdr:graphicFrame macro="">
      <xdr:nvGraphicFramePr>
        <xdr:cNvPr id="10" name="Diagramm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57</xdr:col>
      <xdr:colOff>116541</xdr:colOff>
      <xdr:row>143</xdr:row>
      <xdr:rowOff>35859</xdr:rowOff>
    </xdr:from>
    <xdr:to>
      <xdr:col>62</xdr:col>
      <xdr:colOff>744070</xdr:colOff>
      <xdr:row>158</xdr:row>
      <xdr:rowOff>89647</xdr:rowOff>
    </xdr:to>
    <xdr:graphicFrame macro="">
      <xdr:nvGraphicFramePr>
        <xdr:cNvPr id="11" name="Diagramm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63</xdr:col>
      <xdr:colOff>158262</xdr:colOff>
      <xdr:row>142</xdr:row>
      <xdr:rowOff>134816</xdr:rowOff>
    </xdr:from>
    <xdr:to>
      <xdr:col>67</xdr:col>
      <xdr:colOff>164467</xdr:colOff>
      <xdr:row>158</xdr:row>
      <xdr:rowOff>6896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67</xdr:col>
      <xdr:colOff>211015</xdr:colOff>
      <xdr:row>142</xdr:row>
      <xdr:rowOff>140677</xdr:rowOff>
    </xdr:from>
    <xdr:to>
      <xdr:col>73</xdr:col>
      <xdr:colOff>47236</xdr:colOff>
      <xdr:row>158</xdr:row>
      <xdr:rowOff>12757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55146</xdr:colOff>
      <xdr:row>155</xdr:row>
      <xdr:rowOff>130341</xdr:rowOff>
    </xdr:from>
    <xdr:to>
      <xdr:col>14</xdr:col>
      <xdr:colOff>95250</xdr:colOff>
      <xdr:row>156</xdr:row>
      <xdr:rowOff>100262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BE21AA55-8EAB-4EC8-AF30-A025E70F39EC}"/>
            </a:ext>
          </a:extLst>
        </xdr:cNvPr>
        <xdr:cNvSpPr txBox="1"/>
      </xdr:nvSpPr>
      <xdr:spPr>
        <a:xfrm>
          <a:off x="11314699" y="29657841"/>
          <a:ext cx="802104" cy="1604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600"/>
            <a:t>[mol H+eq / kWh]</a:t>
          </a:r>
        </a:p>
      </xdr:txBody>
    </xdr:sp>
    <xdr:clientData/>
  </xdr:twoCellAnchor>
  <xdr:twoCellAnchor>
    <xdr:from>
      <xdr:col>8</xdr:col>
      <xdr:colOff>647734</xdr:colOff>
      <xdr:row>150</xdr:row>
      <xdr:rowOff>159425</xdr:rowOff>
    </xdr:from>
    <xdr:to>
      <xdr:col>14</xdr:col>
      <xdr:colOff>65814</xdr:colOff>
      <xdr:row>165</xdr:row>
      <xdr:rowOff>45125</xdr:rowOff>
    </xdr:to>
    <xdr:graphicFrame macro="">
      <xdr:nvGraphicFramePr>
        <xdr:cNvPr id="30" name="Diagramm 29">
          <a:extLst>
            <a:ext uri="{FF2B5EF4-FFF2-40B4-BE49-F238E27FC236}">
              <a16:creationId xmlns:a16="http://schemas.microsoft.com/office/drawing/2014/main" id="{98198206-9C12-4B28-84C6-D04D4B7A544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66208</xdr:colOff>
      <xdr:row>150</xdr:row>
      <xdr:rowOff>159425</xdr:rowOff>
    </xdr:from>
    <xdr:to>
      <xdr:col>18</xdr:col>
      <xdr:colOff>361591</xdr:colOff>
      <xdr:row>165</xdr:row>
      <xdr:rowOff>45125</xdr:rowOff>
    </xdr:to>
    <xdr:graphicFrame macro="">
      <xdr:nvGraphicFramePr>
        <xdr:cNvPr id="31" name="Diagramm 30">
          <a:extLst>
            <a:ext uri="{FF2B5EF4-FFF2-40B4-BE49-F238E27FC236}">
              <a16:creationId xmlns:a16="http://schemas.microsoft.com/office/drawing/2014/main" id="{EF0179FE-2A23-4535-8489-35667142C2E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14</xdr:col>
      <xdr:colOff>66208</xdr:colOff>
      <xdr:row>164</xdr:row>
      <xdr:rowOff>18699</xdr:rowOff>
    </xdr:from>
    <xdr:to>
      <xdr:col>18</xdr:col>
      <xdr:colOff>361591</xdr:colOff>
      <xdr:row>178</xdr:row>
      <xdr:rowOff>94899</xdr:rowOff>
    </xdr:to>
    <xdr:graphicFrame macro="">
      <xdr:nvGraphicFramePr>
        <xdr:cNvPr id="36" name="Diagramm 35">
          <a:extLst>
            <a:ext uri="{FF2B5EF4-FFF2-40B4-BE49-F238E27FC236}">
              <a16:creationId xmlns:a16="http://schemas.microsoft.com/office/drawing/2014/main" id="{E8B476B7-D8A9-4871-B6DF-60851A0144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647734</xdr:colOff>
      <xdr:row>164</xdr:row>
      <xdr:rowOff>13486</xdr:rowOff>
    </xdr:from>
    <xdr:to>
      <xdr:col>14</xdr:col>
      <xdr:colOff>65814</xdr:colOff>
      <xdr:row>178</xdr:row>
      <xdr:rowOff>89686</xdr:rowOff>
    </xdr:to>
    <xdr:graphicFrame macro="">
      <xdr:nvGraphicFramePr>
        <xdr:cNvPr id="15" name="Diagramm 14">
          <a:extLst>
            <a:ext uri="{FF2B5EF4-FFF2-40B4-BE49-F238E27FC236}">
              <a16:creationId xmlns:a16="http://schemas.microsoft.com/office/drawing/2014/main" id="{D13B7AE3-6EC6-4761-AD03-72F78FDB759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0.60872</cdr:x>
      <cdr:y>0.03898</cdr:y>
    </cdr:from>
    <cdr:to>
      <cdr:x>0.62086</cdr:x>
      <cdr:y>0.13265</cdr:y>
    </cdr:to>
    <cdr:sp macro="" textlink="">
      <cdr:nvSpPr>
        <cdr:cNvPr id="2" name="Rechteck 1">
          <a:extLst xmlns:a="http://schemas.openxmlformats.org/drawingml/2006/main">
            <a:ext uri="{FF2B5EF4-FFF2-40B4-BE49-F238E27FC236}">
              <a16:creationId xmlns:a16="http://schemas.microsoft.com/office/drawing/2014/main" id="{ABD80E7B-DD0D-49ED-AB2D-EF124822DCB0}"/>
            </a:ext>
          </a:extLst>
        </cdr:cNvPr>
        <cdr:cNvSpPr/>
      </cdr:nvSpPr>
      <cdr:spPr>
        <a:xfrm xmlns:a="http://schemas.openxmlformats.org/drawingml/2006/main">
          <a:off x="2789860" y="108454"/>
          <a:ext cx="55633" cy="260634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40000"/>
            <a:lumOff val="6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0.73369</cdr:x>
      <cdr:y>0.10082</cdr:y>
    </cdr:from>
    <cdr:to>
      <cdr:x>0.74583</cdr:x>
      <cdr:y>0.19449</cdr:y>
    </cdr:to>
    <cdr:sp macro="" textlink="">
      <cdr:nvSpPr>
        <cdr:cNvPr id="3" name="Rechteck 2">
          <a:extLst xmlns:a="http://schemas.openxmlformats.org/drawingml/2006/main">
            <a:ext uri="{FF2B5EF4-FFF2-40B4-BE49-F238E27FC236}">
              <a16:creationId xmlns:a16="http://schemas.microsoft.com/office/drawing/2014/main" id="{9F3CFB28-CCC9-47D0-B016-4D524159F20B}"/>
            </a:ext>
          </a:extLst>
        </cdr:cNvPr>
        <cdr:cNvSpPr/>
      </cdr:nvSpPr>
      <cdr:spPr>
        <a:xfrm xmlns:a="http://schemas.openxmlformats.org/drawingml/2006/main">
          <a:off x="3362589" y="280518"/>
          <a:ext cx="55633" cy="260634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40000"/>
            <a:lumOff val="6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0.21283</cdr:x>
      <cdr:y>0.05118</cdr:y>
    </cdr:from>
    <cdr:to>
      <cdr:x>0.21283</cdr:x>
      <cdr:y>0.72399</cdr:y>
    </cdr:to>
    <cdr:cxnSp macro="">
      <cdr:nvCxnSpPr>
        <cdr:cNvPr id="3" name="Gerader Verbinder 2">
          <a:extLst xmlns:a="http://schemas.openxmlformats.org/drawingml/2006/main">
            <a:ext uri="{FF2B5EF4-FFF2-40B4-BE49-F238E27FC236}">
              <a16:creationId xmlns:a16="http://schemas.microsoft.com/office/drawing/2014/main" id="{BF69AA4B-FF09-4AF8-BA06-29169F749F71}"/>
            </a:ext>
          </a:extLst>
        </cdr:cNvPr>
        <cdr:cNvCxnSpPr/>
      </cdr:nvCxnSpPr>
      <cdr:spPr>
        <a:xfrm xmlns:a="http://schemas.openxmlformats.org/drawingml/2006/main" flipV="1">
          <a:off x="849223" y="140397"/>
          <a:ext cx="0" cy="1845652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2">
              <a:lumMod val="9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0.34015</cdr:x>
      <cdr:y>0.05185</cdr:y>
    </cdr:from>
    <cdr:to>
      <cdr:x>0.34015</cdr:x>
      <cdr:y>0.70836</cdr:y>
    </cdr:to>
    <cdr:cxnSp macro="">
      <cdr:nvCxnSpPr>
        <cdr:cNvPr id="4" name="Gerader Verbinder 3">
          <a:extLst xmlns:a="http://schemas.openxmlformats.org/drawingml/2006/main">
            <a:ext uri="{FF2B5EF4-FFF2-40B4-BE49-F238E27FC236}">
              <a16:creationId xmlns:a16="http://schemas.microsoft.com/office/drawing/2014/main" id="{AD8AFB03-2CFD-454D-8A7B-64E841DF803F}"/>
            </a:ext>
          </a:extLst>
        </cdr:cNvPr>
        <cdr:cNvCxnSpPr/>
      </cdr:nvCxnSpPr>
      <cdr:spPr>
        <a:xfrm xmlns:a="http://schemas.openxmlformats.org/drawingml/2006/main" flipV="1">
          <a:off x="1357206" y="142236"/>
          <a:ext cx="0" cy="180093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2">
              <a:lumMod val="9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0.46489</cdr:x>
      <cdr:y>0.05185</cdr:y>
    </cdr:from>
    <cdr:to>
      <cdr:x>0.46489</cdr:x>
      <cdr:y>0.68634</cdr:y>
    </cdr:to>
    <cdr:cxnSp macro="">
      <cdr:nvCxnSpPr>
        <cdr:cNvPr id="5" name="Gerader Verbinder 4">
          <a:extLst xmlns:a="http://schemas.openxmlformats.org/drawingml/2006/main">
            <a:ext uri="{FF2B5EF4-FFF2-40B4-BE49-F238E27FC236}">
              <a16:creationId xmlns:a16="http://schemas.microsoft.com/office/drawing/2014/main" id="{9E6F8706-9AAF-4E6A-A4B2-488994389301}"/>
            </a:ext>
          </a:extLst>
        </cdr:cNvPr>
        <cdr:cNvCxnSpPr/>
      </cdr:nvCxnSpPr>
      <cdr:spPr>
        <a:xfrm xmlns:a="http://schemas.openxmlformats.org/drawingml/2006/main" flipV="1">
          <a:off x="1854948" y="142235"/>
          <a:ext cx="0" cy="1740533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2">
              <a:lumMod val="9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0.12477</cdr:x>
      <cdr:y>0.18873</cdr:y>
    </cdr:from>
    <cdr:to>
      <cdr:x>0.17706</cdr:x>
      <cdr:y>0.18873</cdr:y>
    </cdr:to>
    <cdr:cxnSp macro="">
      <cdr:nvCxnSpPr>
        <cdr:cNvPr id="6" name="Gerader Verbinder 5">
          <a:extLst xmlns:a="http://schemas.openxmlformats.org/drawingml/2006/main">
            <a:ext uri="{FF2B5EF4-FFF2-40B4-BE49-F238E27FC236}">
              <a16:creationId xmlns:a16="http://schemas.microsoft.com/office/drawing/2014/main" id="{366CAB9E-46A8-4665-8886-215ABC3973F5}"/>
            </a:ext>
          </a:extLst>
        </cdr:cNvPr>
        <cdr:cNvCxnSpPr/>
      </cdr:nvCxnSpPr>
      <cdr:spPr>
        <a:xfrm xmlns:a="http://schemas.openxmlformats.org/drawingml/2006/main">
          <a:off x="497840" y="517718"/>
          <a:ext cx="208641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0.09339</cdr:x>
      <cdr:y>0.13262</cdr:y>
    </cdr:from>
    <cdr:to>
      <cdr:x>0.14621</cdr:x>
      <cdr:y>0.13262</cdr:y>
    </cdr:to>
    <cdr:cxnSp macro="">
      <cdr:nvCxnSpPr>
        <cdr:cNvPr id="11" name="Gerader Verbinder 10">
          <a:extLst xmlns:a="http://schemas.openxmlformats.org/drawingml/2006/main">
            <a:ext uri="{FF2B5EF4-FFF2-40B4-BE49-F238E27FC236}">
              <a16:creationId xmlns:a16="http://schemas.microsoft.com/office/drawing/2014/main" id="{95FE9931-640F-41E8-B642-491830E6EC26}"/>
            </a:ext>
          </a:extLst>
        </cdr:cNvPr>
        <cdr:cNvCxnSpPr/>
      </cdr:nvCxnSpPr>
      <cdr:spPr>
        <a:xfrm xmlns:a="http://schemas.openxmlformats.org/drawingml/2006/main">
          <a:off x="372639" y="363795"/>
          <a:ext cx="210756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0.15533</cdr:x>
      <cdr:y>0.32548</cdr:y>
    </cdr:from>
    <cdr:to>
      <cdr:x>0.20778</cdr:x>
      <cdr:y>0.32548</cdr:y>
    </cdr:to>
    <cdr:cxnSp macro="">
      <cdr:nvCxnSpPr>
        <cdr:cNvPr id="12" name="Gerader Verbinder 11">
          <a:extLst xmlns:a="http://schemas.openxmlformats.org/drawingml/2006/main">
            <a:ext uri="{FF2B5EF4-FFF2-40B4-BE49-F238E27FC236}">
              <a16:creationId xmlns:a16="http://schemas.microsoft.com/office/drawing/2014/main" id="{B8011DA3-56BA-4E81-868B-FB7F919E874E}"/>
            </a:ext>
          </a:extLst>
        </cdr:cNvPr>
        <cdr:cNvCxnSpPr/>
      </cdr:nvCxnSpPr>
      <cdr:spPr>
        <a:xfrm xmlns:a="http://schemas.openxmlformats.org/drawingml/2006/main">
          <a:off x="619779" y="892850"/>
          <a:ext cx="209280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0.59182</cdr:x>
      <cdr:y>0.05185</cdr:y>
    </cdr:from>
    <cdr:to>
      <cdr:x>0.59182</cdr:x>
      <cdr:y>0.68634</cdr:y>
    </cdr:to>
    <cdr:cxnSp macro="">
      <cdr:nvCxnSpPr>
        <cdr:cNvPr id="16" name="Gerader Verbinder 15">
          <a:extLst xmlns:a="http://schemas.openxmlformats.org/drawingml/2006/main">
            <a:ext uri="{FF2B5EF4-FFF2-40B4-BE49-F238E27FC236}">
              <a16:creationId xmlns:a16="http://schemas.microsoft.com/office/drawing/2014/main" id="{F1711454-7BBF-4AC2-B408-9B257033C805}"/>
            </a:ext>
          </a:extLst>
        </cdr:cNvPr>
        <cdr:cNvCxnSpPr/>
      </cdr:nvCxnSpPr>
      <cdr:spPr>
        <a:xfrm xmlns:a="http://schemas.openxmlformats.org/drawingml/2006/main" flipV="1">
          <a:off x="2361397" y="142236"/>
          <a:ext cx="0" cy="174052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2">
              <a:lumMod val="9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0.71803</cdr:x>
      <cdr:y>0.05185</cdr:y>
    </cdr:from>
    <cdr:to>
      <cdr:x>0.71803</cdr:x>
      <cdr:y>0.8862</cdr:y>
    </cdr:to>
    <cdr:cxnSp macro="">
      <cdr:nvCxnSpPr>
        <cdr:cNvPr id="17" name="Gerader Verbinder 16">
          <a:extLst xmlns:a="http://schemas.openxmlformats.org/drawingml/2006/main">
            <a:ext uri="{FF2B5EF4-FFF2-40B4-BE49-F238E27FC236}">
              <a16:creationId xmlns:a16="http://schemas.microsoft.com/office/drawing/2014/main" id="{26C6D8AE-BACF-4344-AE7F-93E004D7E015}"/>
            </a:ext>
          </a:extLst>
        </cdr:cNvPr>
        <cdr:cNvCxnSpPr/>
      </cdr:nvCxnSpPr>
      <cdr:spPr>
        <a:xfrm xmlns:a="http://schemas.openxmlformats.org/drawingml/2006/main" flipV="1">
          <a:off x="2865005" y="142235"/>
          <a:ext cx="0" cy="2288789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bg2">
              <a:lumMod val="9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0.84514</cdr:x>
      <cdr:y>0.05185</cdr:y>
    </cdr:from>
    <cdr:to>
      <cdr:x>0.84514</cdr:x>
      <cdr:y>0.68634</cdr:y>
    </cdr:to>
    <cdr:cxnSp macro="">
      <cdr:nvCxnSpPr>
        <cdr:cNvPr id="18" name="Gerader Verbinder 17">
          <a:extLst xmlns:a="http://schemas.openxmlformats.org/drawingml/2006/main">
            <a:ext uri="{FF2B5EF4-FFF2-40B4-BE49-F238E27FC236}">
              <a16:creationId xmlns:a16="http://schemas.microsoft.com/office/drawing/2014/main" id="{4C0483A6-8331-474B-8228-6EE353C44806}"/>
            </a:ext>
          </a:extLst>
        </cdr:cNvPr>
        <cdr:cNvCxnSpPr/>
      </cdr:nvCxnSpPr>
      <cdr:spPr>
        <a:xfrm xmlns:a="http://schemas.openxmlformats.org/drawingml/2006/main" flipV="1">
          <a:off x="3372182" y="142235"/>
          <a:ext cx="0" cy="1740533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2">
              <a:lumMod val="9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0.37724</cdr:x>
      <cdr:y>0.39558</cdr:y>
    </cdr:from>
    <cdr:to>
      <cdr:x>0.42968</cdr:x>
      <cdr:y>0.39558</cdr:y>
    </cdr:to>
    <cdr:cxnSp macro="">
      <cdr:nvCxnSpPr>
        <cdr:cNvPr id="24" name="Gerader Verbinder 23">
          <a:extLst xmlns:a="http://schemas.openxmlformats.org/drawingml/2006/main">
            <a:ext uri="{FF2B5EF4-FFF2-40B4-BE49-F238E27FC236}">
              <a16:creationId xmlns:a16="http://schemas.microsoft.com/office/drawing/2014/main" id="{108142D3-8361-4195-8F50-D13F1C4490EB}"/>
            </a:ext>
          </a:extLst>
        </cdr:cNvPr>
        <cdr:cNvCxnSpPr/>
      </cdr:nvCxnSpPr>
      <cdr:spPr>
        <a:xfrm xmlns:a="http://schemas.openxmlformats.org/drawingml/2006/main">
          <a:off x="1505221" y="1085153"/>
          <a:ext cx="209240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0.40778</cdr:x>
      <cdr:y>0.37762</cdr:y>
    </cdr:from>
    <cdr:to>
      <cdr:x>0.46023</cdr:x>
      <cdr:y>0.37762</cdr:y>
    </cdr:to>
    <cdr:cxnSp macro="">
      <cdr:nvCxnSpPr>
        <cdr:cNvPr id="25" name="Gerader Verbinder 24">
          <a:extLst xmlns:a="http://schemas.openxmlformats.org/drawingml/2006/main">
            <a:ext uri="{FF2B5EF4-FFF2-40B4-BE49-F238E27FC236}">
              <a16:creationId xmlns:a16="http://schemas.microsoft.com/office/drawing/2014/main" id="{BACB37C2-2CD7-4F1C-AFC9-8AFDDD5809F6}"/>
            </a:ext>
          </a:extLst>
        </cdr:cNvPr>
        <cdr:cNvCxnSpPr/>
      </cdr:nvCxnSpPr>
      <cdr:spPr>
        <a:xfrm xmlns:a="http://schemas.openxmlformats.org/drawingml/2006/main">
          <a:off x="1627072" y="1035880"/>
          <a:ext cx="209280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0.34553</cdr:x>
      <cdr:y>0.33992</cdr:y>
    </cdr:from>
    <cdr:to>
      <cdr:x>0.39798</cdr:x>
      <cdr:y>0.33992</cdr:y>
    </cdr:to>
    <cdr:cxnSp macro="">
      <cdr:nvCxnSpPr>
        <cdr:cNvPr id="26" name="Gerader Verbinder 25">
          <a:extLst xmlns:a="http://schemas.openxmlformats.org/drawingml/2006/main">
            <a:ext uri="{FF2B5EF4-FFF2-40B4-BE49-F238E27FC236}">
              <a16:creationId xmlns:a16="http://schemas.microsoft.com/office/drawing/2014/main" id="{524513CF-0455-4FF3-9553-C86CBE45C364}"/>
            </a:ext>
          </a:extLst>
        </cdr:cNvPr>
        <cdr:cNvCxnSpPr/>
      </cdr:nvCxnSpPr>
      <cdr:spPr>
        <a:xfrm xmlns:a="http://schemas.openxmlformats.org/drawingml/2006/main">
          <a:off x="1378692" y="932460"/>
          <a:ext cx="209280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0.24973</cdr:x>
      <cdr:y>0.17997</cdr:y>
    </cdr:from>
    <cdr:to>
      <cdr:x>0.30217</cdr:x>
      <cdr:y>0.17997</cdr:y>
    </cdr:to>
    <cdr:cxnSp macro="">
      <cdr:nvCxnSpPr>
        <cdr:cNvPr id="27" name="Gerader Verbinder 26">
          <a:extLst xmlns:a="http://schemas.openxmlformats.org/drawingml/2006/main">
            <a:ext uri="{FF2B5EF4-FFF2-40B4-BE49-F238E27FC236}">
              <a16:creationId xmlns:a16="http://schemas.microsoft.com/office/drawing/2014/main" id="{0228833D-4551-41D3-9837-464D4EF9BBEE}"/>
            </a:ext>
          </a:extLst>
        </cdr:cNvPr>
        <cdr:cNvCxnSpPr/>
      </cdr:nvCxnSpPr>
      <cdr:spPr>
        <a:xfrm xmlns:a="http://schemas.openxmlformats.org/drawingml/2006/main">
          <a:off x="996462" y="493699"/>
          <a:ext cx="209240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0.28162</cdr:x>
      <cdr:y>0.16569</cdr:y>
    </cdr:from>
    <cdr:to>
      <cdr:x>0.33407</cdr:x>
      <cdr:y>0.16569</cdr:y>
    </cdr:to>
    <cdr:cxnSp macro="">
      <cdr:nvCxnSpPr>
        <cdr:cNvPr id="28" name="Gerader Verbinder 27">
          <a:extLst xmlns:a="http://schemas.openxmlformats.org/drawingml/2006/main">
            <a:ext uri="{FF2B5EF4-FFF2-40B4-BE49-F238E27FC236}">
              <a16:creationId xmlns:a16="http://schemas.microsoft.com/office/drawing/2014/main" id="{BA18E8B8-67E4-4776-85CA-DA52091BA1DB}"/>
            </a:ext>
          </a:extLst>
        </cdr:cNvPr>
        <cdr:cNvCxnSpPr/>
      </cdr:nvCxnSpPr>
      <cdr:spPr>
        <a:xfrm xmlns:a="http://schemas.openxmlformats.org/drawingml/2006/main">
          <a:off x="1123686" y="454516"/>
          <a:ext cx="209280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0.21925</cdr:x>
      <cdr:y>0.11325</cdr:y>
    </cdr:from>
    <cdr:to>
      <cdr:x>0.27169</cdr:x>
      <cdr:y>0.11325</cdr:y>
    </cdr:to>
    <cdr:cxnSp macro="">
      <cdr:nvCxnSpPr>
        <cdr:cNvPr id="29" name="Gerader Verbinder 28">
          <a:extLst xmlns:a="http://schemas.openxmlformats.org/drawingml/2006/main">
            <a:ext uri="{FF2B5EF4-FFF2-40B4-BE49-F238E27FC236}">
              <a16:creationId xmlns:a16="http://schemas.microsoft.com/office/drawing/2014/main" id="{123A47E6-D7EE-4D05-9BD8-67A34237A257}"/>
            </a:ext>
          </a:extLst>
        </cdr:cNvPr>
        <cdr:cNvCxnSpPr/>
      </cdr:nvCxnSpPr>
      <cdr:spPr>
        <a:xfrm xmlns:a="http://schemas.openxmlformats.org/drawingml/2006/main">
          <a:off x="874825" y="310680"/>
          <a:ext cx="209240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0.47092</cdr:x>
      <cdr:y>0.35232</cdr:y>
    </cdr:from>
    <cdr:to>
      <cdr:x>0.52337</cdr:x>
      <cdr:y>0.35232</cdr:y>
    </cdr:to>
    <cdr:cxnSp macro="">
      <cdr:nvCxnSpPr>
        <cdr:cNvPr id="30" name="Gerader Verbinder 29">
          <a:extLst xmlns:a="http://schemas.openxmlformats.org/drawingml/2006/main">
            <a:ext uri="{FF2B5EF4-FFF2-40B4-BE49-F238E27FC236}">
              <a16:creationId xmlns:a16="http://schemas.microsoft.com/office/drawing/2014/main" id="{6F4EF316-954A-47C5-8D94-7B24C283241B}"/>
            </a:ext>
          </a:extLst>
        </cdr:cNvPr>
        <cdr:cNvCxnSpPr/>
      </cdr:nvCxnSpPr>
      <cdr:spPr>
        <a:xfrm xmlns:a="http://schemas.openxmlformats.org/drawingml/2006/main">
          <a:off x="1879006" y="966493"/>
          <a:ext cx="209279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0.50141</cdr:x>
      <cdr:y>0.41476</cdr:y>
    </cdr:from>
    <cdr:to>
      <cdr:x>0.55385</cdr:x>
      <cdr:y>0.41476</cdr:y>
    </cdr:to>
    <cdr:cxnSp macro="">
      <cdr:nvCxnSpPr>
        <cdr:cNvPr id="31" name="Gerader Verbinder 30">
          <a:extLst xmlns:a="http://schemas.openxmlformats.org/drawingml/2006/main">
            <a:ext uri="{FF2B5EF4-FFF2-40B4-BE49-F238E27FC236}">
              <a16:creationId xmlns:a16="http://schemas.microsoft.com/office/drawing/2014/main" id="{22CE62B7-6A5F-4DCA-A8EA-00C03BA7EA49}"/>
            </a:ext>
          </a:extLst>
        </cdr:cNvPr>
        <cdr:cNvCxnSpPr/>
      </cdr:nvCxnSpPr>
      <cdr:spPr>
        <a:xfrm xmlns:a="http://schemas.openxmlformats.org/drawingml/2006/main">
          <a:off x="2000683" y="1137777"/>
          <a:ext cx="209240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0.5342</cdr:x>
      <cdr:y>0.43301</cdr:y>
    </cdr:from>
    <cdr:to>
      <cdr:x>0.58664</cdr:x>
      <cdr:y>0.43301</cdr:y>
    </cdr:to>
    <cdr:cxnSp macro="">
      <cdr:nvCxnSpPr>
        <cdr:cNvPr id="32" name="Gerader Verbinder 31">
          <a:extLst xmlns:a="http://schemas.openxmlformats.org/drawingml/2006/main">
            <a:ext uri="{FF2B5EF4-FFF2-40B4-BE49-F238E27FC236}">
              <a16:creationId xmlns:a16="http://schemas.microsoft.com/office/drawing/2014/main" id="{8305E463-914B-4461-A706-CB120F92ABF9}"/>
            </a:ext>
          </a:extLst>
        </cdr:cNvPr>
        <cdr:cNvCxnSpPr/>
      </cdr:nvCxnSpPr>
      <cdr:spPr>
        <a:xfrm xmlns:a="http://schemas.openxmlformats.org/drawingml/2006/main">
          <a:off x="2131501" y="1187826"/>
          <a:ext cx="209240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0.59811</cdr:x>
      <cdr:y>0.12983</cdr:y>
    </cdr:from>
    <cdr:to>
      <cdr:x>0.65056</cdr:x>
      <cdr:y>0.12983</cdr:y>
    </cdr:to>
    <cdr:cxnSp macro="">
      <cdr:nvCxnSpPr>
        <cdr:cNvPr id="33" name="Gerader Verbinder 32">
          <a:extLst xmlns:a="http://schemas.openxmlformats.org/drawingml/2006/main">
            <a:ext uri="{FF2B5EF4-FFF2-40B4-BE49-F238E27FC236}">
              <a16:creationId xmlns:a16="http://schemas.microsoft.com/office/drawing/2014/main" id="{FFE73F0A-9387-4EA8-AC32-524757A310C2}"/>
            </a:ext>
          </a:extLst>
        </cdr:cNvPr>
        <cdr:cNvCxnSpPr/>
      </cdr:nvCxnSpPr>
      <cdr:spPr>
        <a:xfrm xmlns:a="http://schemas.openxmlformats.org/drawingml/2006/main">
          <a:off x="2386507" y="356156"/>
          <a:ext cx="209279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0.62981</cdr:x>
      <cdr:y>0.24173</cdr:y>
    </cdr:from>
    <cdr:to>
      <cdr:x>0.68226</cdr:x>
      <cdr:y>0.24173</cdr:y>
    </cdr:to>
    <cdr:cxnSp macro="">
      <cdr:nvCxnSpPr>
        <cdr:cNvPr id="34" name="Gerader Verbinder 33">
          <a:extLst xmlns:a="http://schemas.openxmlformats.org/drawingml/2006/main">
            <a:ext uri="{FF2B5EF4-FFF2-40B4-BE49-F238E27FC236}">
              <a16:creationId xmlns:a16="http://schemas.microsoft.com/office/drawing/2014/main" id="{36F88349-58BC-4CB8-94E6-DC80F217CBC7}"/>
            </a:ext>
          </a:extLst>
        </cdr:cNvPr>
        <cdr:cNvCxnSpPr/>
      </cdr:nvCxnSpPr>
      <cdr:spPr>
        <a:xfrm xmlns:a="http://schemas.openxmlformats.org/drawingml/2006/main">
          <a:off x="2512995" y="663110"/>
          <a:ext cx="209280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0.66049</cdr:x>
      <cdr:y>0.20967</cdr:y>
    </cdr:from>
    <cdr:to>
      <cdr:x>0.71293</cdr:x>
      <cdr:y>0.20967</cdr:y>
    </cdr:to>
    <cdr:cxnSp macro="">
      <cdr:nvCxnSpPr>
        <cdr:cNvPr id="35" name="Gerader Verbinder 34">
          <a:extLst xmlns:a="http://schemas.openxmlformats.org/drawingml/2006/main">
            <a:ext uri="{FF2B5EF4-FFF2-40B4-BE49-F238E27FC236}">
              <a16:creationId xmlns:a16="http://schemas.microsoft.com/office/drawing/2014/main" id="{9982AF21-A607-405D-97EF-CDFFD7771059}"/>
            </a:ext>
          </a:extLst>
        </cdr:cNvPr>
        <cdr:cNvCxnSpPr/>
      </cdr:nvCxnSpPr>
      <cdr:spPr>
        <a:xfrm xmlns:a="http://schemas.openxmlformats.org/drawingml/2006/main">
          <a:off x="2635408" y="575175"/>
          <a:ext cx="209240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0.72273</cdr:x>
      <cdr:y>0.38738</cdr:y>
    </cdr:from>
    <cdr:to>
      <cdr:x>0.77518</cdr:x>
      <cdr:y>0.38738</cdr:y>
    </cdr:to>
    <cdr:cxnSp macro="">
      <cdr:nvCxnSpPr>
        <cdr:cNvPr id="36" name="Gerader Verbinder 35">
          <a:extLst xmlns:a="http://schemas.openxmlformats.org/drawingml/2006/main">
            <a:ext uri="{FF2B5EF4-FFF2-40B4-BE49-F238E27FC236}">
              <a16:creationId xmlns:a16="http://schemas.microsoft.com/office/drawing/2014/main" id="{A1BB827C-B51B-44F2-B711-DDC77DC0B1E0}"/>
            </a:ext>
          </a:extLst>
        </cdr:cNvPr>
        <cdr:cNvCxnSpPr/>
      </cdr:nvCxnSpPr>
      <cdr:spPr>
        <a:xfrm xmlns:a="http://schemas.openxmlformats.org/drawingml/2006/main">
          <a:off x="2883747" y="1062662"/>
          <a:ext cx="209279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0.75443</cdr:x>
      <cdr:y>0.41828</cdr:y>
    </cdr:from>
    <cdr:to>
      <cdr:x>0.80688</cdr:x>
      <cdr:y>0.41828</cdr:y>
    </cdr:to>
    <cdr:cxnSp macro="">
      <cdr:nvCxnSpPr>
        <cdr:cNvPr id="37" name="Gerader Verbinder 36">
          <a:extLst xmlns:a="http://schemas.openxmlformats.org/drawingml/2006/main">
            <a:ext uri="{FF2B5EF4-FFF2-40B4-BE49-F238E27FC236}">
              <a16:creationId xmlns:a16="http://schemas.microsoft.com/office/drawing/2014/main" id="{9B874901-9424-49E8-B6B5-5541156FD2AB}"/>
            </a:ext>
          </a:extLst>
        </cdr:cNvPr>
        <cdr:cNvCxnSpPr/>
      </cdr:nvCxnSpPr>
      <cdr:spPr>
        <a:xfrm xmlns:a="http://schemas.openxmlformats.org/drawingml/2006/main">
          <a:off x="3010236" y="1147419"/>
          <a:ext cx="209280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0.78498</cdr:x>
      <cdr:y>0.49245</cdr:y>
    </cdr:from>
    <cdr:to>
      <cdr:x>0.83742</cdr:x>
      <cdr:y>0.49245</cdr:y>
    </cdr:to>
    <cdr:cxnSp macro="">
      <cdr:nvCxnSpPr>
        <cdr:cNvPr id="38" name="Gerader Verbinder 37">
          <a:extLst xmlns:a="http://schemas.openxmlformats.org/drawingml/2006/main">
            <a:ext uri="{FF2B5EF4-FFF2-40B4-BE49-F238E27FC236}">
              <a16:creationId xmlns:a16="http://schemas.microsoft.com/office/drawing/2014/main" id="{37B041EC-C374-454E-9816-D51175C157E0}"/>
            </a:ext>
          </a:extLst>
        </cdr:cNvPr>
        <cdr:cNvCxnSpPr/>
      </cdr:nvCxnSpPr>
      <cdr:spPr>
        <a:xfrm xmlns:a="http://schemas.openxmlformats.org/drawingml/2006/main">
          <a:off x="3132127" y="1350901"/>
          <a:ext cx="209240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0.84902</cdr:x>
      <cdr:y>0.35574</cdr:y>
    </cdr:from>
    <cdr:to>
      <cdr:x>0.90147</cdr:x>
      <cdr:y>0.35574</cdr:y>
    </cdr:to>
    <cdr:cxnSp macro="">
      <cdr:nvCxnSpPr>
        <cdr:cNvPr id="39" name="Gerader Verbinder 38">
          <a:extLst xmlns:a="http://schemas.openxmlformats.org/drawingml/2006/main">
            <a:ext uri="{FF2B5EF4-FFF2-40B4-BE49-F238E27FC236}">
              <a16:creationId xmlns:a16="http://schemas.microsoft.com/office/drawing/2014/main" id="{775915D6-1C75-4108-89A7-8927C2A21AB9}"/>
            </a:ext>
          </a:extLst>
        </cdr:cNvPr>
        <cdr:cNvCxnSpPr/>
      </cdr:nvCxnSpPr>
      <cdr:spPr>
        <a:xfrm xmlns:a="http://schemas.openxmlformats.org/drawingml/2006/main">
          <a:off x="3387655" y="975865"/>
          <a:ext cx="209279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0.88149</cdr:x>
      <cdr:y>0.4089</cdr:y>
    </cdr:from>
    <cdr:to>
      <cdr:x>0.93394</cdr:x>
      <cdr:y>0.4089</cdr:y>
    </cdr:to>
    <cdr:cxnSp macro="">
      <cdr:nvCxnSpPr>
        <cdr:cNvPr id="40" name="Gerader Verbinder 39">
          <a:extLst xmlns:a="http://schemas.openxmlformats.org/drawingml/2006/main">
            <a:ext uri="{FF2B5EF4-FFF2-40B4-BE49-F238E27FC236}">
              <a16:creationId xmlns:a16="http://schemas.microsoft.com/office/drawing/2014/main" id="{A3DDF141-6E6A-404A-8C31-78B752DF21F5}"/>
            </a:ext>
          </a:extLst>
        </cdr:cNvPr>
        <cdr:cNvCxnSpPr/>
      </cdr:nvCxnSpPr>
      <cdr:spPr>
        <a:xfrm xmlns:a="http://schemas.openxmlformats.org/drawingml/2006/main">
          <a:off x="3517216" y="1121681"/>
          <a:ext cx="209279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0.78876</cdr:x>
      <cdr:y>0.0441</cdr:y>
    </cdr:from>
    <cdr:to>
      <cdr:x>1</cdr:x>
      <cdr:y>0.11538</cdr:y>
    </cdr:to>
    <cdr:sp macro="" textlink="">
      <cdr:nvSpPr>
        <cdr:cNvPr id="41" name="Textfeld 1">
          <a:extLst xmlns:a="http://schemas.openxmlformats.org/drawingml/2006/main">
            <a:ext uri="{FF2B5EF4-FFF2-40B4-BE49-F238E27FC236}">
              <a16:creationId xmlns:a16="http://schemas.microsoft.com/office/drawing/2014/main" id="{0120C2FA-DB45-45EE-ADD6-DE1D70983D7B}"/>
            </a:ext>
          </a:extLst>
        </cdr:cNvPr>
        <cdr:cNvSpPr txBox="1"/>
      </cdr:nvSpPr>
      <cdr:spPr>
        <a:xfrm xmlns:a="http://schemas.openxmlformats.org/drawingml/2006/main">
          <a:off x="3147226" y="120984"/>
          <a:ext cx="842854" cy="1955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/>
            <a:t>[kg CO</a:t>
          </a:r>
          <a:r>
            <a:rPr lang="en-GB" sz="700" baseline="-25000"/>
            <a:t>2</a:t>
          </a:r>
          <a:r>
            <a:rPr lang="en-GB" sz="700"/>
            <a:t>eq/kWh]</a:t>
          </a:r>
        </a:p>
      </cdr:txBody>
    </cdr:sp>
  </cdr:relSizeAnchor>
  <cdr:relSizeAnchor xmlns:cdr="http://schemas.openxmlformats.org/drawingml/2006/chartDrawing">
    <cdr:from>
      <cdr:x>0.91212</cdr:x>
      <cdr:y>0.3971</cdr:y>
    </cdr:from>
    <cdr:to>
      <cdr:x>0.96457</cdr:x>
      <cdr:y>0.3971</cdr:y>
    </cdr:to>
    <cdr:cxnSp macro="">
      <cdr:nvCxnSpPr>
        <cdr:cNvPr id="42" name="Gerader Verbinder 41">
          <a:extLst xmlns:a="http://schemas.openxmlformats.org/drawingml/2006/main">
            <a:ext uri="{FF2B5EF4-FFF2-40B4-BE49-F238E27FC236}">
              <a16:creationId xmlns:a16="http://schemas.microsoft.com/office/drawing/2014/main" id="{7C286FE5-ED44-4FC4-B845-6260E08A58AC}"/>
            </a:ext>
          </a:extLst>
        </cdr:cNvPr>
        <cdr:cNvCxnSpPr/>
      </cdr:nvCxnSpPr>
      <cdr:spPr>
        <a:xfrm xmlns:a="http://schemas.openxmlformats.org/drawingml/2006/main">
          <a:off x="3639424" y="1089332"/>
          <a:ext cx="209279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0.28267</cdr:x>
      <cdr:y>0.16734</cdr:y>
    </cdr:from>
    <cdr:to>
      <cdr:x>0.30339</cdr:x>
      <cdr:y>0.18046</cdr:y>
    </cdr:to>
    <cdr:sp macro="" textlink="">
      <cdr:nvSpPr>
        <cdr:cNvPr id="43" name="Rechteck 42">
          <a:extLst xmlns:a="http://schemas.openxmlformats.org/drawingml/2006/main">
            <a:ext uri="{FF2B5EF4-FFF2-40B4-BE49-F238E27FC236}">
              <a16:creationId xmlns:a16="http://schemas.microsoft.com/office/drawing/2014/main" id="{08F34FCD-718C-40EA-A94D-BE0F1967347C}"/>
            </a:ext>
          </a:extLst>
        </cdr:cNvPr>
        <cdr:cNvSpPr/>
      </cdr:nvSpPr>
      <cdr:spPr>
        <a:xfrm xmlns:a="http://schemas.openxmlformats.org/drawingml/2006/main">
          <a:off x="1127869" y="459048"/>
          <a:ext cx="82671" cy="36000"/>
        </a:xfrm>
        <a:prstGeom xmlns:a="http://schemas.openxmlformats.org/drawingml/2006/main" prst="rect">
          <a:avLst/>
        </a:prstGeom>
        <a:pattFill xmlns:a="http://schemas.openxmlformats.org/drawingml/2006/main" prst="zigZag">
          <a:fgClr>
            <a:schemeClr val="tx1">
              <a:lumMod val="50000"/>
              <a:lumOff val="50000"/>
            </a:schemeClr>
          </a:fgClr>
          <a:bgClr>
            <a:schemeClr val="accent6">
              <a:lumMod val="20000"/>
              <a:lumOff val="80000"/>
            </a:schemeClr>
          </a:bgClr>
        </a:patt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0.40878</cdr:x>
      <cdr:y>0.3796</cdr:y>
    </cdr:from>
    <cdr:to>
      <cdr:x>0.4295</cdr:x>
      <cdr:y>0.39273</cdr:y>
    </cdr:to>
    <cdr:sp macro="" textlink="">
      <cdr:nvSpPr>
        <cdr:cNvPr id="44" name="Rechteck 43">
          <a:extLst xmlns:a="http://schemas.openxmlformats.org/drawingml/2006/main">
            <a:ext uri="{FF2B5EF4-FFF2-40B4-BE49-F238E27FC236}">
              <a16:creationId xmlns:a16="http://schemas.microsoft.com/office/drawing/2014/main" id="{9C5BE177-8761-4956-86DD-EA4CD42FC3FF}"/>
            </a:ext>
          </a:extLst>
        </cdr:cNvPr>
        <cdr:cNvSpPr/>
      </cdr:nvSpPr>
      <cdr:spPr>
        <a:xfrm xmlns:a="http://schemas.openxmlformats.org/drawingml/2006/main">
          <a:off x="1631076" y="1041331"/>
          <a:ext cx="82671" cy="36000"/>
        </a:xfrm>
        <a:prstGeom xmlns:a="http://schemas.openxmlformats.org/drawingml/2006/main" prst="rect">
          <a:avLst/>
        </a:prstGeom>
        <a:pattFill xmlns:a="http://schemas.openxmlformats.org/drawingml/2006/main" prst="zigZag">
          <a:fgClr>
            <a:schemeClr val="tx1">
              <a:lumMod val="50000"/>
              <a:lumOff val="50000"/>
            </a:schemeClr>
          </a:fgClr>
          <a:bgClr>
            <a:schemeClr val="accent6">
              <a:lumMod val="20000"/>
              <a:lumOff val="80000"/>
            </a:schemeClr>
          </a:bgClr>
        </a:patt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0.66011</cdr:x>
      <cdr:y>0.21189</cdr:y>
    </cdr:from>
    <cdr:to>
      <cdr:x>0.68083</cdr:x>
      <cdr:y>0.24076</cdr:y>
    </cdr:to>
    <cdr:sp macro="" textlink="">
      <cdr:nvSpPr>
        <cdr:cNvPr id="45" name="Rechteck 44">
          <a:extLst xmlns:a="http://schemas.openxmlformats.org/drawingml/2006/main">
            <a:ext uri="{FF2B5EF4-FFF2-40B4-BE49-F238E27FC236}">
              <a16:creationId xmlns:a16="http://schemas.microsoft.com/office/drawing/2014/main" id="{41DDD19C-6B46-412C-BACF-FBF488FB746F}"/>
            </a:ext>
          </a:extLst>
        </cdr:cNvPr>
        <cdr:cNvSpPr/>
      </cdr:nvSpPr>
      <cdr:spPr>
        <a:xfrm xmlns:a="http://schemas.openxmlformats.org/drawingml/2006/main">
          <a:off x="2633897" y="581256"/>
          <a:ext cx="82671" cy="79200"/>
        </a:xfrm>
        <a:prstGeom xmlns:a="http://schemas.openxmlformats.org/drawingml/2006/main" prst="rect">
          <a:avLst/>
        </a:prstGeom>
        <a:pattFill xmlns:a="http://schemas.openxmlformats.org/drawingml/2006/main" prst="zigZag">
          <a:fgClr>
            <a:schemeClr val="tx1">
              <a:lumMod val="50000"/>
              <a:lumOff val="50000"/>
            </a:schemeClr>
          </a:fgClr>
          <a:bgClr>
            <a:schemeClr val="accent6">
              <a:lumMod val="20000"/>
              <a:lumOff val="80000"/>
            </a:schemeClr>
          </a:bgClr>
        </a:patt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0.91324</cdr:x>
      <cdr:y>0.39795</cdr:y>
    </cdr:from>
    <cdr:to>
      <cdr:x>0.93396</cdr:x>
      <cdr:y>0.40713</cdr:y>
    </cdr:to>
    <cdr:sp macro="" textlink="">
      <cdr:nvSpPr>
        <cdr:cNvPr id="46" name="Rechteck 45">
          <a:extLst xmlns:a="http://schemas.openxmlformats.org/drawingml/2006/main">
            <a:ext uri="{FF2B5EF4-FFF2-40B4-BE49-F238E27FC236}">
              <a16:creationId xmlns:a16="http://schemas.microsoft.com/office/drawing/2014/main" id="{8E07D9D0-DBE0-4E8E-80C0-A15191FA8C1B}"/>
            </a:ext>
          </a:extLst>
        </cdr:cNvPr>
        <cdr:cNvSpPr/>
      </cdr:nvSpPr>
      <cdr:spPr>
        <a:xfrm xmlns:a="http://schemas.openxmlformats.org/drawingml/2006/main">
          <a:off x="3643907" y="1091652"/>
          <a:ext cx="82671" cy="25200"/>
        </a:xfrm>
        <a:prstGeom xmlns:a="http://schemas.openxmlformats.org/drawingml/2006/main" prst="rect">
          <a:avLst/>
        </a:prstGeom>
        <a:pattFill xmlns:a="http://schemas.openxmlformats.org/drawingml/2006/main" prst="zigZag">
          <a:fgClr>
            <a:schemeClr val="tx1">
              <a:lumMod val="50000"/>
              <a:lumOff val="50000"/>
            </a:schemeClr>
          </a:fgClr>
          <a:bgClr>
            <a:schemeClr val="accent6">
              <a:lumMod val="20000"/>
              <a:lumOff val="80000"/>
            </a:schemeClr>
          </a:bgClr>
        </a:patt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0.22003</cdr:x>
      <cdr:y>0.05118</cdr:y>
    </cdr:from>
    <cdr:to>
      <cdr:x>0.22003</cdr:x>
      <cdr:y>0.66122</cdr:y>
    </cdr:to>
    <cdr:cxnSp macro="">
      <cdr:nvCxnSpPr>
        <cdr:cNvPr id="3" name="Gerader Verbinder 2">
          <a:extLst xmlns:a="http://schemas.openxmlformats.org/drawingml/2006/main">
            <a:ext uri="{FF2B5EF4-FFF2-40B4-BE49-F238E27FC236}">
              <a16:creationId xmlns:a16="http://schemas.microsoft.com/office/drawing/2014/main" id="{BF69AA4B-FF09-4AF8-BA06-29169F749F71}"/>
            </a:ext>
          </a:extLst>
        </cdr:cNvPr>
        <cdr:cNvCxnSpPr/>
      </cdr:nvCxnSpPr>
      <cdr:spPr>
        <a:xfrm xmlns:a="http://schemas.openxmlformats.org/drawingml/2006/main" flipV="1">
          <a:off x="878789" y="140397"/>
          <a:ext cx="0" cy="167347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2">
              <a:lumMod val="9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0.34555</cdr:x>
      <cdr:y>0.05185</cdr:y>
    </cdr:from>
    <cdr:to>
      <cdr:x>0.34555</cdr:x>
      <cdr:y>0.66122</cdr:y>
    </cdr:to>
    <cdr:cxnSp macro="">
      <cdr:nvCxnSpPr>
        <cdr:cNvPr id="4" name="Gerader Verbinder 3">
          <a:extLst xmlns:a="http://schemas.openxmlformats.org/drawingml/2006/main">
            <a:ext uri="{FF2B5EF4-FFF2-40B4-BE49-F238E27FC236}">
              <a16:creationId xmlns:a16="http://schemas.microsoft.com/office/drawing/2014/main" id="{AD8AFB03-2CFD-454D-8A7B-64E841DF803F}"/>
            </a:ext>
          </a:extLst>
        </cdr:cNvPr>
        <cdr:cNvCxnSpPr/>
      </cdr:nvCxnSpPr>
      <cdr:spPr>
        <a:xfrm xmlns:a="http://schemas.openxmlformats.org/drawingml/2006/main" flipV="1">
          <a:off x="1380111" y="142235"/>
          <a:ext cx="0" cy="1671632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2">
              <a:lumMod val="9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0.46849</cdr:x>
      <cdr:y>0.05185</cdr:y>
    </cdr:from>
    <cdr:to>
      <cdr:x>0.46849</cdr:x>
      <cdr:y>0.6586</cdr:y>
    </cdr:to>
    <cdr:cxnSp macro="">
      <cdr:nvCxnSpPr>
        <cdr:cNvPr id="5" name="Gerader Verbinder 4">
          <a:extLst xmlns:a="http://schemas.openxmlformats.org/drawingml/2006/main">
            <a:ext uri="{FF2B5EF4-FFF2-40B4-BE49-F238E27FC236}">
              <a16:creationId xmlns:a16="http://schemas.microsoft.com/office/drawing/2014/main" id="{9E6F8706-9AAF-4E6A-A4B2-488994389301}"/>
            </a:ext>
          </a:extLst>
        </cdr:cNvPr>
        <cdr:cNvCxnSpPr/>
      </cdr:nvCxnSpPr>
      <cdr:spPr>
        <a:xfrm xmlns:a="http://schemas.openxmlformats.org/drawingml/2006/main" flipV="1">
          <a:off x="1871129" y="142237"/>
          <a:ext cx="0" cy="1664442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2">
              <a:lumMod val="9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0.13194</cdr:x>
      <cdr:y>0.16907</cdr:y>
    </cdr:from>
    <cdr:to>
      <cdr:x>0.18423</cdr:x>
      <cdr:y>0.16907</cdr:y>
    </cdr:to>
    <cdr:cxnSp macro="">
      <cdr:nvCxnSpPr>
        <cdr:cNvPr id="6" name="Gerader Verbinder 5">
          <a:extLst xmlns:a="http://schemas.openxmlformats.org/drawingml/2006/main">
            <a:ext uri="{FF2B5EF4-FFF2-40B4-BE49-F238E27FC236}">
              <a16:creationId xmlns:a16="http://schemas.microsoft.com/office/drawing/2014/main" id="{366CAB9E-46A8-4665-8886-215ABC3973F5}"/>
            </a:ext>
          </a:extLst>
        </cdr:cNvPr>
        <cdr:cNvCxnSpPr/>
      </cdr:nvCxnSpPr>
      <cdr:spPr>
        <a:xfrm xmlns:a="http://schemas.openxmlformats.org/drawingml/2006/main">
          <a:off x="526953" y="463802"/>
          <a:ext cx="208844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0.10242</cdr:x>
      <cdr:y>0.10903</cdr:y>
    </cdr:from>
    <cdr:to>
      <cdr:x>0.15524</cdr:x>
      <cdr:y>0.10903</cdr:y>
    </cdr:to>
    <cdr:cxnSp macro="">
      <cdr:nvCxnSpPr>
        <cdr:cNvPr id="11" name="Gerader Verbinder 10">
          <a:extLst xmlns:a="http://schemas.openxmlformats.org/drawingml/2006/main">
            <a:ext uri="{FF2B5EF4-FFF2-40B4-BE49-F238E27FC236}">
              <a16:creationId xmlns:a16="http://schemas.microsoft.com/office/drawing/2014/main" id="{95FE9931-640F-41E8-B642-491830E6EC26}"/>
            </a:ext>
          </a:extLst>
        </cdr:cNvPr>
        <cdr:cNvCxnSpPr/>
      </cdr:nvCxnSpPr>
      <cdr:spPr>
        <a:xfrm xmlns:a="http://schemas.openxmlformats.org/drawingml/2006/main">
          <a:off x="409066" y="299097"/>
          <a:ext cx="210961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0.16433</cdr:x>
      <cdr:y>0.53643</cdr:y>
    </cdr:from>
    <cdr:to>
      <cdr:x>0.21678</cdr:x>
      <cdr:y>0.53643</cdr:y>
    </cdr:to>
    <cdr:cxnSp macro="">
      <cdr:nvCxnSpPr>
        <cdr:cNvPr id="12" name="Gerader Verbinder 11">
          <a:extLst xmlns:a="http://schemas.openxmlformats.org/drawingml/2006/main">
            <a:ext uri="{FF2B5EF4-FFF2-40B4-BE49-F238E27FC236}">
              <a16:creationId xmlns:a16="http://schemas.microsoft.com/office/drawing/2014/main" id="{B8011DA3-56BA-4E81-868B-FB7F919E874E}"/>
            </a:ext>
          </a:extLst>
        </cdr:cNvPr>
        <cdr:cNvCxnSpPr/>
      </cdr:nvCxnSpPr>
      <cdr:spPr>
        <a:xfrm xmlns:a="http://schemas.openxmlformats.org/drawingml/2006/main">
          <a:off x="656324" y="1471539"/>
          <a:ext cx="209484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0.59272</cdr:x>
      <cdr:y>0.05185</cdr:y>
    </cdr:from>
    <cdr:to>
      <cdr:x>0.59272</cdr:x>
      <cdr:y>0.65991</cdr:y>
    </cdr:to>
    <cdr:cxnSp macro="">
      <cdr:nvCxnSpPr>
        <cdr:cNvPr id="16" name="Gerader Verbinder 15">
          <a:extLst xmlns:a="http://schemas.openxmlformats.org/drawingml/2006/main">
            <a:ext uri="{FF2B5EF4-FFF2-40B4-BE49-F238E27FC236}">
              <a16:creationId xmlns:a16="http://schemas.microsoft.com/office/drawing/2014/main" id="{F1711454-7BBF-4AC2-B408-9B257033C805}"/>
            </a:ext>
          </a:extLst>
        </cdr:cNvPr>
        <cdr:cNvCxnSpPr/>
      </cdr:nvCxnSpPr>
      <cdr:spPr>
        <a:xfrm xmlns:a="http://schemas.openxmlformats.org/drawingml/2006/main" flipV="1">
          <a:off x="2367298" y="142237"/>
          <a:ext cx="0" cy="1668036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2">
              <a:lumMod val="9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0.71713</cdr:x>
      <cdr:y>0.05185</cdr:y>
    </cdr:from>
    <cdr:to>
      <cdr:x>0.71713</cdr:x>
      <cdr:y>0.91804</cdr:y>
    </cdr:to>
    <cdr:cxnSp macro="">
      <cdr:nvCxnSpPr>
        <cdr:cNvPr id="17" name="Gerader Verbinder 16">
          <a:extLst xmlns:a="http://schemas.openxmlformats.org/drawingml/2006/main">
            <a:ext uri="{FF2B5EF4-FFF2-40B4-BE49-F238E27FC236}">
              <a16:creationId xmlns:a16="http://schemas.microsoft.com/office/drawing/2014/main" id="{26C6D8AE-BACF-4344-AE7F-93E004D7E015}"/>
            </a:ext>
          </a:extLst>
        </cdr:cNvPr>
        <cdr:cNvCxnSpPr/>
      </cdr:nvCxnSpPr>
      <cdr:spPr>
        <a:xfrm xmlns:a="http://schemas.openxmlformats.org/drawingml/2006/main" flipV="1">
          <a:off x="2864188" y="142236"/>
          <a:ext cx="0" cy="2376122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bg2">
              <a:lumMod val="9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0.83974</cdr:x>
      <cdr:y>0.05185</cdr:y>
    </cdr:from>
    <cdr:to>
      <cdr:x>0.83974</cdr:x>
      <cdr:y>0.66253</cdr:y>
    </cdr:to>
    <cdr:cxnSp macro="">
      <cdr:nvCxnSpPr>
        <cdr:cNvPr id="18" name="Gerader Verbinder 17">
          <a:extLst xmlns:a="http://schemas.openxmlformats.org/drawingml/2006/main">
            <a:ext uri="{FF2B5EF4-FFF2-40B4-BE49-F238E27FC236}">
              <a16:creationId xmlns:a16="http://schemas.microsoft.com/office/drawing/2014/main" id="{4C0483A6-8331-474B-8228-6EE353C44806}"/>
            </a:ext>
          </a:extLst>
        </cdr:cNvPr>
        <cdr:cNvCxnSpPr/>
      </cdr:nvCxnSpPr>
      <cdr:spPr>
        <a:xfrm xmlns:a="http://schemas.openxmlformats.org/drawingml/2006/main" flipV="1">
          <a:off x="3353887" y="142236"/>
          <a:ext cx="0" cy="1675226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2">
              <a:lumMod val="9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0.41144</cdr:x>
      <cdr:y>0.63929</cdr:y>
    </cdr:from>
    <cdr:to>
      <cdr:x>0.46388</cdr:x>
      <cdr:y>0.63929</cdr:y>
    </cdr:to>
    <cdr:cxnSp macro="">
      <cdr:nvCxnSpPr>
        <cdr:cNvPr id="24" name="Gerader Verbinder 23">
          <a:extLst xmlns:a="http://schemas.openxmlformats.org/drawingml/2006/main">
            <a:ext uri="{FF2B5EF4-FFF2-40B4-BE49-F238E27FC236}">
              <a16:creationId xmlns:a16="http://schemas.microsoft.com/office/drawing/2014/main" id="{108142D3-8361-4195-8F50-D13F1C4490EB}"/>
            </a:ext>
          </a:extLst>
        </cdr:cNvPr>
        <cdr:cNvCxnSpPr/>
      </cdr:nvCxnSpPr>
      <cdr:spPr>
        <a:xfrm xmlns:a="http://schemas.openxmlformats.org/drawingml/2006/main">
          <a:off x="1643266" y="1753700"/>
          <a:ext cx="209443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0.38168</cdr:x>
      <cdr:y>0.63443</cdr:y>
    </cdr:from>
    <cdr:to>
      <cdr:x>0.43413</cdr:x>
      <cdr:y>0.63443</cdr:y>
    </cdr:to>
    <cdr:cxnSp macro="">
      <cdr:nvCxnSpPr>
        <cdr:cNvPr id="25" name="Gerader Verbinder 24">
          <a:extLst xmlns:a="http://schemas.openxmlformats.org/drawingml/2006/main">
            <a:ext uri="{FF2B5EF4-FFF2-40B4-BE49-F238E27FC236}">
              <a16:creationId xmlns:a16="http://schemas.microsoft.com/office/drawing/2014/main" id="{BACB37C2-2CD7-4F1C-AFC9-8AFDDD5809F6}"/>
            </a:ext>
          </a:extLst>
        </cdr:cNvPr>
        <cdr:cNvCxnSpPr/>
      </cdr:nvCxnSpPr>
      <cdr:spPr>
        <a:xfrm xmlns:a="http://schemas.openxmlformats.org/drawingml/2006/main">
          <a:off x="1524421" y="1740371"/>
          <a:ext cx="209483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0.35003</cdr:x>
      <cdr:y>0.57839</cdr:y>
    </cdr:from>
    <cdr:to>
      <cdr:x>0.40248</cdr:x>
      <cdr:y>0.57839</cdr:y>
    </cdr:to>
    <cdr:cxnSp macro="">
      <cdr:nvCxnSpPr>
        <cdr:cNvPr id="26" name="Gerader Verbinder 25">
          <a:extLst xmlns:a="http://schemas.openxmlformats.org/drawingml/2006/main">
            <a:ext uri="{FF2B5EF4-FFF2-40B4-BE49-F238E27FC236}">
              <a16:creationId xmlns:a16="http://schemas.microsoft.com/office/drawing/2014/main" id="{524513CF-0455-4FF3-9553-C86CBE45C364}"/>
            </a:ext>
          </a:extLst>
        </cdr:cNvPr>
        <cdr:cNvCxnSpPr/>
      </cdr:nvCxnSpPr>
      <cdr:spPr>
        <a:xfrm xmlns:a="http://schemas.openxmlformats.org/drawingml/2006/main">
          <a:off x="1398004" y="1586630"/>
          <a:ext cx="209483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0.25622</cdr:x>
      <cdr:y>0.60242</cdr:y>
    </cdr:from>
    <cdr:to>
      <cdr:x>0.30866</cdr:x>
      <cdr:y>0.60242</cdr:y>
    </cdr:to>
    <cdr:cxnSp macro="">
      <cdr:nvCxnSpPr>
        <cdr:cNvPr id="27" name="Gerader Verbinder 26">
          <a:extLst xmlns:a="http://schemas.openxmlformats.org/drawingml/2006/main">
            <a:ext uri="{FF2B5EF4-FFF2-40B4-BE49-F238E27FC236}">
              <a16:creationId xmlns:a16="http://schemas.microsoft.com/office/drawing/2014/main" id="{0228833D-4551-41D3-9837-464D4EF9BBEE}"/>
            </a:ext>
          </a:extLst>
        </cdr:cNvPr>
        <cdr:cNvCxnSpPr/>
      </cdr:nvCxnSpPr>
      <cdr:spPr>
        <a:xfrm xmlns:a="http://schemas.openxmlformats.org/drawingml/2006/main">
          <a:off x="1023331" y="1652546"/>
          <a:ext cx="209443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0.28792</cdr:x>
      <cdr:y>0.59939</cdr:y>
    </cdr:from>
    <cdr:to>
      <cdr:x>0.34037</cdr:x>
      <cdr:y>0.59939</cdr:y>
    </cdr:to>
    <cdr:cxnSp macro="">
      <cdr:nvCxnSpPr>
        <cdr:cNvPr id="28" name="Gerader Verbinder 27">
          <a:extLst xmlns:a="http://schemas.openxmlformats.org/drawingml/2006/main">
            <a:ext uri="{FF2B5EF4-FFF2-40B4-BE49-F238E27FC236}">
              <a16:creationId xmlns:a16="http://schemas.microsoft.com/office/drawing/2014/main" id="{BA18E8B8-67E4-4776-85CA-DA52091BA1DB}"/>
            </a:ext>
          </a:extLst>
        </cdr:cNvPr>
        <cdr:cNvCxnSpPr/>
      </cdr:nvCxnSpPr>
      <cdr:spPr>
        <a:xfrm xmlns:a="http://schemas.openxmlformats.org/drawingml/2006/main">
          <a:off x="1149938" y="1644242"/>
          <a:ext cx="209484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0.22555</cdr:x>
      <cdr:y>0.5404</cdr:y>
    </cdr:from>
    <cdr:to>
      <cdr:x>0.27799</cdr:x>
      <cdr:y>0.5404</cdr:y>
    </cdr:to>
    <cdr:cxnSp macro="">
      <cdr:nvCxnSpPr>
        <cdr:cNvPr id="29" name="Gerader Verbinder 28">
          <a:extLst xmlns:a="http://schemas.openxmlformats.org/drawingml/2006/main">
            <a:ext uri="{FF2B5EF4-FFF2-40B4-BE49-F238E27FC236}">
              <a16:creationId xmlns:a16="http://schemas.microsoft.com/office/drawing/2014/main" id="{123A47E6-D7EE-4D05-9BD8-67A34237A257}"/>
            </a:ext>
          </a:extLst>
        </cdr:cNvPr>
        <cdr:cNvCxnSpPr/>
      </cdr:nvCxnSpPr>
      <cdr:spPr>
        <a:xfrm xmlns:a="http://schemas.openxmlformats.org/drawingml/2006/main">
          <a:off x="900835" y="1482435"/>
          <a:ext cx="209443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0.47362</cdr:x>
      <cdr:y>0.52135</cdr:y>
    </cdr:from>
    <cdr:to>
      <cdr:x>0.52607</cdr:x>
      <cdr:y>0.52135</cdr:y>
    </cdr:to>
    <cdr:cxnSp macro="">
      <cdr:nvCxnSpPr>
        <cdr:cNvPr id="30" name="Gerader Verbinder 29">
          <a:extLst xmlns:a="http://schemas.openxmlformats.org/drawingml/2006/main">
            <a:ext uri="{FF2B5EF4-FFF2-40B4-BE49-F238E27FC236}">
              <a16:creationId xmlns:a16="http://schemas.microsoft.com/office/drawing/2014/main" id="{6F4EF316-954A-47C5-8D94-7B24C283241B}"/>
            </a:ext>
          </a:extLst>
        </cdr:cNvPr>
        <cdr:cNvCxnSpPr/>
      </cdr:nvCxnSpPr>
      <cdr:spPr>
        <a:xfrm xmlns:a="http://schemas.openxmlformats.org/drawingml/2006/main">
          <a:off x="1891617" y="1430163"/>
          <a:ext cx="209483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0.5043</cdr:x>
      <cdr:y>0.55288</cdr:y>
    </cdr:from>
    <cdr:to>
      <cdr:x>0.55674</cdr:x>
      <cdr:y>0.55288</cdr:y>
    </cdr:to>
    <cdr:cxnSp macro="">
      <cdr:nvCxnSpPr>
        <cdr:cNvPr id="31" name="Gerader Verbinder 30">
          <a:extLst xmlns:a="http://schemas.openxmlformats.org/drawingml/2006/main">
            <a:ext uri="{FF2B5EF4-FFF2-40B4-BE49-F238E27FC236}">
              <a16:creationId xmlns:a16="http://schemas.microsoft.com/office/drawing/2014/main" id="{22CE62B7-6A5F-4DCA-A8EA-00C03BA7EA49}"/>
            </a:ext>
          </a:extLst>
        </cdr:cNvPr>
        <cdr:cNvCxnSpPr/>
      </cdr:nvCxnSpPr>
      <cdr:spPr>
        <a:xfrm xmlns:a="http://schemas.openxmlformats.org/drawingml/2006/main">
          <a:off x="2014152" y="1516652"/>
          <a:ext cx="209444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0.536</cdr:x>
      <cdr:y>0.61251</cdr:y>
    </cdr:from>
    <cdr:to>
      <cdr:x>0.58844</cdr:x>
      <cdr:y>0.61251</cdr:y>
    </cdr:to>
    <cdr:cxnSp macro="">
      <cdr:nvCxnSpPr>
        <cdr:cNvPr id="32" name="Gerader Verbinder 31">
          <a:extLst xmlns:a="http://schemas.openxmlformats.org/drawingml/2006/main">
            <a:ext uri="{FF2B5EF4-FFF2-40B4-BE49-F238E27FC236}">
              <a16:creationId xmlns:a16="http://schemas.microsoft.com/office/drawing/2014/main" id="{8305E463-914B-4461-A706-CB120F92ABF9}"/>
            </a:ext>
          </a:extLst>
        </cdr:cNvPr>
        <cdr:cNvCxnSpPr/>
      </cdr:nvCxnSpPr>
      <cdr:spPr>
        <a:xfrm xmlns:a="http://schemas.openxmlformats.org/drawingml/2006/main">
          <a:off x="2140761" y="1680251"/>
          <a:ext cx="209444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0.59811</cdr:x>
      <cdr:y>0.53864</cdr:y>
    </cdr:from>
    <cdr:to>
      <cdr:x>0.65056</cdr:x>
      <cdr:y>0.53864</cdr:y>
    </cdr:to>
    <cdr:cxnSp macro="">
      <cdr:nvCxnSpPr>
        <cdr:cNvPr id="33" name="Gerader Verbinder 32">
          <a:extLst xmlns:a="http://schemas.openxmlformats.org/drawingml/2006/main">
            <a:ext uri="{FF2B5EF4-FFF2-40B4-BE49-F238E27FC236}">
              <a16:creationId xmlns:a16="http://schemas.microsoft.com/office/drawing/2014/main" id="{FFE73F0A-9387-4EA8-AC32-524757A310C2}"/>
            </a:ext>
          </a:extLst>
        </cdr:cNvPr>
        <cdr:cNvCxnSpPr/>
      </cdr:nvCxnSpPr>
      <cdr:spPr>
        <a:xfrm xmlns:a="http://schemas.openxmlformats.org/drawingml/2006/main">
          <a:off x="2388826" y="1477590"/>
          <a:ext cx="209483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0.62981</cdr:x>
      <cdr:y>0.62957</cdr:y>
    </cdr:from>
    <cdr:to>
      <cdr:x>0.68226</cdr:x>
      <cdr:y>0.62957</cdr:y>
    </cdr:to>
    <cdr:cxnSp macro="">
      <cdr:nvCxnSpPr>
        <cdr:cNvPr id="34" name="Gerader Verbinder 33">
          <a:extLst xmlns:a="http://schemas.openxmlformats.org/drawingml/2006/main">
            <a:ext uri="{FF2B5EF4-FFF2-40B4-BE49-F238E27FC236}">
              <a16:creationId xmlns:a16="http://schemas.microsoft.com/office/drawing/2014/main" id="{36F88349-58BC-4CB8-94E6-DC80F217CBC7}"/>
            </a:ext>
          </a:extLst>
        </cdr:cNvPr>
        <cdr:cNvCxnSpPr/>
      </cdr:nvCxnSpPr>
      <cdr:spPr>
        <a:xfrm xmlns:a="http://schemas.openxmlformats.org/drawingml/2006/main">
          <a:off x="2515434" y="1727034"/>
          <a:ext cx="209483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0.65959</cdr:x>
      <cdr:y>0.62765</cdr:y>
    </cdr:from>
    <cdr:to>
      <cdr:x>0.71203</cdr:x>
      <cdr:y>0.62765</cdr:y>
    </cdr:to>
    <cdr:cxnSp macro="">
      <cdr:nvCxnSpPr>
        <cdr:cNvPr id="35" name="Gerader Verbinder 34">
          <a:extLst xmlns:a="http://schemas.openxmlformats.org/drawingml/2006/main">
            <a:ext uri="{FF2B5EF4-FFF2-40B4-BE49-F238E27FC236}">
              <a16:creationId xmlns:a16="http://schemas.microsoft.com/office/drawing/2014/main" id="{9982AF21-A607-405D-97EF-CDFFD7771059}"/>
            </a:ext>
          </a:extLst>
        </cdr:cNvPr>
        <cdr:cNvCxnSpPr/>
      </cdr:nvCxnSpPr>
      <cdr:spPr>
        <a:xfrm xmlns:a="http://schemas.openxmlformats.org/drawingml/2006/main">
          <a:off x="2634375" y="1721770"/>
          <a:ext cx="209443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0.72273</cdr:x>
      <cdr:y>0.17643</cdr:y>
    </cdr:from>
    <cdr:to>
      <cdr:x>0.77518</cdr:x>
      <cdr:y>0.17643</cdr:y>
    </cdr:to>
    <cdr:cxnSp macro="">
      <cdr:nvCxnSpPr>
        <cdr:cNvPr id="36" name="Gerader Verbinder 35">
          <a:extLst xmlns:a="http://schemas.openxmlformats.org/drawingml/2006/main">
            <a:ext uri="{FF2B5EF4-FFF2-40B4-BE49-F238E27FC236}">
              <a16:creationId xmlns:a16="http://schemas.microsoft.com/office/drawing/2014/main" id="{A1BB827C-B51B-44F2-B711-DDC77DC0B1E0}"/>
            </a:ext>
          </a:extLst>
        </cdr:cNvPr>
        <cdr:cNvCxnSpPr/>
      </cdr:nvCxnSpPr>
      <cdr:spPr>
        <a:xfrm xmlns:a="http://schemas.openxmlformats.org/drawingml/2006/main">
          <a:off x="2886554" y="483974"/>
          <a:ext cx="209483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0.75263</cdr:x>
      <cdr:y>0.38089</cdr:y>
    </cdr:from>
    <cdr:to>
      <cdr:x>0.80508</cdr:x>
      <cdr:y>0.38089</cdr:y>
    </cdr:to>
    <cdr:cxnSp macro="">
      <cdr:nvCxnSpPr>
        <cdr:cNvPr id="37" name="Gerader Verbinder 36">
          <a:extLst xmlns:a="http://schemas.openxmlformats.org/drawingml/2006/main">
            <a:ext uri="{FF2B5EF4-FFF2-40B4-BE49-F238E27FC236}">
              <a16:creationId xmlns:a16="http://schemas.microsoft.com/office/drawing/2014/main" id="{9B874901-9424-49E8-B6B5-5541156FD2AB}"/>
            </a:ext>
          </a:extLst>
        </cdr:cNvPr>
        <cdr:cNvCxnSpPr/>
      </cdr:nvCxnSpPr>
      <cdr:spPr>
        <a:xfrm xmlns:a="http://schemas.openxmlformats.org/drawingml/2006/main">
          <a:off x="3005973" y="1044856"/>
          <a:ext cx="209483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0.78318</cdr:x>
      <cdr:y>0.63265</cdr:y>
    </cdr:from>
    <cdr:to>
      <cdr:x>0.83562</cdr:x>
      <cdr:y>0.63265</cdr:y>
    </cdr:to>
    <cdr:cxnSp macro="">
      <cdr:nvCxnSpPr>
        <cdr:cNvPr id="38" name="Gerader Verbinder 37">
          <a:extLst xmlns:a="http://schemas.openxmlformats.org/drawingml/2006/main">
            <a:ext uri="{FF2B5EF4-FFF2-40B4-BE49-F238E27FC236}">
              <a16:creationId xmlns:a16="http://schemas.microsoft.com/office/drawing/2014/main" id="{37B041EC-C374-454E-9816-D51175C157E0}"/>
            </a:ext>
          </a:extLst>
        </cdr:cNvPr>
        <cdr:cNvCxnSpPr/>
      </cdr:nvCxnSpPr>
      <cdr:spPr>
        <a:xfrm xmlns:a="http://schemas.openxmlformats.org/drawingml/2006/main">
          <a:off x="3127989" y="1735495"/>
          <a:ext cx="209443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0.84632</cdr:x>
      <cdr:y>0.19065</cdr:y>
    </cdr:from>
    <cdr:to>
      <cdr:x>0.89877</cdr:x>
      <cdr:y>0.19065</cdr:y>
    </cdr:to>
    <cdr:cxnSp macro="">
      <cdr:nvCxnSpPr>
        <cdr:cNvPr id="39" name="Gerader Verbinder 38">
          <a:extLst xmlns:a="http://schemas.openxmlformats.org/drawingml/2006/main">
            <a:ext uri="{FF2B5EF4-FFF2-40B4-BE49-F238E27FC236}">
              <a16:creationId xmlns:a16="http://schemas.microsoft.com/office/drawing/2014/main" id="{775915D6-1C75-4108-89A7-8927C2A21AB9}"/>
            </a:ext>
          </a:extLst>
        </cdr:cNvPr>
        <cdr:cNvCxnSpPr/>
      </cdr:nvCxnSpPr>
      <cdr:spPr>
        <a:xfrm xmlns:a="http://schemas.openxmlformats.org/drawingml/2006/main">
          <a:off x="3380167" y="522978"/>
          <a:ext cx="209483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0.87699</cdr:x>
      <cdr:y>0.52027</cdr:y>
    </cdr:from>
    <cdr:to>
      <cdr:x>0.92944</cdr:x>
      <cdr:y>0.52027</cdr:y>
    </cdr:to>
    <cdr:cxnSp macro="">
      <cdr:nvCxnSpPr>
        <cdr:cNvPr id="40" name="Gerader Verbinder 39">
          <a:extLst xmlns:a="http://schemas.openxmlformats.org/drawingml/2006/main">
            <a:ext uri="{FF2B5EF4-FFF2-40B4-BE49-F238E27FC236}">
              <a16:creationId xmlns:a16="http://schemas.microsoft.com/office/drawing/2014/main" id="{A3DDF141-6E6A-404A-8C31-78B752DF21F5}"/>
            </a:ext>
          </a:extLst>
        </cdr:cNvPr>
        <cdr:cNvCxnSpPr/>
      </cdr:nvCxnSpPr>
      <cdr:spPr>
        <a:xfrm xmlns:a="http://schemas.openxmlformats.org/drawingml/2006/main">
          <a:off x="3502662" y="1427200"/>
          <a:ext cx="209483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0.81283</cdr:x>
      <cdr:y>0.0441</cdr:y>
    </cdr:from>
    <cdr:to>
      <cdr:x>1</cdr:x>
      <cdr:y>0.11538</cdr:y>
    </cdr:to>
    <cdr:sp macro="" textlink="">
      <cdr:nvSpPr>
        <cdr:cNvPr id="41" name="Textfeld 1">
          <a:extLst xmlns:a="http://schemas.openxmlformats.org/drawingml/2006/main">
            <a:ext uri="{FF2B5EF4-FFF2-40B4-BE49-F238E27FC236}">
              <a16:creationId xmlns:a16="http://schemas.microsoft.com/office/drawing/2014/main" id="{0120C2FA-DB45-45EE-ADD6-DE1D70983D7B}"/>
            </a:ext>
          </a:extLst>
        </cdr:cNvPr>
        <cdr:cNvSpPr txBox="1"/>
      </cdr:nvSpPr>
      <cdr:spPr>
        <a:xfrm xmlns:a="http://schemas.openxmlformats.org/drawingml/2006/main">
          <a:off x="3248492" y="120975"/>
          <a:ext cx="748033" cy="1955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/>
            <a:t>[kg Sbeq/kWh]</a:t>
          </a:r>
        </a:p>
      </cdr:txBody>
    </cdr:sp>
  </cdr:relSizeAnchor>
  <cdr:relSizeAnchor xmlns:cdr="http://schemas.openxmlformats.org/drawingml/2006/chartDrawing">
    <cdr:from>
      <cdr:x>0.90849</cdr:x>
      <cdr:y>0.57006</cdr:y>
    </cdr:from>
    <cdr:to>
      <cdr:x>0.96094</cdr:x>
      <cdr:y>0.57006</cdr:y>
    </cdr:to>
    <cdr:cxnSp macro="">
      <cdr:nvCxnSpPr>
        <cdr:cNvPr id="55" name="Gerader Verbinder 54">
          <a:extLst xmlns:a="http://schemas.openxmlformats.org/drawingml/2006/main">
            <a:ext uri="{FF2B5EF4-FFF2-40B4-BE49-F238E27FC236}">
              <a16:creationId xmlns:a16="http://schemas.microsoft.com/office/drawing/2014/main" id="{3424BBD0-DE9E-4885-B83F-A6CB59C57982}"/>
            </a:ext>
          </a:extLst>
        </cdr:cNvPr>
        <cdr:cNvCxnSpPr/>
      </cdr:nvCxnSpPr>
      <cdr:spPr>
        <a:xfrm xmlns:a="http://schemas.openxmlformats.org/drawingml/2006/main">
          <a:off x="3628464" y="1563785"/>
          <a:ext cx="209483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4FA4C-7654-460D-B716-B11FCE2B29FD}">
  <dimension ref="B2:R17"/>
  <sheetViews>
    <sheetView tabSelected="1" workbookViewId="0">
      <selection activeCell="C20" sqref="C20"/>
    </sheetView>
  </sheetViews>
  <sheetFormatPr baseColWidth="10" defaultRowHeight="15" x14ac:dyDescent="0.25"/>
  <sheetData>
    <row r="2" spans="2:18" ht="15.75" x14ac:dyDescent="0.25">
      <c r="B2" s="295" t="s">
        <v>384</v>
      </c>
      <c r="C2" s="296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</row>
    <row r="3" spans="2:18" ht="15.75" x14ac:dyDescent="0.25">
      <c r="B3" s="296"/>
      <c r="C3" s="296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</row>
    <row r="4" spans="2:18" ht="15.75" x14ac:dyDescent="0.25">
      <c r="B4" s="297" t="s">
        <v>385</v>
      </c>
      <c r="C4" s="296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</row>
    <row r="5" spans="2:18" ht="18" x14ac:dyDescent="0.25">
      <c r="B5" s="298" t="s">
        <v>386</v>
      </c>
      <c r="C5" s="296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</row>
    <row r="6" spans="2:18" ht="15.75" x14ac:dyDescent="0.25">
      <c r="B6" s="296"/>
      <c r="C6" s="296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</row>
    <row r="7" spans="2:18" ht="18" x14ac:dyDescent="0.25">
      <c r="B7" s="299" t="s">
        <v>387</v>
      </c>
      <c r="C7" s="296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</row>
    <row r="8" spans="2:18" ht="18" x14ac:dyDescent="0.25">
      <c r="B8" s="299" t="s">
        <v>388</v>
      </c>
      <c r="C8" s="296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</row>
    <row r="9" spans="2:18" ht="18" x14ac:dyDescent="0.25">
      <c r="B9" s="299" t="s">
        <v>389</v>
      </c>
      <c r="C9" s="296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</row>
    <row r="10" spans="2:18" ht="18" x14ac:dyDescent="0.25">
      <c r="B10" s="299" t="s">
        <v>390</v>
      </c>
      <c r="C10" s="296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</row>
    <row r="11" spans="2:18" ht="18" x14ac:dyDescent="0.25">
      <c r="B11" s="299" t="s">
        <v>391</v>
      </c>
      <c r="C11" s="296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</row>
    <row r="12" spans="2:18" ht="15.75" x14ac:dyDescent="0.25">
      <c r="B12" s="296"/>
      <c r="C12" s="296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</row>
    <row r="13" spans="2:18" ht="15.75" x14ac:dyDescent="0.25">
      <c r="B13" s="296"/>
      <c r="C13" s="296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</row>
    <row r="15" spans="2:18" x14ac:dyDescent="0.25">
      <c r="B15" t="s">
        <v>392</v>
      </c>
    </row>
    <row r="17" spans="2:2" x14ac:dyDescent="0.25">
      <c r="B17" t="s">
        <v>393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BQ245"/>
  <sheetViews>
    <sheetView topLeftCell="A115" zoomScaleNormal="100" workbookViewId="0">
      <selection activeCell="B55" sqref="B55"/>
    </sheetView>
  </sheetViews>
  <sheetFormatPr baseColWidth="10" defaultColWidth="8.85546875" defaultRowHeight="15" x14ac:dyDescent="0.25"/>
  <cols>
    <col min="2" max="2" width="19" customWidth="1"/>
    <col min="7" max="7" width="25.7109375" customWidth="1"/>
    <col min="8" max="8" width="9.85546875" customWidth="1"/>
    <col min="11" max="11" width="15.7109375" customWidth="1"/>
    <col min="12" max="12" width="9.5703125" customWidth="1"/>
    <col min="16" max="16" width="31.42578125" customWidth="1"/>
    <col min="26" max="26" width="26.28515625" customWidth="1"/>
    <col min="27" max="27" width="9.5703125" customWidth="1"/>
    <col min="37" max="37" width="26.42578125" customWidth="1"/>
    <col min="38" max="38" width="9.5703125" customWidth="1"/>
    <col min="41" max="41" width="13" style="8" bestFit="1" customWidth="1"/>
    <col min="47" max="47" width="18.42578125" customWidth="1"/>
    <col min="48" max="48" width="10" customWidth="1"/>
    <col min="57" max="57" width="34.5703125" customWidth="1"/>
    <col min="58" max="58" width="10.7109375" customWidth="1"/>
    <col min="65" max="65" width="9.7109375" customWidth="1"/>
    <col min="66" max="66" width="30.28515625" customWidth="1"/>
    <col min="67" max="67" width="10.42578125" customWidth="1"/>
    <col min="70" max="70" width="11.85546875" bestFit="1" customWidth="1"/>
  </cols>
  <sheetData>
    <row r="1" spans="1:69" s="2" customFormat="1" x14ac:dyDescent="0.25">
      <c r="B1" s="2" t="s">
        <v>36</v>
      </c>
      <c r="G1" s="89" t="s">
        <v>319</v>
      </c>
      <c r="L1" s="122" t="s">
        <v>342</v>
      </c>
      <c r="V1" s="2" t="s">
        <v>317</v>
      </c>
      <c r="AA1" s="89" t="s">
        <v>320</v>
      </c>
      <c r="AF1" s="2" t="s">
        <v>316</v>
      </c>
      <c r="AK1" s="89" t="s">
        <v>321</v>
      </c>
      <c r="AO1" s="7"/>
      <c r="AP1" s="122" t="s">
        <v>332</v>
      </c>
      <c r="AZ1" s="2" t="s">
        <v>52</v>
      </c>
      <c r="BE1" s="89" t="s">
        <v>321</v>
      </c>
      <c r="BJ1" s="2" t="s">
        <v>40</v>
      </c>
      <c r="BN1" s="89" t="s">
        <v>321</v>
      </c>
    </row>
    <row r="2" spans="1:69" s="2" customFormat="1" x14ac:dyDescent="0.25">
      <c r="B2" s="2" t="s">
        <v>330</v>
      </c>
      <c r="L2" s="2" t="s">
        <v>341</v>
      </c>
      <c r="V2" s="2" t="s">
        <v>329</v>
      </c>
      <c r="AF2" s="2" t="s">
        <v>74</v>
      </c>
      <c r="AO2" s="7"/>
      <c r="AZ2" s="2" t="s">
        <v>53</v>
      </c>
      <c r="BJ2" s="2" t="s">
        <v>144</v>
      </c>
    </row>
    <row r="3" spans="1:69" s="5" customFormat="1" x14ac:dyDescent="0.25">
      <c r="A3" s="4"/>
      <c r="B3" s="5" t="s">
        <v>50</v>
      </c>
      <c r="E3" s="6" t="str">
        <f>B1</f>
        <v>Na-Ion battery cell, prismatic, Na-NMC(111)-HC (2021)</v>
      </c>
      <c r="L3" s="5" t="str">
        <f>B3</f>
        <v>Impact analysis</v>
      </c>
      <c r="O3" s="6" t="str">
        <f>L1</f>
        <v>Na-Ion battery cell, prismatic, NaMVP-HC (2021)</v>
      </c>
      <c r="V3" s="5" t="str">
        <f>L3</f>
        <v>Impact analysis</v>
      </c>
      <c r="Y3" s="6" t="str">
        <f>V1</f>
        <v>Na-Ion battery cell, prismatic, NaMMO-HC (2021)</v>
      </c>
      <c r="AF3" s="5" t="str">
        <f>V3</f>
        <v>Impact analysis</v>
      </c>
      <c r="AI3" s="6" t="str">
        <f>AF1</f>
        <v>Na-Ion battery cell, prismatic, NaNMMT (2021)</v>
      </c>
      <c r="AO3" s="4"/>
      <c r="AP3" s="5" t="str">
        <f>AF3</f>
        <v>Impact analysis</v>
      </c>
      <c r="AS3" s="6" t="str">
        <f>AP1</f>
        <v xml:space="preserve">Na-Ion battery cell, prismatic, NaPBA-HC (2021) </v>
      </c>
      <c r="AZ3" s="5" t="str">
        <f>AP3</f>
        <v>Impact analysis</v>
      </c>
      <c r="BC3" s="6" t="str">
        <f>AZ1</f>
        <v>Li-Ion battery cell, prismatic, NMC622-C (2021)</v>
      </c>
      <c r="BJ3" s="5" t="str">
        <f>AP3</f>
        <v>Impact analysis</v>
      </c>
      <c r="BM3" s="6" t="str">
        <f>BJ1</f>
        <v>Li-Ion battery cell, prismatic, LFP-C (2021)</v>
      </c>
    </row>
    <row r="4" spans="1:69" x14ac:dyDescent="0.25">
      <c r="B4" t="s">
        <v>0</v>
      </c>
      <c r="C4" t="s">
        <v>1</v>
      </c>
      <c r="D4" t="s">
        <v>2</v>
      </c>
      <c r="E4" t="s">
        <v>3</v>
      </c>
      <c r="F4" t="s">
        <v>4</v>
      </c>
      <c r="G4" t="s">
        <v>3</v>
      </c>
      <c r="H4" t="s">
        <v>5</v>
      </c>
      <c r="I4" t="s">
        <v>3</v>
      </c>
      <c r="L4" t="s">
        <v>0</v>
      </c>
      <c r="M4" t="s">
        <v>1</v>
      </c>
      <c r="N4" t="s">
        <v>2</v>
      </c>
      <c r="O4" t="s">
        <v>3</v>
      </c>
      <c r="P4" t="s">
        <v>4</v>
      </c>
      <c r="Q4" t="s">
        <v>3</v>
      </c>
      <c r="R4" t="s">
        <v>5</v>
      </c>
      <c r="S4" t="s">
        <v>3</v>
      </c>
      <c r="V4" t="s">
        <v>0</v>
      </c>
      <c r="W4" t="s">
        <v>1</v>
      </c>
      <c r="X4" t="s">
        <v>2</v>
      </c>
      <c r="Y4" t="s">
        <v>3</v>
      </c>
      <c r="Z4" t="s">
        <v>4</v>
      </c>
      <c r="AA4" t="s">
        <v>3</v>
      </c>
      <c r="AB4" t="s">
        <v>5</v>
      </c>
      <c r="AC4" t="s">
        <v>3</v>
      </c>
      <c r="AF4" t="s">
        <v>0</v>
      </c>
      <c r="AG4" t="s">
        <v>1</v>
      </c>
      <c r="AH4" t="s">
        <v>2</v>
      </c>
      <c r="AI4" t="s">
        <v>3</v>
      </c>
      <c r="AJ4" t="s">
        <v>4</v>
      </c>
      <c r="AK4" t="s">
        <v>3</v>
      </c>
      <c r="AL4" t="s">
        <v>5</v>
      </c>
      <c r="AM4" t="s">
        <v>3</v>
      </c>
      <c r="AP4" t="s">
        <v>0</v>
      </c>
      <c r="AQ4" t="s">
        <v>1</v>
      </c>
      <c r="AR4" t="s">
        <v>2</v>
      </c>
      <c r="AS4" t="s">
        <v>3</v>
      </c>
      <c r="AT4" t="s">
        <v>4</v>
      </c>
      <c r="AU4" t="s">
        <v>3</v>
      </c>
      <c r="AV4" t="s">
        <v>5</v>
      </c>
      <c r="AW4" t="s">
        <v>3</v>
      </c>
      <c r="AZ4" t="s">
        <v>0</v>
      </c>
      <c r="BA4" t="s">
        <v>1</v>
      </c>
      <c r="BB4" t="s">
        <v>2</v>
      </c>
      <c r="BC4" t="s">
        <v>3</v>
      </c>
      <c r="BD4" t="s">
        <v>4</v>
      </c>
      <c r="BE4" t="s">
        <v>3</v>
      </c>
      <c r="BF4" t="s">
        <v>5</v>
      </c>
      <c r="BG4" t="s">
        <v>3</v>
      </c>
      <c r="BJ4" t="s">
        <v>0</v>
      </c>
      <c r="BK4" t="s">
        <v>1</v>
      </c>
      <c r="BL4" t="s">
        <v>2</v>
      </c>
      <c r="BM4" t="s">
        <v>3</v>
      </c>
      <c r="BN4" t="s">
        <v>4</v>
      </c>
      <c r="BO4" t="s">
        <v>3</v>
      </c>
      <c r="BP4" t="s">
        <v>5</v>
      </c>
      <c r="BQ4" t="s">
        <v>3</v>
      </c>
    </row>
    <row r="5" spans="1:69" x14ac:dyDescent="0.25">
      <c r="B5" t="s">
        <v>6</v>
      </c>
      <c r="H5">
        <v>0.15678</v>
      </c>
      <c r="I5" t="s">
        <v>7</v>
      </c>
      <c r="L5" t="s">
        <v>6</v>
      </c>
      <c r="R5">
        <v>0.13553999999999999</v>
      </c>
      <c r="S5" t="s">
        <v>7</v>
      </c>
      <c r="V5" t="s">
        <v>6</v>
      </c>
      <c r="AB5">
        <v>7.8920000000000004E-2</v>
      </c>
      <c r="AC5" t="s">
        <v>7</v>
      </c>
      <c r="AF5" t="s">
        <v>6</v>
      </c>
      <c r="AL5">
        <v>8.3940000000000001E-2</v>
      </c>
      <c r="AM5" t="s">
        <v>7</v>
      </c>
      <c r="AP5" t="s">
        <v>6</v>
      </c>
      <c r="AV5">
        <v>9.1389999999999999E-2</v>
      </c>
      <c r="AW5" t="s">
        <v>7</v>
      </c>
      <c r="AZ5" t="s">
        <v>6</v>
      </c>
      <c r="BF5">
        <v>7.1440000000000003E-2</v>
      </c>
      <c r="BG5" t="s">
        <v>7</v>
      </c>
      <c r="BJ5" t="s">
        <v>6</v>
      </c>
      <c r="BP5">
        <v>5.3010000000000002E-2</v>
      </c>
      <c r="BQ5" t="s">
        <v>7</v>
      </c>
    </row>
    <row r="6" spans="1:69" x14ac:dyDescent="0.25">
      <c r="B6" t="s">
        <v>8</v>
      </c>
      <c r="H6">
        <v>13.71866</v>
      </c>
      <c r="I6" t="s">
        <v>9</v>
      </c>
      <c r="L6" t="s">
        <v>8</v>
      </c>
      <c r="R6">
        <v>14.20745</v>
      </c>
      <c r="S6" t="s">
        <v>9</v>
      </c>
      <c r="V6" t="s">
        <v>8</v>
      </c>
      <c r="AB6">
        <v>8.2842199999999995</v>
      </c>
      <c r="AC6" t="s">
        <v>9</v>
      </c>
      <c r="AF6" t="s">
        <v>8</v>
      </c>
      <c r="AL6">
        <v>8.0170899999999996</v>
      </c>
      <c r="AM6" t="s">
        <v>9</v>
      </c>
      <c r="AP6" t="s">
        <v>8</v>
      </c>
      <c r="AV6">
        <v>13.87795</v>
      </c>
      <c r="AW6" t="s">
        <v>9</v>
      </c>
      <c r="AZ6" t="s">
        <v>8</v>
      </c>
      <c r="BF6">
        <v>7.1000800000000002</v>
      </c>
      <c r="BG6" t="s">
        <v>9</v>
      </c>
      <c r="BJ6" t="s">
        <v>8</v>
      </c>
      <c r="BP6">
        <v>7.8349700000000002</v>
      </c>
      <c r="BQ6" t="s">
        <v>9</v>
      </c>
    </row>
    <row r="7" spans="1:69" x14ac:dyDescent="0.25">
      <c r="B7" t="s">
        <v>10</v>
      </c>
      <c r="H7">
        <v>549.87634000000003</v>
      </c>
      <c r="I7" t="s">
        <v>11</v>
      </c>
      <c r="L7" t="s">
        <v>10</v>
      </c>
      <c r="R7">
        <v>376.75457999999998</v>
      </c>
      <c r="S7" t="s">
        <v>11</v>
      </c>
      <c r="V7" t="s">
        <v>10</v>
      </c>
      <c r="AB7" s="1">
        <v>123.10079</v>
      </c>
      <c r="AC7" t="s">
        <v>11</v>
      </c>
      <c r="AF7" t="s">
        <v>10</v>
      </c>
      <c r="AL7">
        <v>203.26992000000001</v>
      </c>
      <c r="AM7" t="s">
        <v>11</v>
      </c>
      <c r="AP7" t="s">
        <v>10</v>
      </c>
      <c r="AV7" s="1">
        <v>208.92841000000001</v>
      </c>
      <c r="AW7" t="s">
        <v>11</v>
      </c>
      <c r="AZ7" t="s">
        <v>10</v>
      </c>
      <c r="BF7">
        <v>969.27581999999995</v>
      </c>
      <c r="BG7" t="s">
        <v>11</v>
      </c>
      <c r="BJ7" t="s">
        <v>10</v>
      </c>
      <c r="BP7">
        <v>1256.83518</v>
      </c>
      <c r="BQ7" t="s">
        <v>11</v>
      </c>
    </row>
    <row r="8" spans="1:69" x14ac:dyDescent="0.25">
      <c r="B8" t="s">
        <v>12</v>
      </c>
      <c r="H8">
        <v>4.9300000000000004E-3</v>
      </c>
      <c r="I8" t="s">
        <v>13</v>
      </c>
      <c r="L8" t="s">
        <v>12</v>
      </c>
      <c r="R8">
        <v>5.8100000000000001E-3</v>
      </c>
      <c r="S8" t="s">
        <v>13</v>
      </c>
      <c r="V8" t="s">
        <v>12</v>
      </c>
      <c r="AB8">
        <v>2.7799999999999999E-3</v>
      </c>
      <c r="AC8" t="s">
        <v>13</v>
      </c>
      <c r="AF8" t="s">
        <v>12</v>
      </c>
      <c r="AL8">
        <v>2.5999999999999999E-3</v>
      </c>
      <c r="AM8" t="s">
        <v>13</v>
      </c>
      <c r="AP8" t="s">
        <v>12</v>
      </c>
      <c r="AV8">
        <v>3.98E-3</v>
      </c>
      <c r="AW8" t="s">
        <v>13</v>
      </c>
      <c r="AZ8" t="s">
        <v>12</v>
      </c>
      <c r="BF8">
        <v>5.4099999999999999E-3</v>
      </c>
      <c r="BG8" t="s">
        <v>13</v>
      </c>
      <c r="BJ8" t="s">
        <v>12</v>
      </c>
      <c r="BP8">
        <v>1.107E-2</v>
      </c>
      <c r="BQ8" t="s">
        <v>13</v>
      </c>
    </row>
    <row r="9" spans="1:69" x14ac:dyDescent="0.25">
      <c r="B9" t="s">
        <v>14</v>
      </c>
      <c r="H9" s="1">
        <v>6.1631600000000003E-6</v>
      </c>
      <c r="I9" t="s">
        <v>15</v>
      </c>
      <c r="L9" t="s">
        <v>14</v>
      </c>
      <c r="R9" s="1">
        <v>1.5077400000000001E-5</v>
      </c>
      <c r="S9" t="s">
        <v>15</v>
      </c>
      <c r="U9" s="1">
        <f>R9+Recycling!R108</f>
        <v>1.4671644000000001E-5</v>
      </c>
      <c r="V9" t="s">
        <v>14</v>
      </c>
      <c r="AB9" s="1">
        <v>9.6502499999999992E-7</v>
      </c>
      <c r="AC9" t="s">
        <v>15</v>
      </c>
      <c r="AF9" t="s">
        <v>14</v>
      </c>
      <c r="AL9" s="1">
        <v>1.62113E-6</v>
      </c>
      <c r="AM9" t="s">
        <v>15</v>
      </c>
      <c r="AP9" t="s">
        <v>14</v>
      </c>
      <c r="AV9" s="1">
        <v>1.6302000000000001E-6</v>
      </c>
      <c r="AW9" t="s">
        <v>15</v>
      </c>
      <c r="AZ9" t="s">
        <v>14</v>
      </c>
      <c r="BF9" s="1">
        <v>3.3292900000000002E-6</v>
      </c>
      <c r="BG9" t="s">
        <v>15</v>
      </c>
      <c r="BJ9" t="s">
        <v>14</v>
      </c>
      <c r="BP9" s="1">
        <v>1.9239599999999999E-6</v>
      </c>
      <c r="BQ9" t="s">
        <v>15</v>
      </c>
    </row>
    <row r="10" spans="1:69" x14ac:dyDescent="0.25">
      <c r="B10" t="s">
        <v>16</v>
      </c>
      <c r="H10" s="1">
        <v>1.2186400000000001E-5</v>
      </c>
      <c r="I10" t="s">
        <v>15</v>
      </c>
      <c r="L10" t="s">
        <v>16</v>
      </c>
      <c r="R10" s="1">
        <v>1.25432E-5</v>
      </c>
      <c r="S10" t="s">
        <v>15</v>
      </c>
      <c r="U10" s="1">
        <f>R10+Recycling!R109</f>
        <v>1.2275196E-5</v>
      </c>
      <c r="V10" t="s">
        <v>16</v>
      </c>
      <c r="AB10" s="1">
        <v>1.7845700000000001E-6</v>
      </c>
      <c r="AC10" t="s">
        <v>15</v>
      </c>
      <c r="AF10" t="s">
        <v>16</v>
      </c>
      <c r="AL10" s="1">
        <v>3.04604E-6</v>
      </c>
      <c r="AM10" t="s">
        <v>15</v>
      </c>
      <c r="AP10" t="s">
        <v>16</v>
      </c>
      <c r="AV10" s="1">
        <v>2.6950999999999998E-6</v>
      </c>
      <c r="AW10" t="s">
        <v>15</v>
      </c>
      <c r="AZ10" t="s">
        <v>16</v>
      </c>
      <c r="BF10" s="1">
        <v>1.31593E-5</v>
      </c>
      <c r="BG10" t="s">
        <v>15</v>
      </c>
      <c r="BJ10" t="s">
        <v>16</v>
      </c>
      <c r="BP10" s="1">
        <v>1.3852900000000001E-5</v>
      </c>
      <c r="BQ10" t="s">
        <v>15</v>
      </c>
    </row>
    <row r="11" spans="1:69" x14ac:dyDescent="0.25">
      <c r="B11" t="s">
        <v>17</v>
      </c>
      <c r="H11" s="1">
        <v>2.5134999999999999E-5</v>
      </c>
      <c r="I11" t="s">
        <v>11</v>
      </c>
      <c r="L11" t="s">
        <v>17</v>
      </c>
      <c r="R11" s="1">
        <v>4.7261200000000001E-6</v>
      </c>
      <c r="S11" t="s">
        <v>11</v>
      </c>
      <c r="T11" s="1">
        <f>SUM(R9:R10)</f>
        <v>2.7620600000000001E-5</v>
      </c>
      <c r="U11" s="1">
        <f>SUM(U9:U10)</f>
        <v>2.694684E-5</v>
      </c>
      <c r="V11" t="s">
        <v>17</v>
      </c>
      <c r="AB11" s="1">
        <v>3.5522699999999999E-6</v>
      </c>
      <c r="AC11" t="s">
        <v>11</v>
      </c>
      <c r="AF11" t="s">
        <v>17</v>
      </c>
      <c r="AL11" s="1">
        <v>5.7350899999999997E-6</v>
      </c>
      <c r="AM11" t="s">
        <v>11</v>
      </c>
      <c r="AP11" t="s">
        <v>17</v>
      </c>
      <c r="AV11" s="1">
        <v>4.4503200000000001E-6</v>
      </c>
      <c r="AW11" t="s">
        <v>11</v>
      </c>
      <c r="AZ11" t="s">
        <v>17</v>
      </c>
      <c r="BF11" s="1">
        <v>1.16005E-5</v>
      </c>
      <c r="BG11" t="s">
        <v>11</v>
      </c>
      <c r="BJ11" t="s">
        <v>17</v>
      </c>
      <c r="BP11" s="1">
        <v>2.77624E-6</v>
      </c>
      <c r="BQ11" t="s">
        <v>11</v>
      </c>
    </row>
    <row r="12" spans="1:69" x14ac:dyDescent="0.25">
      <c r="B12" t="s">
        <v>18</v>
      </c>
      <c r="H12">
        <v>4.1144299999999996</v>
      </c>
      <c r="I12" t="s">
        <v>19</v>
      </c>
      <c r="L12" t="s">
        <v>18</v>
      </c>
      <c r="R12">
        <v>1.43068</v>
      </c>
      <c r="S12" t="s">
        <v>19</v>
      </c>
      <c r="V12" t="s">
        <v>18</v>
      </c>
      <c r="AB12">
        <v>1.1775800000000001</v>
      </c>
      <c r="AC12" t="s">
        <v>19</v>
      </c>
      <c r="AF12" t="s">
        <v>18</v>
      </c>
      <c r="AL12">
        <v>1.32416</v>
      </c>
      <c r="AM12" t="s">
        <v>19</v>
      </c>
      <c r="AP12" t="s">
        <v>18</v>
      </c>
      <c r="AV12">
        <v>1.4781</v>
      </c>
      <c r="AW12" t="s">
        <v>19</v>
      </c>
      <c r="AZ12" t="s">
        <v>18</v>
      </c>
      <c r="BF12">
        <v>1.92503</v>
      </c>
      <c r="BG12" t="s">
        <v>19</v>
      </c>
      <c r="BJ12" t="s">
        <v>18</v>
      </c>
      <c r="BP12">
        <v>0.86619000000000002</v>
      </c>
      <c r="BQ12" t="s">
        <v>19</v>
      </c>
    </row>
    <row r="13" spans="1:69" x14ac:dyDescent="0.25">
      <c r="B13" t="s">
        <v>20</v>
      </c>
      <c r="H13">
        <v>15.016349999999999</v>
      </c>
      <c r="I13" t="s">
        <v>21</v>
      </c>
      <c r="L13" t="s">
        <v>20</v>
      </c>
      <c r="R13">
        <v>18.490760000000002</v>
      </c>
      <c r="S13" t="s">
        <v>21</v>
      </c>
      <c r="V13" t="s">
        <v>20</v>
      </c>
      <c r="AB13" s="1">
        <v>9.2689599999999999</v>
      </c>
      <c r="AC13" t="s">
        <v>21</v>
      </c>
      <c r="AF13" t="s">
        <v>20</v>
      </c>
      <c r="AL13">
        <v>11.36192</v>
      </c>
      <c r="AM13" t="s">
        <v>21</v>
      </c>
      <c r="AP13" t="s">
        <v>20</v>
      </c>
      <c r="AV13" s="1">
        <v>12.28548</v>
      </c>
      <c r="AW13" t="s">
        <v>21</v>
      </c>
      <c r="AZ13" t="s">
        <v>20</v>
      </c>
      <c r="BF13">
        <v>1.8414699999999999</v>
      </c>
      <c r="BG13" t="s">
        <v>21</v>
      </c>
      <c r="BJ13" t="s">
        <v>20</v>
      </c>
      <c r="BP13">
        <v>1.9052199999999999</v>
      </c>
      <c r="BQ13" t="s">
        <v>21</v>
      </c>
    </row>
    <row r="14" spans="1:69" x14ac:dyDescent="0.25">
      <c r="B14" t="s">
        <v>22</v>
      </c>
      <c r="H14">
        <v>2.4719999999999999E-2</v>
      </c>
      <c r="I14" t="s">
        <v>23</v>
      </c>
      <c r="L14" t="s">
        <v>22</v>
      </c>
      <c r="R14">
        <v>2.0289999999999999E-2</v>
      </c>
      <c r="S14" t="s">
        <v>23</v>
      </c>
      <c r="V14" t="s">
        <v>22</v>
      </c>
      <c r="AB14">
        <v>1.545E-2</v>
      </c>
      <c r="AC14" t="s">
        <v>23</v>
      </c>
      <c r="AF14" t="s">
        <v>22</v>
      </c>
      <c r="AL14">
        <v>1.576E-2</v>
      </c>
      <c r="AM14" t="s">
        <v>23</v>
      </c>
      <c r="AP14" t="s">
        <v>22</v>
      </c>
      <c r="AV14">
        <v>1.908E-2</v>
      </c>
      <c r="AW14" t="s">
        <v>23</v>
      </c>
      <c r="AZ14" t="s">
        <v>22</v>
      </c>
      <c r="BF14">
        <v>9.9000000000000008E-3</v>
      </c>
      <c r="BG14" t="s">
        <v>23</v>
      </c>
      <c r="BJ14" t="s">
        <v>22</v>
      </c>
      <c r="BP14">
        <v>9.8399999999999998E-3</v>
      </c>
      <c r="BQ14" t="s">
        <v>23</v>
      </c>
    </row>
    <row r="15" spans="1:69" x14ac:dyDescent="0.25">
      <c r="B15" t="s">
        <v>24</v>
      </c>
      <c r="H15">
        <v>5.7299999999999999E-3</v>
      </c>
      <c r="I15" t="s">
        <v>25</v>
      </c>
      <c r="L15" t="s">
        <v>24</v>
      </c>
      <c r="R15">
        <v>1.24E-3</v>
      </c>
      <c r="S15" t="s">
        <v>25</v>
      </c>
      <c r="V15" t="s">
        <v>24</v>
      </c>
      <c r="AB15">
        <v>8.4000000000000003E-4</v>
      </c>
      <c r="AC15" t="s">
        <v>25</v>
      </c>
      <c r="AF15" t="s">
        <v>24</v>
      </c>
      <c r="AL15">
        <v>1.4400000000000001E-3</v>
      </c>
      <c r="AM15" t="s">
        <v>25</v>
      </c>
      <c r="AP15" t="s">
        <v>24</v>
      </c>
      <c r="AV15">
        <v>1.2800000000000001E-3</v>
      </c>
      <c r="AW15" t="s">
        <v>25</v>
      </c>
      <c r="AZ15" t="s">
        <v>24</v>
      </c>
      <c r="BF15">
        <v>5.0299999999999997E-3</v>
      </c>
      <c r="BG15" t="s">
        <v>25</v>
      </c>
      <c r="BJ15" t="s">
        <v>24</v>
      </c>
      <c r="BP15">
        <v>4.8599999999999997E-3</v>
      </c>
      <c r="BQ15" t="s">
        <v>25</v>
      </c>
    </row>
    <row r="16" spans="1:69" x14ac:dyDescent="0.25">
      <c r="B16" t="s">
        <v>26</v>
      </c>
      <c r="H16" s="1">
        <v>1.8274000000000001E-6</v>
      </c>
      <c r="I16" t="s">
        <v>27</v>
      </c>
      <c r="L16" t="s">
        <v>26</v>
      </c>
      <c r="R16" s="1">
        <v>1.23342E-6</v>
      </c>
      <c r="S16" t="s">
        <v>27</v>
      </c>
      <c r="V16" t="s">
        <v>26</v>
      </c>
      <c r="AB16" s="1">
        <v>7.3945600000000003E-7</v>
      </c>
      <c r="AC16" t="s">
        <v>27</v>
      </c>
      <c r="AF16" t="s">
        <v>26</v>
      </c>
      <c r="AL16" s="1">
        <v>7.3717300000000001E-7</v>
      </c>
      <c r="AM16" t="s">
        <v>27</v>
      </c>
      <c r="AP16" t="s">
        <v>26</v>
      </c>
      <c r="AV16" s="1">
        <v>1.41684E-6</v>
      </c>
      <c r="AW16" t="s">
        <v>27</v>
      </c>
      <c r="AZ16" t="s">
        <v>26</v>
      </c>
      <c r="BF16" s="1">
        <v>7.8499000000000004E-7</v>
      </c>
      <c r="BG16" t="s">
        <v>27</v>
      </c>
      <c r="BJ16" t="s">
        <v>26</v>
      </c>
      <c r="BP16" s="1">
        <v>6.1755400000000003E-7</v>
      </c>
      <c r="BQ16" t="s">
        <v>27</v>
      </c>
    </row>
    <row r="17" spans="1:69" x14ac:dyDescent="0.25">
      <c r="B17" t="s">
        <v>28</v>
      </c>
      <c r="H17">
        <v>1.158E-2</v>
      </c>
      <c r="I17" t="s">
        <v>29</v>
      </c>
      <c r="L17" t="s">
        <v>28</v>
      </c>
      <c r="R17">
        <v>1.06E-2</v>
      </c>
      <c r="S17" t="s">
        <v>29</v>
      </c>
      <c r="V17" t="s">
        <v>28</v>
      </c>
      <c r="AB17">
        <v>6.5799999999999999E-3</v>
      </c>
      <c r="AC17" t="s">
        <v>29</v>
      </c>
      <c r="AF17" t="s">
        <v>28</v>
      </c>
      <c r="AL17">
        <v>5.62E-3</v>
      </c>
      <c r="AM17" t="s">
        <v>29</v>
      </c>
      <c r="AP17" t="s">
        <v>28</v>
      </c>
      <c r="AV17">
        <v>7.5799999999999999E-3</v>
      </c>
      <c r="AW17" t="s">
        <v>29</v>
      </c>
      <c r="AZ17" t="s">
        <v>28</v>
      </c>
      <c r="BF17">
        <v>6.4599999999999996E-3</v>
      </c>
      <c r="BG17" t="s">
        <v>29</v>
      </c>
      <c r="BJ17" t="s">
        <v>28</v>
      </c>
      <c r="BP17">
        <v>5.5700000000000003E-3</v>
      </c>
      <c r="BQ17" t="s">
        <v>29</v>
      </c>
    </row>
    <row r="18" spans="1:69" x14ac:dyDescent="0.25">
      <c r="B18" t="s">
        <v>30</v>
      </c>
      <c r="H18">
        <v>5.7829999999999999E-2</v>
      </c>
      <c r="I18" t="s">
        <v>31</v>
      </c>
      <c r="L18" t="s">
        <v>30</v>
      </c>
      <c r="R18">
        <v>5.8020000000000002E-2</v>
      </c>
      <c r="S18" t="s">
        <v>31</v>
      </c>
      <c r="V18" t="s">
        <v>30</v>
      </c>
      <c r="AB18">
        <v>3.6319999999999998E-2</v>
      </c>
      <c r="AC18" t="s">
        <v>31</v>
      </c>
      <c r="AF18" t="s">
        <v>30</v>
      </c>
      <c r="AL18">
        <v>3.5020000000000003E-2</v>
      </c>
      <c r="AM18" t="s">
        <v>31</v>
      </c>
      <c r="AP18" t="s">
        <v>30</v>
      </c>
      <c r="AV18">
        <v>4.5339999999999998E-2</v>
      </c>
      <c r="AW18" t="s">
        <v>31</v>
      </c>
      <c r="AZ18" t="s">
        <v>30</v>
      </c>
      <c r="BF18">
        <v>2.7050000000000001E-2</v>
      </c>
      <c r="BG18" t="s">
        <v>31</v>
      </c>
      <c r="BJ18" t="s">
        <v>30</v>
      </c>
      <c r="BP18">
        <v>2.767E-2</v>
      </c>
      <c r="BQ18" t="s">
        <v>31</v>
      </c>
    </row>
    <row r="19" spans="1:69" x14ac:dyDescent="0.25">
      <c r="B19" t="s">
        <v>32</v>
      </c>
      <c r="H19">
        <v>0.22917000000000001</v>
      </c>
      <c r="I19" t="s">
        <v>33</v>
      </c>
      <c r="L19" t="s">
        <v>32</v>
      </c>
      <c r="R19">
        <v>0.20654</v>
      </c>
      <c r="S19" t="s">
        <v>33</v>
      </c>
      <c r="V19" t="s">
        <v>32</v>
      </c>
      <c r="AB19">
        <v>0.16694000000000001</v>
      </c>
      <c r="AC19" t="s">
        <v>33</v>
      </c>
      <c r="AF19" t="s">
        <v>32</v>
      </c>
      <c r="AL19">
        <v>0.154</v>
      </c>
      <c r="AM19" t="s">
        <v>33</v>
      </c>
      <c r="AP19" t="s">
        <v>32</v>
      </c>
      <c r="AV19">
        <v>0.19186</v>
      </c>
      <c r="AW19" t="s">
        <v>33</v>
      </c>
      <c r="AZ19" t="s">
        <v>32</v>
      </c>
      <c r="BF19">
        <v>9.1090000000000004E-2</v>
      </c>
      <c r="BG19" t="s">
        <v>33</v>
      </c>
      <c r="BJ19" t="s">
        <v>32</v>
      </c>
      <c r="BP19">
        <v>0.10403999999999999</v>
      </c>
      <c r="BQ19" t="s">
        <v>33</v>
      </c>
    </row>
    <row r="20" spans="1:69" x14ac:dyDescent="0.25">
      <c r="B20" t="s">
        <v>34</v>
      </c>
      <c r="H20">
        <v>15.683260000000001</v>
      </c>
      <c r="I20" t="s">
        <v>35</v>
      </c>
      <c r="L20" t="s">
        <v>34</v>
      </c>
      <c r="R20">
        <v>6.97262</v>
      </c>
      <c r="S20" t="s">
        <v>35</v>
      </c>
      <c r="V20" t="s">
        <v>34</v>
      </c>
      <c r="AB20">
        <v>5.0001499999999997</v>
      </c>
      <c r="AC20" t="s">
        <v>35</v>
      </c>
      <c r="AF20" t="s">
        <v>34</v>
      </c>
      <c r="AL20">
        <v>5.5811299999999999</v>
      </c>
      <c r="AM20" t="s">
        <v>35</v>
      </c>
      <c r="AP20" t="s">
        <v>34</v>
      </c>
      <c r="AV20">
        <v>7.6298000000000004</v>
      </c>
      <c r="AW20" t="s">
        <v>35</v>
      </c>
      <c r="AZ20" t="s">
        <v>34</v>
      </c>
      <c r="BF20">
        <v>8.0179799999999997</v>
      </c>
      <c r="BG20" t="s">
        <v>35</v>
      </c>
      <c r="BJ20" t="s">
        <v>34</v>
      </c>
      <c r="BP20">
        <v>4.9510899999999998</v>
      </c>
      <c r="BQ20" t="s">
        <v>35</v>
      </c>
    </row>
    <row r="21" spans="1:69" s="64" customFormat="1" x14ac:dyDescent="0.25">
      <c r="AO21" s="8"/>
    </row>
    <row r="22" spans="1:69" ht="15.75" thickBot="1" x14ac:dyDescent="0.3">
      <c r="B22" s="2" t="s">
        <v>337</v>
      </c>
      <c r="C22" s="105">
        <v>136.31</v>
      </c>
      <c r="D22" s="110">
        <v>152.46717232698828</v>
      </c>
      <c r="E22" s="110">
        <v>157.08000000000001</v>
      </c>
      <c r="F22" s="110">
        <v>171.91012615929549</v>
      </c>
      <c r="G22" s="110">
        <v>124.1</v>
      </c>
      <c r="H22" s="105">
        <v>272.11478270288444</v>
      </c>
      <c r="I22" s="105">
        <v>197.41872402425963</v>
      </c>
      <c r="J22" s="118" t="s">
        <v>111</v>
      </c>
    </row>
    <row r="23" spans="1:69" x14ac:dyDescent="0.25">
      <c r="B23" s="2" t="s">
        <v>73</v>
      </c>
      <c r="C23" s="113">
        <v>158.31753555220587</v>
      </c>
      <c r="D23" s="113">
        <v>158.47437844640999</v>
      </c>
      <c r="E23" s="113">
        <v>158.2910841588311</v>
      </c>
      <c r="F23" s="113">
        <v>158.44307491004136</v>
      </c>
      <c r="G23" s="113">
        <v>159.43</v>
      </c>
      <c r="H23" s="114">
        <v>158.46820991008153</v>
      </c>
      <c r="I23" s="114">
        <v>157.99699532763796</v>
      </c>
      <c r="K23" t="str">
        <f>B23</f>
        <v>capacity (Wh/cell)</v>
      </c>
      <c r="L23">
        <f>C23</f>
        <v>158.31753555220587</v>
      </c>
      <c r="M23">
        <f t="shared" ref="M23:R23" si="0">D23</f>
        <v>158.47437844640999</v>
      </c>
      <c r="N23">
        <f t="shared" si="0"/>
        <v>158.2910841588311</v>
      </c>
      <c r="O23">
        <f t="shared" si="0"/>
        <v>158.44307491004136</v>
      </c>
      <c r="P23">
        <f t="shared" si="0"/>
        <v>159.43</v>
      </c>
      <c r="Q23">
        <f t="shared" si="0"/>
        <v>158.46820991008153</v>
      </c>
      <c r="R23">
        <f t="shared" si="0"/>
        <v>157.99699532763796</v>
      </c>
    </row>
    <row r="24" spans="1:69" x14ac:dyDescent="0.25">
      <c r="C24" s="2" t="s">
        <v>333</v>
      </c>
      <c r="D24" s="122" t="s">
        <v>343</v>
      </c>
      <c r="E24" s="122" t="s">
        <v>322</v>
      </c>
      <c r="F24" s="122" t="s">
        <v>323</v>
      </c>
      <c r="G24" s="122" t="s">
        <v>334</v>
      </c>
      <c r="H24" s="2" t="s">
        <v>368</v>
      </c>
      <c r="I24" s="2" t="s">
        <v>335</v>
      </c>
      <c r="K24" s="2" t="s">
        <v>72</v>
      </c>
      <c r="L24" s="2" t="str">
        <f t="shared" ref="L24:R26" si="1">C24</f>
        <v>NaNMC</v>
      </c>
      <c r="M24" s="2" t="str">
        <f t="shared" si="1"/>
        <v>NaMVP</v>
      </c>
      <c r="N24" s="2" t="str">
        <f t="shared" si="1"/>
        <v>NaMMO</v>
      </c>
      <c r="O24" s="2" t="str">
        <f t="shared" si="1"/>
        <v>NaNMMT</v>
      </c>
      <c r="P24" s="2" t="str">
        <f t="shared" si="1"/>
        <v>NaPBA</v>
      </c>
      <c r="Q24" s="2" t="str">
        <f t="shared" si="1"/>
        <v>LiNMC</v>
      </c>
      <c r="R24" s="2" t="str">
        <f t="shared" si="1"/>
        <v>LiFP</v>
      </c>
    </row>
    <row r="25" spans="1:69" x14ac:dyDescent="0.25">
      <c r="A25" t="s">
        <v>54</v>
      </c>
      <c r="B25" t="str">
        <f t="shared" ref="B25:B40" si="2">B5</f>
        <v>Acidification</v>
      </c>
      <c r="C25">
        <f t="shared" ref="C25:C40" si="3">H5</f>
        <v>0.15678</v>
      </c>
      <c r="D25">
        <f t="shared" ref="D25:D40" si="4">R5</f>
        <v>0.13553999999999999</v>
      </c>
      <c r="E25">
        <f t="shared" ref="E25:E40" si="5">AB5</f>
        <v>7.8920000000000004E-2</v>
      </c>
      <c r="F25">
        <f t="shared" ref="F25:F40" si="6">AL5</f>
        <v>8.3940000000000001E-2</v>
      </c>
      <c r="G25">
        <f t="shared" ref="G25:G40" si="7">AV5</f>
        <v>9.1389999999999999E-2</v>
      </c>
      <c r="H25">
        <f t="shared" ref="H25:H40" si="8">BF5</f>
        <v>7.1440000000000003E-2</v>
      </c>
      <c r="I25">
        <f t="shared" ref="I25:I40" si="9">BP5</f>
        <v>5.3010000000000002E-2</v>
      </c>
      <c r="J25" t="str">
        <f t="shared" ref="J25:J40" si="10">I5</f>
        <v>molc H+ eq</v>
      </c>
      <c r="K25" s="2" t="s">
        <v>54</v>
      </c>
      <c r="L25">
        <f t="shared" si="1"/>
        <v>0.15678</v>
      </c>
      <c r="M25">
        <f t="shared" si="1"/>
        <v>0.13553999999999999</v>
      </c>
      <c r="N25">
        <f t="shared" si="1"/>
        <v>7.8920000000000004E-2</v>
      </c>
      <c r="O25">
        <f t="shared" si="1"/>
        <v>8.3940000000000001E-2</v>
      </c>
      <c r="P25">
        <f t="shared" si="1"/>
        <v>9.1389999999999999E-2</v>
      </c>
      <c r="Q25">
        <f t="shared" si="1"/>
        <v>7.1440000000000003E-2</v>
      </c>
      <c r="R25">
        <f t="shared" si="1"/>
        <v>5.3010000000000002E-2</v>
      </c>
      <c r="S25" t="str">
        <f>J25</f>
        <v>molc H+ eq</v>
      </c>
    </row>
    <row r="26" spans="1:69" x14ac:dyDescent="0.25">
      <c r="A26" t="s">
        <v>48</v>
      </c>
      <c r="B26" t="str">
        <f t="shared" si="2"/>
        <v>Climate change</v>
      </c>
      <c r="C26">
        <f>H6</f>
        <v>13.71866</v>
      </c>
      <c r="D26">
        <f t="shared" si="4"/>
        <v>14.20745</v>
      </c>
      <c r="E26">
        <f t="shared" si="5"/>
        <v>8.2842199999999995</v>
      </c>
      <c r="F26">
        <f t="shared" si="6"/>
        <v>8.0170899999999996</v>
      </c>
      <c r="G26">
        <f t="shared" si="7"/>
        <v>13.87795</v>
      </c>
      <c r="H26">
        <f t="shared" si="8"/>
        <v>7.1000800000000002</v>
      </c>
      <c r="I26">
        <f t="shared" si="9"/>
        <v>7.8349700000000002</v>
      </c>
      <c r="J26" t="str">
        <f t="shared" si="10"/>
        <v>kg CO2 eq</v>
      </c>
      <c r="K26" s="2" t="s">
        <v>48</v>
      </c>
      <c r="L26">
        <f>C26</f>
        <v>13.71866</v>
      </c>
      <c r="M26">
        <f t="shared" si="1"/>
        <v>14.20745</v>
      </c>
      <c r="N26">
        <f t="shared" si="1"/>
        <v>8.2842199999999995</v>
      </c>
      <c r="O26">
        <f t="shared" si="1"/>
        <v>8.0170899999999996</v>
      </c>
      <c r="P26">
        <f t="shared" si="1"/>
        <v>13.87795</v>
      </c>
      <c r="Q26">
        <f t="shared" si="1"/>
        <v>7.1000800000000002</v>
      </c>
      <c r="R26">
        <f t="shared" si="1"/>
        <v>7.8349700000000002</v>
      </c>
      <c r="S26" t="str">
        <f>J26</f>
        <v>kg CO2 eq</v>
      </c>
    </row>
    <row r="27" spans="1:69" x14ac:dyDescent="0.25">
      <c r="A27" t="s">
        <v>66</v>
      </c>
      <c r="B27" t="str">
        <f t="shared" si="2"/>
        <v>Freshwater ecotoxicity</v>
      </c>
      <c r="C27">
        <f t="shared" si="3"/>
        <v>549.87634000000003</v>
      </c>
      <c r="D27">
        <f t="shared" si="4"/>
        <v>376.75457999999998</v>
      </c>
      <c r="E27">
        <f t="shared" si="5"/>
        <v>123.10079</v>
      </c>
      <c r="F27">
        <f t="shared" si="6"/>
        <v>203.26992000000001</v>
      </c>
      <c r="G27">
        <f t="shared" si="7"/>
        <v>208.92841000000001</v>
      </c>
      <c r="H27">
        <f t="shared" si="8"/>
        <v>969.27581999999995</v>
      </c>
      <c r="I27">
        <f t="shared" si="9"/>
        <v>1256.83518</v>
      </c>
      <c r="J27" t="str">
        <f t="shared" si="10"/>
        <v>CTUe</v>
      </c>
      <c r="K27" s="2" t="s">
        <v>70</v>
      </c>
      <c r="L27" s="1">
        <f t="shared" ref="L27:R27" si="11">(C29+C30)*1000</f>
        <v>1.8349560000000001E-2</v>
      </c>
      <c r="M27" s="1">
        <f t="shared" si="11"/>
        <v>2.7620600000000002E-2</v>
      </c>
      <c r="N27" s="1">
        <f t="shared" si="11"/>
        <v>2.7495950000000001E-3</v>
      </c>
      <c r="O27" s="1">
        <f t="shared" si="11"/>
        <v>4.66717E-3</v>
      </c>
      <c r="P27" s="1">
        <f t="shared" si="11"/>
        <v>4.3252999999999998E-3</v>
      </c>
      <c r="Q27" s="1">
        <f t="shared" si="11"/>
        <v>1.6488590000000001E-2</v>
      </c>
      <c r="R27" s="1">
        <f t="shared" si="11"/>
        <v>1.5776860000000004E-2</v>
      </c>
      <c r="S27" t="s">
        <v>315</v>
      </c>
    </row>
    <row r="28" spans="1:69" x14ac:dyDescent="0.25">
      <c r="A28" t="s">
        <v>67</v>
      </c>
      <c r="B28" t="str">
        <f t="shared" si="2"/>
        <v>Freshwater eutrophication</v>
      </c>
      <c r="C28">
        <f t="shared" si="3"/>
        <v>4.9300000000000004E-3</v>
      </c>
      <c r="D28">
        <f t="shared" si="4"/>
        <v>5.8100000000000001E-3</v>
      </c>
      <c r="E28">
        <f t="shared" si="5"/>
        <v>2.7799999999999999E-3</v>
      </c>
      <c r="F28">
        <f t="shared" si="6"/>
        <v>2.5999999999999999E-3</v>
      </c>
      <c r="G28">
        <f t="shared" si="7"/>
        <v>3.98E-3</v>
      </c>
      <c r="H28">
        <f t="shared" si="8"/>
        <v>5.4099999999999999E-3</v>
      </c>
      <c r="I28">
        <f t="shared" si="9"/>
        <v>1.107E-2</v>
      </c>
      <c r="J28" t="str">
        <f t="shared" si="10"/>
        <v>kg P eq</v>
      </c>
      <c r="K28" s="2" t="s">
        <v>71</v>
      </c>
      <c r="L28">
        <f t="shared" ref="L28:R30" si="12">C35</f>
        <v>5.7299999999999999E-3</v>
      </c>
      <c r="M28">
        <f t="shared" si="12"/>
        <v>1.24E-3</v>
      </c>
      <c r="N28">
        <f t="shared" si="12"/>
        <v>8.4000000000000003E-4</v>
      </c>
      <c r="O28">
        <f t="shared" si="12"/>
        <v>1.4400000000000001E-3</v>
      </c>
      <c r="P28">
        <f t="shared" si="12"/>
        <v>1.2800000000000001E-3</v>
      </c>
      <c r="Q28">
        <f t="shared" si="12"/>
        <v>5.0299999999999997E-3</v>
      </c>
      <c r="R28">
        <f t="shared" si="12"/>
        <v>4.8599999999999997E-3</v>
      </c>
      <c r="S28" t="str">
        <f>J35</f>
        <v>kg Sb eq</v>
      </c>
    </row>
    <row r="29" spans="1:69" x14ac:dyDescent="0.25">
      <c r="A29" t="s">
        <v>68</v>
      </c>
      <c r="B29" t="str">
        <f t="shared" si="2"/>
        <v>Human toxicity, cancer effects</v>
      </c>
      <c r="C29">
        <f t="shared" si="3"/>
        <v>6.1631600000000003E-6</v>
      </c>
      <c r="D29">
        <f t="shared" si="4"/>
        <v>1.5077400000000001E-5</v>
      </c>
      <c r="E29">
        <f t="shared" si="5"/>
        <v>9.6502499999999992E-7</v>
      </c>
      <c r="F29">
        <f t="shared" si="6"/>
        <v>1.62113E-6</v>
      </c>
      <c r="G29">
        <f t="shared" si="7"/>
        <v>1.6302000000000001E-6</v>
      </c>
      <c r="H29">
        <f t="shared" si="8"/>
        <v>3.3292900000000002E-6</v>
      </c>
      <c r="I29">
        <f t="shared" si="9"/>
        <v>1.9239599999999999E-6</v>
      </c>
      <c r="J29" t="str">
        <f t="shared" si="10"/>
        <v>CTUh</v>
      </c>
      <c r="K29" s="2" t="s">
        <v>56</v>
      </c>
      <c r="L29">
        <f t="shared" si="12"/>
        <v>1.8274000000000001E-6</v>
      </c>
      <c r="M29">
        <f t="shared" si="12"/>
        <v>1.23342E-6</v>
      </c>
      <c r="N29">
        <f t="shared" si="12"/>
        <v>7.3945600000000003E-7</v>
      </c>
      <c r="O29">
        <f t="shared" si="12"/>
        <v>7.3717300000000001E-7</v>
      </c>
      <c r="P29">
        <f t="shared" si="12"/>
        <v>1.41684E-6</v>
      </c>
      <c r="Q29">
        <f t="shared" si="12"/>
        <v>7.8499000000000004E-7</v>
      </c>
      <c r="R29">
        <f t="shared" si="12"/>
        <v>6.1755400000000003E-7</v>
      </c>
      <c r="S29" t="str">
        <f>J36</f>
        <v>kg CFC-11 eq</v>
      </c>
    </row>
    <row r="30" spans="1:69" x14ac:dyDescent="0.25">
      <c r="A30" t="s">
        <v>69</v>
      </c>
      <c r="B30" t="str">
        <f t="shared" si="2"/>
        <v>Human toxicity, non-cancer effects</v>
      </c>
      <c r="C30">
        <f t="shared" si="3"/>
        <v>1.2186400000000001E-5</v>
      </c>
      <c r="D30">
        <f t="shared" si="4"/>
        <v>1.25432E-5</v>
      </c>
      <c r="E30">
        <f t="shared" si="5"/>
        <v>1.7845700000000001E-6</v>
      </c>
      <c r="F30">
        <f t="shared" si="6"/>
        <v>3.04604E-6</v>
      </c>
      <c r="G30">
        <f t="shared" si="7"/>
        <v>2.6950999999999998E-6</v>
      </c>
      <c r="H30">
        <f t="shared" si="8"/>
        <v>1.31593E-5</v>
      </c>
      <c r="I30">
        <f t="shared" si="9"/>
        <v>1.3852900000000001E-5</v>
      </c>
      <c r="J30" t="str">
        <f t="shared" si="10"/>
        <v>CTUh</v>
      </c>
      <c r="K30" t="s">
        <v>57</v>
      </c>
      <c r="L30">
        <f t="shared" si="12"/>
        <v>1.158E-2</v>
      </c>
      <c r="M30">
        <f t="shared" si="12"/>
        <v>1.06E-2</v>
      </c>
      <c r="N30">
        <f t="shared" si="12"/>
        <v>6.5799999999999999E-3</v>
      </c>
      <c r="O30">
        <f t="shared" si="12"/>
        <v>5.62E-3</v>
      </c>
      <c r="P30">
        <f t="shared" si="12"/>
        <v>7.5799999999999999E-3</v>
      </c>
      <c r="Q30">
        <f t="shared" si="12"/>
        <v>6.4599999999999996E-3</v>
      </c>
      <c r="R30">
        <f t="shared" si="12"/>
        <v>5.5700000000000003E-3</v>
      </c>
      <c r="S30" t="str">
        <f>J37</f>
        <v>kg PM2.5 eq</v>
      </c>
    </row>
    <row r="31" spans="1:69" x14ac:dyDescent="0.25">
      <c r="A31" t="s">
        <v>55</v>
      </c>
      <c r="B31" t="str">
        <f t="shared" si="2"/>
        <v>Ionizing radiation E (interim)</v>
      </c>
      <c r="C31">
        <f t="shared" si="3"/>
        <v>2.5134999999999999E-5</v>
      </c>
      <c r="D31">
        <f t="shared" si="4"/>
        <v>4.7261200000000001E-6</v>
      </c>
      <c r="E31">
        <f t="shared" si="5"/>
        <v>3.5522699999999999E-6</v>
      </c>
      <c r="F31">
        <f t="shared" si="6"/>
        <v>5.7350899999999997E-6</v>
      </c>
      <c r="G31">
        <f t="shared" si="7"/>
        <v>4.4503200000000001E-6</v>
      </c>
      <c r="H31">
        <f t="shared" si="8"/>
        <v>1.16005E-5</v>
      </c>
      <c r="I31">
        <f t="shared" si="9"/>
        <v>2.77624E-6</v>
      </c>
      <c r="J31" t="str">
        <f t="shared" si="10"/>
        <v>CTUe</v>
      </c>
    </row>
    <row r="32" spans="1:69" x14ac:dyDescent="0.25">
      <c r="A32" t="s">
        <v>49</v>
      </c>
      <c r="B32" t="str">
        <f t="shared" si="2"/>
        <v>Ionizing radiation HH</v>
      </c>
      <c r="C32">
        <f t="shared" si="3"/>
        <v>4.1144299999999996</v>
      </c>
      <c r="D32">
        <f t="shared" si="4"/>
        <v>1.43068</v>
      </c>
      <c r="E32">
        <f t="shared" si="5"/>
        <v>1.1775800000000001</v>
      </c>
      <c r="F32">
        <f t="shared" si="6"/>
        <v>1.32416</v>
      </c>
      <c r="G32">
        <f t="shared" si="7"/>
        <v>1.4781</v>
      </c>
      <c r="H32">
        <f t="shared" si="8"/>
        <v>1.92503</v>
      </c>
      <c r="I32">
        <f t="shared" si="9"/>
        <v>0.86619000000000002</v>
      </c>
      <c r="J32" t="str">
        <f t="shared" si="10"/>
        <v>kBq U235 eq</v>
      </c>
      <c r="K32" s="2" t="s">
        <v>75</v>
      </c>
      <c r="L32" s="2" t="str">
        <f t="shared" ref="L32:R32" si="13">L24</f>
        <v>NaNMC</v>
      </c>
      <c r="M32" s="2" t="str">
        <f t="shared" si="13"/>
        <v>NaMVP</v>
      </c>
      <c r="N32" s="2" t="str">
        <f t="shared" si="13"/>
        <v>NaMMO</v>
      </c>
      <c r="O32" s="2" t="str">
        <f t="shared" si="13"/>
        <v>NaNMMT</v>
      </c>
      <c r="P32" s="2" t="str">
        <f t="shared" si="13"/>
        <v>NaPBA</v>
      </c>
      <c r="Q32" s="2" t="str">
        <f t="shared" si="13"/>
        <v>LiNMC</v>
      </c>
      <c r="R32" s="2" t="str">
        <f t="shared" si="13"/>
        <v>LiFP</v>
      </c>
    </row>
    <row r="33" spans="1:67" x14ac:dyDescent="0.25">
      <c r="A33" t="s">
        <v>56</v>
      </c>
      <c r="B33" t="str">
        <f t="shared" si="2"/>
        <v>Land use</v>
      </c>
      <c r="C33">
        <f t="shared" si="3"/>
        <v>15.016349999999999</v>
      </c>
      <c r="D33">
        <f t="shared" si="4"/>
        <v>18.490760000000002</v>
      </c>
      <c r="E33">
        <f t="shared" si="5"/>
        <v>9.2689599999999999</v>
      </c>
      <c r="F33">
        <f t="shared" si="6"/>
        <v>11.36192</v>
      </c>
      <c r="G33">
        <f t="shared" si="7"/>
        <v>12.28548</v>
      </c>
      <c r="H33">
        <f t="shared" si="8"/>
        <v>1.8414699999999999</v>
      </c>
      <c r="I33">
        <f t="shared" si="9"/>
        <v>1.9052199999999999</v>
      </c>
      <c r="J33" t="str">
        <f t="shared" si="10"/>
        <v>kg C deficit</v>
      </c>
      <c r="K33" s="2" t="str">
        <f t="shared" ref="K33:K38" si="14">K25</f>
        <v>AP</v>
      </c>
      <c r="L33">
        <f t="shared" ref="L33:R38" si="15">L25/C$23*1000</f>
        <v>0.99028828015265014</v>
      </c>
      <c r="M33">
        <f t="shared" si="15"/>
        <v>0.85528021203651206</v>
      </c>
      <c r="N33">
        <f t="shared" si="15"/>
        <v>0.49857514350467624</v>
      </c>
      <c r="O33">
        <f t="shared" si="15"/>
        <v>0.52978017529423926</v>
      </c>
      <c r="P33">
        <f t="shared" si="15"/>
        <v>0.57322963055886589</v>
      </c>
      <c r="Q33">
        <f t="shared" si="15"/>
        <v>0.45081597148435443</v>
      </c>
      <c r="R33">
        <f t="shared" si="15"/>
        <v>0.33551270953016105</v>
      </c>
      <c r="S33" t="str">
        <f t="shared" ref="S33:S38" si="16">S25</f>
        <v>molc H+ eq</v>
      </c>
    </row>
    <row r="34" spans="1:67" x14ac:dyDescent="0.25">
      <c r="A34" t="s">
        <v>57</v>
      </c>
      <c r="B34" t="str">
        <f t="shared" si="2"/>
        <v>Marine eutrophication</v>
      </c>
      <c r="C34">
        <f t="shared" si="3"/>
        <v>2.4719999999999999E-2</v>
      </c>
      <c r="D34">
        <f t="shared" si="4"/>
        <v>2.0289999999999999E-2</v>
      </c>
      <c r="E34">
        <f t="shared" si="5"/>
        <v>1.545E-2</v>
      </c>
      <c r="F34">
        <f t="shared" si="6"/>
        <v>1.576E-2</v>
      </c>
      <c r="G34">
        <f t="shared" si="7"/>
        <v>1.908E-2</v>
      </c>
      <c r="H34">
        <f t="shared" si="8"/>
        <v>9.9000000000000008E-3</v>
      </c>
      <c r="I34">
        <f t="shared" si="9"/>
        <v>9.8399999999999998E-3</v>
      </c>
      <c r="J34" t="str">
        <f t="shared" si="10"/>
        <v>kg N eq</v>
      </c>
      <c r="K34" s="2" t="str">
        <f t="shared" si="14"/>
        <v>GWP</v>
      </c>
      <c r="L34">
        <f t="shared" si="15"/>
        <v>86.652814245432808</v>
      </c>
      <c r="M34">
        <f t="shared" si="15"/>
        <v>89.651400682441661</v>
      </c>
      <c r="N34">
        <f t="shared" si="15"/>
        <v>52.335354476993274</v>
      </c>
      <c r="O34">
        <f t="shared" si="15"/>
        <v>50.599182100901743</v>
      </c>
      <c r="P34">
        <f t="shared" si="15"/>
        <v>87.0472934830333</v>
      </c>
      <c r="Q34">
        <f t="shared" si="15"/>
        <v>44.804443768429941</v>
      </c>
      <c r="R34">
        <f t="shared" si="15"/>
        <v>49.589360758112164</v>
      </c>
      <c r="S34" t="str">
        <f t="shared" si="16"/>
        <v>kg CO2 eq</v>
      </c>
    </row>
    <row r="35" spans="1:67" x14ac:dyDescent="0.25">
      <c r="A35" t="s">
        <v>58</v>
      </c>
      <c r="B35" t="str">
        <f t="shared" si="2"/>
        <v>Mineral, fossil &amp; ren resource depletion</v>
      </c>
      <c r="C35">
        <f t="shared" si="3"/>
        <v>5.7299999999999999E-3</v>
      </c>
      <c r="D35">
        <f t="shared" si="4"/>
        <v>1.24E-3</v>
      </c>
      <c r="E35">
        <f t="shared" si="5"/>
        <v>8.4000000000000003E-4</v>
      </c>
      <c r="F35">
        <f t="shared" si="6"/>
        <v>1.4400000000000001E-3</v>
      </c>
      <c r="G35">
        <f t="shared" si="7"/>
        <v>1.2800000000000001E-3</v>
      </c>
      <c r="H35">
        <f t="shared" si="8"/>
        <v>5.0299999999999997E-3</v>
      </c>
      <c r="I35">
        <f t="shared" si="9"/>
        <v>4.8599999999999997E-3</v>
      </c>
      <c r="J35" t="str">
        <f t="shared" si="10"/>
        <v>kg Sb eq</v>
      </c>
      <c r="K35" s="2" t="str">
        <f t="shared" si="14"/>
        <v>Htox</v>
      </c>
      <c r="L35">
        <f t="shared" si="15"/>
        <v>0.11590352222195346</v>
      </c>
      <c r="M35">
        <f t="shared" si="15"/>
        <v>0.17429063468035774</v>
      </c>
      <c r="N35">
        <f t="shared" si="15"/>
        <v>1.7370498247652563E-2</v>
      </c>
      <c r="O35">
        <f t="shared" si="15"/>
        <v>2.9456446756349949E-2</v>
      </c>
      <c r="P35">
        <f t="shared" si="15"/>
        <v>2.7129774822806246E-2</v>
      </c>
      <c r="Q35">
        <f t="shared" si="15"/>
        <v>0.10404982809710542</v>
      </c>
      <c r="R35">
        <f t="shared" si="15"/>
        <v>9.9855443246142567E-2</v>
      </c>
      <c r="S35" t="str">
        <f>S27</f>
        <v>mCTUh</v>
      </c>
    </row>
    <row r="36" spans="1:67" x14ac:dyDescent="0.25">
      <c r="B36" t="str">
        <f t="shared" si="2"/>
        <v>Ozone depletion</v>
      </c>
      <c r="C36">
        <f t="shared" si="3"/>
        <v>1.8274000000000001E-6</v>
      </c>
      <c r="D36">
        <f t="shared" si="4"/>
        <v>1.23342E-6</v>
      </c>
      <c r="E36">
        <f t="shared" si="5"/>
        <v>7.3945600000000003E-7</v>
      </c>
      <c r="F36">
        <f t="shared" si="6"/>
        <v>7.3717300000000001E-7</v>
      </c>
      <c r="G36">
        <f t="shared" si="7"/>
        <v>1.41684E-6</v>
      </c>
      <c r="H36">
        <f t="shared" si="8"/>
        <v>7.8499000000000004E-7</v>
      </c>
      <c r="I36">
        <f t="shared" si="9"/>
        <v>6.1755400000000003E-7</v>
      </c>
      <c r="J36" t="str">
        <f t="shared" si="10"/>
        <v>kg CFC-11 eq</v>
      </c>
      <c r="K36" s="2" t="str">
        <f t="shared" si="14"/>
        <v>RDP</v>
      </c>
      <c r="L36">
        <f t="shared" si="15"/>
        <v>3.6193084865892872E-2</v>
      </c>
      <c r="M36">
        <f t="shared" si="15"/>
        <v>7.8246086979878639E-3</v>
      </c>
      <c r="N36">
        <f t="shared" si="15"/>
        <v>5.3066791756706541E-3</v>
      </c>
      <c r="O36">
        <f t="shared" si="15"/>
        <v>9.088437603332198E-3</v>
      </c>
      <c r="P36">
        <f t="shared" si="15"/>
        <v>8.0286018942482603E-3</v>
      </c>
      <c r="Q36">
        <f t="shared" si="15"/>
        <v>3.1741382090793711E-2</v>
      </c>
      <c r="R36">
        <f t="shared" si="15"/>
        <v>3.0760078632646338E-2</v>
      </c>
      <c r="S36" t="str">
        <f t="shared" si="16"/>
        <v>kg Sb eq</v>
      </c>
    </row>
    <row r="37" spans="1:67" x14ac:dyDescent="0.25">
      <c r="B37" t="str">
        <f t="shared" si="2"/>
        <v>Particulate matter</v>
      </c>
      <c r="C37">
        <f t="shared" si="3"/>
        <v>1.158E-2</v>
      </c>
      <c r="D37">
        <f t="shared" si="4"/>
        <v>1.06E-2</v>
      </c>
      <c r="E37">
        <f t="shared" si="5"/>
        <v>6.5799999999999999E-3</v>
      </c>
      <c r="F37">
        <f t="shared" si="6"/>
        <v>5.62E-3</v>
      </c>
      <c r="G37">
        <f t="shared" si="7"/>
        <v>7.5799999999999999E-3</v>
      </c>
      <c r="H37">
        <f t="shared" si="8"/>
        <v>6.4599999999999996E-3</v>
      </c>
      <c r="I37">
        <f t="shared" si="9"/>
        <v>5.5700000000000003E-3</v>
      </c>
      <c r="J37" t="str">
        <f t="shared" si="10"/>
        <v>kg PM2.5 eq</v>
      </c>
      <c r="K37" s="2" t="str">
        <f t="shared" si="14"/>
        <v>ODP</v>
      </c>
      <c r="L37">
        <f t="shared" si="15"/>
        <v>1.1542625354962067E-5</v>
      </c>
      <c r="M37">
        <f t="shared" si="15"/>
        <v>7.7830877905420884E-6</v>
      </c>
      <c r="N37">
        <f t="shared" si="15"/>
        <v>4.6714949482437134E-6</v>
      </c>
      <c r="O37">
        <f t="shared" si="15"/>
        <v>4.6526047315008367E-6</v>
      </c>
      <c r="P37">
        <f t="shared" si="15"/>
        <v>8.8869096155052368E-6</v>
      </c>
      <c r="Q37">
        <f t="shared" si="15"/>
        <v>4.9536118344835294E-6</v>
      </c>
      <c r="R37">
        <f t="shared" si="15"/>
        <v>3.9086439505977941E-6</v>
      </c>
      <c r="S37" t="str">
        <f t="shared" si="16"/>
        <v>kg CFC-11 eq</v>
      </c>
    </row>
    <row r="38" spans="1:67" x14ac:dyDescent="0.25">
      <c r="B38" t="str">
        <f t="shared" si="2"/>
        <v>Photochemical ozone formation</v>
      </c>
      <c r="C38">
        <f t="shared" si="3"/>
        <v>5.7829999999999999E-2</v>
      </c>
      <c r="D38">
        <f t="shared" si="4"/>
        <v>5.8020000000000002E-2</v>
      </c>
      <c r="E38">
        <f t="shared" si="5"/>
        <v>3.6319999999999998E-2</v>
      </c>
      <c r="F38">
        <f t="shared" si="6"/>
        <v>3.5020000000000003E-2</v>
      </c>
      <c r="G38">
        <f t="shared" si="7"/>
        <v>4.5339999999999998E-2</v>
      </c>
      <c r="H38">
        <f t="shared" si="8"/>
        <v>2.7050000000000001E-2</v>
      </c>
      <c r="I38">
        <f t="shared" si="9"/>
        <v>2.767E-2</v>
      </c>
      <c r="J38" t="str">
        <f t="shared" si="10"/>
        <v>kg NMVOC eq</v>
      </c>
      <c r="K38" s="2" t="str">
        <f t="shared" si="14"/>
        <v>PMF</v>
      </c>
      <c r="L38">
        <f t="shared" si="15"/>
        <v>7.3144140095469379E-2</v>
      </c>
      <c r="M38">
        <f t="shared" si="15"/>
        <v>6.6887784031186573E-2</v>
      </c>
      <c r="N38">
        <f t="shared" si="15"/>
        <v>4.1568986876086789E-2</v>
      </c>
      <c r="O38">
        <f t="shared" si="15"/>
        <v>3.5470152313004821E-2</v>
      </c>
      <c r="P38">
        <f t="shared" si="15"/>
        <v>4.7544376842501408E-2</v>
      </c>
      <c r="Q38">
        <f t="shared" si="15"/>
        <v>4.0765274017202258E-2</v>
      </c>
      <c r="R38">
        <f t="shared" si="15"/>
        <v>3.525383497609879E-2</v>
      </c>
      <c r="S38" t="str">
        <f t="shared" si="16"/>
        <v>kg PM2.5 eq</v>
      </c>
    </row>
    <row r="39" spans="1:67" x14ac:dyDescent="0.25">
      <c r="B39" t="str">
        <f t="shared" si="2"/>
        <v>Terrestrial eutrophication</v>
      </c>
      <c r="C39">
        <f t="shared" si="3"/>
        <v>0.22917000000000001</v>
      </c>
      <c r="D39">
        <f t="shared" si="4"/>
        <v>0.20654</v>
      </c>
      <c r="E39">
        <f t="shared" si="5"/>
        <v>0.16694000000000001</v>
      </c>
      <c r="F39">
        <f t="shared" si="6"/>
        <v>0.154</v>
      </c>
      <c r="G39">
        <f t="shared" si="7"/>
        <v>0.19186</v>
      </c>
      <c r="H39">
        <f t="shared" si="8"/>
        <v>9.1090000000000004E-2</v>
      </c>
      <c r="I39">
        <f t="shared" si="9"/>
        <v>0.10403999999999999</v>
      </c>
      <c r="J39" t="str">
        <f t="shared" si="10"/>
        <v>molc N eq</v>
      </c>
    </row>
    <row r="40" spans="1:67" ht="13.9" customHeight="1" x14ac:dyDescent="0.25">
      <c r="B40" t="str">
        <f t="shared" si="2"/>
        <v>Water resource depletion</v>
      </c>
      <c r="C40">
        <f t="shared" si="3"/>
        <v>15.683260000000001</v>
      </c>
      <c r="D40">
        <f t="shared" si="4"/>
        <v>6.97262</v>
      </c>
      <c r="E40">
        <f t="shared" si="5"/>
        <v>5.0001499999999997</v>
      </c>
      <c r="F40">
        <f t="shared" si="6"/>
        <v>5.5811299999999999</v>
      </c>
      <c r="G40">
        <f t="shared" si="7"/>
        <v>7.6298000000000004</v>
      </c>
      <c r="H40">
        <f t="shared" si="8"/>
        <v>8.0179799999999997</v>
      </c>
      <c r="I40">
        <f t="shared" si="9"/>
        <v>4.9510899999999998</v>
      </c>
      <c r="J40" t="str">
        <f t="shared" si="10"/>
        <v>m3 water eq</v>
      </c>
    </row>
    <row r="41" spans="1:67" s="5" customFormat="1" x14ac:dyDescent="0.25">
      <c r="A41" s="4"/>
      <c r="B41" s="5" t="s">
        <v>48</v>
      </c>
      <c r="E41" s="6" t="str">
        <f>E3</f>
        <v>Na-Ion battery cell, prismatic, Na-NMC(111)-HC (2021)</v>
      </c>
      <c r="L41" s="5" t="str">
        <f>B41</f>
        <v>GWP</v>
      </c>
      <c r="O41" s="6" t="str">
        <f>O3</f>
        <v>Na-Ion battery cell, prismatic, NaMVP-HC (2021)</v>
      </c>
      <c r="V41" s="5" t="str">
        <f>L41</f>
        <v>GWP</v>
      </c>
      <c r="Y41" s="6" t="str">
        <f>Y3</f>
        <v>Na-Ion battery cell, prismatic, NaMMO-HC (2021)</v>
      </c>
      <c r="AF41" s="5" t="str">
        <f>V41</f>
        <v>GWP</v>
      </c>
      <c r="AI41" s="6" t="str">
        <f>AI3</f>
        <v>Na-Ion battery cell, prismatic, NaNMMT (2021)</v>
      </c>
      <c r="AO41" s="4"/>
      <c r="AP41" s="5" t="str">
        <f>AF41</f>
        <v>GWP</v>
      </c>
      <c r="AS41" s="6" t="str">
        <f>AS3</f>
        <v xml:space="preserve">Na-Ion battery cell, prismatic, NaPBA-HC (2021) </v>
      </c>
      <c r="AZ41" s="5" t="str">
        <f>AP41</f>
        <v>GWP</v>
      </c>
      <c r="BC41" s="6" t="str">
        <f>BC3</f>
        <v>Li-Ion battery cell, prismatic, NMC622-C (2021)</v>
      </c>
      <c r="BJ41" s="5" t="str">
        <f>AP41</f>
        <v>GWP</v>
      </c>
      <c r="BM41" s="6" t="str">
        <f>BM3</f>
        <v>Li-Ion battery cell, prismatic, LFP-C (2021)</v>
      </c>
    </row>
    <row r="42" spans="1:67" s="2" customFormat="1" x14ac:dyDescent="0.25">
      <c r="B42" s="2" t="s">
        <v>48</v>
      </c>
      <c r="L42" s="2" t="str">
        <f>B42</f>
        <v>GWP</v>
      </c>
      <c r="V42" s="2" t="str">
        <f>L42</f>
        <v>GWP</v>
      </c>
      <c r="AF42" s="2" t="str">
        <f>V42</f>
        <v>GWP</v>
      </c>
      <c r="AO42" s="7"/>
      <c r="AP42" s="2" t="str">
        <f>AF42</f>
        <v>GWP</v>
      </c>
      <c r="AZ42" s="2" t="str">
        <f>AP42</f>
        <v>GWP</v>
      </c>
      <c r="BJ42" s="2" t="str">
        <f>AP42</f>
        <v>GWP</v>
      </c>
    </row>
    <row r="43" spans="1:67" x14ac:dyDescent="0.25">
      <c r="C43" s="3"/>
      <c r="M43" s="3"/>
    </row>
    <row r="44" spans="1:67" x14ac:dyDescent="0.25">
      <c r="F44" t="s">
        <v>81</v>
      </c>
      <c r="G44" t="s">
        <v>82</v>
      </c>
      <c r="H44" s="1">
        <v>0.43858000000000003</v>
      </c>
      <c r="O44" s="9" t="s">
        <v>81</v>
      </c>
      <c r="P44" s="9" t="s">
        <v>82</v>
      </c>
      <c r="Q44" s="123">
        <v>0.80498000000000003</v>
      </c>
      <c r="Y44" t="s">
        <v>81</v>
      </c>
      <c r="Z44" t="s">
        <v>82</v>
      </c>
      <c r="AA44" s="1">
        <v>0.40665999999999997</v>
      </c>
      <c r="AJ44" t="s">
        <v>81</v>
      </c>
      <c r="AK44" t="s">
        <v>82</v>
      </c>
      <c r="AL44" s="1">
        <v>0.36197999999999997</v>
      </c>
      <c r="AT44" t="s">
        <v>81</v>
      </c>
      <c r="AU44" t="s">
        <v>82</v>
      </c>
      <c r="AV44" s="1">
        <v>1.0285500000000001</v>
      </c>
      <c r="BD44" t="s">
        <v>81</v>
      </c>
      <c r="BE44" t="s">
        <v>82</v>
      </c>
      <c r="BF44" s="1">
        <v>0.27004</v>
      </c>
      <c r="BM44" t="s">
        <v>81</v>
      </c>
      <c r="BN44" t="s">
        <v>82</v>
      </c>
      <c r="BO44" s="1">
        <v>0.48919000000000001</v>
      </c>
    </row>
    <row r="45" spans="1:67" x14ac:dyDescent="0.25">
      <c r="G45" t="s">
        <v>113</v>
      </c>
      <c r="H45" s="1">
        <v>0.31355</v>
      </c>
      <c r="O45" s="9"/>
      <c r="P45" s="9" t="s">
        <v>113</v>
      </c>
      <c r="Q45" s="123">
        <v>0.21339</v>
      </c>
      <c r="Z45" t="s">
        <v>113</v>
      </c>
      <c r="AA45" s="1">
        <v>0.31358000000000003</v>
      </c>
      <c r="AK45" t="s">
        <v>113</v>
      </c>
      <c r="AL45" s="1">
        <v>0.27509</v>
      </c>
      <c r="AU45" t="s">
        <v>113</v>
      </c>
      <c r="AV45" s="1">
        <v>0.27266000000000001</v>
      </c>
      <c r="BE45" t="s">
        <v>113</v>
      </c>
      <c r="BF45" s="1">
        <v>0.20709</v>
      </c>
      <c r="BN45" t="s">
        <v>113</v>
      </c>
      <c r="BO45" s="1">
        <v>0.23471</v>
      </c>
    </row>
    <row r="46" spans="1:67" x14ac:dyDescent="0.25">
      <c r="G46" t="s">
        <v>114</v>
      </c>
      <c r="H46" s="1">
        <v>7.5459999999999999E-2</v>
      </c>
      <c r="O46" s="9"/>
      <c r="P46" s="9" t="s">
        <v>114</v>
      </c>
      <c r="Q46" s="123">
        <v>5.135E-2</v>
      </c>
      <c r="Z46" t="s">
        <v>114</v>
      </c>
      <c r="AA46" s="1">
        <v>7.5459999999999999E-2</v>
      </c>
      <c r="AK46" t="s">
        <v>114</v>
      </c>
      <c r="AL46" s="1">
        <v>6.6199999999999995E-2</v>
      </c>
      <c r="AU46" t="s">
        <v>114</v>
      </c>
      <c r="AV46" s="1">
        <v>6.5619999999999998E-2</v>
      </c>
      <c r="BE46" t="s">
        <v>114</v>
      </c>
      <c r="BF46" s="1">
        <v>1.5900000000000001E-2</v>
      </c>
      <c r="BN46" t="s">
        <v>114</v>
      </c>
      <c r="BO46" s="1">
        <v>1.8020000000000001E-2</v>
      </c>
    </row>
    <row r="47" spans="1:67" x14ac:dyDescent="0.25">
      <c r="G47" t="s">
        <v>115</v>
      </c>
      <c r="H47" s="1">
        <v>8.7350000000000039E-2</v>
      </c>
      <c r="O47" s="9"/>
      <c r="P47" s="9" t="s">
        <v>115</v>
      </c>
      <c r="Q47" s="123">
        <v>6.0840000000000005E-2</v>
      </c>
      <c r="Z47" t="s">
        <v>115</v>
      </c>
      <c r="AA47" s="1">
        <v>8.5290000000000088E-2</v>
      </c>
      <c r="AK47" t="s">
        <v>115</v>
      </c>
      <c r="AL47" s="1">
        <v>7.4839999999999907E-2</v>
      </c>
      <c r="AP47" t="s">
        <v>89</v>
      </c>
      <c r="AU47" t="s">
        <v>115</v>
      </c>
      <c r="AV47" s="1">
        <v>7.7719999999999789E-2</v>
      </c>
      <c r="BE47" t="s">
        <v>115</v>
      </c>
      <c r="BF47" s="1">
        <v>2.3397706079999997E-2</v>
      </c>
      <c r="BN47" t="s">
        <v>115</v>
      </c>
      <c r="BO47" s="1">
        <v>4.0660000000000029E-2</v>
      </c>
    </row>
    <row r="48" spans="1:67" x14ac:dyDescent="0.25">
      <c r="F48" t="s">
        <v>80</v>
      </c>
      <c r="G48" t="s">
        <v>82</v>
      </c>
      <c r="H48" s="1">
        <v>0.41321000000000002</v>
      </c>
      <c r="O48" s="9" t="s">
        <v>80</v>
      </c>
      <c r="P48" s="9" t="s">
        <v>82</v>
      </c>
      <c r="Q48" s="123">
        <v>0.55974999999999997</v>
      </c>
      <c r="Y48" t="s">
        <v>80</v>
      </c>
      <c r="Z48" t="s">
        <v>82</v>
      </c>
      <c r="AA48" s="1">
        <v>0.38045000000000001</v>
      </c>
      <c r="AJ48" t="s">
        <v>80</v>
      </c>
      <c r="AK48" t="s">
        <v>82</v>
      </c>
      <c r="AL48" s="1">
        <v>0.33809</v>
      </c>
      <c r="AT48" t="s">
        <v>80</v>
      </c>
      <c r="AU48" t="s">
        <v>82</v>
      </c>
      <c r="AV48" s="1">
        <v>0.98170000000000002</v>
      </c>
      <c r="BD48" t="s">
        <v>80</v>
      </c>
      <c r="BE48" t="s">
        <v>82</v>
      </c>
      <c r="BF48" s="1">
        <v>0.24878999999999998</v>
      </c>
      <c r="BM48" t="s">
        <v>80</v>
      </c>
      <c r="BN48" t="s">
        <v>82</v>
      </c>
      <c r="BO48" s="1">
        <v>0.13039999999999999</v>
      </c>
    </row>
    <row r="49" spans="6:67" x14ac:dyDescent="0.25">
      <c r="G49" t="s">
        <v>113</v>
      </c>
      <c r="H49" s="1">
        <v>6.3072999999999997</v>
      </c>
      <c r="O49" s="9"/>
      <c r="P49" s="9" t="s">
        <v>113</v>
      </c>
      <c r="Q49" s="123">
        <v>6.1845499999999998</v>
      </c>
      <c r="Z49" t="s">
        <v>113</v>
      </c>
      <c r="AA49" s="1">
        <v>1.4297299999999999</v>
      </c>
      <c r="AK49" t="s">
        <v>113</v>
      </c>
      <c r="AL49" s="1">
        <v>2.15937</v>
      </c>
      <c r="AU49" t="s">
        <v>113</v>
      </c>
      <c r="AV49" s="1">
        <v>2.2651599999999998</v>
      </c>
      <c r="BE49" t="s">
        <v>113</v>
      </c>
      <c r="BF49" s="1">
        <v>3.2040000000000002</v>
      </c>
      <c r="BN49" t="s">
        <v>113</v>
      </c>
      <c r="BO49" s="1">
        <v>1.9061600000000001</v>
      </c>
    </row>
    <row r="50" spans="6:67" x14ac:dyDescent="0.25">
      <c r="G50" t="s">
        <v>114</v>
      </c>
      <c r="H50" s="1">
        <v>0.16037999999999999</v>
      </c>
      <c r="O50" s="9"/>
      <c r="P50" s="9" t="s">
        <v>114</v>
      </c>
      <c r="Q50" s="123">
        <v>0.14277000000000001</v>
      </c>
      <c r="Z50" t="s">
        <v>114</v>
      </c>
      <c r="AA50" s="1">
        <v>0.22639000000000001</v>
      </c>
      <c r="AK50" t="s">
        <v>114</v>
      </c>
      <c r="AL50" s="1">
        <v>0.11257</v>
      </c>
      <c r="AU50" t="s">
        <v>114</v>
      </c>
      <c r="AV50" s="1">
        <v>0.1404</v>
      </c>
      <c r="BE50" t="s">
        <v>114</v>
      </c>
      <c r="BF50" s="1">
        <v>7.9839999999999994E-2</v>
      </c>
      <c r="BN50" t="s">
        <v>114</v>
      </c>
      <c r="BO50" s="1">
        <v>0.10940999999999999</v>
      </c>
    </row>
    <row r="51" spans="6:67" x14ac:dyDescent="0.25">
      <c r="G51" t="s">
        <v>115</v>
      </c>
      <c r="H51" s="1">
        <v>7.9939999999999678E-2</v>
      </c>
      <c r="O51" s="9"/>
      <c r="P51" s="9" t="s">
        <v>115</v>
      </c>
      <c r="Q51" s="123">
        <v>7.2250000000000369E-2</v>
      </c>
      <c r="Z51" t="s">
        <v>115</v>
      </c>
      <c r="AA51" s="1">
        <v>7.4700000000000433E-2</v>
      </c>
      <c r="AK51" t="s">
        <v>115</v>
      </c>
      <c r="AL51" s="1">
        <v>5.6369999999999809E-2</v>
      </c>
      <c r="AU51" t="s">
        <v>115</v>
      </c>
      <c r="AV51" s="1">
        <v>7.3100000000000165E-2</v>
      </c>
      <c r="BE51" t="s">
        <v>115</v>
      </c>
      <c r="BF51" s="1">
        <v>4.0090000000000001E-2</v>
      </c>
      <c r="BN51" t="s">
        <v>115</v>
      </c>
      <c r="BO51" s="1">
        <v>0.38187999999999978</v>
      </c>
    </row>
    <row r="52" spans="6:67" x14ac:dyDescent="0.25">
      <c r="F52" t="s">
        <v>83</v>
      </c>
      <c r="H52" s="1">
        <v>0.82760999999999996</v>
      </c>
      <c r="O52" s="9" t="s">
        <v>83</v>
      </c>
      <c r="P52" s="9"/>
      <c r="Q52" s="123">
        <v>0.82537000000000005</v>
      </c>
      <c r="Y52" t="s">
        <v>83</v>
      </c>
      <c r="AA52" s="1">
        <v>0.79701999999999995</v>
      </c>
      <c r="AJ52" t="s">
        <v>83</v>
      </c>
      <c r="AL52" s="1">
        <v>0.70277000000000001</v>
      </c>
      <c r="AT52" t="s">
        <v>83</v>
      </c>
      <c r="AV52" s="1">
        <v>1.274</v>
      </c>
      <c r="BD52" t="s">
        <v>83</v>
      </c>
      <c r="BF52" s="1">
        <v>0.31633</v>
      </c>
      <c r="BM52" t="s">
        <v>83</v>
      </c>
      <c r="BO52" s="1">
        <v>0.46927999999999997</v>
      </c>
    </row>
    <row r="53" spans="6:67" x14ac:dyDescent="0.25">
      <c r="F53" t="s">
        <v>88</v>
      </c>
      <c r="H53" s="1">
        <v>4.8300000000000003E-2</v>
      </c>
      <c r="O53" s="9" t="s">
        <v>88</v>
      </c>
      <c r="P53" s="9"/>
      <c r="Q53" s="123">
        <v>6.5479999999999997E-2</v>
      </c>
      <c r="Y53" t="s">
        <v>88</v>
      </c>
      <c r="AA53" s="1">
        <v>4.419E-2</v>
      </c>
      <c r="AJ53" t="s">
        <v>88</v>
      </c>
      <c r="AL53" s="1">
        <v>3.9449999999999999E-2</v>
      </c>
      <c r="AT53" t="s">
        <v>88</v>
      </c>
      <c r="AV53" s="1">
        <v>0.11555</v>
      </c>
      <c r="BD53" t="s">
        <v>88</v>
      </c>
      <c r="BF53" s="1">
        <v>2.87E-2</v>
      </c>
      <c r="BM53" t="s">
        <v>88</v>
      </c>
      <c r="BO53" s="1">
        <v>5.3129999999999997E-2</v>
      </c>
    </row>
    <row r="54" spans="6:67" x14ac:dyDescent="0.25">
      <c r="F54" t="s">
        <v>84</v>
      </c>
      <c r="H54" s="1">
        <v>0.54547999999999996</v>
      </c>
      <c r="O54" s="9" t="s">
        <v>84</v>
      </c>
      <c r="P54" s="9"/>
      <c r="Q54" s="123">
        <v>0.54852999999999996</v>
      </c>
      <c r="Y54" t="s">
        <v>84</v>
      </c>
      <c r="AA54" s="1">
        <v>0.53169</v>
      </c>
      <c r="AJ54" t="s">
        <v>84</v>
      </c>
      <c r="AL54" s="1">
        <v>0.48964000000000002</v>
      </c>
      <c r="AT54" t="s">
        <v>123</v>
      </c>
      <c r="AV54" s="1">
        <v>0.73482000000000003</v>
      </c>
      <c r="BD54" t="s">
        <v>123</v>
      </c>
      <c r="BF54" s="1">
        <v>0.39249000000000001</v>
      </c>
      <c r="BM54" t="s">
        <v>123</v>
      </c>
      <c r="BO54" s="1">
        <v>0.50692999999999999</v>
      </c>
    </row>
    <row r="55" spans="6:67" x14ac:dyDescent="0.25">
      <c r="F55" t="s">
        <v>85</v>
      </c>
      <c r="H55" s="1">
        <v>1.24682</v>
      </c>
      <c r="O55" s="9" t="s">
        <v>85</v>
      </c>
      <c r="P55" s="9"/>
      <c r="Q55" s="123">
        <v>1.20835</v>
      </c>
      <c r="Y55" t="s">
        <v>85</v>
      </c>
      <c r="AA55" s="1">
        <v>1.0906800000000001</v>
      </c>
      <c r="AJ55" t="s">
        <v>85</v>
      </c>
      <c r="AL55" s="1">
        <v>0.93681000000000003</v>
      </c>
      <c r="AT55" t="s">
        <v>85</v>
      </c>
      <c r="AV55" s="1">
        <v>1.6402600000000001</v>
      </c>
      <c r="BD55" t="s">
        <v>85</v>
      </c>
      <c r="BF55" s="1">
        <v>0.61095999999999995</v>
      </c>
      <c r="BM55" t="s">
        <v>85</v>
      </c>
      <c r="BO55" s="1">
        <v>0.89080999999999999</v>
      </c>
    </row>
    <row r="56" spans="6:67" x14ac:dyDescent="0.25">
      <c r="F56" t="s">
        <v>86</v>
      </c>
      <c r="H56" s="1">
        <v>3.07396</v>
      </c>
      <c r="O56" s="9" t="s">
        <v>86</v>
      </c>
      <c r="P56" s="9"/>
      <c r="Q56" s="123">
        <v>3.3754400000000002</v>
      </c>
      <c r="Y56" t="s">
        <v>86</v>
      </c>
      <c r="AA56" s="1">
        <v>2.7356500000000001</v>
      </c>
      <c r="AJ56" t="s">
        <v>86</v>
      </c>
      <c r="AL56" s="1">
        <v>2.3256100000000002</v>
      </c>
      <c r="AT56" t="s">
        <v>86</v>
      </c>
      <c r="AV56" s="1">
        <v>5.1091899999999999</v>
      </c>
      <c r="BD56" t="s">
        <v>86</v>
      </c>
      <c r="BF56" s="1">
        <v>1.58236</v>
      </c>
      <c r="BM56" t="s">
        <v>86</v>
      </c>
      <c r="BO56" s="1">
        <v>2.5173700000000001</v>
      </c>
    </row>
    <row r="57" spans="6:67" x14ac:dyDescent="0.25">
      <c r="F57" t="s">
        <v>87</v>
      </c>
      <c r="H57" s="1">
        <v>0.10072000000000259</v>
      </c>
      <c r="O57" s="9" t="s">
        <v>87</v>
      </c>
      <c r="P57" s="9"/>
      <c r="Q57" s="123">
        <v>9.4399999999998485E-2</v>
      </c>
      <c r="Y57" t="s">
        <v>87</v>
      </c>
      <c r="AA57" s="1">
        <v>9.2729999999999535E-2</v>
      </c>
      <c r="AJ57" t="s">
        <v>87</v>
      </c>
      <c r="AL57" s="1">
        <v>7.8299999999999592E-2</v>
      </c>
      <c r="AT57" t="s">
        <v>87</v>
      </c>
      <c r="AV57" s="1">
        <v>9.9220000000000752E-2</v>
      </c>
      <c r="BD57" t="s">
        <v>87</v>
      </c>
      <c r="BF57" s="1">
        <v>8.0092293919999946E-2</v>
      </c>
      <c r="BM57" t="s">
        <v>87</v>
      </c>
      <c r="BO57" s="1">
        <v>8.7020000000000763E-2</v>
      </c>
    </row>
    <row r="58" spans="6:67" s="132" customFormat="1" x14ac:dyDescent="0.25">
      <c r="H58" s="130"/>
      <c r="O58" s="9"/>
      <c r="P58" s="9"/>
      <c r="Q58" s="123"/>
      <c r="AA58" s="130"/>
      <c r="AL58" s="130"/>
      <c r="AO58" s="8"/>
      <c r="AV58" s="130"/>
      <c r="BF58" s="130"/>
      <c r="BO58" s="130"/>
    </row>
    <row r="59" spans="6:67" x14ac:dyDescent="0.25">
      <c r="H59">
        <f>L23</f>
        <v>158.31753555220587</v>
      </c>
      <c r="I59">
        <f>M23</f>
        <v>158.47437844640999</v>
      </c>
      <c r="J59">
        <f>N23</f>
        <v>158.2910841588311</v>
      </c>
      <c r="K59">
        <f>O23</f>
        <v>158.44307491004136</v>
      </c>
      <c r="L59">
        <f>P23</f>
        <v>159.43</v>
      </c>
      <c r="M59">
        <f>Q23</f>
        <v>158.46820991008153</v>
      </c>
      <c r="N59">
        <f>R23</f>
        <v>157.99699532763796</v>
      </c>
    </row>
    <row r="60" spans="6:67" x14ac:dyDescent="0.25">
      <c r="H60" t="s">
        <v>370</v>
      </c>
      <c r="M60" t="s">
        <v>369</v>
      </c>
    </row>
    <row r="61" spans="6:67" x14ac:dyDescent="0.25">
      <c r="F61" s="2" t="s">
        <v>75</v>
      </c>
      <c r="G61" s="2" t="s">
        <v>48</v>
      </c>
      <c r="H61" t="s">
        <v>333</v>
      </c>
      <c r="I61" t="s">
        <v>343</v>
      </c>
      <c r="J61" t="s">
        <v>322</v>
      </c>
      <c r="K61" t="s">
        <v>323</v>
      </c>
      <c r="L61" t="s">
        <v>334</v>
      </c>
      <c r="M61" t="s">
        <v>368</v>
      </c>
      <c r="N61" t="s">
        <v>335</v>
      </c>
      <c r="R61" t="s">
        <v>116</v>
      </c>
      <c r="S61" t="s">
        <v>117</v>
      </c>
      <c r="T61" t="s">
        <v>118</v>
      </c>
      <c r="U61" t="s">
        <v>119</v>
      </c>
      <c r="V61" t="s">
        <v>120</v>
      </c>
      <c r="W61" t="s">
        <v>121</v>
      </c>
      <c r="X61" t="s">
        <v>122</v>
      </c>
    </row>
    <row r="62" spans="6:67" x14ac:dyDescent="0.25">
      <c r="F62" t="s">
        <v>81</v>
      </c>
      <c r="G62" t="s">
        <v>145</v>
      </c>
      <c r="H62" s="1">
        <f>H44/H$98*1000</f>
        <v>2.7702553508696859</v>
      </c>
      <c r="I62" s="1">
        <f>Q44/I$98*1000</f>
        <v>5.0795592820211857</v>
      </c>
      <c r="J62" s="1">
        <f>AA44/J$98*1000</f>
        <v>2.56906446854551</v>
      </c>
      <c r="K62" s="1">
        <f>AL44/K$98*1000</f>
        <v>2.2846060025376311</v>
      </c>
      <c r="L62" s="1">
        <f>AV44/L$98*1000</f>
        <v>6.4514206861945684</v>
      </c>
      <c r="M62" s="1">
        <f>BF44/M$98*1000</f>
        <v>1.7040641788862689</v>
      </c>
      <c r="N62" s="1">
        <f>BO44/N$98*1000</f>
        <v>3.0961981206387374</v>
      </c>
      <c r="P62" t="s">
        <v>81</v>
      </c>
      <c r="Q62" t="s">
        <v>82</v>
      </c>
      <c r="R62" s="1">
        <f>H62/H$59/1000</f>
        <v>1.749809546495993E-5</v>
      </c>
      <c r="S62" s="1">
        <f t="shared" ref="S62:S75" si="17">I62/I$59*1000</f>
        <v>32.052873983909642</v>
      </c>
      <c r="T62" s="1">
        <f t="shared" ref="T62:T75" si="18">J62/J$59*1000</f>
        <v>16.230001090697446</v>
      </c>
      <c r="U62" s="1">
        <f t="shared" ref="U62:U75" si="19">K62/K$59*1000</f>
        <v>14.419096598792679</v>
      </c>
      <c r="V62" s="1">
        <f t="shared" ref="V62:V75" si="20">L62/L$59*1000</f>
        <v>40.465537767011028</v>
      </c>
      <c r="W62" s="1">
        <f t="shared" ref="W62:W75" si="21">M62/M$59*1000</f>
        <v>10.753350339813858</v>
      </c>
      <c r="X62" s="1">
        <f t="shared" ref="X62:X75" si="22">N62/N$59*1000</f>
        <v>19.596563303106866</v>
      </c>
    </row>
    <row r="63" spans="6:67" x14ac:dyDescent="0.25">
      <c r="G63" t="s">
        <v>113</v>
      </c>
      <c r="H63" s="1">
        <f>H45/H$98*1000</f>
        <v>1.9805133961083268</v>
      </c>
      <c r="I63" s="1">
        <f>Q45/I$98*1000</f>
        <v>1.3465268145674436</v>
      </c>
      <c r="J63" s="1">
        <f>AA45/J$98*1000</f>
        <v>1.9810338760795285</v>
      </c>
      <c r="K63" s="1">
        <f>AL45/K$98*1000</f>
        <v>1.7362071529865652</v>
      </c>
      <c r="L63" s="1">
        <f>AV45/L$98*1000</f>
        <v>1.7102176503794768</v>
      </c>
      <c r="M63" s="1">
        <f>BF45/M$98*1000</f>
        <v>1.3068236217062563</v>
      </c>
      <c r="N63" s="1">
        <f>BO45/N$98*1000</f>
        <v>1.4855345793967949</v>
      </c>
      <c r="Q63" t="s">
        <v>113</v>
      </c>
      <c r="R63" s="1">
        <f t="shared" ref="R63:R75" si="23">H63/H$59*1000</f>
        <v>12.509753826070924</v>
      </c>
      <c r="S63" s="1">
        <f t="shared" si="17"/>
        <v>8.4968108268857332</v>
      </c>
      <c r="T63" s="1">
        <f t="shared" si="18"/>
        <v>12.515132400582564</v>
      </c>
      <c r="U63" s="1">
        <f t="shared" si="19"/>
        <v>10.957923872484331</v>
      </c>
      <c r="V63" s="1">
        <f t="shared" si="20"/>
        <v>10.727075521416777</v>
      </c>
      <c r="W63" s="1">
        <f t="shared" si="21"/>
        <v>8.246597992416131</v>
      </c>
      <c r="X63" s="1">
        <f t="shared" si="22"/>
        <v>9.402296393777906</v>
      </c>
    </row>
    <row r="64" spans="6:67" x14ac:dyDescent="0.25">
      <c r="G64" t="s">
        <v>114</v>
      </c>
      <c r="H64" s="1">
        <f>H46/H$98*1000</f>
        <v>0.47663703036305005</v>
      </c>
      <c r="I64" s="1">
        <f>Q46/I$98*1000</f>
        <v>0.32402714245296516</v>
      </c>
      <c r="J64" s="1">
        <f>AA46/J$98*1000</f>
        <v>0.47671667928108047</v>
      </c>
      <c r="K64" s="1">
        <f>AL46/K$98*1000</f>
        <v>0.41781567315318846</v>
      </c>
      <c r="L64" s="1">
        <f>AV46/L$98*1000</f>
        <v>0.41159129398482092</v>
      </c>
      <c r="M64" s="1">
        <f>BF46/M$98*1000</f>
        <v>0.1003355815593678</v>
      </c>
      <c r="N64" s="1">
        <f>BO46/N$98*1000</f>
        <v>0.11405280184368047</v>
      </c>
      <c r="Q64" t="s">
        <v>114</v>
      </c>
      <c r="R64" s="1">
        <f t="shared" si="23"/>
        <v>3.0106395270780162</v>
      </c>
      <c r="S64" s="1">
        <f t="shared" si="17"/>
        <v>2.0446658042109869</v>
      </c>
      <c r="T64" s="1">
        <f t="shared" si="18"/>
        <v>3.0116458031378284</v>
      </c>
      <c r="U64" s="1">
        <f t="shared" si="19"/>
        <v>2.6370081077409671</v>
      </c>
      <c r="V64" s="1">
        <f t="shared" si="20"/>
        <v>2.5816426894864262</v>
      </c>
      <c r="W64" s="1">
        <f t="shared" si="21"/>
        <v>0.63315905200355638</v>
      </c>
      <c r="X64" s="1">
        <f t="shared" si="22"/>
        <v>0.72186690390642849</v>
      </c>
    </row>
    <row r="65" spans="1:65" x14ac:dyDescent="0.25">
      <c r="G65" t="s">
        <v>115</v>
      </c>
      <c r="H65" s="1">
        <f>H47/H$98*1000</f>
        <v>0.55173926056470224</v>
      </c>
      <c r="I65" s="1">
        <f>Q47/I$98*1000</f>
        <v>0.3839106396657917</v>
      </c>
      <c r="J65" s="1">
        <f>AA47/J$98*1000</f>
        <v>0.53881746058684588</v>
      </c>
      <c r="K65" s="1">
        <f>AL47/K$98*1000</f>
        <v>0.47234629877318107</v>
      </c>
      <c r="L65" s="1">
        <f>AV47/L$98*1000</f>
        <v>0.48748667126638517</v>
      </c>
      <c r="M65" s="1">
        <f>BF47/M$98*1000</f>
        <v>0.14764921048377075</v>
      </c>
      <c r="N65" s="1">
        <f>BO47/N$98*1000</f>
        <v>0.2573466660912348</v>
      </c>
      <c r="Q65" t="s">
        <v>115</v>
      </c>
      <c r="R65" s="1">
        <f t="shared" si="23"/>
        <v>3.48501673323966</v>
      </c>
      <c r="S65" s="1">
        <f t="shared" si="17"/>
        <v>2.4225407503056759</v>
      </c>
      <c r="T65" s="1">
        <f t="shared" si="18"/>
        <v>3.403965949504713</v>
      </c>
      <c r="U65" s="1">
        <f t="shared" si="19"/>
        <v>2.9811735163645579</v>
      </c>
      <c r="V65" s="1">
        <f t="shared" si="20"/>
        <v>3.057684697148499</v>
      </c>
      <c r="W65" s="1">
        <f t="shared" si="21"/>
        <v>0.93172763526230451</v>
      </c>
      <c r="X65" s="1">
        <f t="shared" si="22"/>
        <v>1.6288073425546841</v>
      </c>
    </row>
    <row r="66" spans="1:65" x14ac:dyDescent="0.25">
      <c r="F66" t="s">
        <v>80</v>
      </c>
      <c r="G66" t="s">
        <v>145</v>
      </c>
      <c r="H66" s="1">
        <f>H48/H$98*1000</f>
        <v>2.6100077831475739</v>
      </c>
      <c r="I66" s="1">
        <f>Q48/I$98*1000</f>
        <v>3.5321167086279894</v>
      </c>
      <c r="J66" s="1">
        <f>AA48/J$98*1000</f>
        <v>2.4034834433141672</v>
      </c>
      <c r="K66" s="1">
        <f>AL48/K$98*1000</f>
        <v>2.1338262981323486</v>
      </c>
      <c r="L66" s="1">
        <f>AV48/L$98*1000</f>
        <v>6.1575613121746215</v>
      </c>
      <c r="M66" s="1">
        <f>BF48/M$98*1000</f>
        <v>1.5699678827770509</v>
      </c>
      <c r="N66" s="1">
        <f>BO48/N$98*1000</f>
        <v>0.82533215096647783</v>
      </c>
      <c r="P66" t="s">
        <v>80</v>
      </c>
      <c r="Q66" t="s">
        <v>82</v>
      </c>
      <c r="R66" s="1">
        <f t="shared" si="23"/>
        <v>16.48590457174539</v>
      </c>
      <c r="S66" s="1">
        <f t="shared" si="17"/>
        <v>22.288250903740991</v>
      </c>
      <c r="T66" s="1">
        <f t="shared" si="18"/>
        <v>15.183947068695822</v>
      </c>
      <c r="U66" s="1">
        <f t="shared" si="19"/>
        <v>13.467463310364705</v>
      </c>
      <c r="V66" s="1">
        <f t="shared" si="20"/>
        <v>38.622350324121065</v>
      </c>
      <c r="W66" s="1">
        <f t="shared" si="21"/>
        <v>9.9071472042745139</v>
      </c>
      <c r="X66" s="1">
        <f t="shared" si="22"/>
        <v>5.2237205476913582</v>
      </c>
    </row>
    <row r="67" spans="1:65" x14ac:dyDescent="0.25">
      <c r="G67" t="s">
        <v>113</v>
      </c>
      <c r="H67" s="1">
        <f>H49/H$98*1000</f>
        <v>39.839553957180826</v>
      </c>
      <c r="I67" s="1">
        <f>Q49/I$98*1000</f>
        <v>39.025551389629712</v>
      </c>
      <c r="J67" s="1">
        <f>AA49/J$98*1000</f>
        <v>9.0322838307519095</v>
      </c>
      <c r="K67" s="1">
        <f>AL49/K$98*1000</f>
        <v>13.628680213546836</v>
      </c>
      <c r="L67" s="1">
        <f>AV49/L$98*1000</f>
        <v>14.20786552091827</v>
      </c>
      <c r="M67" s="1">
        <f>BF49/M$98*1000</f>
        <v>20.218566246302796</v>
      </c>
      <c r="N67" s="1">
        <f>BO49/N$98*1000</f>
        <v>12.064533227655382</v>
      </c>
      <c r="Q67" t="s">
        <v>113</v>
      </c>
      <c r="R67" s="1">
        <f t="shared" si="23"/>
        <v>251.64334334931308</v>
      </c>
      <c r="S67" s="1">
        <f t="shared" si="17"/>
        <v>246.25779745731373</v>
      </c>
      <c r="T67" s="1">
        <f t="shared" si="18"/>
        <v>57.061229182616579</v>
      </c>
      <c r="U67" s="1">
        <f t="shared" si="19"/>
        <v>86.016256761519813</v>
      </c>
      <c r="V67" s="1">
        <f t="shared" si="20"/>
        <v>89.116637526928869</v>
      </c>
      <c r="W67" s="1">
        <f t="shared" si="21"/>
        <v>127.58752217732042</v>
      </c>
      <c r="X67" s="1">
        <f t="shared" si="22"/>
        <v>76.359257355731287</v>
      </c>
    </row>
    <row r="68" spans="1:65" x14ac:dyDescent="0.25">
      <c r="G68" t="s">
        <v>114</v>
      </c>
      <c r="H68" s="1">
        <f>H50/H$98*1000</f>
        <v>1.0130273910631586</v>
      </c>
      <c r="I68" s="1">
        <f>Q50/I$98*1000</f>
        <v>0.90090272888042533</v>
      </c>
      <c r="J68" s="1">
        <f>AA50/J$98*1000</f>
        <v>1.4302132125953326</v>
      </c>
      <c r="K68" s="1">
        <f>AL50/K$98*1000</f>
        <v>0.71047598681048985</v>
      </c>
      <c r="L68" s="1">
        <f>AV50/L$98*1000</f>
        <v>0.88063727027535588</v>
      </c>
      <c r="M68" s="1">
        <f>BF50/M$98*1000</f>
        <v>0.50382344853458638</v>
      </c>
      <c r="N68" s="1">
        <f>BO50/N$98*1000</f>
        <v>0.69248152329173573</v>
      </c>
      <c r="Q68" t="s">
        <v>114</v>
      </c>
      <c r="R68" s="1">
        <f t="shared" si="23"/>
        <v>6.3987061668800971</v>
      </c>
      <c r="S68" s="1">
        <f t="shared" si="17"/>
        <v>5.6848478455151437</v>
      </c>
      <c r="T68" s="1">
        <f t="shared" si="18"/>
        <v>9.0353365143436655</v>
      </c>
      <c r="U68" s="1">
        <f t="shared" si="19"/>
        <v>4.4841088019395876</v>
      </c>
      <c r="V68" s="1">
        <f t="shared" si="20"/>
        <v>5.5236609814674518</v>
      </c>
      <c r="W68" s="1">
        <f t="shared" si="21"/>
        <v>3.1793345101864108</v>
      </c>
      <c r="X68" s="1">
        <f t="shared" si="22"/>
        <v>4.3828778000223272</v>
      </c>
    </row>
    <row r="69" spans="1:65" x14ac:dyDescent="0.25">
      <c r="G69" t="s">
        <v>115</v>
      </c>
      <c r="H69" s="1">
        <f>H51/H$98*1000</f>
        <v>0.50493459060723644</v>
      </c>
      <c r="I69" s="1">
        <f>Q51/I$98*1000</f>
        <v>0.45590966002389199</v>
      </c>
      <c r="J69" s="1">
        <f>AA51/J$98*1000</f>
        <v>0.47191539812214306</v>
      </c>
      <c r="K69" s="1">
        <f>AL51/K$98*1000</f>
        <v>0.35577446368044041</v>
      </c>
      <c r="L69" s="1">
        <f>AV51/L$98*1000</f>
        <v>0.45850843630433519</v>
      </c>
      <c r="M69" s="1">
        <f>BF51/M$98*1000</f>
        <v>0.25298449463616696</v>
      </c>
      <c r="N69" s="1">
        <f>BO51/N$98*1000</f>
        <v>2.4170079893487606</v>
      </c>
      <c r="Q69" t="s">
        <v>115</v>
      </c>
      <c r="R69" s="1">
        <f t="shared" si="23"/>
        <v>3.1893787939917253</v>
      </c>
      <c r="S69" s="1">
        <f t="shared" si="17"/>
        <v>2.8768666865480927</v>
      </c>
      <c r="T69" s="1">
        <f t="shared" si="18"/>
        <v>2.9813138284441703</v>
      </c>
      <c r="U69" s="1">
        <f t="shared" si="19"/>
        <v>2.2454402875129578</v>
      </c>
      <c r="V69" s="1">
        <f t="shared" si="20"/>
        <v>2.8759232033139006</v>
      </c>
      <c r="W69" s="1">
        <f t="shared" si="21"/>
        <v>1.5964368801775204</v>
      </c>
      <c r="X69" s="1">
        <f t="shared" si="22"/>
        <v>15.297809837058086</v>
      </c>
    </row>
    <row r="70" spans="1:65" x14ac:dyDescent="0.25">
      <c r="F70" t="s">
        <v>83</v>
      </c>
      <c r="H70" s="1">
        <f>H52/H$98*1000</f>
        <v>5.2275321057350093</v>
      </c>
      <c r="I70" s="1">
        <f>Q52/I$98*1000</f>
        <v>5.2082236137566476</v>
      </c>
      <c r="J70" s="1">
        <f>AA52/J$98*1000</f>
        <v>5.0351540911821724</v>
      </c>
      <c r="K70" s="1">
        <f>AL52/K$98*1000</f>
        <v>4.4354731211762273</v>
      </c>
      <c r="L70" s="1">
        <f>AV52/L$98*1000</f>
        <v>7.9909678228689707</v>
      </c>
      <c r="M70" s="1">
        <f>BF52/M$98*1000</f>
        <v>1.9961732399166552</v>
      </c>
      <c r="N70" s="1">
        <f>BO52/N$98*1000</f>
        <v>2.970183065993472</v>
      </c>
      <c r="P70" t="s">
        <v>83</v>
      </c>
      <c r="R70" s="1">
        <f t="shared" si="23"/>
        <v>33.019286761264723</v>
      </c>
      <c r="S70" s="1">
        <f t="shared" si="17"/>
        <v>32.86476757198875</v>
      </c>
      <c r="T70" s="1">
        <f t="shared" si="18"/>
        <v>31.809461145201592</v>
      </c>
      <c r="U70" s="1">
        <f t="shared" si="19"/>
        <v>27.994111599352259</v>
      </c>
      <c r="V70" s="1">
        <f t="shared" si="20"/>
        <v>50.122108905908362</v>
      </c>
      <c r="W70" s="1">
        <f t="shared" si="21"/>
        <v>12.596679428948743</v>
      </c>
      <c r="X70" s="1">
        <f t="shared" si="22"/>
        <v>18.798984498624236</v>
      </c>
    </row>
    <row r="71" spans="1:65" x14ac:dyDescent="0.25">
      <c r="F71" t="s">
        <v>88</v>
      </c>
      <c r="H71" s="1">
        <f>H53/H$98*1000</f>
        <v>0.30508307138265728</v>
      </c>
      <c r="I71" s="1">
        <f>Q53/I$98*1000</f>
        <v>0.41318982060019782</v>
      </c>
      <c r="J71" s="1">
        <f>AA53/J$98*1000</f>
        <v>0.27916922949153122</v>
      </c>
      <c r="K71" s="1">
        <f>AL53/K$98*1000</f>
        <v>0.24898532184128827</v>
      </c>
      <c r="L71" s="1">
        <f>AV53/L$98*1000</f>
        <v>0.72476949131280188</v>
      </c>
      <c r="M71" s="1">
        <f>BF53/M$98*1000</f>
        <v>0.18110887992162614</v>
      </c>
      <c r="N71" s="1">
        <f>BO53/N$98*1000</f>
        <v>0.33627221764454734</v>
      </c>
      <c r="P71" t="s">
        <v>88</v>
      </c>
      <c r="R71" s="1">
        <f t="shared" si="23"/>
        <v>1.9270327214135725</v>
      </c>
      <c r="S71" s="1">
        <f t="shared" si="17"/>
        <v>2.6072973098293168</v>
      </c>
      <c r="T71" s="1">
        <f t="shared" si="18"/>
        <v>1.7636446864651556</v>
      </c>
      <c r="U71" s="1">
        <f t="shared" si="19"/>
        <v>1.5714496956250927</v>
      </c>
      <c r="V71" s="1">
        <f t="shared" si="20"/>
        <v>4.546004461599459</v>
      </c>
      <c r="W71" s="1">
        <f t="shared" si="21"/>
        <v>1.142871999528432</v>
      </c>
      <c r="X71" s="1">
        <f t="shared" si="22"/>
        <v>2.128345649530996</v>
      </c>
    </row>
    <row r="72" spans="1:65" x14ac:dyDescent="0.25">
      <c r="F72" t="s">
        <v>84</v>
      </c>
      <c r="H72" s="1">
        <f>H54/H$98*1000</f>
        <v>3.4454806165178442</v>
      </c>
      <c r="I72" s="1">
        <f>Q54/I$98*1000</f>
        <v>3.4613166202478087</v>
      </c>
      <c r="J72" s="1">
        <f>AA54/J$98*1000</f>
        <v>3.3589383939432502</v>
      </c>
      <c r="K72" s="1">
        <f>AL54/K$98*1000</f>
        <v>3.0903212417330392</v>
      </c>
      <c r="L72" s="1">
        <f>AV54/L$98*1000</f>
        <v>4.6090447218214896</v>
      </c>
      <c r="M72" s="1">
        <f>BF54/M$98*1000</f>
        <v>2.4767743651720919</v>
      </c>
      <c r="N72" s="1">
        <f>BO54/N$98*1000</f>
        <v>3.2084787368821828</v>
      </c>
      <c r="P72" t="s">
        <v>84</v>
      </c>
      <c r="R72" s="1">
        <f t="shared" si="23"/>
        <v>21.76310163305746</v>
      </c>
      <c r="S72" s="1">
        <f t="shared" si="17"/>
        <v>21.841490430065292</v>
      </c>
      <c r="T72" s="1">
        <f t="shared" si="18"/>
        <v>21.220010032737239</v>
      </c>
      <c r="U72" s="1">
        <f t="shared" si="19"/>
        <v>19.504299847043612</v>
      </c>
      <c r="V72" s="1">
        <f t="shared" si="20"/>
        <v>28.909519675227305</v>
      </c>
      <c r="W72" s="1">
        <f t="shared" si="21"/>
        <v>15.62947146672175</v>
      </c>
      <c r="X72" s="1">
        <f t="shared" si="22"/>
        <v>20.307213629150151</v>
      </c>
    </row>
    <row r="73" spans="1:65" x14ac:dyDescent="0.25">
      <c r="F73" t="s">
        <v>85</v>
      </c>
      <c r="H73" s="1">
        <f>H55/H$98*1000</f>
        <v>7.8754384070667642</v>
      </c>
      <c r="I73" s="1">
        <f>Q55/I$98*1000</f>
        <v>7.6248918711400284</v>
      </c>
      <c r="J73" s="1">
        <f>AA55/J$98*1000</f>
        <v>6.890343861095797</v>
      </c>
      <c r="K73" s="1">
        <f>AL55/K$98*1000</f>
        <v>5.9125966883178025</v>
      </c>
      <c r="L73" s="1">
        <f>AV55/L$98*1000</f>
        <v>10.28827698676535</v>
      </c>
      <c r="M73" s="1">
        <f>BF55/M$98*1000</f>
        <v>3.8554104974535433</v>
      </c>
      <c r="N73" s="1">
        <f>BO55/N$98*1000</f>
        <v>5.63814519480405</v>
      </c>
      <c r="P73" t="s">
        <v>85</v>
      </c>
      <c r="R73" s="1">
        <f t="shared" si="23"/>
        <v>49.744574279769566</v>
      </c>
      <c r="S73" s="1">
        <f t="shared" si="17"/>
        <v>48.114351013015508</v>
      </c>
      <c r="T73" s="1">
        <f t="shared" si="18"/>
        <v>43.52957652486571</v>
      </c>
      <c r="U73" s="1">
        <f t="shared" si="19"/>
        <v>37.316851441281202</v>
      </c>
      <c r="V73" s="1">
        <f t="shared" si="20"/>
        <v>64.531625081636761</v>
      </c>
      <c r="W73" s="1">
        <f t="shared" si="21"/>
        <v>24.329236126546711</v>
      </c>
      <c r="X73" s="1">
        <f t="shared" si="22"/>
        <v>35.685141879516401</v>
      </c>
    </row>
    <row r="74" spans="1:65" x14ac:dyDescent="0.25">
      <c r="F74" t="s">
        <v>86</v>
      </c>
      <c r="H74" s="1">
        <f>H56/H$98*1000</f>
        <v>19.416421492907517</v>
      </c>
      <c r="I74" s="1">
        <f>Q56/I$98*1000</f>
        <v>21.299594502851736</v>
      </c>
      <c r="J74" s="1">
        <f>AA56/J$98*1000</f>
        <v>17.282401055861222</v>
      </c>
      <c r="K74" s="1">
        <f>AL56/K$98*1000</f>
        <v>14.677889843531522</v>
      </c>
      <c r="L74" s="1">
        <f>AV56/L$98*1000</f>
        <v>32.046603525058018</v>
      </c>
      <c r="M74" s="1">
        <f>BF56/M$98*1000</f>
        <v>9.9853465934768071</v>
      </c>
      <c r="N74" s="1">
        <f>BO56/N$98*1000</f>
        <v>15.933024515939286</v>
      </c>
      <c r="P74" t="s">
        <v>86</v>
      </c>
      <c r="R74" s="1">
        <f t="shared" si="23"/>
        <v>122.64226717011313</v>
      </c>
      <c r="S74" s="1">
        <f t="shared" si="17"/>
        <v>134.40402613760338</v>
      </c>
      <c r="T74" s="1">
        <f t="shared" si="18"/>
        <v>109.18114022467533</v>
      </c>
      <c r="U74" s="1">
        <f t="shared" si="19"/>
        <v>92.638254160777521</v>
      </c>
      <c r="V74" s="1">
        <f t="shared" si="20"/>
        <v>201.00736075429978</v>
      </c>
      <c r="W74" s="1">
        <f t="shared" si="21"/>
        <v>63.011670284801731</v>
      </c>
      <c r="X74" s="1">
        <f t="shared" si="22"/>
        <v>100.84384505476837</v>
      </c>
    </row>
    <row r="75" spans="1:65" x14ac:dyDescent="0.25">
      <c r="F75" t="s">
        <v>87</v>
      </c>
      <c r="H75" s="1">
        <f>H57/H$98*1000</f>
        <v>0.63618979191846847</v>
      </c>
      <c r="I75" s="1">
        <f>Q57/I$98*1000</f>
        <v>0.59567988797584071</v>
      </c>
      <c r="J75" s="1">
        <f>AA57/J$98*1000</f>
        <v>0.58581947614278251</v>
      </c>
      <c r="K75" s="1">
        <f>AL57/K$98*1000</f>
        <v>0.49418379468118556</v>
      </c>
      <c r="L75" s="1">
        <f>AV57/L$98*1000</f>
        <v>0.62234209370884241</v>
      </c>
      <c r="M75" s="1">
        <f>BF57/M$98*1000</f>
        <v>0.50541552760295672</v>
      </c>
      <c r="N75" s="1">
        <f>BO57/N$98*1000</f>
        <v>0.55076996761582475</v>
      </c>
      <c r="P75" t="s">
        <v>87</v>
      </c>
      <c r="R75" s="1">
        <f t="shared" si="23"/>
        <v>4.0184417329354032</v>
      </c>
      <c r="S75" s="1">
        <f t="shared" si="17"/>
        <v>3.7588403489291933</v>
      </c>
      <c r="T75" s="1">
        <f t="shared" si="18"/>
        <v>3.700900017558566</v>
      </c>
      <c r="U75" s="1">
        <f t="shared" si="19"/>
        <v>3.1189990156513088</v>
      </c>
      <c r="V75" s="1">
        <f t="shared" si="20"/>
        <v>3.9035444628290938</v>
      </c>
      <c r="W75" s="1">
        <f t="shared" si="21"/>
        <v>3.1893811881243628</v>
      </c>
      <c r="X75" s="1">
        <f t="shared" si="22"/>
        <v>3.4859521630376231</v>
      </c>
    </row>
    <row r="76" spans="1:65" x14ac:dyDescent="0.25">
      <c r="C76" s="3"/>
      <c r="M76" s="3"/>
    </row>
    <row r="77" spans="1:65" x14ac:dyDescent="0.25">
      <c r="C77" s="3"/>
      <c r="M77" s="3"/>
    </row>
    <row r="78" spans="1:65" x14ac:dyDescent="0.25">
      <c r="M78" s="3"/>
    </row>
    <row r="80" spans="1:65" s="5" customFormat="1" x14ac:dyDescent="0.25">
      <c r="A80" s="4"/>
      <c r="B80" s="5" t="s">
        <v>49</v>
      </c>
      <c r="E80" s="6" t="str">
        <f>E41</f>
        <v>Na-Ion battery cell, prismatic, Na-NMC(111)-HC (2021)</v>
      </c>
      <c r="L80" s="5" t="str">
        <f>B80</f>
        <v>ADP</v>
      </c>
      <c r="O80" s="6" t="str">
        <f>O41</f>
        <v>Na-Ion battery cell, prismatic, NaMVP-HC (2021)</v>
      </c>
      <c r="V80" s="5" t="str">
        <f>L80</f>
        <v>ADP</v>
      </c>
      <c r="Y80" s="6" t="str">
        <f>Y41</f>
        <v>Na-Ion battery cell, prismatic, NaMMO-HC (2021)</v>
      </c>
      <c r="AF80" s="5" t="str">
        <f>V80</f>
        <v>ADP</v>
      </c>
      <c r="AI80" s="6" t="str">
        <f>AI41</f>
        <v>Na-Ion battery cell, prismatic, NaNMMT (2021)</v>
      </c>
      <c r="AO80" s="4"/>
      <c r="AP80" s="5" t="str">
        <f>AF80</f>
        <v>ADP</v>
      </c>
      <c r="AS80" s="6" t="str">
        <f>AS41</f>
        <v xml:space="preserve">Na-Ion battery cell, prismatic, NaPBA-HC (2021) </v>
      </c>
      <c r="AZ80" s="5" t="str">
        <f>AP80</f>
        <v>ADP</v>
      </c>
      <c r="BC80" s="6" t="str">
        <f>BC41</f>
        <v>Li-Ion battery cell, prismatic, NMC622-C (2021)</v>
      </c>
      <c r="BJ80" s="5" t="str">
        <f>AP80</f>
        <v>ADP</v>
      </c>
      <c r="BM80" s="6" t="str">
        <f>BM41</f>
        <v>Li-Ion battery cell, prismatic, LFP-C (2021)</v>
      </c>
    </row>
    <row r="81" spans="2:67" s="2" customFormat="1" x14ac:dyDescent="0.25">
      <c r="B81" s="2" t="s">
        <v>49</v>
      </c>
      <c r="L81" s="2" t="str">
        <f>B81</f>
        <v>ADP</v>
      </c>
      <c r="V81" s="2" t="str">
        <f>L81</f>
        <v>ADP</v>
      </c>
      <c r="AF81" s="2" t="str">
        <f>V81</f>
        <v>ADP</v>
      </c>
      <c r="AO81" s="7"/>
      <c r="AP81" s="2" t="str">
        <f>AF81</f>
        <v>ADP</v>
      </c>
      <c r="AZ81" s="2" t="str">
        <f>AP81</f>
        <v>ADP</v>
      </c>
      <c r="BJ81" s="2" t="str">
        <f>AP81</f>
        <v>ADP</v>
      </c>
    </row>
    <row r="83" spans="2:67" x14ac:dyDescent="0.25">
      <c r="F83" t="s">
        <v>81</v>
      </c>
      <c r="G83" t="s">
        <v>82</v>
      </c>
      <c r="H83" s="1">
        <v>4.7054790000000002E-6</v>
      </c>
      <c r="J83" t="s">
        <v>124</v>
      </c>
      <c r="K83">
        <v>4.9100000000000003E-3</v>
      </c>
      <c r="O83" t="s">
        <v>81</v>
      </c>
      <c r="P83" t="s">
        <v>82</v>
      </c>
      <c r="Q83" s="1">
        <v>8.5991830000000008E-6</v>
      </c>
      <c r="S83" t="s">
        <v>124</v>
      </c>
      <c r="T83" s="1">
        <v>8.1967299999999994E-6</v>
      </c>
      <c r="Y83" t="s">
        <v>81</v>
      </c>
      <c r="Z83" t="s">
        <v>82</v>
      </c>
      <c r="AA83" s="1">
        <v>4.3441919999999996E-6</v>
      </c>
      <c r="AC83" t="s">
        <v>124</v>
      </c>
      <c r="AD83" s="1">
        <v>3.5065099999999997E-5</v>
      </c>
      <c r="AJ83" t="s">
        <v>81</v>
      </c>
      <c r="AK83" t="s">
        <v>82</v>
      </c>
      <c r="AL83" s="1">
        <v>3.8668351999999998E-6</v>
      </c>
      <c r="AN83" t="s">
        <v>124</v>
      </c>
      <c r="AO83">
        <v>7.6000000000000004E-4</v>
      </c>
      <c r="AT83" t="s">
        <v>81</v>
      </c>
      <c r="AU83" t="s">
        <v>82</v>
      </c>
      <c r="AV83" s="1">
        <v>1.0987392000000001E-5</v>
      </c>
      <c r="BD83" t="s">
        <v>81</v>
      </c>
      <c r="BE83" t="s">
        <v>82</v>
      </c>
      <c r="BF83" s="1">
        <v>1.3234651999999999E-3</v>
      </c>
      <c r="BM83" t="s">
        <v>81</v>
      </c>
      <c r="BN83" t="s">
        <v>82</v>
      </c>
      <c r="BO83" s="1">
        <v>2.3906238E-3</v>
      </c>
    </row>
    <row r="84" spans="2:67" x14ac:dyDescent="0.25">
      <c r="G84" t="s">
        <v>113</v>
      </c>
      <c r="H84" s="1">
        <v>1.26558E-5</v>
      </c>
      <c r="J84" t="s">
        <v>128</v>
      </c>
      <c r="K84">
        <v>3.7599999999999999E-3</v>
      </c>
      <c r="P84" t="s">
        <v>113</v>
      </c>
      <c r="Q84" s="1">
        <v>8.6132000000000008E-6</v>
      </c>
      <c r="S84" t="s">
        <v>128</v>
      </c>
      <c r="Z84" t="s">
        <v>113</v>
      </c>
      <c r="AA84" s="1">
        <v>1.26572E-5</v>
      </c>
      <c r="AC84" t="s">
        <v>128</v>
      </c>
      <c r="AK84" t="s">
        <v>113</v>
      </c>
      <c r="AL84" s="1">
        <v>1.11035E-5</v>
      </c>
      <c r="AN84" t="s">
        <v>128</v>
      </c>
      <c r="AU84" t="s">
        <v>113</v>
      </c>
      <c r="AV84" s="1">
        <v>1.1005299999999999E-5</v>
      </c>
      <c r="BE84" t="s">
        <v>113</v>
      </c>
      <c r="BF84" s="1">
        <v>8.5291200000000003E-7</v>
      </c>
      <c r="BN84" t="s">
        <v>113</v>
      </c>
      <c r="BO84" s="1">
        <v>9.6666400000000006E-7</v>
      </c>
    </row>
    <row r="85" spans="2:67" x14ac:dyDescent="0.25">
      <c r="G85" t="s">
        <v>114</v>
      </c>
      <c r="H85" s="1">
        <v>1.0123799999999999E-6</v>
      </c>
      <c r="J85" t="s">
        <v>129</v>
      </c>
      <c r="K85" s="1">
        <v>1.08E-3</v>
      </c>
      <c r="P85" t="s">
        <v>114</v>
      </c>
      <c r="Q85" s="1">
        <v>6.8899999999999999E-7</v>
      </c>
      <c r="S85" t="s">
        <v>129</v>
      </c>
      <c r="Z85" t="s">
        <v>114</v>
      </c>
      <c r="AA85" s="1">
        <v>1.01249E-6</v>
      </c>
      <c r="AC85" t="s">
        <v>129</v>
      </c>
      <c r="AK85" t="s">
        <v>114</v>
      </c>
      <c r="AL85" s="1">
        <v>8.8820800000000003E-7</v>
      </c>
      <c r="AN85" t="s">
        <v>129</v>
      </c>
      <c r="AO85">
        <v>6.6E-4</v>
      </c>
      <c r="AU85" t="s">
        <v>114</v>
      </c>
      <c r="AV85" s="1">
        <v>8.8035099999999999E-7</v>
      </c>
      <c r="BE85" t="s">
        <v>114</v>
      </c>
      <c r="BF85" s="1">
        <v>2.1330599999999999E-7</v>
      </c>
      <c r="BN85" t="s">
        <v>114</v>
      </c>
      <c r="BO85" s="1">
        <v>2.4175400000000001E-7</v>
      </c>
    </row>
    <row r="86" spans="2:67" x14ac:dyDescent="0.25">
      <c r="G86" t="s">
        <v>115</v>
      </c>
      <c r="H86" s="1">
        <v>2.2313409999999989E-6</v>
      </c>
      <c r="J86" t="s">
        <v>132</v>
      </c>
      <c r="K86" s="1">
        <v>2.2246E-5</v>
      </c>
      <c r="P86" t="s">
        <v>115</v>
      </c>
      <c r="Q86" s="1">
        <v>1.6678169999999977E-6</v>
      </c>
      <c r="S86" t="s">
        <v>132</v>
      </c>
      <c r="T86" s="1">
        <v>2.24021E-6</v>
      </c>
      <c r="Z86" t="s">
        <v>115</v>
      </c>
      <c r="AA86" s="1">
        <v>2.2217179999999986E-6</v>
      </c>
      <c r="AC86" t="s">
        <v>132</v>
      </c>
      <c r="AD86" s="1">
        <v>1.4918E-5</v>
      </c>
      <c r="AK86" t="s">
        <v>115</v>
      </c>
      <c r="AL86" s="1">
        <v>1.9504567999999968E-6</v>
      </c>
      <c r="AN86" t="s">
        <v>132</v>
      </c>
      <c r="AO86">
        <v>1.02797E-7</v>
      </c>
      <c r="AP86" t="s">
        <v>89</v>
      </c>
      <c r="AU86" t="s">
        <v>115</v>
      </c>
      <c r="AV86" s="1">
        <v>2.1309569999999995E-6</v>
      </c>
      <c r="BE86" t="s">
        <v>115</v>
      </c>
      <c r="BF86" s="1">
        <v>8.3177693380000006E-7</v>
      </c>
      <c r="BN86" t="s">
        <v>115</v>
      </c>
      <c r="BO86" s="1">
        <v>1.3681943224800001E-6</v>
      </c>
    </row>
    <row r="87" spans="2:67" x14ac:dyDescent="0.25">
      <c r="F87" t="s">
        <v>80</v>
      </c>
      <c r="G87" t="s">
        <v>82</v>
      </c>
      <c r="H87" s="1">
        <v>4.4120390000000003E-6</v>
      </c>
      <c r="J87" t="s">
        <v>131</v>
      </c>
      <c r="O87" t="s">
        <v>80</v>
      </c>
      <c r="P87" t="s">
        <v>82</v>
      </c>
      <c r="Q87" s="1">
        <v>5.9795079999999995E-6</v>
      </c>
      <c r="S87" t="s">
        <v>131</v>
      </c>
      <c r="Y87" t="s">
        <v>80</v>
      </c>
      <c r="Z87" t="s">
        <v>82</v>
      </c>
      <c r="AA87" s="1">
        <v>4.0641559999999996E-6</v>
      </c>
      <c r="AC87" t="s">
        <v>131</v>
      </c>
      <c r="AJ87" t="s">
        <v>80</v>
      </c>
      <c r="AK87" t="s">
        <v>82</v>
      </c>
      <c r="AL87" s="1">
        <v>3.6116381E-6</v>
      </c>
      <c r="AN87" t="s">
        <v>131</v>
      </c>
      <c r="AT87" t="s">
        <v>80</v>
      </c>
      <c r="AU87" t="s">
        <v>82</v>
      </c>
      <c r="AV87" s="1">
        <v>1.0487020000000001E-5</v>
      </c>
      <c r="BD87" t="s">
        <v>80</v>
      </c>
      <c r="BE87" t="s">
        <v>82</v>
      </c>
      <c r="BF87" s="1">
        <v>2.6577330999999998E-6</v>
      </c>
      <c r="BM87" t="s">
        <v>80</v>
      </c>
      <c r="BN87" t="s">
        <v>82</v>
      </c>
      <c r="BO87" s="1">
        <v>4.8793640000000001E-6</v>
      </c>
    </row>
    <row r="88" spans="2:67" x14ac:dyDescent="0.25">
      <c r="G88" t="s">
        <v>113</v>
      </c>
      <c r="H88" s="1">
        <v>4.9100000000000003E-3</v>
      </c>
      <c r="J88" t="s">
        <v>130</v>
      </c>
      <c r="K88" s="1">
        <v>2.529232E-5</v>
      </c>
      <c r="P88" t="s">
        <v>113</v>
      </c>
      <c r="Q88" s="1">
        <v>4.2000000000000002E-4</v>
      </c>
      <c r="S88" t="s">
        <v>130</v>
      </c>
      <c r="T88" s="1">
        <v>5.4296200000000003E-8</v>
      </c>
      <c r="Z88" t="s">
        <v>113</v>
      </c>
      <c r="AA88" s="1">
        <v>3.5065099999999997E-5</v>
      </c>
      <c r="AC88" t="s">
        <v>130</v>
      </c>
      <c r="AD88" s="1">
        <v>7.3750399999999999E-6</v>
      </c>
      <c r="AK88" t="s">
        <v>113</v>
      </c>
      <c r="AL88" s="1">
        <v>7.6000000000000004E-4</v>
      </c>
      <c r="AN88" t="s">
        <v>130</v>
      </c>
      <c r="AO88" s="1">
        <v>1.603949E-5</v>
      </c>
      <c r="AU88" t="s">
        <v>113</v>
      </c>
      <c r="AV88" s="1">
        <v>6.4710500000000003E-5</v>
      </c>
      <c r="BE88" t="s">
        <v>113</v>
      </c>
      <c r="BF88" s="1">
        <v>2.63E-3</v>
      </c>
      <c r="BN88" t="s">
        <v>113</v>
      </c>
      <c r="BO88" s="1">
        <v>1.0300000000000001E-3</v>
      </c>
    </row>
    <row r="89" spans="2:67" x14ac:dyDescent="0.25">
      <c r="G89" t="s">
        <v>114</v>
      </c>
      <c r="H89" s="1">
        <v>4.5987900000000001E-5</v>
      </c>
      <c r="J89" t="s">
        <v>127</v>
      </c>
      <c r="P89" t="s">
        <v>114</v>
      </c>
      <c r="Q89" s="1">
        <v>4.0936799999999997E-5</v>
      </c>
      <c r="S89" t="s">
        <v>127</v>
      </c>
      <c r="Z89" t="s">
        <v>114</v>
      </c>
      <c r="AA89" s="1">
        <v>6.4916400000000001E-5</v>
      </c>
      <c r="AC89" t="s">
        <v>127</v>
      </c>
      <c r="AK89" t="s">
        <v>114</v>
      </c>
      <c r="AL89" s="1">
        <v>3.22788E-5</v>
      </c>
      <c r="AN89" t="s">
        <v>127</v>
      </c>
      <c r="AU89" t="s">
        <v>114</v>
      </c>
      <c r="AV89" s="1">
        <v>4.0259000000000002E-5</v>
      </c>
      <c r="BE89" t="s">
        <v>114</v>
      </c>
      <c r="BF89" s="1">
        <v>2.28936E-5</v>
      </c>
      <c r="BN89" t="s">
        <v>114</v>
      </c>
      <c r="BO89" s="1">
        <v>3.1371100000000002E-5</v>
      </c>
    </row>
    <row r="90" spans="2:67" x14ac:dyDescent="0.25">
      <c r="G90" t="s">
        <v>115</v>
      </c>
      <c r="H90" s="1">
        <v>-3.9993900000003663E-7</v>
      </c>
      <c r="J90" t="s">
        <v>126</v>
      </c>
      <c r="K90">
        <v>2.2461680000000414E-5</v>
      </c>
      <c r="P90" t="s">
        <v>115</v>
      </c>
      <c r="Q90" s="1">
        <v>3.0836919999999699E-6</v>
      </c>
      <c r="S90" t="s">
        <v>126</v>
      </c>
      <c r="T90" s="1">
        <v>5.9022237999999999E-6</v>
      </c>
      <c r="Z90" t="s">
        <v>115</v>
      </c>
      <c r="AA90" s="1">
        <v>5.9543440000000121E-6</v>
      </c>
      <c r="AC90" t="s">
        <v>126</v>
      </c>
      <c r="AD90">
        <v>1.2772059999999996E-5</v>
      </c>
      <c r="AK90" t="s">
        <v>115</v>
      </c>
      <c r="AL90" s="1">
        <v>1.9693899800000002E-6</v>
      </c>
      <c r="AN90" t="s">
        <v>126</v>
      </c>
      <c r="AO90">
        <v>8.3857712999999977E-5</v>
      </c>
      <c r="AU90" t="s">
        <v>115</v>
      </c>
      <c r="AV90" s="1">
        <v>4.5434799999999933E-6</v>
      </c>
      <c r="BE90" t="s">
        <v>115</v>
      </c>
      <c r="BF90" s="1">
        <v>1.4022312699999998E-6</v>
      </c>
      <c r="BN90" t="s">
        <v>115</v>
      </c>
      <c r="BO90" s="1">
        <v>1.9556250900000001E-6</v>
      </c>
    </row>
    <row r="91" spans="2:67" x14ac:dyDescent="0.25">
      <c r="F91" t="s">
        <v>83</v>
      </c>
      <c r="H91" s="1">
        <v>6.8000000000000005E-4</v>
      </c>
      <c r="O91" t="s">
        <v>83</v>
      </c>
      <c r="Q91" s="1">
        <v>6.8000000000000005E-4</v>
      </c>
      <c r="Y91" t="s">
        <v>83</v>
      </c>
      <c r="AA91">
        <v>6.4999999999999997E-4</v>
      </c>
      <c r="AJ91" t="s">
        <v>83</v>
      </c>
      <c r="AL91">
        <v>5.8E-4</v>
      </c>
      <c r="AT91" t="s">
        <v>83</v>
      </c>
      <c r="AV91" s="1">
        <v>1.0499999999999999E-3</v>
      </c>
      <c r="BD91" t="s">
        <v>83</v>
      </c>
      <c r="BF91" s="1">
        <v>2.5999999999999998E-4</v>
      </c>
      <c r="BM91" t="s">
        <v>83</v>
      </c>
      <c r="BO91" s="1">
        <v>3.8999999999999999E-4</v>
      </c>
    </row>
    <row r="92" spans="2:67" x14ac:dyDescent="0.25">
      <c r="F92" t="s">
        <v>88</v>
      </c>
      <c r="H92" s="1">
        <v>1.03502E-5</v>
      </c>
      <c r="O92" t="s">
        <v>88</v>
      </c>
      <c r="Q92" s="1">
        <v>1.4032999999999999E-5</v>
      </c>
      <c r="Y92" t="s">
        <v>88</v>
      </c>
      <c r="AA92" s="1">
        <v>9.4694499999999996E-6</v>
      </c>
      <c r="AJ92" t="s">
        <v>88</v>
      </c>
      <c r="AL92" s="1">
        <v>8.4540500000000008E-6</v>
      </c>
      <c r="AO92" s="1"/>
      <c r="AT92" t="s">
        <v>88</v>
      </c>
      <c r="AV92" s="1">
        <v>2.4762299999999998E-5</v>
      </c>
      <c r="BD92" t="s">
        <v>88</v>
      </c>
      <c r="BF92" s="1">
        <v>6.1494400000000002E-6</v>
      </c>
      <c r="BM92" t="s">
        <v>88</v>
      </c>
      <c r="BO92" s="1">
        <v>1.1385399999999999E-5</v>
      </c>
    </row>
    <row r="93" spans="2:67" x14ac:dyDescent="0.25">
      <c r="F93" t="s">
        <v>84</v>
      </c>
      <c r="H93" s="1">
        <v>6.88053E-6</v>
      </c>
      <c r="O93" t="s">
        <v>84</v>
      </c>
      <c r="Q93" s="1">
        <v>6.9203999999999998E-6</v>
      </c>
      <c r="Y93" t="s">
        <v>84</v>
      </c>
      <c r="AA93" s="1">
        <v>6.7012999999999997E-6</v>
      </c>
      <c r="AJ93" t="s">
        <v>84</v>
      </c>
      <c r="AL93" s="1">
        <v>6.15738E-6</v>
      </c>
      <c r="AO93"/>
      <c r="AT93" t="s">
        <v>123</v>
      </c>
      <c r="AV93" s="1">
        <v>9.3582199999999993E-6</v>
      </c>
      <c r="BD93" t="s">
        <v>123</v>
      </c>
      <c r="BF93" s="1">
        <v>7.5315557000000003E-4</v>
      </c>
      <c r="BM93" t="s">
        <v>123</v>
      </c>
      <c r="BO93" s="1">
        <v>9.5415972000000005E-4</v>
      </c>
    </row>
    <row r="94" spans="2:67" x14ac:dyDescent="0.25">
      <c r="F94" t="s">
        <v>85</v>
      </c>
      <c r="H94" s="1">
        <v>9.4047800000000004E-6</v>
      </c>
      <c r="O94" t="s">
        <v>85</v>
      </c>
      <c r="Q94" s="1">
        <v>9.1146200000000005E-6</v>
      </c>
      <c r="Y94" t="s">
        <v>85</v>
      </c>
      <c r="AA94" s="1">
        <v>8.2270600000000001E-6</v>
      </c>
      <c r="AJ94" t="s">
        <v>85</v>
      </c>
      <c r="AL94" s="1">
        <v>7.0663899999999999E-6</v>
      </c>
      <c r="AT94" t="s">
        <v>85</v>
      </c>
      <c r="AV94" s="1">
        <v>1.2372600000000001E-5</v>
      </c>
      <c r="BD94" t="s">
        <v>85</v>
      </c>
      <c r="BF94" s="1">
        <v>4.6085099999999999E-6</v>
      </c>
      <c r="BM94" t="s">
        <v>85</v>
      </c>
      <c r="BO94" s="1">
        <v>6.7194200000000001E-6</v>
      </c>
    </row>
    <row r="95" spans="2:67" x14ac:dyDescent="0.25">
      <c r="F95" t="s">
        <v>86</v>
      </c>
      <c r="H95" s="1">
        <v>1.04811E-5</v>
      </c>
      <c r="O95" t="s">
        <v>86</v>
      </c>
      <c r="Q95" s="1">
        <v>1.1508999999999999E-5</v>
      </c>
      <c r="Y95" t="s">
        <v>86</v>
      </c>
      <c r="AA95" s="1">
        <v>9.3275699999999999E-6</v>
      </c>
      <c r="AJ95" t="s">
        <v>86</v>
      </c>
      <c r="AL95" s="1">
        <v>7.9294700000000005E-6</v>
      </c>
      <c r="AO95" s="24"/>
      <c r="AT95" t="s">
        <v>86</v>
      </c>
      <c r="AV95" s="1">
        <v>1.74204E-5</v>
      </c>
      <c r="BD95" t="s">
        <v>86</v>
      </c>
      <c r="BF95" s="1">
        <v>5.3952600000000004E-6</v>
      </c>
      <c r="BM95" t="s">
        <v>86</v>
      </c>
      <c r="BO95" s="1">
        <v>8.5832900000000006E-6</v>
      </c>
    </row>
    <row r="96" spans="2:67" x14ac:dyDescent="0.25">
      <c r="F96" t="s">
        <v>87</v>
      </c>
      <c r="H96" s="1">
        <v>3.2278389999999477E-5</v>
      </c>
      <c r="O96" t="s">
        <v>87</v>
      </c>
      <c r="Q96" s="1">
        <v>2.885377999999961E-5</v>
      </c>
      <c r="Y96" t="s">
        <v>87</v>
      </c>
      <c r="AA96" s="1">
        <v>2.603902000000019E-5</v>
      </c>
      <c r="AJ96" t="s">
        <v>87</v>
      </c>
      <c r="AL96" s="1">
        <v>1.4723881920000259E-5</v>
      </c>
      <c r="AT96" t="s">
        <v>87</v>
      </c>
      <c r="AV96" s="1">
        <v>2.1082480000000209E-5</v>
      </c>
      <c r="BD96" t="s">
        <v>87</v>
      </c>
      <c r="BF96" s="1">
        <v>1.8374460696198892E-5</v>
      </c>
      <c r="BM96" t="s">
        <v>87</v>
      </c>
      <c r="BO96" s="1">
        <v>2.7745668587519576E-5</v>
      </c>
    </row>
    <row r="97" spans="6:67" s="132" customFormat="1" x14ac:dyDescent="0.25">
      <c r="H97" s="130"/>
      <c r="Q97" s="130"/>
      <c r="AA97" s="130"/>
      <c r="AL97" s="130"/>
      <c r="AO97" s="8"/>
      <c r="AV97" s="130"/>
      <c r="BF97" s="130"/>
      <c r="BO97" s="130"/>
    </row>
    <row r="98" spans="6:67" x14ac:dyDescent="0.25">
      <c r="H98">
        <f>L23</f>
        <v>158.31753555220587</v>
      </c>
      <c r="I98">
        <f>M23</f>
        <v>158.47437844640999</v>
      </c>
      <c r="J98">
        <f>N23</f>
        <v>158.2910841588311</v>
      </c>
      <c r="K98">
        <f>O23</f>
        <v>158.44307491004136</v>
      </c>
      <c r="L98">
        <f>P23</f>
        <v>159.43</v>
      </c>
      <c r="M98">
        <f>Q23</f>
        <v>158.46820991008153</v>
      </c>
      <c r="N98">
        <f>R23</f>
        <v>157.99699532763796</v>
      </c>
    </row>
    <row r="99" spans="6:67" x14ac:dyDescent="0.25">
      <c r="H99" t="s">
        <v>370</v>
      </c>
      <c r="M99" t="s">
        <v>369</v>
      </c>
    </row>
    <row r="100" spans="6:67" x14ac:dyDescent="0.25">
      <c r="F100" s="2" t="s">
        <v>75</v>
      </c>
      <c r="G100" s="2" t="s">
        <v>49</v>
      </c>
      <c r="H100" t="str">
        <f>H61</f>
        <v>NaNMC</v>
      </c>
      <c r="I100" s="64" t="str">
        <f>I61</f>
        <v>NaMVP</v>
      </c>
      <c r="J100" s="64" t="str">
        <f>J61</f>
        <v>NaMMO</v>
      </c>
      <c r="K100" s="64" t="str">
        <f>K61</f>
        <v>NaNMMT</v>
      </c>
      <c r="L100" s="64" t="str">
        <f>L61</f>
        <v>NaPBA</v>
      </c>
      <c r="M100" s="64" t="str">
        <f>M61</f>
        <v>LiNMC</v>
      </c>
      <c r="N100" s="64" t="str">
        <f>N61</f>
        <v>LiFP</v>
      </c>
    </row>
    <row r="101" spans="6:67" x14ac:dyDescent="0.25">
      <c r="F101" t="s">
        <v>81</v>
      </c>
      <c r="G101" t="s">
        <v>145</v>
      </c>
      <c r="H101" s="1">
        <f t="shared" ref="H101:H114" si="24">H83/H$98*1000</f>
        <v>2.9721780241130323E-5</v>
      </c>
      <c r="I101" s="1">
        <f t="shared" ref="I101:I114" si="25">Q83/I$98*1000</f>
        <v>5.426229201402369E-5</v>
      </c>
      <c r="J101" s="1">
        <f t="shared" ref="J101:J114" si="26">AA83/J$98*1000</f>
        <v>2.7444325263708393E-5</v>
      </c>
      <c r="K101" s="1">
        <f t="shared" ref="K101:K114" si="27">AL83/K$98*1000</f>
        <v>2.4405201692755956E-5</v>
      </c>
      <c r="L101" s="1">
        <f t="shared" ref="L101:L114" si="28">AV83/L$98*1000</f>
        <v>6.891671580003764E-5</v>
      </c>
      <c r="M101" s="1">
        <f t="shared" ref="M101:M114" si="29">BF83/M$98*1000</f>
        <v>8.3516132399738992E-3</v>
      </c>
      <c r="N101" s="1">
        <f t="shared" ref="N101:N114" si="30">BO83/N$98*1000</f>
        <v>1.5130818121209012E-2</v>
      </c>
    </row>
    <row r="102" spans="6:67" x14ac:dyDescent="0.25">
      <c r="G102" t="s">
        <v>113</v>
      </c>
      <c r="H102" s="1">
        <f t="shared" si="24"/>
        <v>7.9939344405893041E-5</v>
      </c>
      <c r="I102" s="1">
        <f t="shared" si="25"/>
        <v>5.4350741643152476E-5</v>
      </c>
      <c r="J102" s="1">
        <f t="shared" si="26"/>
        <v>7.9961547217022145E-5</v>
      </c>
      <c r="K102" s="1">
        <f t="shared" si="27"/>
        <v>7.0078796478193771E-5</v>
      </c>
      <c r="L102" s="1">
        <f t="shared" si="28"/>
        <v>6.9029040958414346E-5</v>
      </c>
      <c r="M102" s="1">
        <f t="shared" si="29"/>
        <v>5.3822277697461328E-6</v>
      </c>
      <c r="N102" s="1">
        <f t="shared" si="30"/>
        <v>6.1182429323762228E-6</v>
      </c>
    </row>
    <row r="103" spans="6:67" x14ac:dyDescent="0.25">
      <c r="G103" t="s">
        <v>114</v>
      </c>
      <c r="H103" s="1">
        <f t="shared" si="24"/>
        <v>6.3946169732168635E-6</v>
      </c>
      <c r="I103" s="1">
        <f t="shared" si="25"/>
        <v>4.3477059620271272E-6</v>
      </c>
      <c r="J103" s="1">
        <f t="shared" si="26"/>
        <v>6.3963804744937867E-6</v>
      </c>
      <c r="K103" s="1">
        <f t="shared" si="27"/>
        <v>5.6058492963753354E-6</v>
      </c>
      <c r="L103" s="1">
        <f t="shared" si="28"/>
        <v>5.5218653954713666E-6</v>
      </c>
      <c r="M103" s="1">
        <f t="shared" si="29"/>
        <v>1.3460491547234281E-6</v>
      </c>
      <c r="N103" s="1">
        <f t="shared" si="30"/>
        <v>1.5301177057112723E-6</v>
      </c>
    </row>
    <row r="104" spans="6:67" x14ac:dyDescent="0.25">
      <c r="G104" t="s">
        <v>115</v>
      </c>
      <c r="H104" s="1">
        <f t="shared" si="24"/>
        <v>1.4094086243934772E-5</v>
      </c>
      <c r="I104" s="1">
        <f t="shared" si="25"/>
        <v>1.0524205971654843E-5</v>
      </c>
      <c r="J104" s="1">
        <f t="shared" si="26"/>
        <v>1.4035648386681723E-5</v>
      </c>
      <c r="K104" s="1">
        <f t="shared" si="27"/>
        <v>1.2310142308885386E-5</v>
      </c>
      <c r="L104" s="1">
        <f t="shared" si="28"/>
        <v>1.3366097974032486E-5</v>
      </c>
      <c r="M104" s="1">
        <f t="shared" si="29"/>
        <v>5.2488567534899848E-6</v>
      </c>
      <c r="N104" s="1">
        <f t="shared" si="30"/>
        <v>8.6596224165072195E-6</v>
      </c>
    </row>
    <row r="105" spans="6:67" x14ac:dyDescent="0.25">
      <c r="F105" t="s">
        <v>80</v>
      </c>
      <c r="G105" t="s">
        <v>145</v>
      </c>
      <c r="H105" s="1">
        <f t="shared" si="24"/>
        <v>2.7868290045135978E-5</v>
      </c>
      <c r="I105" s="1">
        <f t="shared" si="25"/>
        <v>3.7731701860070979E-5</v>
      </c>
      <c r="J105" s="1">
        <f t="shared" si="26"/>
        <v>2.5675204776043979E-5</v>
      </c>
      <c r="K105" s="1">
        <f t="shared" si="27"/>
        <v>2.2794546887268922E-5</v>
      </c>
      <c r="L105" s="1">
        <f t="shared" si="28"/>
        <v>6.5778209872671385E-5</v>
      </c>
      <c r="M105" s="1">
        <f t="shared" si="29"/>
        <v>1.6771395988558576E-5</v>
      </c>
      <c r="N105" s="1">
        <f t="shared" si="30"/>
        <v>3.0882637925371144E-5</v>
      </c>
    </row>
    <row r="106" spans="6:67" x14ac:dyDescent="0.25">
      <c r="G106" t="s">
        <v>113</v>
      </c>
      <c r="H106" s="1">
        <f t="shared" si="24"/>
        <v>3.1013620714054804E-2</v>
      </c>
      <c r="I106" s="1">
        <f t="shared" si="25"/>
        <v>2.6502706880281476E-3</v>
      </c>
      <c r="J106" s="1">
        <f t="shared" si="26"/>
        <v>2.2152289995572505E-4</v>
      </c>
      <c r="K106" s="1">
        <f t="shared" si="27"/>
        <v>4.7966754017586596E-3</v>
      </c>
      <c r="L106" s="1">
        <f t="shared" si="28"/>
        <v>4.0588659599824376E-4</v>
      </c>
      <c r="M106" s="1">
        <f t="shared" si="29"/>
        <v>1.6596388647870268E-2</v>
      </c>
      <c r="N106" s="1">
        <f t="shared" si="30"/>
        <v>6.5191113151493278E-3</v>
      </c>
    </row>
    <row r="107" spans="6:67" x14ac:dyDescent="0.25">
      <c r="G107" t="s">
        <v>114</v>
      </c>
      <c r="H107" s="1">
        <f t="shared" si="24"/>
        <v>2.9047887740038308E-4</v>
      </c>
      <c r="I107" s="1">
        <f t="shared" si="25"/>
        <v>2.5831809786112063E-4</v>
      </c>
      <c r="J107" s="1">
        <f t="shared" si="26"/>
        <v>4.1010774766607911E-4</v>
      </c>
      <c r="K107" s="1">
        <f t="shared" si="27"/>
        <v>2.0372490257669396E-4</v>
      </c>
      <c r="L107" s="1">
        <f t="shared" si="28"/>
        <v>2.5251834660979742E-4</v>
      </c>
      <c r="M107" s="1">
        <f t="shared" si="29"/>
        <v>1.444680924520467E-4</v>
      </c>
      <c r="N107" s="1">
        <f t="shared" si="30"/>
        <v>1.9855504172687483E-4</v>
      </c>
    </row>
    <row r="108" spans="6:67" x14ac:dyDescent="0.25">
      <c r="G108" t="s">
        <v>115</v>
      </c>
      <c r="H108" s="1">
        <f t="shared" si="24"/>
        <v>-2.5261825773440939E-6</v>
      </c>
      <c r="I108" s="1">
        <f t="shared" si="25"/>
        <v>1.9458615520254319E-5</v>
      </c>
      <c r="J108" s="1">
        <f t="shared" si="26"/>
        <v>3.761642060664235E-5</v>
      </c>
      <c r="K108" s="1">
        <f t="shared" si="27"/>
        <v>1.2429637465178921E-5</v>
      </c>
      <c r="L108" s="1">
        <f t="shared" si="28"/>
        <v>2.8498275105061738E-5</v>
      </c>
      <c r="M108" s="1">
        <f t="shared" si="29"/>
        <v>8.8486597456717535E-6</v>
      </c>
      <c r="N108" s="1">
        <f t="shared" si="30"/>
        <v>1.2377609371270798E-5</v>
      </c>
    </row>
    <row r="109" spans="6:67" x14ac:dyDescent="0.25">
      <c r="F109" t="s">
        <v>83</v>
      </c>
      <c r="H109" s="1">
        <f t="shared" si="24"/>
        <v>4.2951653942071826E-3</v>
      </c>
      <c r="I109" s="1">
        <f t="shared" si="25"/>
        <v>4.2909144472836674E-3</v>
      </c>
      <c r="J109" s="1">
        <f t="shared" si="26"/>
        <v>4.1063588859356253E-3</v>
      </c>
      <c r="K109" s="1">
        <f t="shared" si="27"/>
        <v>3.6606207013421344E-3</v>
      </c>
      <c r="L109" s="1">
        <f t="shared" si="28"/>
        <v>6.5859624913755252E-3</v>
      </c>
      <c r="M109" s="1">
        <f t="shared" si="29"/>
        <v>1.6407076229833725E-3</v>
      </c>
      <c r="N109" s="1">
        <f t="shared" si="30"/>
        <v>2.4684013717555702E-3</v>
      </c>
    </row>
    <row r="110" spans="6:67" x14ac:dyDescent="0.25">
      <c r="F110" t="s">
        <v>88</v>
      </c>
      <c r="H110" s="1">
        <f t="shared" si="24"/>
        <v>6.5376207151651727E-5</v>
      </c>
      <c r="I110" s="1">
        <f t="shared" si="25"/>
        <v>8.8550591821664264E-5</v>
      </c>
      <c r="J110" s="1">
        <f t="shared" si="26"/>
        <v>5.9823015619112469E-5</v>
      </c>
      <c r="K110" s="1">
        <f t="shared" si="27"/>
        <v>5.3357018000312894E-5</v>
      </c>
      <c r="L110" s="1">
        <f t="shared" si="28"/>
        <v>1.5531769428589348E-4</v>
      </c>
      <c r="M110" s="1">
        <f t="shared" si="29"/>
        <v>3.8805511865687963E-5</v>
      </c>
      <c r="N110" s="1">
        <f t="shared" si="30"/>
        <v>7.2060864046117611E-5</v>
      </c>
    </row>
    <row r="111" spans="6:67" x14ac:dyDescent="0.25">
      <c r="F111" t="s">
        <v>84</v>
      </c>
      <c r="H111" s="1">
        <f t="shared" si="24"/>
        <v>4.3460315220300512E-5</v>
      </c>
      <c r="I111" s="1">
        <f t="shared" si="25"/>
        <v>4.3668888736738068E-5</v>
      </c>
      <c r="J111" s="1">
        <f t="shared" si="26"/>
        <v>4.2335296618954476E-5</v>
      </c>
      <c r="K111" s="1">
        <f t="shared" si="27"/>
        <v>3.8861780506948338E-5</v>
      </c>
      <c r="L111" s="1">
        <f t="shared" si="28"/>
        <v>5.8697986577181201E-5</v>
      </c>
      <c r="M111" s="1">
        <f t="shared" si="29"/>
        <v>4.7527234038130277E-3</v>
      </c>
      <c r="N111" s="1">
        <f t="shared" si="30"/>
        <v>6.0391004146715674E-3</v>
      </c>
    </row>
    <row r="112" spans="6:67" x14ac:dyDescent="0.25">
      <c r="F112" t="s">
        <v>85</v>
      </c>
      <c r="H112" s="1">
        <f t="shared" si="24"/>
        <v>5.9404537641370337E-5</v>
      </c>
      <c r="I112" s="1">
        <f t="shared" si="25"/>
        <v>5.7514786234559797E-5</v>
      </c>
      <c r="J112" s="1">
        <f t="shared" si="26"/>
        <v>5.19742475940393E-5</v>
      </c>
      <c r="K112" s="1">
        <f t="shared" si="27"/>
        <v>4.4598919858201805E-5</v>
      </c>
      <c r="L112" s="1">
        <f t="shared" si="28"/>
        <v>7.760521859123127E-5</v>
      </c>
      <c r="M112" s="1">
        <f t="shared" si="29"/>
        <v>2.9081605721519622E-5</v>
      </c>
      <c r="N112" s="1">
        <f t="shared" si="30"/>
        <v>4.2528783449748249E-5</v>
      </c>
    </row>
    <row r="113" spans="5:14" x14ac:dyDescent="0.25">
      <c r="F113" t="s">
        <v>86</v>
      </c>
      <c r="H113" s="1">
        <f t="shared" si="24"/>
        <v>6.6203026490036621E-5</v>
      </c>
      <c r="I113" s="1">
        <f t="shared" si="25"/>
        <v>7.2623727020276066E-5</v>
      </c>
      <c r="J113" s="1">
        <f t="shared" si="26"/>
        <v>5.8926692236440869E-5</v>
      </c>
      <c r="K113" s="1">
        <f t="shared" si="27"/>
        <v>5.0046175918398997E-5</v>
      </c>
      <c r="L113" s="1">
        <f t="shared" si="28"/>
        <v>1.0926676284262686E-4</v>
      </c>
      <c r="M113" s="1">
        <f t="shared" si="29"/>
        <v>3.4046323884527968E-5</v>
      </c>
      <c r="N113" s="1">
        <f t="shared" si="30"/>
        <v>5.4325653359425311E-5</v>
      </c>
    </row>
    <row r="114" spans="5:14" x14ac:dyDescent="0.25">
      <c r="F114" t="s">
        <v>87</v>
      </c>
      <c r="H114" s="1">
        <f t="shared" si="24"/>
        <v>2.0388385839517785E-4</v>
      </c>
      <c r="I114" s="1">
        <f t="shared" si="25"/>
        <v>1.820722080305042E-4</v>
      </c>
      <c r="J114" s="1">
        <f t="shared" si="26"/>
        <v>1.6450086332008652E-4</v>
      </c>
      <c r="K114" s="1">
        <f t="shared" si="27"/>
        <v>9.2928529242189883E-5</v>
      </c>
      <c r="L114" s="1">
        <f t="shared" si="28"/>
        <v>1.3223659286207244E-4</v>
      </c>
      <c r="M114" s="1">
        <f t="shared" si="29"/>
        <v>1.1595045281716113E-4</v>
      </c>
      <c r="N114" s="1">
        <f t="shared" si="30"/>
        <v>1.7560883692745836E-4</v>
      </c>
    </row>
    <row r="115" spans="5:14" x14ac:dyDescent="0.25">
      <c r="H115" s="1">
        <f>SUM(H101:H114)</f>
        <v>3.6193084865892865E-2</v>
      </c>
    </row>
    <row r="117" spans="5:14" x14ac:dyDescent="0.25">
      <c r="E117" t="str">
        <f>F100</f>
        <v>per kWh</v>
      </c>
      <c r="H117" t="str">
        <f t="shared" ref="H117:N117" si="31">H100</f>
        <v>NaNMC</v>
      </c>
      <c r="I117" t="str">
        <f t="shared" si="31"/>
        <v>NaMVP</v>
      </c>
      <c r="J117" t="str">
        <f t="shared" si="31"/>
        <v>NaMMO</v>
      </c>
      <c r="K117" t="str">
        <f t="shared" si="31"/>
        <v>NaNMMT</v>
      </c>
      <c r="L117" t="str">
        <f t="shared" si="31"/>
        <v>NaPBA</v>
      </c>
      <c r="M117" t="str">
        <f t="shared" si="31"/>
        <v>LiNMC</v>
      </c>
      <c r="N117" t="str">
        <f t="shared" si="31"/>
        <v>LiFP</v>
      </c>
    </row>
    <row r="118" spans="5:14" x14ac:dyDescent="0.25">
      <c r="E118" t="str">
        <f>F101</f>
        <v>Anode</v>
      </c>
      <c r="F118" t="str">
        <f t="shared" ref="F118:F123" si="32">G101</f>
        <v>Foil</v>
      </c>
      <c r="H118">
        <f t="shared" ref="H118:N118" si="33">H101</f>
        <v>2.9721780241130323E-5</v>
      </c>
      <c r="I118">
        <f t="shared" si="33"/>
        <v>5.426229201402369E-5</v>
      </c>
      <c r="J118">
        <f t="shared" si="33"/>
        <v>2.7444325263708393E-5</v>
      </c>
      <c r="K118">
        <f t="shared" si="33"/>
        <v>2.4405201692755956E-5</v>
      </c>
      <c r="L118">
        <f t="shared" si="33"/>
        <v>6.891671580003764E-5</v>
      </c>
      <c r="M118">
        <f t="shared" si="33"/>
        <v>8.3516132399738992E-3</v>
      </c>
      <c r="N118">
        <f t="shared" si="33"/>
        <v>1.5130818121209012E-2</v>
      </c>
    </row>
    <row r="119" spans="5:14" x14ac:dyDescent="0.25">
      <c r="F119" t="str">
        <f t="shared" si="32"/>
        <v>Act mat</v>
      </c>
      <c r="H119">
        <f t="shared" ref="H119:N119" si="34">H102</f>
        <v>7.9939344405893041E-5</v>
      </c>
      <c r="I119">
        <f t="shared" si="34"/>
        <v>5.4350741643152476E-5</v>
      </c>
      <c r="J119">
        <f t="shared" si="34"/>
        <v>7.9961547217022145E-5</v>
      </c>
      <c r="K119">
        <f t="shared" si="34"/>
        <v>7.0078796478193771E-5</v>
      </c>
      <c r="L119">
        <f t="shared" si="34"/>
        <v>6.9029040958414346E-5</v>
      </c>
      <c r="M119">
        <f t="shared" si="34"/>
        <v>5.3822277697461328E-6</v>
      </c>
      <c r="N119">
        <f t="shared" si="34"/>
        <v>6.1182429323762228E-6</v>
      </c>
    </row>
    <row r="120" spans="5:14" x14ac:dyDescent="0.25">
      <c r="F120" t="str">
        <f t="shared" si="32"/>
        <v xml:space="preserve">Binder </v>
      </c>
      <c r="H120">
        <f t="shared" ref="H120:N120" si="35">H103</f>
        <v>6.3946169732168635E-6</v>
      </c>
      <c r="I120">
        <f t="shared" si="35"/>
        <v>4.3477059620271272E-6</v>
      </c>
      <c r="J120">
        <f t="shared" si="35"/>
        <v>6.3963804744937867E-6</v>
      </c>
      <c r="K120">
        <f t="shared" si="35"/>
        <v>5.6058492963753354E-6</v>
      </c>
      <c r="L120">
        <f t="shared" si="35"/>
        <v>5.5218653954713666E-6</v>
      </c>
      <c r="M120">
        <f t="shared" si="35"/>
        <v>1.3460491547234281E-6</v>
      </c>
      <c r="N120">
        <f t="shared" si="35"/>
        <v>1.5301177057112723E-6</v>
      </c>
    </row>
    <row r="121" spans="5:14" x14ac:dyDescent="0.25">
      <c r="F121" t="str">
        <f t="shared" si="32"/>
        <v>other</v>
      </c>
      <c r="H121">
        <f t="shared" ref="H121:N121" si="36">H104</f>
        <v>1.4094086243934772E-5</v>
      </c>
      <c r="I121">
        <f t="shared" si="36"/>
        <v>1.0524205971654843E-5</v>
      </c>
      <c r="J121">
        <f t="shared" si="36"/>
        <v>1.4035648386681723E-5</v>
      </c>
      <c r="K121">
        <f t="shared" si="36"/>
        <v>1.2310142308885386E-5</v>
      </c>
      <c r="L121">
        <f t="shared" si="36"/>
        <v>1.3366097974032486E-5</v>
      </c>
      <c r="M121">
        <f t="shared" si="36"/>
        <v>5.2488567534899848E-6</v>
      </c>
      <c r="N121">
        <f t="shared" si="36"/>
        <v>8.6596224165072195E-6</v>
      </c>
    </row>
    <row r="122" spans="5:14" x14ac:dyDescent="0.25">
      <c r="E122" t="str">
        <f>F105</f>
        <v>Cathode</v>
      </c>
      <c r="F122" t="str">
        <f t="shared" si="32"/>
        <v>Foil</v>
      </c>
      <c r="H122">
        <f t="shared" ref="H122:N122" si="37">H105</f>
        <v>2.7868290045135978E-5</v>
      </c>
      <c r="I122">
        <f t="shared" si="37"/>
        <v>3.7731701860070979E-5</v>
      </c>
      <c r="J122">
        <f t="shared" si="37"/>
        <v>2.5675204776043979E-5</v>
      </c>
      <c r="K122">
        <f t="shared" si="37"/>
        <v>2.2794546887268922E-5</v>
      </c>
      <c r="L122">
        <f t="shared" si="37"/>
        <v>6.5778209872671385E-5</v>
      </c>
      <c r="M122">
        <f t="shared" si="37"/>
        <v>1.6771395988558576E-5</v>
      </c>
      <c r="N122">
        <f t="shared" si="37"/>
        <v>3.0882637925371144E-5</v>
      </c>
    </row>
    <row r="123" spans="5:14" x14ac:dyDescent="0.25">
      <c r="F123" t="str">
        <f t="shared" si="32"/>
        <v>Act mat</v>
      </c>
      <c r="G123" t="s">
        <v>128</v>
      </c>
      <c r="H123">
        <f t="shared" ref="H123:H129" si="38">K84/H$98*1000</f>
        <v>2.3749738062086773E-2</v>
      </c>
      <c r="I123" s="1">
        <f t="shared" ref="I123:I129" si="39">T84/I$98*1000</f>
        <v>0</v>
      </c>
      <c r="J123">
        <f t="shared" ref="J123:J129" si="40">AD84/J$98*1000</f>
        <v>0</v>
      </c>
      <c r="K123">
        <f t="shared" ref="K123:K129" si="41">AO84/K$98*1000</f>
        <v>0</v>
      </c>
      <c r="L123">
        <f>L106</f>
        <v>4.0588659599824376E-4</v>
      </c>
      <c r="M123">
        <f>M106</f>
        <v>1.6596388647870268E-2</v>
      </c>
      <c r="N123">
        <f>N106</f>
        <v>6.5191113151493278E-3</v>
      </c>
    </row>
    <row r="124" spans="5:14" x14ac:dyDescent="0.25">
      <c r="G124" t="s">
        <v>129</v>
      </c>
      <c r="H124">
        <f t="shared" si="38"/>
        <v>6.8217332731525847E-3</v>
      </c>
      <c r="I124" s="1">
        <f t="shared" si="39"/>
        <v>0</v>
      </c>
      <c r="J124">
        <f t="shared" si="40"/>
        <v>0</v>
      </c>
      <c r="K124">
        <f t="shared" si="41"/>
        <v>4.1655339015272573E-3</v>
      </c>
    </row>
    <row r="125" spans="5:14" x14ac:dyDescent="0.25">
      <c r="G125" t="s">
        <v>132</v>
      </c>
      <c r="H125">
        <f t="shared" si="38"/>
        <v>1.4051507258754851E-4</v>
      </c>
      <c r="I125" s="1">
        <f t="shared" si="39"/>
        <v>1.4136102138160802E-5</v>
      </c>
      <c r="J125">
        <f t="shared" si="40"/>
        <v>9.4244095169827179E-5</v>
      </c>
      <c r="K125">
        <f t="shared" si="41"/>
        <v>6.4879452799287485E-7</v>
      </c>
    </row>
    <row r="126" spans="5:14" x14ac:dyDescent="0.25">
      <c r="G126" t="s">
        <v>131</v>
      </c>
      <c r="H126">
        <f t="shared" si="38"/>
        <v>0</v>
      </c>
      <c r="I126" s="1">
        <f t="shared" si="39"/>
        <v>0</v>
      </c>
      <c r="J126">
        <f t="shared" si="40"/>
        <v>0</v>
      </c>
      <c r="K126">
        <f t="shared" si="41"/>
        <v>0</v>
      </c>
    </row>
    <row r="127" spans="5:14" x14ac:dyDescent="0.25">
      <c r="G127" t="s">
        <v>130</v>
      </c>
      <c r="H127">
        <f t="shared" si="38"/>
        <v>1.5975690824002089E-4</v>
      </c>
      <c r="I127" s="1">
        <f t="shared" si="39"/>
        <v>3.4261816031265217E-7</v>
      </c>
      <c r="J127">
        <f t="shared" si="40"/>
        <v>4.6591632366354886E-5</v>
      </c>
      <c r="K127">
        <f t="shared" si="41"/>
        <v>1.0123187781546579E-4</v>
      </c>
    </row>
    <row r="128" spans="5:14" x14ac:dyDescent="0.25">
      <c r="G128" t="s">
        <v>127</v>
      </c>
      <c r="H128">
        <f t="shared" si="38"/>
        <v>0</v>
      </c>
      <c r="I128" s="1">
        <f t="shared" si="39"/>
        <v>0</v>
      </c>
      <c r="J128">
        <f t="shared" si="40"/>
        <v>0</v>
      </c>
      <c r="K128">
        <f t="shared" si="41"/>
        <v>0</v>
      </c>
    </row>
    <row r="129" spans="1:65" x14ac:dyDescent="0.25">
      <c r="G129" t="s">
        <v>87</v>
      </c>
      <c r="H129">
        <f t="shared" si="38"/>
        <v>1.4187739798787849E-4</v>
      </c>
      <c r="I129" s="1">
        <f t="shared" si="39"/>
        <v>3.7244025550766917E-5</v>
      </c>
      <c r="J129">
        <f t="shared" si="40"/>
        <v>8.0687172419543007E-5</v>
      </c>
      <c r="K129">
        <f t="shared" si="41"/>
        <v>5.2926082788794379E-4</v>
      </c>
    </row>
    <row r="130" spans="1:65" x14ac:dyDescent="0.25">
      <c r="F130" t="str">
        <f>G107</f>
        <v xml:space="preserve">Binder </v>
      </c>
      <c r="H130">
        <f t="shared" ref="H130:N130" si="42">H107</f>
        <v>2.9047887740038308E-4</v>
      </c>
      <c r="I130">
        <f t="shared" si="42"/>
        <v>2.5831809786112063E-4</v>
      </c>
      <c r="J130">
        <f t="shared" si="42"/>
        <v>4.1010774766607911E-4</v>
      </c>
      <c r="K130">
        <f t="shared" si="42"/>
        <v>2.0372490257669396E-4</v>
      </c>
      <c r="L130">
        <f t="shared" si="42"/>
        <v>2.5251834660979742E-4</v>
      </c>
      <c r="M130">
        <f t="shared" si="42"/>
        <v>1.444680924520467E-4</v>
      </c>
      <c r="N130">
        <f t="shared" si="42"/>
        <v>1.9855504172687483E-4</v>
      </c>
    </row>
    <row r="131" spans="1:65" x14ac:dyDescent="0.25">
      <c r="F131" t="str">
        <f>G108</f>
        <v>other</v>
      </c>
      <c r="H131">
        <f t="shared" ref="H131:N131" si="43">H108</f>
        <v>-2.5261825773440939E-6</v>
      </c>
      <c r="I131">
        <f t="shared" si="43"/>
        <v>1.9458615520254319E-5</v>
      </c>
      <c r="J131">
        <f t="shared" si="43"/>
        <v>3.761642060664235E-5</v>
      </c>
      <c r="K131">
        <f t="shared" si="43"/>
        <v>1.2429637465178921E-5</v>
      </c>
      <c r="L131">
        <f t="shared" si="43"/>
        <v>2.8498275105061738E-5</v>
      </c>
      <c r="M131">
        <f t="shared" si="43"/>
        <v>8.8486597456717535E-6</v>
      </c>
      <c r="N131">
        <f t="shared" si="43"/>
        <v>1.2377609371270798E-5</v>
      </c>
    </row>
    <row r="132" spans="1:65" x14ac:dyDescent="0.25">
      <c r="E132" t="str">
        <f t="shared" ref="E132:E137" si="44">F109</f>
        <v>Electrolyte</v>
      </c>
      <c r="H132">
        <f t="shared" ref="H132:N132" si="45">H109</f>
        <v>4.2951653942071826E-3</v>
      </c>
      <c r="I132">
        <f t="shared" si="45"/>
        <v>4.2909144472836674E-3</v>
      </c>
      <c r="J132">
        <f t="shared" si="45"/>
        <v>4.1063588859356253E-3</v>
      </c>
      <c r="K132">
        <f t="shared" si="45"/>
        <v>3.6606207013421344E-3</v>
      </c>
      <c r="L132">
        <f t="shared" si="45"/>
        <v>6.5859624913755252E-3</v>
      </c>
      <c r="M132">
        <f t="shared" si="45"/>
        <v>1.6407076229833725E-3</v>
      </c>
      <c r="N132">
        <f t="shared" si="45"/>
        <v>2.4684013717555702E-3</v>
      </c>
    </row>
    <row r="133" spans="1:65" x14ac:dyDescent="0.25">
      <c r="E133" t="str">
        <f t="shared" si="44"/>
        <v>Separator</v>
      </c>
      <c r="H133">
        <f t="shared" ref="H133:N133" si="46">H110</f>
        <v>6.5376207151651727E-5</v>
      </c>
      <c r="I133">
        <f t="shared" si="46"/>
        <v>8.8550591821664264E-5</v>
      </c>
      <c r="J133">
        <f t="shared" si="46"/>
        <v>5.9823015619112469E-5</v>
      </c>
      <c r="K133">
        <f t="shared" si="46"/>
        <v>5.3357018000312894E-5</v>
      </c>
      <c r="L133">
        <f t="shared" si="46"/>
        <v>1.5531769428589348E-4</v>
      </c>
      <c r="M133">
        <f t="shared" si="46"/>
        <v>3.8805511865687963E-5</v>
      </c>
      <c r="N133">
        <f t="shared" si="46"/>
        <v>7.2060864046117611E-5</v>
      </c>
    </row>
    <row r="134" spans="1:65" x14ac:dyDescent="0.25">
      <c r="E134" t="str">
        <f t="shared" si="44"/>
        <v>Housing</v>
      </c>
      <c r="H134">
        <f t="shared" ref="H134:N134" si="47">H111</f>
        <v>4.3460315220300512E-5</v>
      </c>
      <c r="I134">
        <f t="shared" si="47"/>
        <v>4.3668888736738068E-5</v>
      </c>
      <c r="J134">
        <f t="shared" si="47"/>
        <v>4.2335296618954476E-5</v>
      </c>
      <c r="K134">
        <f t="shared" si="47"/>
        <v>3.8861780506948338E-5</v>
      </c>
      <c r="L134">
        <f t="shared" si="47"/>
        <v>5.8697986577181201E-5</v>
      </c>
      <c r="M134">
        <f t="shared" si="47"/>
        <v>4.7527234038130277E-3</v>
      </c>
      <c r="N134">
        <f t="shared" si="47"/>
        <v>6.0391004146715674E-3</v>
      </c>
    </row>
    <row r="135" spans="1:65" x14ac:dyDescent="0.25">
      <c r="E135" t="str">
        <f t="shared" si="44"/>
        <v>Electricity</v>
      </c>
      <c r="H135">
        <f t="shared" ref="H135:N135" si="48">H112</f>
        <v>5.9404537641370337E-5</v>
      </c>
      <c r="I135">
        <f t="shared" si="48"/>
        <v>5.7514786234559797E-5</v>
      </c>
      <c r="J135">
        <f t="shared" si="48"/>
        <v>5.19742475940393E-5</v>
      </c>
      <c r="K135">
        <f t="shared" si="48"/>
        <v>4.4598919858201805E-5</v>
      </c>
      <c r="L135">
        <f t="shared" si="48"/>
        <v>7.760521859123127E-5</v>
      </c>
      <c r="M135">
        <f t="shared" si="48"/>
        <v>2.9081605721519622E-5</v>
      </c>
      <c r="N135">
        <f t="shared" si="48"/>
        <v>4.2528783449748249E-5</v>
      </c>
    </row>
    <row r="136" spans="1:65" x14ac:dyDescent="0.25">
      <c r="E136" t="str">
        <f t="shared" si="44"/>
        <v>Heat</v>
      </c>
      <c r="H136">
        <f t="shared" ref="H136:N137" si="49">H113</f>
        <v>6.6203026490036621E-5</v>
      </c>
      <c r="I136">
        <f t="shared" si="49"/>
        <v>7.2623727020276066E-5</v>
      </c>
      <c r="J136">
        <f t="shared" si="49"/>
        <v>5.8926692236440869E-5</v>
      </c>
      <c r="K136">
        <f t="shared" si="49"/>
        <v>5.0046175918398997E-5</v>
      </c>
      <c r="L136">
        <f t="shared" si="49"/>
        <v>1.0926676284262686E-4</v>
      </c>
      <c r="M136">
        <f t="shared" si="49"/>
        <v>3.4046323884527968E-5</v>
      </c>
      <c r="N136">
        <f t="shared" si="49"/>
        <v>5.4325653359425311E-5</v>
      </c>
    </row>
    <row r="137" spans="1:65" x14ac:dyDescent="0.25">
      <c r="E137" t="str">
        <f t="shared" si="44"/>
        <v>Others</v>
      </c>
      <c r="H137">
        <f t="shared" si="49"/>
        <v>2.0388385839517785E-4</v>
      </c>
      <c r="I137">
        <f t="shared" si="49"/>
        <v>1.820722080305042E-4</v>
      </c>
      <c r="J137">
        <f t="shared" si="49"/>
        <v>1.6450086332008652E-4</v>
      </c>
      <c r="K137">
        <f t="shared" si="49"/>
        <v>9.2928529242189883E-5</v>
      </c>
      <c r="L137">
        <f t="shared" si="49"/>
        <v>1.3223659286207244E-4</v>
      </c>
      <c r="M137">
        <f t="shared" si="49"/>
        <v>1.1595045281716113E-4</v>
      </c>
      <c r="N137">
        <f t="shared" si="49"/>
        <v>1.7560883692745836E-4</v>
      </c>
    </row>
    <row r="142" spans="1:65" s="5" customFormat="1" x14ac:dyDescent="0.25">
      <c r="A142" s="4"/>
      <c r="B142" s="5" t="s">
        <v>54</v>
      </c>
      <c r="E142" s="6" t="str">
        <f>E80</f>
        <v>Na-Ion battery cell, prismatic, Na-NMC(111)-HC (2021)</v>
      </c>
      <c r="L142" s="5" t="str">
        <f>B142</f>
        <v>AP</v>
      </c>
      <c r="O142" s="6" t="str">
        <f>O80</f>
        <v>Na-Ion battery cell, prismatic, NaMVP-HC (2021)</v>
      </c>
      <c r="V142" s="5" t="str">
        <f>L142</f>
        <v>AP</v>
      </c>
      <c r="Y142" s="6" t="str">
        <f>Y80</f>
        <v>Na-Ion battery cell, prismatic, NaMMO-HC (2021)</v>
      </c>
      <c r="AF142" s="5" t="str">
        <f>V142</f>
        <v>AP</v>
      </c>
      <c r="AI142" s="6" t="str">
        <f>AI80</f>
        <v>Na-Ion battery cell, prismatic, NaNMMT (2021)</v>
      </c>
      <c r="AO142" s="4"/>
      <c r="AP142" s="5" t="str">
        <f>AF142</f>
        <v>AP</v>
      </c>
      <c r="AS142" s="6" t="str">
        <f>AS80</f>
        <v xml:space="preserve">Na-Ion battery cell, prismatic, NaPBA-HC (2021) </v>
      </c>
      <c r="AZ142" s="5" t="str">
        <f>AP142</f>
        <v>AP</v>
      </c>
      <c r="BC142" s="6" t="str">
        <f>BC80</f>
        <v>Li-Ion battery cell, prismatic, NMC622-C (2021)</v>
      </c>
      <c r="BJ142" s="5" t="str">
        <f>AP142</f>
        <v>AP</v>
      </c>
      <c r="BM142" s="6" t="str">
        <f>BM80</f>
        <v>Li-Ion battery cell, prismatic, LFP-C (2021)</v>
      </c>
    </row>
    <row r="143" spans="1:65" s="2" customFormat="1" x14ac:dyDescent="0.25">
      <c r="B143" s="2" t="s">
        <v>54</v>
      </c>
      <c r="L143" s="2" t="str">
        <f>B143</f>
        <v>AP</v>
      </c>
      <c r="V143" s="2" t="str">
        <f>L143</f>
        <v>AP</v>
      </c>
      <c r="AF143" s="2" t="str">
        <f>V143</f>
        <v>AP</v>
      </c>
      <c r="AO143" s="7"/>
      <c r="AP143" s="2" t="str">
        <f>AF143</f>
        <v>AP</v>
      </c>
      <c r="AZ143" s="2" t="str">
        <f>AP143</f>
        <v>AP</v>
      </c>
      <c r="BJ143" s="2" t="str">
        <f>AP143</f>
        <v>AP</v>
      </c>
    </row>
    <row r="145" spans="6:67" x14ac:dyDescent="0.25">
      <c r="F145" t="s">
        <v>81</v>
      </c>
      <c r="G145" t="s">
        <v>82</v>
      </c>
      <c r="H145" s="1">
        <v>3.0099999999999997E-3</v>
      </c>
      <c r="O145" t="s">
        <v>81</v>
      </c>
      <c r="P145" t="s">
        <v>82</v>
      </c>
      <c r="Q145" s="1">
        <v>5.5100000000000001E-3</v>
      </c>
      <c r="Y145" t="s">
        <v>81</v>
      </c>
      <c r="Z145" t="s">
        <v>82</v>
      </c>
      <c r="AA145" s="1">
        <v>2.7843213000000003E-3</v>
      </c>
      <c r="AJ145" t="s">
        <v>81</v>
      </c>
      <c r="AK145" t="s">
        <v>82</v>
      </c>
      <c r="AL145" s="1">
        <v>2.4739569000000001E-3</v>
      </c>
      <c r="AT145" t="s">
        <v>81</v>
      </c>
      <c r="AU145" t="s">
        <v>82</v>
      </c>
      <c r="AV145" s="1">
        <v>7.0299999999999998E-3</v>
      </c>
      <c r="BD145" t="s">
        <v>81</v>
      </c>
      <c r="BE145" t="s">
        <v>82</v>
      </c>
      <c r="BF145" s="1">
        <v>5.9699999999999996E-3</v>
      </c>
      <c r="BM145" t="s">
        <v>81</v>
      </c>
      <c r="BN145" t="s">
        <v>82</v>
      </c>
      <c r="BO145" s="1">
        <v>1.082E-2</v>
      </c>
    </row>
    <row r="146" spans="6:67" x14ac:dyDescent="0.25">
      <c r="G146" t="s">
        <v>113</v>
      </c>
      <c r="H146" s="1">
        <v>4.1439999999999998E-2</v>
      </c>
      <c r="P146" t="s">
        <v>113</v>
      </c>
      <c r="Q146" s="1">
        <v>2.8209999999999999E-2</v>
      </c>
      <c r="Z146" t="s">
        <v>113</v>
      </c>
      <c r="AA146" s="1">
        <v>4.1450000000000001E-2</v>
      </c>
      <c r="AK146" t="s">
        <v>113</v>
      </c>
      <c r="AL146" s="1">
        <v>3.6360000000000003E-2</v>
      </c>
      <c r="AU146" t="s">
        <v>113</v>
      </c>
      <c r="AV146" s="1">
        <v>3.6040000000000003E-2</v>
      </c>
      <c r="BE146" t="s">
        <v>113</v>
      </c>
      <c r="BF146" s="1">
        <v>1.5200000000000001E-3</v>
      </c>
      <c r="BN146" t="s">
        <v>113</v>
      </c>
      <c r="BO146" s="1">
        <v>1.72E-3</v>
      </c>
    </row>
    <row r="147" spans="6:67" x14ac:dyDescent="0.25">
      <c r="G147" t="s">
        <v>114</v>
      </c>
      <c r="H147" s="1">
        <v>2.9E-4</v>
      </c>
      <c r="P147" t="s">
        <v>114</v>
      </c>
      <c r="Q147" s="1">
        <v>2.0000000000000001E-4</v>
      </c>
      <c r="Z147" t="s">
        <v>114</v>
      </c>
      <c r="AA147" s="1">
        <v>2.9E-4</v>
      </c>
      <c r="AK147" t="s">
        <v>114</v>
      </c>
      <c r="AL147" s="1">
        <v>2.5999999999999998E-4</v>
      </c>
      <c r="AU147" t="s">
        <v>114</v>
      </c>
      <c r="AV147" s="1">
        <v>2.5000000000000001E-4</v>
      </c>
      <c r="BE147" t="s">
        <v>114</v>
      </c>
      <c r="BF147" s="1">
        <v>6.1373500000000005E-5</v>
      </c>
      <c r="BN147" t="s">
        <v>114</v>
      </c>
      <c r="BO147" s="1">
        <v>6.9558899999999996E-5</v>
      </c>
    </row>
    <row r="148" spans="6:67" x14ac:dyDescent="0.25">
      <c r="G148" t="s">
        <v>115</v>
      </c>
      <c r="H148" s="1">
        <v>4.800000000000082E-4</v>
      </c>
      <c r="P148" t="s">
        <v>115</v>
      </c>
      <c r="Q148" s="1">
        <v>3.4000000000000002E-4</v>
      </c>
      <c r="Z148" t="s">
        <v>115</v>
      </c>
      <c r="AA148" s="1">
        <v>4.6567869999999956E-4</v>
      </c>
      <c r="AK148" t="s">
        <v>115</v>
      </c>
      <c r="AL148" s="1">
        <v>4.1604309999999922E-4</v>
      </c>
      <c r="AU148" t="s">
        <v>115</v>
      </c>
      <c r="AV148" s="1">
        <v>4.4999999999999901E-4</v>
      </c>
      <c r="BE148" t="s">
        <v>115</v>
      </c>
      <c r="BF148" s="1">
        <v>1.6862650000000045E-4</v>
      </c>
      <c r="BN148" t="s">
        <v>115</v>
      </c>
      <c r="BO148" s="1">
        <v>2.8044110000000066E-4</v>
      </c>
    </row>
    <row r="149" spans="6:67" x14ac:dyDescent="0.25">
      <c r="F149" t="s">
        <v>80</v>
      </c>
      <c r="G149" t="s">
        <v>82</v>
      </c>
      <c r="H149" s="1">
        <v>2.8257941999999996E-3</v>
      </c>
      <c r="O149" t="s">
        <v>80</v>
      </c>
      <c r="P149" t="s">
        <v>82</v>
      </c>
      <c r="Q149" s="1">
        <v>3.8300000000000001E-3</v>
      </c>
      <c r="Y149" t="s">
        <v>80</v>
      </c>
      <c r="Z149" t="s">
        <v>82</v>
      </c>
      <c r="AA149" s="1">
        <v>2.5982410999999999E-3</v>
      </c>
      <c r="AJ149" t="s">
        <v>80</v>
      </c>
      <c r="AK149" t="s">
        <v>82</v>
      </c>
      <c r="AL149" s="1">
        <v>2.3084160000000002E-3</v>
      </c>
      <c r="AT149" t="s">
        <v>80</v>
      </c>
      <c r="AU149" t="s">
        <v>82</v>
      </c>
      <c r="AV149" s="1">
        <v>6.7099999999999998E-3</v>
      </c>
      <c r="BD149" t="s">
        <v>80</v>
      </c>
      <c r="BE149" t="s">
        <v>82</v>
      </c>
      <c r="BF149" s="1">
        <v>1.6977047E-3</v>
      </c>
      <c r="BM149" t="s">
        <v>80</v>
      </c>
      <c r="BN149" t="s">
        <v>82</v>
      </c>
      <c r="BO149" s="1">
        <v>3.13E-3</v>
      </c>
    </row>
    <row r="150" spans="6:67" x14ac:dyDescent="0.25">
      <c r="G150" t="s">
        <v>113</v>
      </c>
      <c r="H150" s="1">
        <v>8.677E-2</v>
      </c>
      <c r="P150" t="s">
        <v>113</v>
      </c>
      <c r="Q150" s="1">
        <v>7.5420000000000001E-2</v>
      </c>
      <c r="Z150" t="s">
        <v>113</v>
      </c>
      <c r="AA150" s="1">
        <v>1.077E-2</v>
      </c>
      <c r="AK150" t="s">
        <v>113</v>
      </c>
      <c r="AL150" s="1">
        <v>2.4459999999999999E-2</v>
      </c>
      <c r="AU150" t="s">
        <v>113</v>
      </c>
      <c r="AV150" s="1">
        <v>9.7800000000000005E-3</v>
      </c>
      <c r="BE150" t="s">
        <v>113</v>
      </c>
      <c r="BF150" s="1">
        <v>4.8439999999999997E-2</v>
      </c>
      <c r="BN150" t="s">
        <v>113</v>
      </c>
      <c r="BO150" s="1">
        <v>1.8020000000000001E-2</v>
      </c>
    </row>
    <row r="151" spans="6:67" x14ac:dyDescent="0.25">
      <c r="G151" t="s">
        <v>114</v>
      </c>
      <c r="H151" s="1">
        <v>6.7000000000000002E-4</v>
      </c>
      <c r="P151" t="s">
        <v>114</v>
      </c>
      <c r="Q151" s="1">
        <v>5.9999999999999995E-4</v>
      </c>
      <c r="Z151" t="s">
        <v>114</v>
      </c>
      <c r="AA151" s="1">
        <v>9.5E-4</v>
      </c>
      <c r="AK151" t="s">
        <v>114</v>
      </c>
      <c r="AL151" s="1">
        <v>4.6999999999999999E-4</v>
      </c>
      <c r="AU151" t="s">
        <v>114</v>
      </c>
      <c r="AV151" s="1">
        <v>5.9000000000000003E-4</v>
      </c>
      <c r="BE151" t="s">
        <v>114</v>
      </c>
      <c r="BF151" s="1">
        <v>3.4000000000000002E-4</v>
      </c>
      <c r="BN151" t="s">
        <v>114</v>
      </c>
      <c r="BO151" s="1">
        <v>4.6000000000000001E-4</v>
      </c>
    </row>
    <row r="152" spans="6:67" x14ac:dyDescent="0.25">
      <c r="G152" t="s">
        <v>115</v>
      </c>
      <c r="H152" s="1">
        <v>5.0420580000000437E-4</v>
      </c>
      <c r="P152" t="s">
        <v>115</v>
      </c>
      <c r="Q152" s="1">
        <v>4.4999999999999207E-4</v>
      </c>
      <c r="Z152" t="s">
        <v>115</v>
      </c>
      <c r="AA152" s="1">
        <v>3.917589000000006E-4</v>
      </c>
      <c r="AK152" t="s">
        <v>115</v>
      </c>
      <c r="AL152" s="1">
        <v>3.5158399999999854E-4</v>
      </c>
      <c r="AU152" t="s">
        <v>115</v>
      </c>
      <c r="AV152" s="1">
        <v>4.699999999999982E-4</v>
      </c>
      <c r="BE152" t="s">
        <v>115</v>
      </c>
      <c r="BF152" s="1">
        <v>2.5229530000000361E-4</v>
      </c>
      <c r="BN152" t="s">
        <v>115</v>
      </c>
      <c r="BO152" s="1">
        <v>3.4999999999999962E-4</v>
      </c>
    </row>
    <row r="153" spans="6:67" x14ac:dyDescent="0.25">
      <c r="F153" t="s">
        <v>83</v>
      </c>
      <c r="H153" s="1">
        <v>6.3099999999999996E-3</v>
      </c>
      <c r="O153" t="s">
        <v>83</v>
      </c>
      <c r="Q153" s="1">
        <v>6.2899999999999996E-3</v>
      </c>
      <c r="Y153" t="s">
        <v>83</v>
      </c>
      <c r="AA153" s="1">
        <v>6.0699999999999999E-3</v>
      </c>
      <c r="AJ153" t="s">
        <v>83</v>
      </c>
      <c r="AL153" s="1">
        <v>5.3499999999999997E-3</v>
      </c>
      <c r="AT153" t="s">
        <v>83</v>
      </c>
      <c r="AV153" s="1">
        <v>9.7099999999999999E-3</v>
      </c>
      <c r="BD153" t="s">
        <v>83</v>
      </c>
      <c r="BF153" s="1">
        <v>2.3500000000000001E-3</v>
      </c>
      <c r="BM153" t="s">
        <v>83</v>
      </c>
      <c r="BO153" s="1">
        <v>3.48E-3</v>
      </c>
    </row>
    <row r="154" spans="6:67" x14ac:dyDescent="0.25">
      <c r="F154" t="s">
        <v>88</v>
      </c>
      <c r="H154" s="1">
        <v>2.2000000000000001E-4</v>
      </c>
      <c r="O154" t="s">
        <v>88</v>
      </c>
      <c r="Q154" s="1">
        <v>2.9999999999999997E-4</v>
      </c>
      <c r="Y154" t="s">
        <v>88</v>
      </c>
      <c r="AA154" s="1">
        <v>2.0000000000000001E-4</v>
      </c>
      <c r="AJ154" t="s">
        <v>88</v>
      </c>
      <c r="AL154" s="1">
        <v>1.8000000000000001E-4</v>
      </c>
      <c r="AT154" t="s">
        <v>88</v>
      </c>
      <c r="AV154" s="1">
        <v>5.2999999999999998E-4</v>
      </c>
      <c r="BD154" t="s">
        <v>88</v>
      </c>
      <c r="BF154" s="1">
        <v>1.2999999999999999E-4</v>
      </c>
      <c r="BM154" t="s">
        <v>88</v>
      </c>
      <c r="BO154" s="1">
        <v>2.4000000000000001E-4</v>
      </c>
    </row>
    <row r="155" spans="6:67" x14ac:dyDescent="0.25">
      <c r="F155" t="s">
        <v>84</v>
      </c>
      <c r="H155" s="1">
        <v>3.5899999999999999E-3</v>
      </c>
      <c r="O155" t="s">
        <v>84</v>
      </c>
      <c r="Q155" s="1">
        <v>3.6099999999999999E-3</v>
      </c>
      <c r="Y155" t="s">
        <v>84</v>
      </c>
      <c r="AA155" s="1">
        <v>3.49E-3</v>
      </c>
      <c r="AJ155" t="s">
        <v>84</v>
      </c>
      <c r="AL155" s="1">
        <v>3.2199999999999998E-3</v>
      </c>
      <c r="AT155" t="s">
        <v>84</v>
      </c>
      <c r="AV155" s="1">
        <v>4.8199999999999996E-3</v>
      </c>
      <c r="BD155" t="s">
        <v>84</v>
      </c>
      <c r="BF155" s="1">
        <v>4.9499999999999995E-3</v>
      </c>
      <c r="BM155" t="s">
        <v>123</v>
      </c>
      <c r="BO155" s="1">
        <v>6.3100000000000005E-3</v>
      </c>
    </row>
    <row r="156" spans="6:67" x14ac:dyDescent="0.25">
      <c r="F156" t="s">
        <v>85</v>
      </c>
      <c r="H156" s="1">
        <v>1.5518500000000001E-5</v>
      </c>
      <c r="O156" t="s">
        <v>85</v>
      </c>
      <c r="Q156" s="1">
        <v>6.2199999999999998E-3</v>
      </c>
      <c r="Y156" t="s">
        <v>85</v>
      </c>
      <c r="AA156" s="1">
        <v>5.6100000000000004E-3</v>
      </c>
      <c r="AJ156" t="s">
        <v>85</v>
      </c>
      <c r="AL156" s="1">
        <v>4.8199999999999996E-3</v>
      </c>
      <c r="AT156" t="s">
        <v>85</v>
      </c>
      <c r="AV156" s="1">
        <v>8.4399999999999996E-3</v>
      </c>
      <c r="BD156" t="s">
        <v>85</v>
      </c>
      <c r="BF156" s="1">
        <v>3.14E-3</v>
      </c>
      <c r="BM156" t="s">
        <v>85</v>
      </c>
      <c r="BO156" s="1">
        <v>4.5900000000000003E-3</v>
      </c>
    </row>
    <row r="157" spans="6:67" x14ac:dyDescent="0.25">
      <c r="F157" t="s">
        <v>86</v>
      </c>
      <c r="H157" s="1">
        <v>3.5100000000000001E-3</v>
      </c>
      <c r="O157" t="s">
        <v>86</v>
      </c>
      <c r="Q157" s="1">
        <v>3.8600000000000001E-3</v>
      </c>
      <c r="Y157" t="s">
        <v>86</v>
      </c>
      <c r="AA157" s="1">
        <v>3.13E-3</v>
      </c>
      <c r="AJ157" t="s">
        <v>86</v>
      </c>
      <c r="AL157" s="1">
        <v>2.66E-3</v>
      </c>
      <c r="AT157" t="s">
        <v>86</v>
      </c>
      <c r="AV157" s="1">
        <v>5.8399999999999997E-3</v>
      </c>
      <c r="BD157" t="s">
        <v>86</v>
      </c>
      <c r="BF157" s="1">
        <v>1.81E-3</v>
      </c>
      <c r="BM157" t="s">
        <v>86</v>
      </c>
      <c r="BO157" s="1">
        <v>2.8800000000000002E-3</v>
      </c>
    </row>
    <row r="158" spans="6:67" x14ac:dyDescent="0.25">
      <c r="F158" t="s">
        <v>87</v>
      </c>
      <c r="H158" s="1">
        <v>7.1444814999999662E-3</v>
      </c>
      <c r="O158" t="s">
        <v>87</v>
      </c>
      <c r="Q158" s="1">
        <v>7.0000000000000617E-4</v>
      </c>
      <c r="Y158" t="s">
        <v>87</v>
      </c>
      <c r="AA158" s="1">
        <v>7.1999999999998454E-4</v>
      </c>
      <c r="AJ158" t="s">
        <v>87</v>
      </c>
      <c r="AL158" s="1">
        <v>6.0999999999999943E-4</v>
      </c>
      <c r="AT158" t="s">
        <v>87</v>
      </c>
      <c r="AV158" s="1">
        <v>7.2999999999998066E-4</v>
      </c>
      <c r="BD158" t="s">
        <v>87</v>
      </c>
      <c r="BF158" s="1">
        <v>6.0999999999999943E-4</v>
      </c>
      <c r="BM158" t="s">
        <v>87</v>
      </c>
      <c r="BO158" s="1">
        <v>6.6000000000000086E-4</v>
      </c>
    </row>
    <row r="159" spans="6:67" x14ac:dyDescent="0.25">
      <c r="H159" s="1"/>
      <c r="Q159" s="1"/>
      <c r="AA159" s="1"/>
      <c r="AL159" s="1"/>
      <c r="AV159" s="1"/>
      <c r="BF159" s="1"/>
      <c r="BO159" s="1"/>
    </row>
    <row r="160" spans="6:67" x14ac:dyDescent="0.25">
      <c r="H160">
        <f>H98</f>
        <v>158.31753555220587</v>
      </c>
      <c r="I160">
        <f>I98</f>
        <v>158.47437844640999</v>
      </c>
      <c r="J160">
        <f>J98</f>
        <v>158.2910841588311</v>
      </c>
      <c r="K160">
        <f>K98</f>
        <v>158.44307491004136</v>
      </c>
      <c r="L160">
        <f>L98</f>
        <v>159.43</v>
      </c>
      <c r="M160">
        <f>M98</f>
        <v>158.46820991008153</v>
      </c>
      <c r="N160">
        <f>N98</f>
        <v>157.99699532763796</v>
      </c>
      <c r="Q160" s="1"/>
      <c r="AA160" s="1"/>
      <c r="AL160" s="1"/>
      <c r="AV160" s="1"/>
      <c r="BF160" s="1"/>
      <c r="BO160" s="1"/>
    </row>
    <row r="161" spans="1:67" x14ac:dyDescent="0.25">
      <c r="F161" s="2" t="s">
        <v>75</v>
      </c>
      <c r="G161" s="2" t="s">
        <v>54</v>
      </c>
      <c r="H161" t="s">
        <v>116</v>
      </c>
      <c r="I161" t="s">
        <v>117</v>
      </c>
      <c r="J161" t="s">
        <v>118</v>
      </c>
      <c r="K161" t="s">
        <v>119</v>
      </c>
      <c r="L161" t="s">
        <v>120</v>
      </c>
      <c r="M161" t="s">
        <v>121</v>
      </c>
      <c r="N161" t="s">
        <v>122</v>
      </c>
      <c r="Q161" s="1"/>
      <c r="AA161" s="1"/>
      <c r="AL161" s="1"/>
      <c r="AV161" s="1"/>
      <c r="BF161" s="1"/>
      <c r="BO161" s="1"/>
    </row>
    <row r="162" spans="1:67" x14ac:dyDescent="0.25">
      <c r="F162" t="s">
        <v>81</v>
      </c>
      <c r="G162" t="s">
        <v>145</v>
      </c>
      <c r="H162" s="1">
        <f t="shared" ref="H162:H175" si="50">H145/H$98*1000</f>
        <v>1.9012423289064145E-2</v>
      </c>
      <c r="I162" s="1">
        <f t="shared" ref="I162:I175" si="51">Q145/I$98*1000</f>
        <v>3.4769027359607366E-2</v>
      </c>
      <c r="J162" s="1">
        <f t="shared" ref="J162:J175" si="52">AA145/J$98*1000</f>
        <v>1.7589880787007437E-2</v>
      </c>
      <c r="K162" s="1">
        <f t="shared" ref="K162:K175" si="53">AL145/K$98*1000</f>
        <v>1.5614168693738299E-2</v>
      </c>
      <c r="L162" s="1">
        <f t="shared" ref="L162:L175" si="54">AV145/L$98*1000</f>
        <v>4.4094586966066607E-2</v>
      </c>
      <c r="M162" s="1">
        <f t="shared" ref="M162:M175" si="55">BF145/M$98*1000</f>
        <v>3.7673171189272055E-2</v>
      </c>
      <c r="N162" s="1">
        <f t="shared" ref="N162:N175" si="56">BO145/N$98*1000</f>
        <v>6.8482314980500697E-2</v>
      </c>
      <c r="Q162" s="1"/>
      <c r="AA162" s="1"/>
      <c r="AL162" s="1"/>
      <c r="AV162" s="1"/>
      <c r="BF162" s="1"/>
      <c r="BO162" s="1"/>
    </row>
    <row r="163" spans="1:67" x14ac:dyDescent="0.25">
      <c r="G163" t="s">
        <v>113</v>
      </c>
      <c r="H163" s="1">
        <f t="shared" si="50"/>
        <v>0.26175243225874356</v>
      </c>
      <c r="I163" s="1">
        <f t="shared" si="51"/>
        <v>0.17800984787922389</v>
      </c>
      <c r="J163" s="1">
        <f t="shared" si="52"/>
        <v>0.2618593474185103</v>
      </c>
      <c r="K163" s="1">
        <f t="shared" si="53"/>
        <v>0.22948304948413797</v>
      </c>
      <c r="L163" s="1">
        <f t="shared" si="54"/>
        <v>0.22605532208492757</v>
      </c>
      <c r="M163" s="1">
        <f t="shared" si="55"/>
        <v>9.5918291805181782E-3</v>
      </c>
      <c r="N163" s="1">
        <f t="shared" si="56"/>
        <v>1.088628297287072E-2</v>
      </c>
      <c r="Q163" s="1"/>
      <c r="AA163" s="1"/>
      <c r="AL163" s="1"/>
      <c r="AV163" s="1"/>
      <c r="BF163" s="1"/>
      <c r="BO163" s="1"/>
    </row>
    <row r="164" spans="1:67" x14ac:dyDescent="0.25">
      <c r="G164" t="s">
        <v>114</v>
      </c>
      <c r="H164" s="1">
        <f t="shared" si="50"/>
        <v>1.8317617122354164E-3</v>
      </c>
      <c r="I164" s="1">
        <f t="shared" si="51"/>
        <v>1.2620336609657846E-3</v>
      </c>
      <c r="J164" s="1">
        <f t="shared" si="52"/>
        <v>1.8320678106482022E-3</v>
      </c>
      <c r="K164" s="1">
        <f t="shared" si="53"/>
        <v>1.6409679006016465E-3</v>
      </c>
      <c r="L164" s="1">
        <f t="shared" si="54"/>
        <v>1.5680863074703632E-3</v>
      </c>
      <c r="M164" s="1">
        <f t="shared" si="55"/>
        <v>3.8729218961219239E-4</v>
      </c>
      <c r="N164" s="1">
        <f t="shared" si="56"/>
        <v>4.4025457481489366E-4</v>
      </c>
      <c r="Q164" s="1"/>
      <c r="AA164" s="1"/>
      <c r="AL164" s="1"/>
      <c r="AV164" s="1"/>
      <c r="BF164" s="1"/>
      <c r="BO164" s="1"/>
    </row>
    <row r="165" spans="1:67" x14ac:dyDescent="0.25">
      <c r="G165" t="s">
        <v>115</v>
      </c>
      <c r="H165" s="1">
        <f t="shared" si="50"/>
        <v>3.031881454734534E-3</v>
      </c>
      <c r="I165" s="1">
        <f t="shared" si="51"/>
        <v>2.1454572236418337E-3</v>
      </c>
      <c r="J165" s="1">
        <f t="shared" si="52"/>
        <v>2.9419136426706901E-3</v>
      </c>
      <c r="K165" s="1">
        <f t="shared" si="53"/>
        <v>2.6258206629492294E-3</v>
      </c>
      <c r="L165" s="1">
        <f t="shared" si="54"/>
        <v>2.8225553534466474E-3</v>
      </c>
      <c r="M165" s="1">
        <f t="shared" si="55"/>
        <v>1.0641030153346403E-3</v>
      </c>
      <c r="N165" s="1">
        <f t="shared" si="56"/>
        <v>1.7749774254785713E-3</v>
      </c>
      <c r="Q165" s="1"/>
      <c r="AA165" s="1"/>
      <c r="AL165" s="1"/>
      <c r="AV165" s="1"/>
      <c r="BF165" s="1"/>
      <c r="BO165" s="1"/>
    </row>
    <row r="166" spans="1:67" x14ac:dyDescent="0.25">
      <c r="F166" t="s">
        <v>80</v>
      </c>
      <c r="G166" t="s">
        <v>145</v>
      </c>
      <c r="H166" s="1">
        <f t="shared" si="50"/>
        <v>1.7848902145575544E-2</v>
      </c>
      <c r="I166" s="1">
        <f t="shared" si="51"/>
        <v>2.4167944607494773E-2</v>
      </c>
      <c r="J166" s="1">
        <f t="shared" si="52"/>
        <v>1.641432373659716E-2</v>
      </c>
      <c r="K166" s="1">
        <f t="shared" si="53"/>
        <v>1.4569371373981736E-2</v>
      </c>
      <c r="L166" s="1">
        <f t="shared" si="54"/>
        <v>4.208743649250455E-2</v>
      </c>
      <c r="M166" s="1">
        <f t="shared" si="55"/>
        <v>1.071321939563346E-2</v>
      </c>
      <c r="N166" s="1">
        <f t="shared" si="56"/>
        <v>1.9810503316910092E-2</v>
      </c>
      <c r="Q166" s="1"/>
      <c r="AA166" s="1"/>
      <c r="AL166" s="1"/>
      <c r="AV166" s="1"/>
      <c r="BF166" s="1"/>
      <c r="BO166" s="1"/>
    </row>
    <row r="167" spans="1:67" x14ac:dyDescent="0.25">
      <c r="G167" t="s">
        <v>113</v>
      </c>
      <c r="H167" s="1">
        <f t="shared" si="50"/>
        <v>0.54807573714023117</v>
      </c>
      <c r="I167" s="1">
        <f t="shared" si="51"/>
        <v>0.47591289355019734</v>
      </c>
      <c r="J167" s="1">
        <f t="shared" si="52"/>
        <v>6.803920800234875E-2</v>
      </c>
      <c r="K167" s="1">
        <f t="shared" si="53"/>
        <v>0.15437721095660106</v>
      </c>
      <c r="L167" s="1">
        <f t="shared" si="54"/>
        <v>6.1343536348240614E-2</v>
      </c>
      <c r="M167" s="1">
        <f t="shared" si="55"/>
        <v>0.30567645098967139</v>
      </c>
      <c r="N167" s="1">
        <f t="shared" si="56"/>
        <v>0.11405280184368047</v>
      </c>
      <c r="Q167" s="1"/>
      <c r="AA167" s="1"/>
      <c r="AL167" s="1"/>
      <c r="AV167" s="1"/>
      <c r="BF167" s="1"/>
      <c r="BO167" s="1"/>
    </row>
    <row r="168" spans="1:67" x14ac:dyDescent="0.25">
      <c r="G168" t="s">
        <v>114</v>
      </c>
      <c r="H168" s="1">
        <f t="shared" si="50"/>
        <v>4.2320011972335472E-3</v>
      </c>
      <c r="I168" s="1">
        <f t="shared" si="51"/>
        <v>3.7861009828973531E-3</v>
      </c>
      <c r="J168" s="1">
        <f t="shared" si="52"/>
        <v>6.0016014486751453E-3</v>
      </c>
      <c r="K168" s="1">
        <f t="shared" si="53"/>
        <v>2.9663650510875919E-3</v>
      </c>
      <c r="L168" s="1">
        <f t="shared" si="54"/>
        <v>3.7006836856300568E-3</v>
      </c>
      <c r="M168" s="1">
        <f t="shared" si="55"/>
        <v>2.1455407377474873E-3</v>
      </c>
      <c r="N168" s="1">
        <f t="shared" si="56"/>
        <v>2.9114477718142628E-3</v>
      </c>
      <c r="Q168" s="1"/>
      <c r="AA168" s="1"/>
      <c r="AL168" s="1"/>
      <c r="AV168" s="1"/>
      <c r="BF168" s="1"/>
      <c r="BO168" s="1"/>
    </row>
    <row r="169" spans="1:67" x14ac:dyDescent="0.25">
      <c r="G169" t="s">
        <v>115</v>
      </c>
      <c r="H169" s="1">
        <f t="shared" si="50"/>
        <v>3.1847754466449514E-3</v>
      </c>
      <c r="I169" s="1">
        <f t="shared" si="51"/>
        <v>2.839575737172965E-3</v>
      </c>
      <c r="J169" s="1">
        <f t="shared" si="52"/>
        <v>2.4749271387067211E-3</v>
      </c>
      <c r="K169" s="1">
        <f t="shared" si="53"/>
        <v>2.2189925321735651E-3</v>
      </c>
      <c r="L169" s="1">
        <f t="shared" si="54"/>
        <v>2.9480022580442712E-3</v>
      </c>
      <c r="M169" s="1">
        <f t="shared" si="55"/>
        <v>1.5920877767418569E-3</v>
      </c>
      <c r="N169" s="1">
        <f t="shared" si="56"/>
        <v>2.2152320002934585E-3</v>
      </c>
      <c r="Q169" s="1"/>
      <c r="AA169" s="1"/>
      <c r="AL169" s="1"/>
      <c r="AV169" s="1"/>
      <c r="BF169" s="1"/>
      <c r="BO169" s="1"/>
    </row>
    <row r="170" spans="1:67" x14ac:dyDescent="0.25">
      <c r="F170" t="s">
        <v>83</v>
      </c>
      <c r="H170" s="1">
        <f t="shared" si="50"/>
        <v>3.9856608290363707E-2</v>
      </c>
      <c r="I170" s="1">
        <f t="shared" si="51"/>
        <v>3.9690958637373916E-2</v>
      </c>
      <c r="J170" s="1">
        <f t="shared" si="52"/>
        <v>3.8347074519429612E-2</v>
      </c>
      <c r="K170" s="1">
        <f t="shared" si="53"/>
        <v>3.3766070262380037E-2</v>
      </c>
      <c r="L170" s="1">
        <f t="shared" si="54"/>
        <v>6.0904472182148901E-2</v>
      </c>
      <c r="M170" s="1">
        <f t="shared" si="55"/>
        <v>1.4829472746195871E-2</v>
      </c>
      <c r="N170" s="1">
        <f t="shared" si="56"/>
        <v>2.2025735317203553E-2</v>
      </c>
      <c r="Q170" s="1"/>
      <c r="AA170" s="1"/>
      <c r="AL170" s="1"/>
      <c r="AV170" s="1"/>
      <c r="BF170" s="1"/>
      <c r="BO170" s="1"/>
    </row>
    <row r="171" spans="1:67" x14ac:dyDescent="0.25">
      <c r="F171" t="s">
        <v>88</v>
      </c>
      <c r="H171" s="1">
        <f t="shared" si="50"/>
        <v>1.389612333419971E-3</v>
      </c>
      <c r="I171" s="1">
        <f t="shared" si="51"/>
        <v>1.8930504914486765E-3</v>
      </c>
      <c r="J171" s="1">
        <f t="shared" si="52"/>
        <v>1.2634950418263465E-3</v>
      </c>
      <c r="K171" s="1">
        <f t="shared" si="53"/>
        <v>1.1360547004165247E-3</v>
      </c>
      <c r="L171" s="1">
        <f t="shared" si="54"/>
        <v>3.3243429718371694E-3</v>
      </c>
      <c r="M171" s="1">
        <f t="shared" si="55"/>
        <v>8.2035381149168625E-4</v>
      </c>
      <c r="N171" s="1">
        <f t="shared" si="56"/>
        <v>1.5190162287726588E-3</v>
      </c>
      <c r="Q171" s="1"/>
      <c r="AA171" s="1"/>
      <c r="AL171" s="1"/>
      <c r="AV171" s="1"/>
      <c r="BF171" s="1"/>
      <c r="BO171" s="1"/>
    </row>
    <row r="172" spans="1:67" x14ac:dyDescent="0.25">
      <c r="F172" t="s">
        <v>84</v>
      </c>
      <c r="H172" s="1">
        <f t="shared" si="50"/>
        <v>2.2675946713534977E-2</v>
      </c>
      <c r="I172" s="1">
        <f t="shared" si="51"/>
        <v>2.2779707580432407E-2</v>
      </c>
      <c r="J172" s="1">
        <f t="shared" si="52"/>
        <v>2.2047988479869742E-2</v>
      </c>
      <c r="K172" s="1">
        <f t="shared" si="53"/>
        <v>2.0322756307451163E-2</v>
      </c>
      <c r="L172" s="1">
        <f t="shared" si="54"/>
        <v>3.0232704008028598E-2</v>
      </c>
      <c r="M172" s="1">
        <f t="shared" si="55"/>
        <v>3.123654897602959E-2</v>
      </c>
      <c r="N172" s="1">
        <f t="shared" si="56"/>
        <v>3.993746834814782E-2</v>
      </c>
      <c r="Q172" s="1"/>
      <c r="AA172" s="1"/>
      <c r="AL172" s="1"/>
      <c r="AV172" s="1"/>
      <c r="BF172" s="1"/>
      <c r="BO172" s="1"/>
    </row>
    <row r="173" spans="1:67" x14ac:dyDescent="0.25">
      <c r="F173" t="s">
        <v>85</v>
      </c>
      <c r="H173" s="1">
        <f t="shared" si="50"/>
        <v>9.8021359073535542E-5</v>
      </c>
      <c r="I173" s="1">
        <f t="shared" si="51"/>
        <v>3.9249246856035896E-2</v>
      </c>
      <c r="J173" s="1">
        <f t="shared" si="52"/>
        <v>3.544103592322901E-2</v>
      </c>
      <c r="K173" s="1">
        <f t="shared" si="53"/>
        <v>3.0421020311153599E-2</v>
      </c>
      <c r="L173" s="1">
        <f t="shared" si="54"/>
        <v>5.2938593740199456E-2</v>
      </c>
      <c r="M173" s="1">
        <f t="shared" si="55"/>
        <v>1.9814699754491499E-2</v>
      </c>
      <c r="N173" s="1">
        <f t="shared" si="56"/>
        <v>2.9051185375277101E-2</v>
      </c>
      <c r="Q173" s="1"/>
      <c r="AA173" s="1"/>
      <c r="AL173" s="1"/>
      <c r="AV173" s="1"/>
      <c r="BF173" s="1"/>
      <c r="BO173" s="1"/>
    </row>
    <row r="174" spans="1:67" x14ac:dyDescent="0.25">
      <c r="F174" t="s">
        <v>86</v>
      </c>
      <c r="H174" s="1">
        <f t="shared" si="50"/>
        <v>2.21706331377459E-2</v>
      </c>
      <c r="I174" s="1">
        <f t="shared" si="51"/>
        <v>2.4357249656639643E-2</v>
      </c>
      <c r="J174" s="1">
        <f t="shared" si="52"/>
        <v>1.9773697404582319E-2</v>
      </c>
      <c r="K174" s="1">
        <f t="shared" si="53"/>
        <v>1.6788363906155308E-2</v>
      </c>
      <c r="L174" s="1">
        <f t="shared" si="54"/>
        <v>3.6630496142507678E-2</v>
      </c>
      <c r="M174" s="1">
        <f t="shared" si="55"/>
        <v>1.1421849221538095E-2</v>
      </c>
      <c r="N174" s="1">
        <f t="shared" si="56"/>
        <v>1.8228194745271906E-2</v>
      </c>
      <c r="Q174" s="1"/>
      <c r="AA174" s="1"/>
      <c r="AL174" s="1"/>
      <c r="AV174" s="1"/>
      <c r="BF174" s="1"/>
      <c r="BO174" s="1"/>
    </row>
    <row r="175" spans="1:67" x14ac:dyDescent="0.25">
      <c r="F175" t="s">
        <v>87</v>
      </c>
      <c r="H175" s="1">
        <f t="shared" si="50"/>
        <v>4.5127543674048941E-2</v>
      </c>
      <c r="I175" s="1">
        <f t="shared" si="51"/>
        <v>4.4171178133802849E-3</v>
      </c>
      <c r="J175" s="1">
        <f t="shared" si="52"/>
        <v>4.5485821505747486E-3</v>
      </c>
      <c r="K175" s="1">
        <f t="shared" si="53"/>
        <v>3.8499631514115513E-3</v>
      </c>
      <c r="L175" s="1">
        <f t="shared" si="54"/>
        <v>4.5788120178133392E-3</v>
      </c>
      <c r="M175" s="1">
        <f t="shared" si="55"/>
        <v>3.8493525000763708E-3</v>
      </c>
      <c r="N175" s="1">
        <f t="shared" si="56"/>
        <v>4.1772946291248171E-3</v>
      </c>
    </row>
    <row r="176" spans="1:67" s="5" customFormat="1" x14ac:dyDescent="0.25">
      <c r="A176" s="4"/>
      <c r="B176" s="5" t="s">
        <v>383</v>
      </c>
      <c r="E176" s="6" t="str">
        <f>E142</f>
        <v>Na-Ion battery cell, prismatic, Na-NMC(111)-HC (2021)</v>
      </c>
      <c r="L176" s="5" t="str">
        <f>B176</f>
        <v>HTTP</v>
      </c>
      <c r="O176" s="6" t="str">
        <f>O142</f>
        <v>Na-Ion battery cell, prismatic, NaMVP-HC (2021)</v>
      </c>
      <c r="V176" s="5" t="str">
        <f>L176</f>
        <v>HTTP</v>
      </c>
      <c r="Y176" s="6" t="str">
        <f>Y142</f>
        <v>Na-Ion battery cell, prismatic, NaMMO-HC (2021)</v>
      </c>
      <c r="AF176" s="5" t="str">
        <f>V176</f>
        <v>HTTP</v>
      </c>
      <c r="AI176" s="6" t="str">
        <f>AI142</f>
        <v>Na-Ion battery cell, prismatic, NaNMMT (2021)</v>
      </c>
      <c r="AO176" s="4"/>
      <c r="AP176" s="5" t="str">
        <f>AF176</f>
        <v>HTTP</v>
      </c>
      <c r="AS176" s="6" t="str">
        <f>AS142</f>
        <v xml:space="preserve">Na-Ion battery cell, prismatic, NaPBA-HC (2021) </v>
      </c>
      <c r="AZ176" s="5" t="str">
        <f>AP176</f>
        <v>HTTP</v>
      </c>
      <c r="BC176" s="6" t="str">
        <f>BC142</f>
        <v>Li-Ion battery cell, prismatic, NMC622-C (2021)</v>
      </c>
      <c r="BJ176" s="5" t="str">
        <f>AP176</f>
        <v>HTTP</v>
      </c>
      <c r="BM176" s="6" t="str">
        <f>BM142</f>
        <v>Li-Ion battery cell, prismatic, LFP-C (2021)</v>
      </c>
    </row>
    <row r="177" spans="6:67" x14ac:dyDescent="0.25">
      <c r="AG177" s="3">
        <v>4.0000000000000002E-4</v>
      </c>
      <c r="AK177" t="s">
        <v>45</v>
      </c>
      <c r="AL177" s="1">
        <v>5.8797300000000001E-10</v>
      </c>
      <c r="AM177" t="s">
        <v>15</v>
      </c>
      <c r="AQ177" s="3"/>
    </row>
    <row r="178" spans="6:67" x14ac:dyDescent="0.25">
      <c r="AQ178" s="3"/>
    </row>
    <row r="179" spans="6:67" x14ac:dyDescent="0.25">
      <c r="F179" s="2" t="s">
        <v>204</v>
      </c>
      <c r="O179" s="2" t="s">
        <v>204</v>
      </c>
      <c r="Y179" s="2" t="s">
        <v>204</v>
      </c>
      <c r="AJ179" s="2" t="s">
        <v>204</v>
      </c>
      <c r="AQ179" s="3"/>
      <c r="AT179" s="2" t="s">
        <v>204</v>
      </c>
      <c r="BD179" s="2" t="s">
        <v>204</v>
      </c>
    </row>
    <row r="180" spans="6:67" x14ac:dyDescent="0.25">
      <c r="F180" t="s">
        <v>81</v>
      </c>
      <c r="G180" t="s">
        <v>82</v>
      </c>
      <c r="H180" s="1">
        <v>1.2980510000000001E-7</v>
      </c>
      <c r="O180" t="s">
        <v>81</v>
      </c>
      <c r="P180" t="s">
        <v>82</v>
      </c>
      <c r="Q180" s="1">
        <v>2.3721757E-7</v>
      </c>
      <c r="Y180" t="s">
        <v>81</v>
      </c>
      <c r="Z180" t="s">
        <v>82</v>
      </c>
      <c r="AA180" s="1">
        <v>1.1983899000000001E-7</v>
      </c>
      <c r="AJ180" t="s">
        <v>81</v>
      </c>
      <c r="AK180" t="s">
        <v>82</v>
      </c>
      <c r="AL180" s="1">
        <v>1.0667089E-7</v>
      </c>
      <c r="AQ180" s="3"/>
      <c r="AT180" t="s">
        <v>81</v>
      </c>
      <c r="AU180" t="s">
        <v>82</v>
      </c>
      <c r="AV180" s="1">
        <v>3.0309785000000004E-7</v>
      </c>
      <c r="BA180" s="3"/>
      <c r="BD180" t="s">
        <v>81</v>
      </c>
      <c r="BE180" t="s">
        <v>82</v>
      </c>
      <c r="BF180" s="1">
        <v>2.8601390000000002E-7</v>
      </c>
      <c r="BM180" t="s">
        <v>81</v>
      </c>
      <c r="BN180" t="s">
        <v>82</v>
      </c>
      <c r="BO180" s="1">
        <v>5.1812649999999995E-7</v>
      </c>
    </row>
    <row r="181" spans="6:67" x14ac:dyDescent="0.25">
      <c r="G181" t="s">
        <v>113</v>
      </c>
      <c r="H181" s="1">
        <v>3.7894500000000002E-8</v>
      </c>
      <c r="P181" t="s">
        <v>113</v>
      </c>
      <c r="Q181" s="1">
        <v>2.5790000000000001E-8</v>
      </c>
      <c r="Z181" t="s">
        <v>113</v>
      </c>
      <c r="AA181" s="1">
        <v>3.7898800000000003E-8</v>
      </c>
      <c r="AK181" t="s">
        <v>113</v>
      </c>
      <c r="AL181" s="1">
        <v>3.3246599999999998E-8</v>
      </c>
      <c r="AQ181" s="3"/>
      <c r="AU181" t="s">
        <v>113</v>
      </c>
      <c r="AV181" s="1">
        <v>3.2952499999999997E-8</v>
      </c>
      <c r="BA181" s="3"/>
      <c r="BE181" t="s">
        <v>113</v>
      </c>
      <c r="BF181" s="1">
        <v>3.4324600000000003E-8</v>
      </c>
      <c r="BN181" t="s">
        <v>113</v>
      </c>
      <c r="BO181" s="1">
        <v>3.89025E-8</v>
      </c>
    </row>
    <row r="182" spans="6:67" x14ac:dyDescent="0.25">
      <c r="G182" t="s">
        <v>114</v>
      </c>
      <c r="H182" s="1">
        <v>5.0392499999999999E-9</v>
      </c>
      <c r="P182" t="s">
        <v>114</v>
      </c>
      <c r="Q182" s="1">
        <v>3.4295899999999999E-9</v>
      </c>
      <c r="Z182" t="s">
        <v>114</v>
      </c>
      <c r="AA182" s="1">
        <v>5.0398300000000004E-9</v>
      </c>
      <c r="AK182" t="s">
        <v>114</v>
      </c>
      <c r="AL182" s="1">
        <v>4.4211699999999999E-9</v>
      </c>
      <c r="AQ182" s="3"/>
      <c r="AU182" t="s">
        <v>114</v>
      </c>
      <c r="AV182" s="1">
        <v>4.3820600000000001E-9</v>
      </c>
      <c r="BA182" s="3"/>
      <c r="BE182" t="s">
        <v>114</v>
      </c>
      <c r="BF182" s="1">
        <v>1.0617600000000001E-9</v>
      </c>
      <c r="BN182" t="s">
        <v>114</v>
      </c>
      <c r="BO182" s="1">
        <v>1.2033600000000001E-9</v>
      </c>
    </row>
    <row r="183" spans="6:67" x14ac:dyDescent="0.25">
      <c r="G183" t="s">
        <v>115</v>
      </c>
      <c r="H183" s="1">
        <v>1.6180149999999992E-8</v>
      </c>
      <c r="P183" t="s">
        <v>115</v>
      </c>
      <c r="Q183" s="1">
        <v>1.2117839999999978E-8</v>
      </c>
      <c r="Z183" t="s">
        <v>115</v>
      </c>
      <c r="AA183" s="1">
        <v>1.6108380000000003E-8</v>
      </c>
      <c r="AK183" t="s">
        <v>115</v>
      </c>
      <c r="AL183" s="1">
        <v>1.4142340000000011E-8</v>
      </c>
      <c r="AQ183" s="3"/>
      <c r="AU183" t="s">
        <v>115</v>
      </c>
      <c r="AV183" s="1">
        <v>1.5482589999999949E-8</v>
      </c>
      <c r="BA183" s="3"/>
      <c r="BE183" t="s">
        <v>115</v>
      </c>
      <c r="BF183" s="1">
        <v>7.082739999999968E-9</v>
      </c>
      <c r="BN183" t="s">
        <v>115</v>
      </c>
      <c r="BO183" s="1">
        <v>9.6026400000000275E-9</v>
      </c>
    </row>
    <row r="184" spans="6:67" x14ac:dyDescent="0.25">
      <c r="F184" t="s">
        <v>80</v>
      </c>
      <c r="G184" t="s">
        <v>82</v>
      </c>
      <c r="H184" s="1">
        <v>1.2171082000000001E-7</v>
      </c>
      <c r="O184" t="s">
        <v>80</v>
      </c>
      <c r="P184" t="s">
        <v>82</v>
      </c>
      <c r="Q184" s="1">
        <v>1.6495063000000001E-7</v>
      </c>
      <c r="Y184" t="s">
        <v>80</v>
      </c>
      <c r="Z184" t="s">
        <v>82</v>
      </c>
      <c r="AA184" s="1">
        <v>1.1211399E-7</v>
      </c>
      <c r="AJ184" t="s">
        <v>80</v>
      </c>
      <c r="AK184" t="s">
        <v>82</v>
      </c>
      <c r="AL184" s="1">
        <v>9.9630670000000008E-8</v>
      </c>
      <c r="AQ184" s="3"/>
      <c r="AT184" t="s">
        <v>80</v>
      </c>
      <c r="AU184" t="s">
        <v>82</v>
      </c>
      <c r="AV184" s="1">
        <v>2.9693349999999999E-7</v>
      </c>
      <c r="BA184" s="3"/>
      <c r="BD184" t="s">
        <v>80</v>
      </c>
      <c r="BE184" t="s">
        <v>82</v>
      </c>
      <c r="BF184" s="1">
        <v>7.3316190000000007E-8</v>
      </c>
      <c r="BM184" t="s">
        <v>80</v>
      </c>
      <c r="BN184" t="s">
        <v>82</v>
      </c>
      <c r="BO184" s="1">
        <v>1.3460248E-7</v>
      </c>
    </row>
    <row r="185" spans="6:67" x14ac:dyDescent="0.25">
      <c r="G185" t="s">
        <v>113</v>
      </c>
      <c r="H185" s="1">
        <v>5.2971200000000002E-6</v>
      </c>
      <c r="P185" t="s">
        <v>113</v>
      </c>
      <c r="Q185" s="1">
        <v>1.40764E-5</v>
      </c>
      <c r="Z185" t="s">
        <v>113</v>
      </c>
      <c r="AA185" s="1">
        <v>1.5328599999999999E-7</v>
      </c>
      <c r="AK185" t="s">
        <v>113</v>
      </c>
      <c r="AL185" s="1">
        <v>9.0425099999999999E-7</v>
      </c>
      <c r="AQ185" s="3"/>
      <c r="AU185" t="s">
        <v>113</v>
      </c>
      <c r="AV185" s="1">
        <v>2.2719299999999999E-7</v>
      </c>
      <c r="BA185" s="3"/>
      <c r="BE185" t="s">
        <v>113</v>
      </c>
      <c r="BF185" s="1">
        <v>2.4829599999999999E-6</v>
      </c>
      <c r="BN185" t="s">
        <v>113</v>
      </c>
      <c r="BO185" s="1">
        <v>6.34545E-7</v>
      </c>
    </row>
    <row r="186" spans="6:67" x14ac:dyDescent="0.25">
      <c r="G186" t="s">
        <v>114</v>
      </c>
      <c r="H186" s="1">
        <v>1.0306299999999999E-8</v>
      </c>
      <c r="P186" t="s">
        <v>114</v>
      </c>
      <c r="Q186" s="1">
        <v>9.1743099999999995E-9</v>
      </c>
      <c r="Z186" t="s">
        <v>114</v>
      </c>
      <c r="AA186" s="1">
        <v>1.4548400000000001E-8</v>
      </c>
      <c r="AK186" t="s">
        <v>114</v>
      </c>
      <c r="AL186" s="1">
        <v>7.23397E-9</v>
      </c>
      <c r="AQ186" s="3"/>
      <c r="AU186" t="s">
        <v>114</v>
      </c>
      <c r="AV186" s="1">
        <v>9.0223999999999998E-9</v>
      </c>
      <c r="BA186" s="3"/>
      <c r="BE186" t="s">
        <v>114</v>
      </c>
      <c r="BF186" s="1">
        <v>5.1306699999999996E-9</v>
      </c>
      <c r="BN186" t="s">
        <v>114</v>
      </c>
      <c r="BO186" s="1">
        <v>7.0305499999999999E-9</v>
      </c>
    </row>
    <row r="187" spans="6:67" x14ac:dyDescent="0.25">
      <c r="G187" t="s">
        <v>115</v>
      </c>
      <c r="H187" s="1">
        <v>1.6852879999999961E-8</v>
      </c>
      <c r="P187" t="s">
        <v>115</v>
      </c>
      <c r="Q187" s="1">
        <v>1.5375060000000473E-8</v>
      </c>
      <c r="Z187" t="s">
        <v>115</v>
      </c>
      <c r="AA187" s="1">
        <v>1.2838609999999988E-8</v>
      </c>
      <c r="AK187" t="s">
        <v>115</v>
      </c>
      <c r="AL187" s="1">
        <v>1.1904359999999769E-8</v>
      </c>
      <c r="AQ187" s="3"/>
      <c r="AU187" t="s">
        <v>115</v>
      </c>
      <c r="AV187" s="1">
        <v>8.4401000000000863E-9</v>
      </c>
      <c r="BA187" s="3"/>
      <c r="BE187" t="s">
        <v>115</v>
      </c>
      <c r="BF187" s="1">
        <v>8.4831400000002537E-9</v>
      </c>
      <c r="BN187" t="s">
        <v>115</v>
      </c>
      <c r="BO187" s="1">
        <v>1.1876970000000044E-8</v>
      </c>
    </row>
    <row r="188" spans="6:67" x14ac:dyDescent="0.25">
      <c r="F188" t="s">
        <v>83</v>
      </c>
      <c r="H188" s="1">
        <v>9.9795199999999999E-8</v>
      </c>
      <c r="O188" t="s">
        <v>83</v>
      </c>
      <c r="Q188" s="1">
        <v>9.9525199999999997E-8</v>
      </c>
      <c r="Y188" t="s">
        <v>83</v>
      </c>
      <c r="AA188" s="1">
        <v>9.6107599999999994E-8</v>
      </c>
      <c r="AJ188" t="s">
        <v>83</v>
      </c>
      <c r="AL188" s="1">
        <v>8.4742200000000003E-8</v>
      </c>
      <c r="AQ188" s="3"/>
      <c r="AT188" t="s">
        <v>83</v>
      </c>
      <c r="AV188" s="1">
        <v>1.53622E-7</v>
      </c>
      <c r="BA188" s="3"/>
      <c r="BD188" t="s">
        <v>83</v>
      </c>
      <c r="BF188" s="1">
        <v>3.65943E-8</v>
      </c>
      <c r="BM188" t="s">
        <v>83</v>
      </c>
      <c r="BO188" s="1">
        <v>5.4287799999999999E-8</v>
      </c>
    </row>
    <row r="189" spans="6:67" x14ac:dyDescent="0.25">
      <c r="F189" t="s">
        <v>88</v>
      </c>
      <c r="H189" s="1">
        <v>3.8659000000000001E-9</v>
      </c>
      <c r="O189" t="s">
        <v>88</v>
      </c>
      <c r="Q189" s="1">
        <v>5.2414699999999997E-9</v>
      </c>
      <c r="Y189" t="s">
        <v>88</v>
      </c>
      <c r="AA189" s="1">
        <v>3.5369300000000001E-9</v>
      </c>
      <c r="AJ189" t="s">
        <v>88</v>
      </c>
      <c r="AL189" s="1">
        <v>3.1576699999999999E-9</v>
      </c>
      <c r="AQ189" s="3"/>
      <c r="AT189" t="s">
        <v>88</v>
      </c>
      <c r="AV189" s="1">
        <v>9.2489399999999997E-9</v>
      </c>
      <c r="BA189" s="3"/>
      <c r="BD189" t="s">
        <v>88</v>
      </c>
      <c r="BF189" s="1">
        <v>2.2968700000000002E-9</v>
      </c>
      <c r="BM189" t="s">
        <v>88</v>
      </c>
      <c r="BO189" s="1">
        <v>4.2525700000000003E-9</v>
      </c>
    </row>
    <row r="190" spans="6:67" x14ac:dyDescent="0.25">
      <c r="F190" t="s">
        <v>123</v>
      </c>
      <c r="H190" s="1">
        <v>1.460782E-7</v>
      </c>
      <c r="O190" t="s">
        <v>123</v>
      </c>
      <c r="Q190" s="1">
        <v>1.4881579999999999E-7</v>
      </c>
      <c r="Y190" t="s">
        <v>123</v>
      </c>
      <c r="AA190" s="1">
        <v>1.44148E-7</v>
      </c>
      <c r="AJ190" t="s">
        <v>123</v>
      </c>
      <c r="AL190" s="1">
        <v>1.3308789999999999E-7</v>
      </c>
      <c r="AQ190" s="3"/>
      <c r="AT190" t="s">
        <v>123</v>
      </c>
      <c r="AV190" s="1">
        <v>1.9828789999999999E-7</v>
      </c>
      <c r="BA190" s="3"/>
      <c r="BD190" t="s">
        <v>123</v>
      </c>
      <c r="BF190" s="1">
        <v>2.259727E-7</v>
      </c>
      <c r="BM190" t="s">
        <v>123</v>
      </c>
      <c r="BO190" s="1">
        <v>2.878409E-7</v>
      </c>
    </row>
    <row r="191" spans="6:67" x14ac:dyDescent="0.25">
      <c r="F191" t="s">
        <v>85</v>
      </c>
      <c r="H191" s="1">
        <v>1.2311E-7</v>
      </c>
      <c r="O191" t="s">
        <v>85</v>
      </c>
      <c r="Q191" s="1">
        <v>1.19312E-7</v>
      </c>
      <c r="Y191" t="s">
        <v>85</v>
      </c>
      <c r="AA191" s="1">
        <v>1.07693E-7</v>
      </c>
      <c r="AJ191" t="s">
        <v>85</v>
      </c>
      <c r="AL191" s="1">
        <v>9.2500000000000001E-8</v>
      </c>
      <c r="AQ191" s="3"/>
      <c r="AT191" t="s">
        <v>85</v>
      </c>
      <c r="AV191" s="1">
        <v>1.61958E-7</v>
      </c>
      <c r="BA191" s="3"/>
      <c r="BD191" t="s">
        <v>85</v>
      </c>
      <c r="BF191" s="1">
        <v>6.0326099999999999E-8</v>
      </c>
      <c r="BM191" t="s">
        <v>85</v>
      </c>
      <c r="BO191" s="1">
        <v>8.7958100000000005E-8</v>
      </c>
    </row>
    <row r="192" spans="6:67" x14ac:dyDescent="0.25">
      <c r="F192" t="s">
        <v>86</v>
      </c>
      <c r="H192" s="1">
        <v>8.5725600000000001E-8</v>
      </c>
      <c r="O192" t="s">
        <v>86</v>
      </c>
      <c r="Q192" s="1">
        <v>9.4133399999999995E-8</v>
      </c>
      <c r="Y192" t="s">
        <v>86</v>
      </c>
      <c r="AA192" s="1">
        <v>7.6291099999999997E-8</v>
      </c>
      <c r="AJ192" t="s">
        <v>86</v>
      </c>
      <c r="AL192" s="1">
        <v>6.4855900000000003E-8</v>
      </c>
      <c r="AQ192" s="3"/>
      <c r="AT192" t="s">
        <v>86</v>
      </c>
      <c r="AV192" s="1">
        <v>1.4248399999999999E-7</v>
      </c>
      <c r="BA192" s="3"/>
      <c r="BD192" t="s">
        <v>86</v>
      </c>
      <c r="BF192" s="1">
        <v>4.4128299999999999E-8</v>
      </c>
      <c r="BM192" t="s">
        <v>86</v>
      </c>
      <c r="BO192" s="1">
        <v>7.0203499999999997E-8</v>
      </c>
    </row>
    <row r="193" spans="6:67" x14ac:dyDescent="0.25">
      <c r="F193" t="s">
        <v>87</v>
      </c>
      <c r="H193" s="1">
        <v>6.9676099999999643E-8</v>
      </c>
      <c r="O193" t="s">
        <v>87</v>
      </c>
      <c r="Q193" s="1">
        <v>6.5917130000001445E-8</v>
      </c>
      <c r="Y193" t="s">
        <v>87</v>
      </c>
      <c r="AA193" s="1">
        <v>6.5575369999999969E-8</v>
      </c>
      <c r="AJ193" t="s">
        <v>87</v>
      </c>
      <c r="AL193" s="1">
        <v>6.1285330000000306E-8</v>
      </c>
      <c r="AQ193" s="3"/>
      <c r="AT193" t="s">
        <v>87</v>
      </c>
      <c r="AV193" s="1">
        <v>6.7095159999999978E-8</v>
      </c>
      <c r="BA193" s="3"/>
      <c r="BD193" t="s">
        <v>87</v>
      </c>
      <c r="BF193" s="1">
        <v>6.1598730000000656E-8</v>
      </c>
      <c r="BM193" t="s">
        <v>87</v>
      </c>
      <c r="BO193" s="1">
        <v>6.3527129999999635E-8</v>
      </c>
    </row>
    <row r="194" spans="6:67" x14ac:dyDescent="0.25">
      <c r="AQ194" s="3"/>
      <c r="AV194" s="1"/>
      <c r="BA194" s="3"/>
      <c r="BF194" s="1"/>
    </row>
    <row r="195" spans="6:67" x14ac:dyDescent="0.25">
      <c r="AQ195" s="3"/>
      <c r="AV195" s="1"/>
      <c r="BA195" s="3"/>
      <c r="BF195" s="1"/>
    </row>
    <row r="196" spans="6:67" x14ac:dyDescent="0.25">
      <c r="AG196" s="3">
        <v>5.0000000000000001E-4</v>
      </c>
      <c r="AK196" t="s">
        <v>45</v>
      </c>
      <c r="AL196" s="1">
        <v>1.5463200000000001E-9</v>
      </c>
      <c r="AM196" t="s">
        <v>15</v>
      </c>
    </row>
    <row r="198" spans="6:67" x14ac:dyDescent="0.25">
      <c r="F198" s="2" t="s">
        <v>205</v>
      </c>
      <c r="O198" s="2" t="s">
        <v>205</v>
      </c>
      <c r="Y198" s="2" t="s">
        <v>205</v>
      </c>
      <c r="AJ198" s="2" t="s">
        <v>205</v>
      </c>
      <c r="AT198" s="2" t="s">
        <v>205</v>
      </c>
      <c r="BD198" s="2" t="s">
        <v>205</v>
      </c>
      <c r="BM198" s="2" t="s">
        <v>205</v>
      </c>
    </row>
    <row r="199" spans="6:67" x14ac:dyDescent="0.25">
      <c r="F199" t="s">
        <v>81</v>
      </c>
      <c r="G199" t="s">
        <v>82</v>
      </c>
      <c r="H199" s="1">
        <v>1.3557435000000002E-7</v>
      </c>
      <c r="O199" s="64" t="s">
        <v>81</v>
      </c>
      <c r="P199" s="64" t="s">
        <v>82</v>
      </c>
      <c r="Q199" s="63">
        <v>2.4776090999999996E-7</v>
      </c>
      <c r="Y199" t="s">
        <v>81</v>
      </c>
      <c r="Z199" t="s">
        <v>82</v>
      </c>
      <c r="AA199" s="1">
        <v>1.2516574000000001E-7</v>
      </c>
      <c r="AJ199" t="s">
        <v>81</v>
      </c>
      <c r="AK199" t="s">
        <v>82</v>
      </c>
      <c r="AL199" s="1">
        <v>1.1141177999999999E-7</v>
      </c>
      <c r="AT199" t="s">
        <v>81</v>
      </c>
      <c r="AU199" t="s">
        <v>82</v>
      </c>
      <c r="AV199" s="1">
        <v>3.165691E-7</v>
      </c>
      <c r="BD199" t="s">
        <v>81</v>
      </c>
      <c r="BE199" t="s">
        <v>82</v>
      </c>
      <c r="BF199" s="1">
        <v>4.6590469999999992E-6</v>
      </c>
      <c r="BM199" t="s">
        <v>81</v>
      </c>
      <c r="BN199" t="s">
        <v>82</v>
      </c>
      <c r="BO199" s="1">
        <v>8.440080000000001E-6</v>
      </c>
    </row>
    <row r="200" spans="6:67" x14ac:dyDescent="0.25">
      <c r="G200" t="s">
        <v>113</v>
      </c>
      <c r="H200" s="1">
        <v>7.2389000000000001E-8</v>
      </c>
      <c r="O200" s="64"/>
      <c r="P200" s="64" t="s">
        <v>113</v>
      </c>
      <c r="Q200" s="63">
        <v>4.9266199999999997E-8</v>
      </c>
      <c r="Z200" t="s">
        <v>113</v>
      </c>
      <c r="AA200" s="1">
        <v>7.2397299999999999E-8</v>
      </c>
      <c r="AK200" t="s">
        <v>113</v>
      </c>
      <c r="AL200" s="1">
        <v>6.3510299999999994E-8</v>
      </c>
      <c r="AU200" t="s">
        <v>113</v>
      </c>
      <c r="AV200" s="1">
        <v>6.2948500000000003E-8</v>
      </c>
      <c r="BE200" t="s">
        <v>113</v>
      </c>
      <c r="BF200" s="1">
        <v>8.1187600000000004E-8</v>
      </c>
      <c r="BN200" t="s">
        <v>113</v>
      </c>
      <c r="BO200" s="1">
        <v>9.2015499999999994E-8</v>
      </c>
    </row>
    <row r="201" spans="6:67" x14ac:dyDescent="0.25">
      <c r="G201" t="s">
        <v>114</v>
      </c>
      <c r="H201" s="1">
        <v>1.16076E-8</v>
      </c>
      <c r="O201" s="64"/>
      <c r="P201" s="64" t="s">
        <v>114</v>
      </c>
      <c r="Q201" s="63">
        <v>7.8998499999999998E-9</v>
      </c>
      <c r="Z201" t="s">
        <v>114</v>
      </c>
      <c r="AA201" s="1">
        <v>1.1608899999999999E-8</v>
      </c>
      <c r="AK201" t="s">
        <v>114</v>
      </c>
      <c r="AL201" s="1">
        <v>1.01839E-8</v>
      </c>
      <c r="AU201" t="s">
        <v>114</v>
      </c>
      <c r="AV201" s="1">
        <v>1.00938E-8</v>
      </c>
      <c r="BE201" t="s">
        <v>114</v>
      </c>
      <c r="BF201" s="1">
        <v>2.4456900000000001E-9</v>
      </c>
      <c r="BN201" t="s">
        <v>114</v>
      </c>
      <c r="BO201" s="1">
        <v>2.7718699999999999E-9</v>
      </c>
    </row>
    <row r="202" spans="6:67" x14ac:dyDescent="0.25">
      <c r="G202" t="s">
        <v>115</v>
      </c>
      <c r="H202" s="1">
        <v>1.3678049999999968E-8</v>
      </c>
      <c r="O202" s="64"/>
      <c r="P202" s="64" t="s">
        <v>115</v>
      </c>
      <c r="Q202" s="63">
        <v>1.0243040000000034E-8</v>
      </c>
      <c r="Z202" t="s">
        <v>115</v>
      </c>
      <c r="AA202" s="1">
        <v>1.3616060000000013E-8</v>
      </c>
      <c r="AK202" t="s">
        <v>115</v>
      </c>
      <c r="AL202" s="1">
        <v>1.1955020000000023E-8</v>
      </c>
      <c r="AU202" t="s">
        <v>115</v>
      </c>
      <c r="AV202" s="1">
        <v>1.3088600000000024E-8</v>
      </c>
      <c r="BE202" t="s">
        <v>115</v>
      </c>
      <c r="BF202" s="1">
        <v>5.6197100000009796E-9</v>
      </c>
      <c r="BN202" t="s">
        <v>115</v>
      </c>
      <c r="BO202" s="1">
        <v>8.1626299999995231E-9</v>
      </c>
    </row>
    <row r="203" spans="6:67" x14ac:dyDescent="0.25">
      <c r="F203" t="s">
        <v>80</v>
      </c>
      <c r="G203" t="s">
        <v>82</v>
      </c>
      <c r="H203" s="1">
        <v>1.2711983000000001E-7</v>
      </c>
      <c r="O203" s="64" t="s">
        <v>80</v>
      </c>
      <c r="P203" s="64" t="s">
        <v>82</v>
      </c>
      <c r="Q203" s="63">
        <v>1.7228264E-7</v>
      </c>
      <c r="Y203" t="s">
        <v>80</v>
      </c>
      <c r="Z203" t="s">
        <v>82</v>
      </c>
      <c r="AA203" s="1">
        <v>1.1709708000000001E-7</v>
      </c>
      <c r="AJ203" t="s">
        <v>80</v>
      </c>
      <c r="AK203" t="s">
        <v>82</v>
      </c>
      <c r="AL203" s="1">
        <v>1.0405894E-7</v>
      </c>
      <c r="AT203" t="s">
        <v>80</v>
      </c>
      <c r="AU203" t="s">
        <v>82</v>
      </c>
      <c r="AV203" s="1">
        <v>3.0215310000000001E-7</v>
      </c>
      <c r="BD203" t="s">
        <v>80</v>
      </c>
      <c r="BE203" t="s">
        <v>82</v>
      </c>
      <c r="BF203" s="1">
        <v>7.6574780000000005E-8</v>
      </c>
      <c r="BM203" t="s">
        <v>80</v>
      </c>
      <c r="BN203" t="s">
        <v>82</v>
      </c>
      <c r="BO203" s="1">
        <v>1.4058518E-7</v>
      </c>
    </row>
    <row r="204" spans="6:67" x14ac:dyDescent="0.25">
      <c r="G204" t="s">
        <v>113</v>
      </c>
      <c r="H204" s="1">
        <v>1.07097E-5</v>
      </c>
      <c r="O204" s="64"/>
      <c r="P204" s="64" t="s">
        <v>113</v>
      </c>
      <c r="Q204" s="63">
        <v>1.0944199999999999E-5</v>
      </c>
      <c r="Z204" t="s">
        <v>113</v>
      </c>
      <c r="AA204" s="1">
        <v>1.0907899999999999E-7</v>
      </c>
      <c r="AK204" t="s">
        <v>113</v>
      </c>
      <c r="AL204" s="1">
        <v>1.8290599999999999E-6</v>
      </c>
      <c r="AU204" t="s">
        <v>113</v>
      </c>
      <c r="AV204" s="1">
        <v>4.6409200000000002E-7</v>
      </c>
      <c r="BE204" t="s">
        <v>113</v>
      </c>
      <c r="BF204" s="1">
        <v>5.1242199999999997E-6</v>
      </c>
      <c r="BN204" t="s">
        <v>113</v>
      </c>
      <c r="BO204" s="1">
        <v>1.0616299999999999E-6</v>
      </c>
    </row>
    <row r="205" spans="6:67" x14ac:dyDescent="0.25">
      <c r="G205" t="s">
        <v>114</v>
      </c>
      <c r="H205" s="1">
        <v>3.34428E-8</v>
      </c>
      <c r="O205" s="64"/>
      <c r="P205" s="64" t="s">
        <v>114</v>
      </c>
      <c r="Q205" s="63">
        <v>2.9769599999999999E-8</v>
      </c>
      <c r="Z205" t="s">
        <v>114</v>
      </c>
      <c r="AA205" s="1">
        <v>4.7207799999999997E-8</v>
      </c>
      <c r="AK205" t="s">
        <v>114</v>
      </c>
      <c r="AL205" s="1">
        <v>2.34734E-8</v>
      </c>
      <c r="AU205" t="s">
        <v>114</v>
      </c>
      <c r="AV205" s="1">
        <v>2.9276699999999998E-8</v>
      </c>
      <c r="BE205" t="s">
        <v>114</v>
      </c>
      <c r="BF205" s="1">
        <v>1.66484E-8</v>
      </c>
      <c r="BN205" t="s">
        <v>114</v>
      </c>
      <c r="BO205" s="1">
        <v>2.28133E-8</v>
      </c>
    </row>
    <row r="206" spans="6:67" x14ac:dyDescent="0.25">
      <c r="G206" t="s">
        <v>115</v>
      </c>
      <c r="H206" s="1">
        <v>1.5837370000000586E-8</v>
      </c>
      <c r="O206" s="64"/>
      <c r="P206" s="64" t="s">
        <v>115</v>
      </c>
      <c r="Q206" s="63">
        <v>1.4447759999999842E-8</v>
      </c>
      <c r="Z206" t="s">
        <v>115</v>
      </c>
      <c r="AA206" s="1">
        <v>2.9714812000000005E-7</v>
      </c>
      <c r="AK206" t="s">
        <v>115</v>
      </c>
      <c r="AL206" s="1">
        <v>1.1207660000000252E-8</v>
      </c>
      <c r="AU206" t="s">
        <v>115</v>
      </c>
      <c r="AV206" s="1">
        <v>1.4973199999999942E-8</v>
      </c>
      <c r="BE206" t="s">
        <v>115</v>
      </c>
      <c r="BF206" s="1">
        <v>7.9768199999999485E-9</v>
      </c>
      <c r="BN206" t="s">
        <v>115</v>
      </c>
      <c r="BO206" s="1">
        <v>1.114152000000004E-8</v>
      </c>
    </row>
    <row r="207" spans="6:67" x14ac:dyDescent="0.25">
      <c r="F207" t="s">
        <v>83</v>
      </c>
      <c r="H207" s="1">
        <v>2.9957700000000001E-7</v>
      </c>
      <c r="O207" s="64" t="s">
        <v>83</v>
      </c>
      <c r="P207" s="64"/>
      <c r="Q207" s="63">
        <v>2.9876699999999999E-7</v>
      </c>
      <c r="Y207" t="s">
        <v>83</v>
      </c>
      <c r="AA207" s="1">
        <v>2.88507E-7</v>
      </c>
      <c r="AJ207" t="s">
        <v>83</v>
      </c>
      <c r="AL207" s="1">
        <v>2.5438900000000002E-7</v>
      </c>
      <c r="AT207" t="s">
        <v>83</v>
      </c>
      <c r="AV207" s="1">
        <v>4.6116100000000001E-7</v>
      </c>
      <c r="BD207" t="s">
        <v>83</v>
      </c>
      <c r="BF207" s="1">
        <v>1.14499E-7</v>
      </c>
      <c r="BM207" t="s">
        <v>83</v>
      </c>
      <c r="BO207" s="1">
        <v>1.6985900000000001E-7</v>
      </c>
    </row>
    <row r="208" spans="6:67" x14ac:dyDescent="0.25">
      <c r="F208" t="s">
        <v>88</v>
      </c>
      <c r="H208" s="1">
        <v>1.14972E-8</v>
      </c>
      <c r="O208" s="64" t="s">
        <v>88</v>
      </c>
      <c r="P208" s="64"/>
      <c r="Q208" s="63">
        <v>1.5588099999999999E-8</v>
      </c>
      <c r="Y208" t="s">
        <v>88</v>
      </c>
      <c r="AA208" s="1">
        <v>1.0518800000000001E-8</v>
      </c>
      <c r="AJ208" t="s">
        <v>88</v>
      </c>
      <c r="AL208" s="1">
        <v>9.3908699999999994E-9</v>
      </c>
      <c r="AT208" t="s">
        <v>88</v>
      </c>
      <c r="AV208" s="1">
        <v>2.7506300000000001E-8</v>
      </c>
      <c r="BD208" t="s">
        <v>88</v>
      </c>
      <c r="BF208" s="1">
        <v>6.83087E-9</v>
      </c>
      <c r="BM208" t="s">
        <v>88</v>
      </c>
      <c r="BO208" s="1">
        <v>1.2647099999999999E-8</v>
      </c>
    </row>
    <row r="209" spans="6:67" x14ac:dyDescent="0.25">
      <c r="F209" t="s">
        <v>123</v>
      </c>
      <c r="H209" s="1">
        <v>1.6038050000000002E-7</v>
      </c>
      <c r="O209" s="64" t="s">
        <v>123</v>
      </c>
      <c r="P209" s="64"/>
      <c r="Q209" s="63">
        <v>1.612654E-7</v>
      </c>
      <c r="Y209" t="s">
        <v>123</v>
      </c>
      <c r="AA209" s="1">
        <v>1.955791E-7</v>
      </c>
      <c r="AJ209" t="s">
        <v>123</v>
      </c>
      <c r="AL209" s="1">
        <v>1.440983E-7</v>
      </c>
      <c r="AT209" t="s">
        <v>123</v>
      </c>
      <c r="AV209" s="1">
        <v>2.154127E-7</v>
      </c>
      <c r="BD209" t="s">
        <v>123</v>
      </c>
      <c r="BF209" s="1">
        <v>2.7129375E-6</v>
      </c>
      <c r="BM209" t="s">
        <v>123</v>
      </c>
      <c r="BO209" s="1">
        <v>3.4242812E-6</v>
      </c>
    </row>
    <row r="210" spans="6:67" x14ac:dyDescent="0.25">
      <c r="F210" t="s">
        <v>85</v>
      </c>
      <c r="H210" s="1">
        <v>3.8106899999999998E-7</v>
      </c>
      <c r="O210" s="64" t="s">
        <v>85</v>
      </c>
      <c r="P210" s="64"/>
      <c r="Q210" s="63">
        <v>3.6931200000000002E-7</v>
      </c>
      <c r="Y210" t="s">
        <v>85</v>
      </c>
      <c r="AA210" s="1">
        <v>3.3334899999999998E-7</v>
      </c>
      <c r="AJ210" t="s">
        <v>85</v>
      </c>
      <c r="AL210" s="1">
        <v>2.8632100000000001E-7</v>
      </c>
      <c r="AT210" t="s">
        <v>85</v>
      </c>
      <c r="AV210" s="1">
        <v>5.0131999999999999E-7</v>
      </c>
      <c r="BD210" t="s">
        <v>85</v>
      </c>
      <c r="BF210" s="1">
        <v>1.8673100000000001E-7</v>
      </c>
      <c r="BM210" t="s">
        <v>85</v>
      </c>
      <c r="BO210" s="1">
        <v>2.7226199999999998E-7</v>
      </c>
    </row>
    <row r="211" spans="6:67" x14ac:dyDescent="0.25">
      <c r="F211" t="s">
        <v>86</v>
      </c>
      <c r="H211" s="1">
        <v>9.4084600000000003E-8</v>
      </c>
      <c r="O211" s="64" t="s">
        <v>86</v>
      </c>
      <c r="P211" s="64"/>
      <c r="Q211" s="63">
        <v>1.0331200000000001E-7</v>
      </c>
      <c r="Y211" t="s">
        <v>86</v>
      </c>
      <c r="AA211" s="1">
        <v>8.3730100000000001E-8</v>
      </c>
      <c r="AJ211" t="s">
        <v>86</v>
      </c>
      <c r="AL211" s="1">
        <v>7.1179900000000001E-8</v>
      </c>
      <c r="AT211" t="s">
        <v>86</v>
      </c>
      <c r="AV211" s="1">
        <v>1.56377E-7</v>
      </c>
      <c r="BD211" t="s">
        <v>86</v>
      </c>
      <c r="BF211" s="1">
        <v>4.8431200000000003E-8</v>
      </c>
      <c r="BM211" t="s">
        <v>86</v>
      </c>
      <c r="BO211" s="1">
        <v>7.7049000000000004E-8</v>
      </c>
    </row>
    <row r="212" spans="6:67" x14ac:dyDescent="0.25">
      <c r="F212" t="s">
        <v>87</v>
      </c>
      <c r="H212" s="1">
        <v>1.2044269999999919E-7</v>
      </c>
      <c r="O212" s="64" t="s">
        <v>87</v>
      </c>
      <c r="P212" s="64"/>
      <c r="Q212" s="63">
        <v>1.1908550000000061E-7</v>
      </c>
      <c r="Y212" t="s">
        <v>87</v>
      </c>
      <c r="AA212" s="1">
        <v>7.956599999999996E-8</v>
      </c>
      <c r="AJ212" t="s">
        <v>87</v>
      </c>
      <c r="AL212" s="1">
        <v>1.1579992999999934E-7</v>
      </c>
      <c r="AT212" t="s">
        <v>87</v>
      </c>
      <c r="AV212" s="1">
        <v>1.2012799999999984E-7</v>
      </c>
      <c r="BD212" t="s">
        <v>87</v>
      </c>
      <c r="BF212" s="1">
        <v>1.161504299999998E-7</v>
      </c>
      <c r="BM212" t="s">
        <v>87</v>
      </c>
      <c r="BO212" s="1">
        <v>1.1760169999999933E-7</v>
      </c>
    </row>
    <row r="214" spans="6:67" x14ac:dyDescent="0.25">
      <c r="F214" s="2" t="s">
        <v>206</v>
      </c>
      <c r="O214" s="2" t="s">
        <v>206</v>
      </c>
      <c r="Y214" s="2" t="s">
        <v>206</v>
      </c>
      <c r="AJ214" s="2" t="s">
        <v>206</v>
      </c>
      <c r="AT214" s="2" t="s">
        <v>206</v>
      </c>
      <c r="BD214" s="2" t="s">
        <v>206</v>
      </c>
      <c r="BM214" s="2" t="s">
        <v>206</v>
      </c>
    </row>
    <row r="215" spans="6:67" x14ac:dyDescent="0.25">
      <c r="F215" t="s">
        <v>81</v>
      </c>
      <c r="G215" t="s">
        <v>82</v>
      </c>
      <c r="H215" s="1">
        <f>H199+H180</f>
        <v>2.6537945000000003E-7</v>
      </c>
      <c r="O215" t="s">
        <v>81</v>
      </c>
      <c r="P215" t="s">
        <v>82</v>
      </c>
      <c r="Q215" s="1">
        <f>Q199+Q180</f>
        <v>4.8497847999999998E-7</v>
      </c>
      <c r="Y215" t="s">
        <v>81</v>
      </c>
      <c r="Z215" t="s">
        <v>82</v>
      </c>
      <c r="AA215" s="1">
        <f>AA199+AA180</f>
        <v>2.4500472999999999E-7</v>
      </c>
      <c r="AJ215" t="s">
        <v>81</v>
      </c>
      <c r="AK215" t="s">
        <v>82</v>
      </c>
      <c r="AL215" s="1">
        <f>AL199+AL180</f>
        <v>2.1808267E-7</v>
      </c>
      <c r="AT215" t="s">
        <v>81</v>
      </c>
      <c r="AU215" t="s">
        <v>82</v>
      </c>
      <c r="AV215" s="1">
        <f>AV199+AV180</f>
        <v>6.1966695000000004E-7</v>
      </c>
      <c r="BD215" t="s">
        <v>81</v>
      </c>
      <c r="BE215" t="s">
        <v>82</v>
      </c>
      <c r="BF215" s="1">
        <f>BF199+BF180</f>
        <v>4.9450608999999995E-6</v>
      </c>
      <c r="BM215" t="s">
        <v>81</v>
      </c>
      <c r="BN215" t="s">
        <v>82</v>
      </c>
      <c r="BO215" s="1">
        <f>BO199+BO180</f>
        <v>8.9582065000000012E-6</v>
      </c>
    </row>
    <row r="216" spans="6:67" x14ac:dyDescent="0.25">
      <c r="G216" t="s">
        <v>113</v>
      </c>
      <c r="H216" s="1">
        <f>H200+H181</f>
        <v>1.102835E-7</v>
      </c>
      <c r="P216" t="s">
        <v>113</v>
      </c>
      <c r="Q216" s="1">
        <f>Q200+Q181</f>
        <v>7.5056199999999992E-8</v>
      </c>
      <c r="Z216" t="s">
        <v>113</v>
      </c>
      <c r="AA216" s="1">
        <f>AA200+AA181</f>
        <v>1.102961E-7</v>
      </c>
      <c r="AK216" t="s">
        <v>113</v>
      </c>
      <c r="AL216" s="1">
        <f>AL200+AL181</f>
        <v>9.6756899999999992E-8</v>
      </c>
      <c r="AU216" t="s">
        <v>113</v>
      </c>
      <c r="AV216" s="1">
        <f>AV200+AV181</f>
        <v>9.5901000000000006E-8</v>
      </c>
      <c r="BE216" t="s">
        <v>113</v>
      </c>
      <c r="BF216" s="1">
        <f>BF200+BF181</f>
        <v>1.1551220000000001E-7</v>
      </c>
      <c r="BN216" t="s">
        <v>113</v>
      </c>
      <c r="BO216" s="1">
        <f>BO200+BO181</f>
        <v>1.3091800000000001E-7</v>
      </c>
    </row>
    <row r="217" spans="6:67" x14ac:dyDescent="0.25">
      <c r="G217" t="s">
        <v>114</v>
      </c>
      <c r="H217" s="1">
        <f>H201+H182</f>
        <v>1.6646850000000002E-8</v>
      </c>
      <c r="P217" t="s">
        <v>114</v>
      </c>
      <c r="Q217" s="1">
        <f>Q201+Q182</f>
        <v>1.132944E-8</v>
      </c>
      <c r="Z217" t="s">
        <v>114</v>
      </c>
      <c r="AA217" s="1">
        <f>AA201+AA182</f>
        <v>1.6648729999999999E-8</v>
      </c>
      <c r="AK217" t="s">
        <v>114</v>
      </c>
      <c r="AL217" s="1">
        <f>AL201+AL182</f>
        <v>1.460507E-8</v>
      </c>
      <c r="AU217" t="s">
        <v>114</v>
      </c>
      <c r="AV217" s="1">
        <f>AV201+AV182</f>
        <v>1.447586E-8</v>
      </c>
      <c r="BE217" t="s">
        <v>114</v>
      </c>
      <c r="BF217" s="1">
        <f>BF201+BF182</f>
        <v>3.5074499999999999E-9</v>
      </c>
      <c r="BN217" t="s">
        <v>114</v>
      </c>
      <c r="BO217" s="1">
        <f>BO201+BO182</f>
        <v>3.9752299999999997E-9</v>
      </c>
    </row>
    <row r="218" spans="6:67" x14ac:dyDescent="0.25">
      <c r="G218" t="s">
        <v>115</v>
      </c>
      <c r="H218" s="1">
        <f>H202+H183</f>
        <v>2.985819999999996E-8</v>
      </c>
      <c r="P218" t="s">
        <v>115</v>
      </c>
      <c r="Q218" s="1">
        <f>Q202+Q183</f>
        <v>2.2360880000000012E-8</v>
      </c>
      <c r="Z218" t="s">
        <v>115</v>
      </c>
      <c r="AA218" s="1">
        <f>AA202+AA183</f>
        <v>2.9724440000000017E-8</v>
      </c>
      <c r="AK218" t="s">
        <v>115</v>
      </c>
      <c r="AL218" s="1">
        <f>AL202+AL183</f>
        <v>2.6097360000000034E-8</v>
      </c>
      <c r="AU218" t="s">
        <v>115</v>
      </c>
      <c r="AV218" s="1">
        <f>AV202+AV183</f>
        <v>2.8571189999999973E-8</v>
      </c>
      <c r="BE218" t="s">
        <v>115</v>
      </c>
      <c r="BF218" s="1">
        <f>BF202+BF183</f>
        <v>1.2702450000000948E-8</v>
      </c>
      <c r="BN218" t="s">
        <v>115</v>
      </c>
      <c r="BO218" s="1">
        <f>BO202+BO183</f>
        <v>1.7765269999999551E-8</v>
      </c>
    </row>
    <row r="219" spans="6:67" x14ac:dyDescent="0.25">
      <c r="F219" t="s">
        <v>80</v>
      </c>
      <c r="G219" t="s">
        <v>82</v>
      </c>
      <c r="H219" s="1">
        <f>H203+H184</f>
        <v>2.4883065000000001E-7</v>
      </c>
      <c r="O219" t="s">
        <v>80</v>
      </c>
      <c r="P219" t="s">
        <v>82</v>
      </c>
      <c r="Q219" s="1">
        <f>Q203+Q184</f>
        <v>3.3723327000000001E-7</v>
      </c>
      <c r="Y219" t="s">
        <v>80</v>
      </c>
      <c r="Z219" t="s">
        <v>82</v>
      </c>
      <c r="AA219" s="1">
        <f>AA203+AA184</f>
        <v>2.2921106999999999E-7</v>
      </c>
      <c r="AJ219" t="s">
        <v>80</v>
      </c>
      <c r="AK219" t="s">
        <v>82</v>
      </c>
      <c r="AL219" s="1">
        <f>AL203+AL184</f>
        <v>2.0368961000000001E-7</v>
      </c>
      <c r="AT219" t="s">
        <v>80</v>
      </c>
      <c r="AU219" t="s">
        <v>82</v>
      </c>
      <c r="AV219" s="1">
        <f>AV203+AV184</f>
        <v>5.990866E-7</v>
      </c>
      <c r="BD219" t="s">
        <v>80</v>
      </c>
      <c r="BE219" t="s">
        <v>82</v>
      </c>
      <c r="BF219" s="1">
        <f>BF203+BF184</f>
        <v>1.4989097E-7</v>
      </c>
      <c r="BM219" t="s">
        <v>80</v>
      </c>
      <c r="BN219" t="s">
        <v>82</v>
      </c>
      <c r="BO219" s="1">
        <f>BO203+BO184</f>
        <v>2.7518766E-7</v>
      </c>
    </row>
    <row r="220" spans="6:67" x14ac:dyDescent="0.25">
      <c r="G220" t="s">
        <v>113</v>
      </c>
      <c r="H220" s="1">
        <f>H204+H185</f>
        <v>1.6006819999999999E-5</v>
      </c>
      <c r="P220" t="s">
        <v>113</v>
      </c>
      <c r="Q220" s="1">
        <f>Q204+Q185</f>
        <v>2.5020599999999999E-5</v>
      </c>
      <c r="Z220" t="s">
        <v>113</v>
      </c>
      <c r="AA220" s="1">
        <f>AA204+AA185</f>
        <v>2.6236500000000001E-7</v>
      </c>
      <c r="AK220" t="s">
        <v>113</v>
      </c>
      <c r="AL220" s="1">
        <f>AL204+AL185</f>
        <v>2.7333109999999998E-6</v>
      </c>
      <c r="AU220" t="s">
        <v>113</v>
      </c>
      <c r="AV220" s="1">
        <f>AV204+AV185</f>
        <v>6.9128500000000007E-7</v>
      </c>
      <c r="BE220" t="s">
        <v>113</v>
      </c>
      <c r="BF220" s="1">
        <f>BF204+BF185</f>
        <v>7.6071799999999992E-6</v>
      </c>
      <c r="BN220" t="s">
        <v>113</v>
      </c>
      <c r="BO220" s="1">
        <f>BO204+BO185</f>
        <v>1.6961749999999999E-6</v>
      </c>
    </row>
    <row r="221" spans="6:67" x14ac:dyDescent="0.25">
      <c r="G221" t="s">
        <v>114</v>
      </c>
      <c r="H221" s="1">
        <f>H205+H186</f>
        <v>4.3749099999999996E-8</v>
      </c>
      <c r="P221" t="s">
        <v>114</v>
      </c>
      <c r="Q221" s="1">
        <f>Q205+Q186</f>
        <v>3.8943909999999999E-8</v>
      </c>
      <c r="Z221" t="s">
        <v>114</v>
      </c>
      <c r="AA221" s="1">
        <f>AA205+AA186</f>
        <v>6.1756199999999998E-8</v>
      </c>
      <c r="AK221" t="s">
        <v>114</v>
      </c>
      <c r="AL221" s="1">
        <f>AL205+AL186</f>
        <v>3.0707369999999997E-8</v>
      </c>
      <c r="AU221" t="s">
        <v>114</v>
      </c>
      <c r="AV221" s="1">
        <f>AV205+AV186</f>
        <v>3.8299099999999997E-8</v>
      </c>
      <c r="BE221" t="s">
        <v>114</v>
      </c>
      <c r="BF221" s="1">
        <f>BF205+BF186</f>
        <v>2.1779069999999998E-8</v>
      </c>
      <c r="BN221" t="s">
        <v>114</v>
      </c>
      <c r="BO221" s="1">
        <f>BO205+BO186</f>
        <v>2.9843849999999998E-8</v>
      </c>
    </row>
    <row r="222" spans="6:67" x14ac:dyDescent="0.25">
      <c r="G222" t="s">
        <v>115</v>
      </c>
      <c r="H222" s="1">
        <f>H206+H187</f>
        <v>3.2690250000000546E-8</v>
      </c>
      <c r="P222" t="s">
        <v>115</v>
      </c>
      <c r="Q222" s="1">
        <f>Q206+Q187</f>
        <v>2.9822820000000315E-8</v>
      </c>
      <c r="Z222" t="s">
        <v>115</v>
      </c>
      <c r="AA222" s="1">
        <f>AA206+AA187</f>
        <v>3.0998673000000003E-7</v>
      </c>
      <c r="AK222" t="s">
        <v>115</v>
      </c>
      <c r="AL222" s="1">
        <f>AL206+AL187</f>
        <v>2.3112020000000022E-8</v>
      </c>
      <c r="AU222" t="s">
        <v>115</v>
      </c>
      <c r="AV222" s="1">
        <f>AV206+AV187</f>
        <v>2.3413300000000029E-8</v>
      </c>
      <c r="BE222" t="s">
        <v>115</v>
      </c>
      <c r="BF222" s="1">
        <f>BF206+BF187</f>
        <v>1.6459960000000202E-8</v>
      </c>
      <c r="BN222" t="s">
        <v>115</v>
      </c>
      <c r="BO222" s="1">
        <f>BO206+BO187</f>
        <v>2.3018490000000085E-8</v>
      </c>
    </row>
    <row r="223" spans="6:67" x14ac:dyDescent="0.25">
      <c r="F223" t="s">
        <v>83</v>
      </c>
      <c r="H223" s="1">
        <f>H207+H188</f>
        <v>3.993722E-7</v>
      </c>
      <c r="O223" t="s">
        <v>83</v>
      </c>
      <c r="Q223" s="1">
        <f>Q207+Q188</f>
        <v>3.9829219999999999E-7</v>
      </c>
      <c r="Y223" t="s">
        <v>83</v>
      </c>
      <c r="AA223" s="1">
        <f>AA207+AA188</f>
        <v>3.8461460000000001E-7</v>
      </c>
      <c r="AJ223" t="s">
        <v>83</v>
      </c>
      <c r="AL223" s="1">
        <f>AL207+AL188</f>
        <v>3.3913120000000001E-7</v>
      </c>
      <c r="AT223" t="s">
        <v>83</v>
      </c>
      <c r="AV223" s="1">
        <f>AV207+AV188</f>
        <v>6.1478299999999998E-7</v>
      </c>
      <c r="BD223" t="s">
        <v>83</v>
      </c>
      <c r="BF223" s="1">
        <f>BF207+BF188</f>
        <v>1.5109329999999999E-7</v>
      </c>
      <c r="BM223" t="s">
        <v>83</v>
      </c>
      <c r="BO223" s="1">
        <f>BO207+BO188</f>
        <v>2.2414680000000002E-7</v>
      </c>
    </row>
    <row r="224" spans="6:67" x14ac:dyDescent="0.25">
      <c r="F224" t="s">
        <v>88</v>
      </c>
      <c r="H224" s="1">
        <f>H208+H189</f>
        <v>1.5363099999999999E-8</v>
      </c>
      <c r="O224" t="s">
        <v>88</v>
      </c>
      <c r="Q224" s="1">
        <f>Q208+Q189</f>
        <v>2.0829569999999997E-8</v>
      </c>
      <c r="Y224" t="s">
        <v>88</v>
      </c>
      <c r="AA224" s="1">
        <f>AA208+AA189</f>
        <v>1.405573E-8</v>
      </c>
      <c r="AJ224" t="s">
        <v>88</v>
      </c>
      <c r="AL224" s="1">
        <f>AL208+AL189</f>
        <v>1.2548539999999999E-8</v>
      </c>
      <c r="AT224" t="s">
        <v>88</v>
      </c>
      <c r="AV224" s="1">
        <f>AV208+AV189</f>
        <v>3.6755239999999998E-8</v>
      </c>
      <c r="BD224" t="s">
        <v>88</v>
      </c>
      <c r="BF224" s="1">
        <f>BF208+BF189</f>
        <v>9.1277400000000006E-9</v>
      </c>
      <c r="BM224" t="s">
        <v>88</v>
      </c>
      <c r="BO224" s="1">
        <f>BO208+BO189</f>
        <v>1.689967E-8</v>
      </c>
    </row>
    <row r="225" spans="6:67" x14ac:dyDescent="0.25">
      <c r="F225" t="s">
        <v>123</v>
      </c>
      <c r="H225" s="1">
        <f>H209+H190</f>
        <v>3.0645870000000005E-7</v>
      </c>
      <c r="O225" t="s">
        <v>123</v>
      </c>
      <c r="Q225" s="1">
        <f>Q209+Q190</f>
        <v>3.1008119999999999E-7</v>
      </c>
      <c r="Y225" t="s">
        <v>123</v>
      </c>
      <c r="AA225" s="1">
        <f>AA209+AA190</f>
        <v>3.397271E-7</v>
      </c>
      <c r="AJ225" t="s">
        <v>123</v>
      </c>
      <c r="AL225" s="1">
        <f>AL209+AL190</f>
        <v>2.7718619999999999E-7</v>
      </c>
      <c r="AT225" t="s">
        <v>123</v>
      </c>
      <c r="AV225" s="1">
        <f>AV209+AV190</f>
        <v>4.1370060000000001E-7</v>
      </c>
      <c r="BD225" t="s">
        <v>123</v>
      </c>
      <c r="BF225" s="1">
        <f>BF209+BF190</f>
        <v>2.9389102000000001E-6</v>
      </c>
      <c r="BM225" t="s">
        <v>123</v>
      </c>
      <c r="BO225" s="1">
        <f>BO209+BO190</f>
        <v>3.7121221000000001E-6</v>
      </c>
    </row>
    <row r="226" spans="6:67" x14ac:dyDescent="0.25">
      <c r="F226" t="s">
        <v>85</v>
      </c>
      <c r="H226" s="1">
        <f>H210+H191</f>
        <v>5.0417900000000003E-7</v>
      </c>
      <c r="O226" t="s">
        <v>85</v>
      </c>
      <c r="Q226" s="1">
        <f>Q210+Q191</f>
        <v>4.88624E-7</v>
      </c>
      <c r="Y226" t="s">
        <v>85</v>
      </c>
      <c r="AA226" s="1">
        <f>AA210+AA191</f>
        <v>4.4104199999999999E-7</v>
      </c>
      <c r="AJ226" t="s">
        <v>85</v>
      </c>
      <c r="AL226" s="1">
        <f>AL210+AL191</f>
        <v>3.7882100000000003E-7</v>
      </c>
      <c r="AT226" t="s">
        <v>85</v>
      </c>
      <c r="AV226" s="1">
        <f>AV210+AV191</f>
        <v>6.6327799999999999E-7</v>
      </c>
      <c r="BD226" t="s">
        <v>85</v>
      </c>
      <c r="BF226" s="1">
        <f>BF210+BF191</f>
        <v>2.4705710000000001E-7</v>
      </c>
      <c r="BM226" t="s">
        <v>85</v>
      </c>
      <c r="BO226" s="1">
        <f>BO210+BO191</f>
        <v>3.6022009999999997E-7</v>
      </c>
    </row>
    <row r="227" spans="6:67" x14ac:dyDescent="0.25">
      <c r="F227" t="s">
        <v>86</v>
      </c>
      <c r="H227" s="1">
        <f>H211+H192</f>
        <v>1.798102E-7</v>
      </c>
      <c r="O227" t="s">
        <v>86</v>
      </c>
      <c r="Q227" s="1">
        <f>Q211+Q192</f>
        <v>1.974454E-7</v>
      </c>
      <c r="Y227" t="s">
        <v>86</v>
      </c>
      <c r="AA227" s="1">
        <f>AA211+AA192</f>
        <v>1.6002119999999999E-7</v>
      </c>
      <c r="AJ227" t="s">
        <v>86</v>
      </c>
      <c r="AL227" s="1">
        <f>AL211+AL192</f>
        <v>1.360358E-7</v>
      </c>
      <c r="AT227" t="s">
        <v>86</v>
      </c>
      <c r="AV227" s="1">
        <f>AV211+AV192</f>
        <v>2.9886099999999999E-7</v>
      </c>
      <c r="BD227" t="s">
        <v>86</v>
      </c>
      <c r="BF227" s="1">
        <f>BF211+BF192</f>
        <v>9.2559500000000002E-8</v>
      </c>
      <c r="BM227" t="s">
        <v>86</v>
      </c>
      <c r="BO227" s="1">
        <f>BO211+BO192</f>
        <v>1.4725250000000001E-7</v>
      </c>
    </row>
    <row r="228" spans="6:67" x14ac:dyDescent="0.25">
      <c r="F228" t="s">
        <v>87</v>
      </c>
      <c r="H228" s="1">
        <f>H212+H193</f>
        <v>1.9011879999999883E-7</v>
      </c>
      <c r="O228" t="s">
        <v>87</v>
      </c>
      <c r="Q228" s="1">
        <f>Q212+Q193</f>
        <v>1.8500263000000205E-7</v>
      </c>
      <c r="Y228" t="s">
        <v>87</v>
      </c>
      <c r="AA228" s="1">
        <f>AA212+AA193</f>
        <v>1.4514136999999993E-7</v>
      </c>
      <c r="AJ228" t="s">
        <v>87</v>
      </c>
      <c r="AL228" s="1">
        <f>AL212+AL193</f>
        <v>1.7708525999999965E-7</v>
      </c>
      <c r="AT228" t="s">
        <v>87</v>
      </c>
      <c r="AV228" s="1">
        <f>AV212+AV193</f>
        <v>1.8722315999999982E-7</v>
      </c>
      <c r="BD228" t="s">
        <v>87</v>
      </c>
      <c r="BF228" s="1">
        <f>BF212+BF193</f>
        <v>1.7774916000000046E-7</v>
      </c>
      <c r="BM228" t="s">
        <v>87</v>
      </c>
      <c r="BO228" s="1">
        <f>BO212+BO193</f>
        <v>1.8112882999999897E-7</v>
      </c>
    </row>
    <row r="230" spans="6:67" x14ac:dyDescent="0.25">
      <c r="H230">
        <f>H160</f>
        <v>158.31753555220587</v>
      </c>
      <c r="I230">
        <f>I160</f>
        <v>158.47437844640999</v>
      </c>
      <c r="J230">
        <f>J160</f>
        <v>158.2910841588311</v>
      </c>
      <c r="K230">
        <f>K160</f>
        <v>158.44307491004136</v>
      </c>
      <c r="L230">
        <f>L160</f>
        <v>159.43</v>
      </c>
      <c r="M230">
        <f>M160</f>
        <v>158.46820991008153</v>
      </c>
      <c r="N230">
        <f>N160</f>
        <v>157.99699532763796</v>
      </c>
    </row>
    <row r="231" spans="6:67" x14ac:dyDescent="0.25">
      <c r="F231" s="2" t="s">
        <v>75</v>
      </c>
      <c r="G231" s="2" t="s">
        <v>210</v>
      </c>
      <c r="H231" t="s">
        <v>116</v>
      </c>
      <c r="I231" t="s">
        <v>117</v>
      </c>
      <c r="J231" t="s">
        <v>118</v>
      </c>
      <c r="K231" t="s">
        <v>119</v>
      </c>
      <c r="L231" t="s">
        <v>120</v>
      </c>
      <c r="M231" t="s">
        <v>121</v>
      </c>
      <c r="N231" t="s">
        <v>122</v>
      </c>
    </row>
    <row r="232" spans="6:67" x14ac:dyDescent="0.25">
      <c r="F232" t="s">
        <v>81</v>
      </c>
      <c r="G232" t="s">
        <v>145</v>
      </c>
      <c r="H232" s="1">
        <f t="shared" ref="H232:H245" si="57">H215/H$98*1000000</f>
        <v>1.6762479852554934E-3</v>
      </c>
      <c r="I232" s="1">
        <f t="shared" ref="I232:I245" si="58">Q215/I$98*1000000</f>
        <v>3.0602958330201071E-3</v>
      </c>
      <c r="J232" s="1">
        <f t="shared" ref="J232:J245" si="59">AA215/J$98*1000000</f>
        <v>1.5478113078950134E-3</v>
      </c>
      <c r="K232" s="1">
        <f t="shared" ref="K232:K245" si="60">AL215/K$98*1000000</f>
        <v>1.3764102351826988E-3</v>
      </c>
      <c r="L232" s="1">
        <f t="shared" ref="L232:L245" si="61">AV215/L$98*1000000</f>
        <v>3.8867650379476888E-3</v>
      </c>
      <c r="M232" s="1">
        <f t="shared" ref="M232:M245" si="62">BF215/M$98*1000000</f>
        <v>3.1205381210565448E-2</v>
      </c>
      <c r="N232" s="1">
        <f t="shared" ref="N232:N245" si="63">BO215/N$98*1000000</f>
        <v>5.669858772581967E-2</v>
      </c>
    </row>
    <row r="233" spans="6:67" x14ac:dyDescent="0.25">
      <c r="G233" t="s">
        <v>113</v>
      </c>
      <c r="H233" s="1">
        <f t="shared" si="57"/>
        <v>6.9659687169418792E-4</v>
      </c>
      <c r="I233" s="1">
        <f t="shared" si="58"/>
        <v>4.7361725432090046E-4</v>
      </c>
      <c r="J233" s="1">
        <f t="shared" si="59"/>
        <v>6.9679287741391432E-4</v>
      </c>
      <c r="K233" s="1">
        <f t="shared" si="60"/>
        <v>6.1067295023739792E-4</v>
      </c>
      <c r="L233" s="1">
        <f t="shared" si="61"/>
        <v>6.015241798908612E-4</v>
      </c>
      <c r="M233" s="1">
        <f t="shared" si="62"/>
        <v>7.289297964906921E-4</v>
      </c>
      <c r="N233" s="1">
        <f t="shared" si="63"/>
        <v>8.2861069432691229E-4</v>
      </c>
    </row>
    <row r="234" spans="6:67" x14ac:dyDescent="0.25">
      <c r="G234" t="s">
        <v>114</v>
      </c>
      <c r="H234" s="1">
        <f t="shared" si="57"/>
        <v>1.0514849123905566E-4</v>
      </c>
      <c r="I234" s="1">
        <f t="shared" si="58"/>
        <v>7.1490673199460974E-5</v>
      </c>
      <c r="J234" s="1">
        <f t="shared" si="59"/>
        <v>1.0517793903852774E-4</v>
      </c>
      <c r="K234" s="1">
        <f t="shared" si="60"/>
        <v>9.2178657907846512E-5</v>
      </c>
      <c r="L234" s="1">
        <f t="shared" si="61"/>
        <v>9.079759141943173E-5</v>
      </c>
      <c r="M234" s="1">
        <f t="shared" si="62"/>
        <v>2.2133461354742424E-5</v>
      </c>
      <c r="N234" s="1">
        <f t="shared" si="63"/>
        <v>2.5160162012933064E-5</v>
      </c>
    </row>
    <row r="235" spans="6:67" x14ac:dyDescent="0.25">
      <c r="G235" t="s">
        <v>115</v>
      </c>
      <c r="H235" s="1">
        <f t="shared" si="57"/>
        <v>1.8859692260781872E-4</v>
      </c>
      <c r="I235" s="1">
        <f t="shared" si="58"/>
        <v>1.4110091624408303E-4</v>
      </c>
      <c r="J235" s="1">
        <f t="shared" si="59"/>
        <v>1.8778341280532371E-4</v>
      </c>
      <c r="K235" s="1">
        <f t="shared" si="60"/>
        <v>1.6471126942479018E-4</v>
      </c>
      <c r="L235" s="1">
        <f t="shared" si="61"/>
        <v>1.7920836730853649E-4</v>
      </c>
      <c r="M235" s="1">
        <f t="shared" si="62"/>
        <v>8.0157717482948838E-5</v>
      </c>
      <c r="N235" s="1">
        <f t="shared" si="63"/>
        <v>1.1244055599386404E-4</v>
      </c>
    </row>
    <row r="236" spans="6:67" x14ac:dyDescent="0.25">
      <c r="F236" t="s">
        <v>80</v>
      </c>
      <c r="G236" t="s">
        <v>145</v>
      </c>
      <c r="H236" s="1">
        <f t="shared" si="57"/>
        <v>1.5717188189677642E-3</v>
      </c>
      <c r="I236" s="1">
        <f t="shared" si="58"/>
        <v>2.1279986916878145E-3</v>
      </c>
      <c r="J236" s="1">
        <f t="shared" si="59"/>
        <v>1.4480352523835579E-3</v>
      </c>
      <c r="K236" s="1">
        <f t="shared" si="60"/>
        <v>1.2855696603694929E-3</v>
      </c>
      <c r="L236" s="1">
        <f t="shared" si="61"/>
        <v>3.7576779777958977E-3</v>
      </c>
      <c r="M236" s="1">
        <f t="shared" si="62"/>
        <v>9.4587406575143086E-4</v>
      </c>
      <c r="N236" s="1">
        <f t="shared" si="63"/>
        <v>1.7417271729082194E-3</v>
      </c>
    </row>
    <row r="237" spans="6:67" x14ac:dyDescent="0.25">
      <c r="G237" t="s">
        <v>113</v>
      </c>
      <c r="H237" s="1">
        <f t="shared" si="57"/>
        <v>0.10110579314015208</v>
      </c>
      <c r="I237" s="1">
        <f t="shared" si="58"/>
        <v>0.15788419708780252</v>
      </c>
      <c r="J237" s="1">
        <f t="shared" si="59"/>
        <v>1.6574843832438467E-3</v>
      </c>
      <c r="K237" s="1">
        <f t="shared" si="60"/>
        <v>1.725106005138995E-2</v>
      </c>
      <c r="L237" s="1">
        <f t="shared" si="61"/>
        <v>4.3359781722386009E-3</v>
      </c>
      <c r="M237" s="1">
        <f t="shared" si="62"/>
        <v>4.800445467464097E-2</v>
      </c>
      <c r="N237" s="1">
        <f t="shared" si="63"/>
        <v>1.0735488965993601E-2</v>
      </c>
    </row>
    <row r="238" spans="6:67" x14ac:dyDescent="0.25">
      <c r="G238" t="s">
        <v>114</v>
      </c>
      <c r="H238" s="1">
        <f t="shared" si="57"/>
        <v>2.7633767698192568E-4</v>
      </c>
      <c r="I238" s="1">
        <f t="shared" si="58"/>
        <v>2.4574262654811013E-4</v>
      </c>
      <c r="J238" s="1">
        <f t="shared" si="59"/>
        <v>3.9014326251018099E-4</v>
      </c>
      <c r="K238" s="1">
        <f t="shared" si="60"/>
        <v>1.9380695569960762E-4</v>
      </c>
      <c r="L238" s="1">
        <f t="shared" si="61"/>
        <v>2.402251771937527E-4</v>
      </c>
      <c r="M238" s="1">
        <f t="shared" si="62"/>
        <v>1.3743494680957109E-4</v>
      </c>
      <c r="N238" s="1">
        <f t="shared" si="63"/>
        <v>1.8888871866273711E-4</v>
      </c>
    </row>
    <row r="239" spans="6:67" x14ac:dyDescent="0.25">
      <c r="G239" t="s">
        <v>115</v>
      </c>
      <c r="H239" s="1">
        <f t="shared" si="57"/>
        <v>2.0648533901174076E-4</v>
      </c>
      <c r="I239" s="1">
        <f t="shared" si="58"/>
        <v>1.8818701352462007E-4</v>
      </c>
      <c r="J239" s="1">
        <f t="shared" si="59"/>
        <v>1.958333481934812E-3</v>
      </c>
      <c r="K239" s="1">
        <f t="shared" si="60"/>
        <v>1.4586954976178194E-4</v>
      </c>
      <c r="L239" s="1">
        <f t="shared" si="61"/>
        <v>1.4685630057078357E-4</v>
      </c>
      <c r="M239" s="1">
        <f t="shared" si="62"/>
        <v>1.0386916094616048E-4</v>
      </c>
      <c r="N239" s="1">
        <f t="shared" si="63"/>
        <v>1.4568941613267203E-4</v>
      </c>
    </row>
    <row r="240" spans="6:67" x14ac:dyDescent="0.25">
      <c r="F240" t="s">
        <v>83</v>
      </c>
      <c r="H240" s="1">
        <f t="shared" si="57"/>
        <v>2.5226024306593967E-3</v>
      </c>
      <c r="I240" s="1">
        <f t="shared" si="58"/>
        <v>2.513290816500582E-3</v>
      </c>
      <c r="J240" s="1">
        <f t="shared" si="59"/>
        <v>2.4297932005701173E-3</v>
      </c>
      <c r="K240" s="1">
        <f t="shared" si="60"/>
        <v>2.1403977434327581E-3</v>
      </c>
      <c r="L240" s="1">
        <f t="shared" si="61"/>
        <v>3.8561312174622093E-3</v>
      </c>
      <c r="M240" s="1">
        <f t="shared" si="62"/>
        <v>9.5346126573736003E-4</v>
      </c>
      <c r="N240" s="1">
        <f t="shared" si="63"/>
        <v>1.418677611781081E-3</v>
      </c>
    </row>
    <row r="241" spans="6:14" x14ac:dyDescent="0.25">
      <c r="F241" t="s">
        <v>88</v>
      </c>
      <c r="H241" s="1">
        <f t="shared" si="57"/>
        <v>9.7039787452565248E-5</v>
      </c>
      <c r="I241" s="1">
        <f t="shared" si="58"/>
        <v>1.3143809241721534E-4</v>
      </c>
      <c r="J241" s="1">
        <f t="shared" si="59"/>
        <v>8.8796725821249154E-5</v>
      </c>
      <c r="K241" s="1">
        <f t="shared" si="60"/>
        <v>7.9199043613137636E-5</v>
      </c>
      <c r="L241" s="1">
        <f t="shared" si="61"/>
        <v>2.3054155428714793E-4</v>
      </c>
      <c r="M241" s="1">
        <f t="shared" si="62"/>
        <v>5.7599817686962501E-5</v>
      </c>
      <c r="N241" s="1">
        <f t="shared" si="63"/>
        <v>1.0696197079542683E-4</v>
      </c>
    </row>
    <row r="242" spans="6:14" x14ac:dyDescent="0.25">
      <c r="F242" t="s">
        <v>84</v>
      </c>
      <c r="H242" s="1">
        <f t="shared" si="57"/>
        <v>1.9357217691084133E-3</v>
      </c>
      <c r="I242" s="1">
        <f t="shared" si="58"/>
        <v>1.956664560163318E-3</v>
      </c>
      <c r="J242" s="1">
        <f t="shared" si="59"/>
        <v>2.1462175321202166E-3</v>
      </c>
      <c r="K242" s="1">
        <f t="shared" si="60"/>
        <v>1.7494371411144157E-3</v>
      </c>
      <c r="L242" s="1">
        <f t="shared" si="61"/>
        <v>2.5948729850090949E-3</v>
      </c>
      <c r="M242" s="1">
        <f t="shared" si="62"/>
        <v>1.8545739878475343E-2</v>
      </c>
      <c r="N242" s="1">
        <f t="shared" si="63"/>
        <v>2.3494890471190178E-2</v>
      </c>
    </row>
    <row r="243" spans="6:14" x14ac:dyDescent="0.25">
      <c r="F243" t="s">
        <v>85</v>
      </c>
      <c r="H243" s="1">
        <f t="shared" si="57"/>
        <v>3.1846061665970343E-3</v>
      </c>
      <c r="I243" s="1">
        <f t="shared" si="58"/>
        <v>3.0832996777787275E-3</v>
      </c>
      <c r="J243" s="1">
        <f t="shared" si="59"/>
        <v>2.7862719011858771E-3</v>
      </c>
      <c r="K243" s="1">
        <f t="shared" si="60"/>
        <v>2.3908965425916014E-3</v>
      </c>
      <c r="L243" s="1">
        <f t="shared" si="61"/>
        <v>4.1603085993853102E-3</v>
      </c>
      <c r="M243" s="1">
        <f t="shared" si="62"/>
        <v>1.559032566469867E-3</v>
      </c>
      <c r="N243" s="1">
        <f t="shared" si="63"/>
        <v>2.2799174076254579E-3</v>
      </c>
    </row>
    <row r="244" spans="6:14" x14ac:dyDescent="0.25">
      <c r="F244" t="s">
        <v>86</v>
      </c>
      <c r="H244" s="1">
        <f t="shared" si="57"/>
        <v>1.1357566890668712E-3</v>
      </c>
      <c r="I244" s="1">
        <f t="shared" si="58"/>
        <v>1.2459137050142685E-3</v>
      </c>
      <c r="J244" s="1">
        <f t="shared" si="59"/>
        <v>1.0109299639355104E-3</v>
      </c>
      <c r="K244" s="1">
        <f t="shared" si="60"/>
        <v>8.5857838897179036E-4</v>
      </c>
      <c r="L244" s="1">
        <f t="shared" si="61"/>
        <v>1.8745593677476004E-3</v>
      </c>
      <c r="M244" s="1">
        <f t="shared" si="62"/>
        <v>5.8408875857511339E-4</v>
      </c>
      <c r="N244" s="1">
        <f t="shared" si="63"/>
        <v>9.3199557178060824E-4</v>
      </c>
    </row>
    <row r="245" spans="6:14" x14ac:dyDescent="0.25">
      <c r="F245" t="s">
        <v>87</v>
      </c>
      <c r="H245" s="1">
        <f t="shared" si="57"/>
        <v>1.2008701331591052E-3</v>
      </c>
      <c r="I245" s="1">
        <f t="shared" si="58"/>
        <v>1.1673977321360052E-3</v>
      </c>
      <c r="J245" s="1">
        <f t="shared" si="59"/>
        <v>9.1692700679441561E-4</v>
      </c>
      <c r="K245" s="1">
        <f t="shared" si="60"/>
        <v>1.1176585666526776E-3</v>
      </c>
      <c r="L245" s="1">
        <f t="shared" si="61"/>
        <v>1.174328294549331E-3</v>
      </c>
      <c r="M245" s="1">
        <f t="shared" si="62"/>
        <v>1.121670776118815E-3</v>
      </c>
      <c r="N245" s="1">
        <f t="shared" si="63"/>
        <v>1.1464068011191768E-3</v>
      </c>
    </row>
  </sheetData>
  <pageMargins left="0.7" right="0.7" top="0.75" bottom="0.75" header="0.3" footer="0.3"/>
  <ignoredErrors>
    <ignoredError sqref="T11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CF347"/>
  <sheetViews>
    <sheetView topLeftCell="A140" zoomScale="85" zoomScaleNormal="85" workbookViewId="0">
      <selection activeCell="A205" sqref="A205:XFD296"/>
    </sheetView>
  </sheetViews>
  <sheetFormatPr baseColWidth="10" defaultRowHeight="15" outlineLevelRow="1" x14ac:dyDescent="0.25"/>
  <cols>
    <col min="5" max="5" width="31.7109375" customWidth="1"/>
    <col min="15" max="15" width="19.7109375" customWidth="1"/>
    <col min="18" max="18" width="12.85546875" bestFit="1" customWidth="1"/>
    <col min="45" max="45" width="41.7109375" customWidth="1"/>
    <col min="46" max="46" width="12.28515625" customWidth="1"/>
    <col min="55" max="55" width="41.5703125" customWidth="1"/>
    <col min="65" max="65" width="32.140625" customWidth="1"/>
  </cols>
  <sheetData>
    <row r="1" spans="1:65" s="13" customFormat="1" hidden="1" outlineLevel="1" x14ac:dyDescent="0.25">
      <c r="A1" s="12"/>
      <c r="B1" s="13" t="s">
        <v>91</v>
      </c>
      <c r="E1" s="14"/>
      <c r="L1" s="13" t="str">
        <f>B1</f>
        <v>HYDROMETALLURGICAL RECYCLING</v>
      </c>
      <c r="O1" s="14"/>
      <c r="V1" s="13" t="str">
        <f>L1</f>
        <v>HYDROMETALLURGICAL RECYCLING</v>
      </c>
      <c r="Y1" s="14"/>
      <c r="AF1" s="13" t="str">
        <f>V1</f>
        <v>HYDROMETALLURGICAL RECYCLING</v>
      </c>
      <c r="AI1" s="14"/>
      <c r="AO1" s="12"/>
      <c r="AP1" s="13" t="str">
        <f>AF1</f>
        <v>HYDROMETALLURGICAL RECYCLING</v>
      </c>
      <c r="AS1" s="14"/>
      <c r="AZ1" s="13" t="str">
        <f>AP1</f>
        <v>HYDROMETALLURGICAL RECYCLING</v>
      </c>
      <c r="BC1" s="14"/>
      <c r="BJ1" s="13" t="str">
        <f>AZ1</f>
        <v>HYDROMETALLURGICAL RECYCLING</v>
      </c>
      <c r="BM1" s="14"/>
    </row>
    <row r="2" spans="1:65" s="2" customFormat="1" hidden="1" outlineLevel="1" x14ac:dyDescent="0.25">
      <c r="B2" s="2" t="s">
        <v>36</v>
      </c>
      <c r="L2" s="2" t="s">
        <v>37</v>
      </c>
      <c r="V2" s="2" t="s">
        <v>90</v>
      </c>
      <c r="AF2" s="2" t="s">
        <v>38</v>
      </c>
      <c r="AO2" s="7"/>
      <c r="AP2" s="2" t="s">
        <v>39</v>
      </c>
      <c r="AZ2" s="2" t="s">
        <v>52</v>
      </c>
      <c r="BJ2" s="2" t="s">
        <v>40</v>
      </c>
    </row>
    <row r="3" spans="1:65" s="2" customFormat="1" hidden="1" outlineLevel="1" x14ac:dyDescent="0.25">
      <c r="AO3" s="7"/>
    </row>
    <row r="4" spans="1:65" s="5" customFormat="1" hidden="1" outlineLevel="1" x14ac:dyDescent="0.25">
      <c r="A4" s="4"/>
      <c r="B4" s="5" t="s">
        <v>50</v>
      </c>
      <c r="E4" s="6" t="str">
        <f>B2</f>
        <v>Na-Ion battery cell, prismatic, Na-NMC(111)-HC (2021)</v>
      </c>
      <c r="L4" s="5" t="str">
        <f>B4</f>
        <v>Impact analysis</v>
      </c>
      <c r="O4" s="6" t="str">
        <f>L2</f>
        <v>Na-Ion battery cell, prismatic, NMO-HC, aqueous electrolyte (2021)</v>
      </c>
      <c r="V4" s="5" t="str">
        <f>L4</f>
        <v>Impact analysis</v>
      </c>
      <c r="Y4" s="6" t="str">
        <f>V2</f>
        <v>Recycling of Na-Ion battery cell, prismatic, NMO-HC (2021)</v>
      </c>
      <c r="AF4" s="5" t="str">
        <f>V4</f>
        <v>Impact analysis</v>
      </c>
      <c r="AI4" s="6" t="str">
        <f>AF2</f>
        <v>Na-Ion battery cell, prismatic, NMMT - NaNiMnMgTiO-HC (2021)</v>
      </c>
      <c r="AO4" s="4"/>
      <c r="AP4" s="5" t="str">
        <f>AF4</f>
        <v>Impact analysis</v>
      </c>
      <c r="AS4" s="6" t="str">
        <f>AP2</f>
        <v xml:space="preserve">Li-Ion battery cell, prismatic, NMC111-C (2021) </v>
      </c>
      <c r="AZ4" s="5" t="str">
        <f>AP4</f>
        <v>Impact analysis</v>
      </c>
      <c r="BC4" s="6" t="str">
        <f>AZ2</f>
        <v>Li-Ion battery cell, prismatic, NMC622-C (2021)</v>
      </c>
      <c r="BJ4" s="5" t="str">
        <f>AP4</f>
        <v>Impact analysis</v>
      </c>
      <c r="BM4" s="6" t="str">
        <f>BJ2</f>
        <v>Li-Ion battery cell, prismatic, LFP-C (2021)</v>
      </c>
    </row>
    <row r="5" spans="1:65" hidden="1" outlineLevel="1" x14ac:dyDescent="0.25">
      <c r="AP5" t="s">
        <v>0</v>
      </c>
      <c r="AQ5" t="s">
        <v>1</v>
      </c>
      <c r="AR5" t="s">
        <v>2</v>
      </c>
      <c r="AS5" t="s">
        <v>3</v>
      </c>
      <c r="AT5" t="s">
        <v>4</v>
      </c>
      <c r="AU5" t="s">
        <v>3</v>
      </c>
      <c r="AV5" t="s">
        <v>5</v>
      </c>
      <c r="AW5" t="s">
        <v>3</v>
      </c>
    </row>
    <row r="6" spans="1:65" hidden="1" outlineLevel="1" x14ac:dyDescent="0.25">
      <c r="AP6" t="s">
        <v>6</v>
      </c>
      <c r="AV6">
        <v>-0.10025000000000001</v>
      </c>
      <c r="AW6" t="s">
        <v>7</v>
      </c>
    </row>
    <row r="7" spans="1:65" hidden="1" outlineLevel="1" x14ac:dyDescent="0.25">
      <c r="AP7" t="s">
        <v>8</v>
      </c>
      <c r="AV7">
        <v>-6.9069399999999996</v>
      </c>
      <c r="AW7" t="s">
        <v>9</v>
      </c>
    </row>
    <row r="8" spans="1:65" hidden="1" outlineLevel="1" x14ac:dyDescent="0.25">
      <c r="AP8" t="s">
        <v>10</v>
      </c>
      <c r="AV8">
        <v>-1505.3683599999999</v>
      </c>
      <c r="AW8" t="s">
        <v>11</v>
      </c>
    </row>
    <row r="9" spans="1:65" hidden="1" outlineLevel="1" x14ac:dyDescent="0.25">
      <c r="AP9" t="s">
        <v>12</v>
      </c>
      <c r="AV9">
        <v>-7.1700000000000002E-3</v>
      </c>
      <c r="AW9" t="s">
        <v>13</v>
      </c>
    </row>
    <row r="10" spans="1:65" hidden="1" outlineLevel="1" x14ac:dyDescent="0.25">
      <c r="H10" s="1"/>
      <c r="AP10" t="s">
        <v>14</v>
      </c>
      <c r="AV10" s="1">
        <v>-5.46639E-6</v>
      </c>
      <c r="AW10" t="s">
        <v>15</v>
      </c>
    </row>
    <row r="11" spans="1:65" hidden="1" outlineLevel="1" x14ac:dyDescent="0.25">
      <c r="H11" s="1"/>
      <c r="AP11" t="s">
        <v>16</v>
      </c>
      <c r="AV11" s="1">
        <v>-1.8873599999999998E-5</v>
      </c>
      <c r="AW11" t="s">
        <v>15</v>
      </c>
    </row>
    <row r="12" spans="1:65" hidden="1" outlineLevel="1" x14ac:dyDescent="0.25">
      <c r="H12" s="1"/>
      <c r="AP12" t="s">
        <v>17</v>
      </c>
      <c r="AV12" s="1">
        <v>-1.9762099999999998E-5</v>
      </c>
      <c r="AW12" t="s">
        <v>11</v>
      </c>
    </row>
    <row r="13" spans="1:65" hidden="1" outlineLevel="1" x14ac:dyDescent="0.25">
      <c r="AP13" t="s">
        <v>18</v>
      </c>
      <c r="AV13">
        <v>-2.7689699999999999</v>
      </c>
      <c r="AW13" t="s">
        <v>19</v>
      </c>
    </row>
    <row r="14" spans="1:65" hidden="1" outlineLevel="1" x14ac:dyDescent="0.25">
      <c r="AP14" t="s">
        <v>20</v>
      </c>
      <c r="AV14">
        <v>-5.5703300000000002</v>
      </c>
      <c r="AW14" t="s">
        <v>21</v>
      </c>
    </row>
    <row r="15" spans="1:65" hidden="1" outlineLevel="1" x14ac:dyDescent="0.25">
      <c r="AP15" t="s">
        <v>22</v>
      </c>
      <c r="AV15">
        <v>-1.5100000000000001E-2</v>
      </c>
      <c r="AW15" t="s">
        <v>23</v>
      </c>
    </row>
    <row r="16" spans="1:65" hidden="1" outlineLevel="1" x14ac:dyDescent="0.25">
      <c r="AP16" t="s">
        <v>24</v>
      </c>
      <c r="AV16">
        <v>-7.92E-3</v>
      </c>
      <c r="AW16" t="s">
        <v>25</v>
      </c>
    </row>
    <row r="17" spans="8:49" hidden="1" outlineLevel="1" x14ac:dyDescent="0.25">
      <c r="H17" s="1"/>
      <c r="AP17" t="s">
        <v>26</v>
      </c>
      <c r="AV17" s="1">
        <v>-6.9072700000000001E-7</v>
      </c>
      <c r="AW17" t="s">
        <v>27</v>
      </c>
    </row>
    <row r="18" spans="8:49" hidden="1" outlineLevel="1" x14ac:dyDescent="0.25">
      <c r="AP18" t="s">
        <v>28</v>
      </c>
      <c r="AV18">
        <v>-8.4600000000000005E-3</v>
      </c>
      <c r="AW18" t="s">
        <v>29</v>
      </c>
    </row>
    <row r="19" spans="8:49" hidden="1" outlineLevel="1" x14ac:dyDescent="0.25">
      <c r="AP19" t="s">
        <v>30</v>
      </c>
      <c r="AV19">
        <v>-3.2259999999999997E-2</v>
      </c>
      <c r="AW19" t="s">
        <v>31</v>
      </c>
    </row>
    <row r="20" spans="8:49" hidden="1" outlineLevel="1" x14ac:dyDescent="0.25">
      <c r="AP20" t="s">
        <v>32</v>
      </c>
      <c r="AV20">
        <v>-0.12353</v>
      </c>
      <c r="AW20" t="s">
        <v>33</v>
      </c>
    </row>
    <row r="21" spans="8:49" hidden="1" outlineLevel="1" x14ac:dyDescent="0.25">
      <c r="AP21" t="s">
        <v>34</v>
      </c>
      <c r="AV21">
        <v>-11.64072</v>
      </c>
      <c r="AW21" t="s">
        <v>35</v>
      </c>
    </row>
    <row r="22" spans="8:49" hidden="1" outlineLevel="1" x14ac:dyDescent="0.25"/>
    <row r="23" spans="8:49" hidden="1" outlineLevel="1" x14ac:dyDescent="0.25"/>
    <row r="24" spans="8:49" hidden="1" outlineLevel="1" x14ac:dyDescent="0.25"/>
    <row r="25" spans="8:49" hidden="1" outlineLevel="1" x14ac:dyDescent="0.25"/>
    <row r="26" spans="8:49" hidden="1" outlineLevel="1" x14ac:dyDescent="0.25"/>
    <row r="27" spans="8:49" hidden="1" outlineLevel="1" x14ac:dyDescent="0.25"/>
    <row r="28" spans="8:49" hidden="1" outlineLevel="1" x14ac:dyDescent="0.25"/>
    <row r="29" spans="8:49" hidden="1" outlineLevel="1" x14ac:dyDescent="0.25"/>
    <row r="30" spans="8:49" hidden="1" outlineLevel="1" x14ac:dyDescent="0.25"/>
    <row r="31" spans="8:49" hidden="1" outlineLevel="1" x14ac:dyDescent="0.25"/>
    <row r="32" spans="8:49" hidden="1" outlineLevel="1" x14ac:dyDescent="0.25"/>
    <row r="33" spans="1:65" hidden="1" outlineLevel="1" x14ac:dyDescent="0.25"/>
    <row r="34" spans="1:65" hidden="1" outlineLevel="1" x14ac:dyDescent="0.25"/>
    <row r="35" spans="1:65" hidden="1" outlineLevel="1" x14ac:dyDescent="0.25"/>
    <row r="36" spans="1:65" hidden="1" outlineLevel="1" x14ac:dyDescent="0.25"/>
    <row r="37" spans="1:65" hidden="1" outlineLevel="1" x14ac:dyDescent="0.25"/>
    <row r="38" spans="1:65" hidden="1" outlineLevel="1" x14ac:dyDescent="0.25"/>
    <row r="39" spans="1:65" hidden="1" outlineLevel="1" x14ac:dyDescent="0.25"/>
    <row r="40" spans="1:65" s="5" customFormat="1" hidden="1" outlineLevel="1" x14ac:dyDescent="0.25">
      <c r="A40" s="4"/>
      <c r="B40" s="5" t="s">
        <v>51</v>
      </c>
      <c r="E40" s="6" t="str">
        <f>E4</f>
        <v>Na-Ion battery cell, prismatic, Na-NMC(111)-HC (2021)</v>
      </c>
      <c r="L40" s="5" t="str">
        <f>B40</f>
        <v>Contribution tree</v>
      </c>
      <c r="O40" s="6" t="str">
        <f>O4</f>
        <v>Na-Ion battery cell, prismatic, NMO-HC, aqueous electrolyte (2021)</v>
      </c>
      <c r="V40" s="5" t="str">
        <f>L40</f>
        <v>Contribution tree</v>
      </c>
      <c r="Y40" s="6" t="str">
        <f>Y4</f>
        <v>Recycling of Na-Ion battery cell, prismatic, NMO-HC (2021)</v>
      </c>
      <c r="AF40" s="5" t="str">
        <f>V40</f>
        <v>Contribution tree</v>
      </c>
      <c r="AI40" s="6" t="str">
        <f>AI4</f>
        <v>Na-Ion battery cell, prismatic, NMMT - NaNiMnMgTiO-HC (2021)</v>
      </c>
      <c r="AO40" s="4"/>
      <c r="AP40" s="5" t="str">
        <f>AF40</f>
        <v>Contribution tree</v>
      </c>
      <c r="AS40" s="6" t="str">
        <f>AS4</f>
        <v xml:space="preserve">Li-Ion battery cell, prismatic, NMC111-C (2021) </v>
      </c>
      <c r="AZ40" s="5" t="str">
        <f>AP40</f>
        <v>Contribution tree</v>
      </c>
      <c r="BC40" s="6" t="str">
        <f>BC4</f>
        <v>Li-Ion battery cell, prismatic, NMC622-C (2021)</v>
      </c>
      <c r="BJ40" s="5" t="str">
        <f>AP40</f>
        <v>Contribution tree</v>
      </c>
      <c r="BM40" s="6" t="str">
        <f>BM4</f>
        <v>Li-Ion battery cell, prismatic, LFP-C (2021)</v>
      </c>
    </row>
    <row r="41" spans="1:65" s="2" customFormat="1" hidden="1" outlineLevel="1" x14ac:dyDescent="0.25">
      <c r="B41" s="2" t="s">
        <v>48</v>
      </c>
      <c r="L41" s="2" t="str">
        <f>B41</f>
        <v>GWP</v>
      </c>
      <c r="V41" s="2" t="str">
        <f>L41</f>
        <v>GWP</v>
      </c>
      <c r="AF41" s="2" t="str">
        <f>V41</f>
        <v>GWP</v>
      </c>
      <c r="AO41" s="7"/>
      <c r="AP41" s="2" t="str">
        <f>AF41</f>
        <v>GWP</v>
      </c>
      <c r="AZ41" s="2" t="str">
        <f>AP41</f>
        <v>GWP</v>
      </c>
      <c r="BJ41" s="2" t="str">
        <f>AP41</f>
        <v>GWP</v>
      </c>
    </row>
    <row r="42" spans="1:65" hidden="1" outlineLevel="1" x14ac:dyDescent="0.25">
      <c r="AP42" t="s">
        <v>41</v>
      </c>
      <c r="AS42" t="s">
        <v>42</v>
      </c>
      <c r="AT42" t="s">
        <v>43</v>
      </c>
      <c r="AU42" t="s">
        <v>3</v>
      </c>
    </row>
    <row r="43" spans="1:65" hidden="1" outlineLevel="1" x14ac:dyDescent="0.25">
      <c r="AQ43" s="3">
        <v>1</v>
      </c>
      <c r="AS43" t="s">
        <v>92</v>
      </c>
      <c r="AT43">
        <v>-6.9069399999999996</v>
      </c>
      <c r="AU43" t="s">
        <v>9</v>
      </c>
    </row>
    <row r="44" spans="1:65" hidden="1" outlineLevel="1" x14ac:dyDescent="0.25">
      <c r="AR44" s="3">
        <v>-2.64E-2</v>
      </c>
      <c r="AS44" t="s">
        <v>93</v>
      </c>
      <c r="AT44">
        <v>0.18226000000000001</v>
      </c>
      <c r="AU44" t="s">
        <v>9</v>
      </c>
    </row>
    <row r="45" spans="1:65" hidden="1" outlineLevel="1" x14ac:dyDescent="0.25">
      <c r="AR45" s="3">
        <v>-1.44E-2</v>
      </c>
      <c r="AS45" t="s">
        <v>94</v>
      </c>
      <c r="AT45">
        <v>9.9250000000000005E-2</v>
      </c>
      <c r="AU45" t="s">
        <v>9</v>
      </c>
    </row>
    <row r="46" spans="1:65" hidden="1" outlineLevel="1" x14ac:dyDescent="0.25">
      <c r="AR46" s="3">
        <v>-9.4999999999999998E-3</v>
      </c>
      <c r="AS46" t="s">
        <v>95</v>
      </c>
      <c r="AT46">
        <v>6.5769999999999995E-2</v>
      </c>
      <c r="AU46" t="s">
        <v>9</v>
      </c>
    </row>
    <row r="47" spans="1:65" hidden="1" outlineLevel="1" x14ac:dyDescent="0.25">
      <c r="AR47" s="3">
        <v>-8.6999999999999994E-3</v>
      </c>
      <c r="AS47" t="s">
        <v>46</v>
      </c>
      <c r="AT47">
        <v>6.0339999999999998E-2</v>
      </c>
      <c r="AU47" t="s">
        <v>9</v>
      </c>
    </row>
    <row r="48" spans="1:65" hidden="1" outlineLevel="1" x14ac:dyDescent="0.25">
      <c r="AR48" s="3">
        <v>-7.7999999999999996E-3</v>
      </c>
      <c r="AS48" t="s">
        <v>47</v>
      </c>
      <c r="AT48">
        <v>5.3600000000000002E-2</v>
      </c>
      <c r="AU48" t="s">
        <v>9</v>
      </c>
    </row>
    <row r="49" spans="42:47" hidden="1" outlineLevel="1" x14ac:dyDescent="0.25">
      <c r="AR49" s="3">
        <v>-6.8999999999999999E-3</v>
      </c>
      <c r="AS49" t="s">
        <v>96</v>
      </c>
      <c r="AT49">
        <v>4.7640000000000002E-2</v>
      </c>
      <c r="AU49" t="s">
        <v>9</v>
      </c>
    </row>
    <row r="50" spans="42:47" hidden="1" outlineLevel="1" x14ac:dyDescent="0.25">
      <c r="AR50" s="3">
        <v>-2.0000000000000001E-4</v>
      </c>
      <c r="AS50" t="s">
        <v>97</v>
      </c>
      <c r="AT50">
        <v>1.67E-3</v>
      </c>
      <c r="AU50" t="s">
        <v>9</v>
      </c>
    </row>
    <row r="51" spans="42:47" hidden="1" outlineLevel="1" x14ac:dyDescent="0.25">
      <c r="AR51" s="3">
        <v>0</v>
      </c>
      <c r="AS51" t="s">
        <v>98</v>
      </c>
      <c r="AT51">
        <v>2.3000000000000001E-4</v>
      </c>
      <c r="AU51" t="s">
        <v>9</v>
      </c>
    </row>
    <row r="52" spans="42:47" hidden="1" outlineLevel="1" x14ac:dyDescent="0.25">
      <c r="AR52" s="3">
        <v>5.0000000000000001E-4</v>
      </c>
      <c r="AS52" t="s">
        <v>99</v>
      </c>
      <c r="AT52">
        <v>-3.14E-3</v>
      </c>
      <c r="AU52" t="s">
        <v>9</v>
      </c>
    </row>
    <row r="53" spans="42:47" hidden="1" outlineLevel="1" x14ac:dyDescent="0.25">
      <c r="AR53" s="3">
        <v>2.07E-2</v>
      </c>
      <c r="AS53" t="s">
        <v>78</v>
      </c>
      <c r="AT53">
        <v>-0.14313999999999999</v>
      </c>
      <c r="AU53" t="s">
        <v>9</v>
      </c>
    </row>
    <row r="54" spans="42:47" hidden="1" outlineLevel="1" x14ac:dyDescent="0.25">
      <c r="AR54" s="3">
        <v>7.0400000000000004E-2</v>
      </c>
      <c r="AS54" t="s">
        <v>44</v>
      </c>
      <c r="AT54">
        <v>-0.48591000000000001</v>
      </c>
      <c r="AU54" t="s">
        <v>9</v>
      </c>
    </row>
    <row r="55" spans="42:47" hidden="1" outlineLevel="1" x14ac:dyDescent="0.25">
      <c r="AR55" s="3">
        <v>9.0300000000000005E-2</v>
      </c>
      <c r="AS55" t="s">
        <v>100</v>
      </c>
      <c r="AT55">
        <v>-0.62378</v>
      </c>
      <c r="AU55" t="s">
        <v>9</v>
      </c>
    </row>
    <row r="56" spans="42:47" hidden="1" outlineLevel="1" x14ac:dyDescent="0.25">
      <c r="AR56" s="3">
        <v>0.1229</v>
      </c>
      <c r="AS56" t="s">
        <v>77</v>
      </c>
      <c r="AT56">
        <v>-0.84911000000000003</v>
      </c>
      <c r="AU56" t="s">
        <v>9</v>
      </c>
    </row>
    <row r="57" spans="42:47" hidden="1" outlineLevel="1" x14ac:dyDescent="0.25">
      <c r="AR57" s="3">
        <v>0.2485</v>
      </c>
      <c r="AS57" t="s">
        <v>79</v>
      </c>
      <c r="AT57">
        <v>-1.71641</v>
      </c>
      <c r="AU57" t="s">
        <v>9</v>
      </c>
    </row>
    <row r="58" spans="42:47" hidden="1" outlineLevel="1" x14ac:dyDescent="0.25">
      <c r="AR58" s="3">
        <v>0.52070000000000005</v>
      </c>
      <c r="AS58" t="s">
        <v>76</v>
      </c>
      <c r="AT58">
        <v>-3.5962200000000002</v>
      </c>
      <c r="AU58" t="s">
        <v>9</v>
      </c>
    </row>
    <row r="59" spans="42:47" hidden="1" outlineLevel="1" x14ac:dyDescent="0.25"/>
    <row r="60" spans="42:47" hidden="1" outlineLevel="1" x14ac:dyDescent="0.25"/>
    <row r="61" spans="42:47" hidden="1" outlineLevel="1" x14ac:dyDescent="0.25"/>
    <row r="62" spans="42:47" hidden="1" outlineLevel="1" x14ac:dyDescent="0.25">
      <c r="AP62" s="2" t="s">
        <v>71</v>
      </c>
    </row>
    <row r="63" spans="42:47" hidden="1" outlineLevel="1" x14ac:dyDescent="0.25">
      <c r="AP63" t="s">
        <v>41</v>
      </c>
      <c r="AS63" t="s">
        <v>42</v>
      </c>
      <c r="AT63" t="s">
        <v>43</v>
      </c>
      <c r="AU63" t="s">
        <v>3</v>
      </c>
    </row>
    <row r="64" spans="42:47" hidden="1" outlineLevel="1" x14ac:dyDescent="0.25">
      <c r="AQ64" s="3">
        <v>1</v>
      </c>
      <c r="AS64" t="s">
        <v>92</v>
      </c>
      <c r="AT64">
        <v>-7.92E-3</v>
      </c>
      <c r="AU64" t="s">
        <v>25</v>
      </c>
    </row>
    <row r="65" spans="15:47" hidden="1" outlineLevel="1" x14ac:dyDescent="0.25">
      <c r="AR65" s="3">
        <v>-8.5000000000000006E-3</v>
      </c>
      <c r="AS65" t="s">
        <v>94</v>
      </c>
      <c r="AT65" s="1">
        <v>6.7210400000000003E-5</v>
      </c>
      <c r="AU65" t="s">
        <v>25</v>
      </c>
    </row>
    <row r="66" spans="15:47" hidden="1" outlineLevel="1" x14ac:dyDescent="0.25">
      <c r="AR66" s="3">
        <v>-2.8E-3</v>
      </c>
      <c r="AS66" t="s">
        <v>47</v>
      </c>
      <c r="AT66" s="1">
        <v>2.24188E-5</v>
      </c>
      <c r="AU66" t="s">
        <v>25</v>
      </c>
    </row>
    <row r="67" spans="15:47" hidden="1" outlineLevel="1" x14ac:dyDescent="0.25">
      <c r="AR67" s="3">
        <v>-1.9E-3</v>
      </c>
      <c r="AS67" t="s">
        <v>96</v>
      </c>
      <c r="AT67" s="1">
        <v>1.5382700000000001E-5</v>
      </c>
      <c r="AU67" t="s">
        <v>25</v>
      </c>
    </row>
    <row r="68" spans="15:47" hidden="1" outlineLevel="1" x14ac:dyDescent="0.25">
      <c r="AR68" s="3">
        <v>-1E-4</v>
      </c>
      <c r="AS68" t="s">
        <v>46</v>
      </c>
      <c r="AT68" s="1">
        <v>4.5516200000000001E-7</v>
      </c>
      <c r="AU68" t="s">
        <v>25</v>
      </c>
    </row>
    <row r="69" spans="15:47" hidden="1" outlineLevel="1" x14ac:dyDescent="0.25">
      <c r="AR69" s="3">
        <v>0</v>
      </c>
      <c r="AS69" t="s">
        <v>93</v>
      </c>
      <c r="AT69" s="1">
        <v>3.06782E-7</v>
      </c>
      <c r="AU69" t="s">
        <v>25</v>
      </c>
    </row>
    <row r="70" spans="15:47" hidden="1" outlineLevel="1" x14ac:dyDescent="0.25">
      <c r="AR70" s="3">
        <v>0</v>
      </c>
      <c r="AS70" t="s">
        <v>95</v>
      </c>
      <c r="AT70" s="1">
        <v>3.7340100000000001E-8</v>
      </c>
      <c r="AU70" t="s">
        <v>25</v>
      </c>
    </row>
    <row r="71" spans="15:47" hidden="1" outlineLevel="1" x14ac:dyDescent="0.25">
      <c r="AR71" s="3">
        <v>0</v>
      </c>
      <c r="AS71" t="s">
        <v>97</v>
      </c>
      <c r="AT71" s="1">
        <v>2.2021599999999998E-8</v>
      </c>
      <c r="AU71" t="s">
        <v>25</v>
      </c>
    </row>
    <row r="72" spans="15:47" hidden="1" outlineLevel="1" x14ac:dyDescent="0.25">
      <c r="AR72" s="3">
        <v>0</v>
      </c>
      <c r="AS72" t="s">
        <v>98</v>
      </c>
      <c r="AT72" s="1">
        <v>4.96029E-9</v>
      </c>
      <c r="AU72" t="s">
        <v>25</v>
      </c>
    </row>
    <row r="73" spans="15:47" hidden="1" outlineLevel="1" x14ac:dyDescent="0.25">
      <c r="AR73" s="3">
        <v>0</v>
      </c>
      <c r="AS73" t="s">
        <v>99</v>
      </c>
      <c r="AT73" s="1">
        <v>-3.8000499999999997E-8</v>
      </c>
      <c r="AU73" t="s">
        <v>25</v>
      </c>
    </row>
    <row r="74" spans="15:47" hidden="1" outlineLevel="1" x14ac:dyDescent="0.25">
      <c r="AR74" s="3">
        <v>6.9999999999999999E-4</v>
      </c>
      <c r="AS74" t="s">
        <v>44</v>
      </c>
      <c r="AT74" s="1">
        <v>-5.3094399999999998E-6</v>
      </c>
      <c r="AU74" t="s">
        <v>25</v>
      </c>
    </row>
    <row r="75" spans="15:47" hidden="1" outlineLevel="1" x14ac:dyDescent="0.25">
      <c r="AR75" s="3">
        <v>2E-3</v>
      </c>
      <c r="AS75" t="s">
        <v>78</v>
      </c>
      <c r="AT75" s="1">
        <v>-1.60608E-5</v>
      </c>
      <c r="AU75" t="s">
        <v>25</v>
      </c>
    </row>
    <row r="76" spans="15:47" hidden="1" outlineLevel="1" x14ac:dyDescent="0.25">
      <c r="AR76" s="3">
        <v>9.7699999999999995E-2</v>
      </c>
      <c r="AS76" t="s">
        <v>77</v>
      </c>
      <c r="AT76">
        <v>-7.6999999999999996E-4</v>
      </c>
      <c r="AU76" t="s">
        <v>25</v>
      </c>
    </row>
    <row r="77" spans="15:47" hidden="1" outlineLevel="1" x14ac:dyDescent="0.25">
      <c r="AR77" s="3">
        <v>0.2291</v>
      </c>
      <c r="AS77" t="s">
        <v>79</v>
      </c>
      <c r="AT77">
        <v>-1.81E-3</v>
      </c>
      <c r="AU77" t="s">
        <v>25</v>
      </c>
    </row>
    <row r="78" spans="15:47" hidden="1" outlineLevel="1" x14ac:dyDescent="0.25">
      <c r="AR78" s="3">
        <v>0.24179999999999999</v>
      </c>
      <c r="AS78" t="s">
        <v>100</v>
      </c>
      <c r="AT78">
        <v>-1.91E-3</v>
      </c>
      <c r="AU78" t="s">
        <v>25</v>
      </c>
    </row>
    <row r="79" spans="15:47" hidden="1" outlineLevel="1" x14ac:dyDescent="0.25">
      <c r="AR79" s="3">
        <v>0.44209999999999999</v>
      </c>
      <c r="AS79" t="s">
        <v>76</v>
      </c>
      <c r="AT79">
        <v>-3.5000000000000001E-3</v>
      </c>
      <c r="AU79" t="s">
        <v>25</v>
      </c>
    </row>
    <row r="80" spans="15:47" hidden="1" outlineLevel="1" x14ac:dyDescent="0.25">
      <c r="O80" t="s">
        <v>111</v>
      </c>
    </row>
    <row r="81" spans="2:56" hidden="1" outlineLevel="1" x14ac:dyDescent="0.25">
      <c r="B81" s="2" t="s">
        <v>102</v>
      </c>
      <c r="D81" t="s">
        <v>103</v>
      </c>
      <c r="E81">
        <f>Production!L23</f>
        <v>158.31753555220587</v>
      </c>
      <c r="F81">
        <f>Production!M23</f>
        <v>158.47437844640999</v>
      </c>
      <c r="G81">
        <f>Production!N23</f>
        <v>158.2910841588311</v>
      </c>
      <c r="H81">
        <f>Production!O23</f>
        <v>158.44307491004136</v>
      </c>
      <c r="I81">
        <f>Production!P23</f>
        <v>159.43</v>
      </c>
      <c r="J81">
        <f>Production!Q23</f>
        <v>158.46820991008153</v>
      </c>
      <c r="K81">
        <f>Production!R23</f>
        <v>157.99699532763796</v>
      </c>
      <c r="M81" s="2" t="s">
        <v>104</v>
      </c>
      <c r="O81" t="str">
        <f>D81</f>
        <v>Wh/cell</v>
      </c>
      <c r="P81">
        <f t="shared" ref="P81:V81" si="0">E81</f>
        <v>158.31753555220587</v>
      </c>
      <c r="Q81">
        <f t="shared" si="0"/>
        <v>158.47437844640999</v>
      </c>
      <c r="R81">
        <f t="shared" si="0"/>
        <v>158.2910841588311</v>
      </c>
      <c r="S81">
        <f t="shared" si="0"/>
        <v>158.44307491004136</v>
      </c>
      <c r="T81">
        <f t="shared" si="0"/>
        <v>159.43</v>
      </c>
      <c r="U81">
        <f t="shared" si="0"/>
        <v>158.46820991008153</v>
      </c>
      <c r="V81">
        <f t="shared" si="0"/>
        <v>157.99699532763796</v>
      </c>
      <c r="X81" s="2" t="s">
        <v>106</v>
      </c>
      <c r="AH81" s="2" t="s">
        <v>107</v>
      </c>
      <c r="AJ81" s="281" t="str">
        <f>E82</f>
        <v>NaNMC</v>
      </c>
      <c r="AK81" s="281"/>
      <c r="AL81" s="281"/>
      <c r="AM81" s="279" t="str">
        <f>F82</f>
        <v>NaMVP</v>
      </c>
      <c r="AN81" s="280"/>
      <c r="AO81" s="280"/>
      <c r="AP81" s="279" t="str">
        <f>G82</f>
        <v>NaMMO</v>
      </c>
      <c r="AQ81" s="280"/>
      <c r="AR81" s="280"/>
      <c r="AS81" s="279" t="str">
        <f>H82</f>
        <v>NaNMMT</v>
      </c>
      <c r="AT81" s="280"/>
      <c r="AU81" s="280"/>
      <c r="AV81" s="279" t="str">
        <f>I82</f>
        <v>NaPBA</v>
      </c>
      <c r="AW81" s="280"/>
      <c r="AX81" s="280"/>
      <c r="AY81" s="279" t="str">
        <f>J82</f>
        <v>LiNMC</v>
      </c>
      <c r="AZ81" s="280"/>
      <c r="BA81" s="280"/>
      <c r="BB81" s="279" t="str">
        <f>K82</f>
        <v>LiFP</v>
      </c>
      <c r="BC81" s="280"/>
      <c r="BD81" s="280"/>
    </row>
    <row r="82" spans="2:56" hidden="1" outlineLevel="1" x14ac:dyDescent="0.25">
      <c r="D82" s="2" t="str">
        <f>Production!K24</f>
        <v>per cell</v>
      </c>
      <c r="E82" s="2" t="str">
        <f>Production!L24</f>
        <v>NaNMC</v>
      </c>
      <c r="F82" s="2" t="str">
        <f>Production!M24</f>
        <v>NaMVP</v>
      </c>
      <c r="G82" s="2" t="str">
        <f>Production!N24</f>
        <v>NaMMO</v>
      </c>
      <c r="H82" s="2" t="str">
        <f>Production!O24</f>
        <v>NaNMMT</v>
      </c>
      <c r="I82" s="2" t="str">
        <f>Production!P24</f>
        <v>NaPBA</v>
      </c>
      <c r="J82" s="2" t="str">
        <f>Production!Q24</f>
        <v>LiNMC</v>
      </c>
      <c r="K82" s="2" t="str">
        <f>Production!R24</f>
        <v>LiFP</v>
      </c>
      <c r="O82" s="2" t="s">
        <v>110</v>
      </c>
      <c r="P82" s="2" t="str">
        <f t="shared" ref="P82:V82" si="1">E82</f>
        <v>NaNMC</v>
      </c>
      <c r="Q82" s="2" t="str">
        <f t="shared" si="1"/>
        <v>NaMVP</v>
      </c>
      <c r="R82" s="2" t="str">
        <f t="shared" si="1"/>
        <v>NaMMO</v>
      </c>
      <c r="S82" s="2" t="str">
        <f t="shared" si="1"/>
        <v>NaNMMT</v>
      </c>
      <c r="T82" s="2" t="str">
        <f t="shared" si="1"/>
        <v>NaPBA</v>
      </c>
      <c r="U82" s="2" t="str">
        <f t="shared" si="1"/>
        <v>LiNMC</v>
      </c>
      <c r="V82" s="2" t="str">
        <f t="shared" si="1"/>
        <v>LiFP</v>
      </c>
      <c r="Y82" s="2" t="str">
        <f t="shared" ref="Y82:AF82" si="2">O82</f>
        <v>per kg</v>
      </c>
      <c r="Z82" s="2" t="str">
        <f t="shared" si="2"/>
        <v>NaNMC</v>
      </c>
      <c r="AA82" s="2" t="str">
        <f t="shared" si="2"/>
        <v>NaMVP</v>
      </c>
      <c r="AB82" s="2" t="str">
        <f t="shared" si="2"/>
        <v>NaMMO</v>
      </c>
      <c r="AC82" s="2" t="str">
        <f t="shared" si="2"/>
        <v>NaNMMT</v>
      </c>
      <c r="AD82" s="2" t="str">
        <f t="shared" si="2"/>
        <v>NaPBA</v>
      </c>
      <c r="AE82" s="2" t="str">
        <f t="shared" si="2"/>
        <v>LiNMC</v>
      </c>
      <c r="AF82" s="2" t="str">
        <f t="shared" si="2"/>
        <v>LiFP</v>
      </c>
      <c r="AI82" s="2" t="s">
        <v>110</v>
      </c>
      <c r="AJ82" s="15" t="s">
        <v>108</v>
      </c>
      <c r="AK82" s="15" t="s">
        <v>109</v>
      </c>
      <c r="AL82" s="15" t="s">
        <v>105</v>
      </c>
      <c r="AM82" s="16" t="s">
        <v>108</v>
      </c>
      <c r="AN82" s="15" t="s">
        <v>109</v>
      </c>
      <c r="AO82" s="15" t="s">
        <v>105</v>
      </c>
      <c r="AP82" s="16" t="s">
        <v>108</v>
      </c>
      <c r="AQ82" s="15" t="s">
        <v>109</v>
      </c>
      <c r="AR82" s="15" t="s">
        <v>105</v>
      </c>
      <c r="AS82" s="16" t="s">
        <v>108</v>
      </c>
      <c r="AT82" s="15" t="s">
        <v>109</v>
      </c>
      <c r="AU82" s="15" t="s">
        <v>105</v>
      </c>
      <c r="AV82" s="16" t="s">
        <v>108</v>
      </c>
      <c r="AW82" s="15" t="s">
        <v>109</v>
      </c>
      <c r="AX82" s="15" t="s">
        <v>105</v>
      </c>
      <c r="AY82" s="16" t="s">
        <v>108</v>
      </c>
      <c r="AZ82" s="15" t="s">
        <v>109</v>
      </c>
      <c r="BA82" s="15" t="s">
        <v>105</v>
      </c>
      <c r="BB82" s="16" t="s">
        <v>108</v>
      </c>
      <c r="BC82" s="15" t="s">
        <v>109</v>
      </c>
      <c r="BD82" s="15" t="s">
        <v>105</v>
      </c>
    </row>
    <row r="83" spans="2:56" hidden="1" outlineLevel="1" x14ac:dyDescent="0.25">
      <c r="D83" t="str">
        <f>Production!K25</f>
        <v>AP</v>
      </c>
      <c r="E83">
        <f>Production!L25</f>
        <v>0.15678</v>
      </c>
      <c r="F83">
        <f>Production!M25</f>
        <v>0.13553999999999999</v>
      </c>
      <c r="G83">
        <f>Production!N25</f>
        <v>7.8920000000000004E-2</v>
      </c>
      <c r="H83">
        <f>Production!O25</f>
        <v>8.3940000000000001E-2</v>
      </c>
      <c r="I83">
        <f>Production!P25</f>
        <v>9.1389999999999999E-2</v>
      </c>
      <c r="J83">
        <f>Production!Q25</f>
        <v>7.1440000000000003E-2</v>
      </c>
      <c r="K83">
        <f>Production!R25</f>
        <v>5.3010000000000002E-2</v>
      </c>
      <c r="L83" t="str">
        <f>Production!S25</f>
        <v>molc H+ eq</v>
      </c>
      <c r="O83" t="str">
        <f t="shared" ref="O83:O96" si="3">D83</f>
        <v>AP</v>
      </c>
      <c r="T83">
        <f>AV6</f>
        <v>-0.10025000000000001</v>
      </c>
      <c r="Y83" t="str">
        <f t="shared" ref="Y83:Y96" si="4">O83</f>
        <v>AP</v>
      </c>
      <c r="Z83">
        <f t="shared" ref="Z83:Z88" si="5">E83+P83</f>
        <v>0.15678</v>
      </c>
      <c r="AA83">
        <f t="shared" ref="AA83:AF88" si="6">F83+Q83</f>
        <v>0.13553999999999999</v>
      </c>
      <c r="AB83">
        <f t="shared" si="6"/>
        <v>7.8920000000000004E-2</v>
      </c>
      <c r="AC83">
        <f t="shared" si="6"/>
        <v>8.3940000000000001E-2</v>
      </c>
      <c r="AD83">
        <f t="shared" si="6"/>
        <v>-8.8600000000000068E-3</v>
      </c>
      <c r="AE83">
        <f t="shared" si="6"/>
        <v>7.1440000000000003E-2</v>
      </c>
      <c r="AF83">
        <f t="shared" si="6"/>
        <v>5.3010000000000002E-2</v>
      </c>
      <c r="AI83" t="str">
        <f t="shared" ref="AI83:AI88" si="7">Y83</f>
        <v>AP</v>
      </c>
      <c r="AJ83">
        <f>E83</f>
        <v>0.15678</v>
      </c>
      <c r="AK83">
        <f t="shared" ref="AK83:AK88" si="8">P83</f>
        <v>0</v>
      </c>
      <c r="AL83">
        <f>AJ83+AK83</f>
        <v>0.15678</v>
      </c>
      <c r="AM83" s="8">
        <f t="shared" ref="AM83:AM88" si="9">F83</f>
        <v>0.13553999999999999</v>
      </c>
      <c r="AN83" s="17">
        <f t="shared" ref="AN83:AN88" si="10">Q83</f>
        <v>0</v>
      </c>
      <c r="AO83" s="17">
        <f t="shared" ref="AO83:AO88" si="11">AM83+AN83</f>
        <v>0.13553999999999999</v>
      </c>
      <c r="AP83" s="8">
        <f t="shared" ref="AP83:AP88" si="12">G83</f>
        <v>7.8920000000000004E-2</v>
      </c>
      <c r="AQ83" s="17">
        <f t="shared" ref="AQ83:AQ88" si="13">R83</f>
        <v>0</v>
      </c>
      <c r="AR83" s="17">
        <f t="shared" ref="AR83:AR88" si="14">AP83+AQ83</f>
        <v>7.8920000000000004E-2</v>
      </c>
      <c r="AS83" s="8">
        <f t="shared" ref="AS83:AS88" si="15">H83</f>
        <v>8.3940000000000001E-2</v>
      </c>
      <c r="AT83" s="17">
        <f t="shared" ref="AT83:AT88" si="16">S83</f>
        <v>0</v>
      </c>
      <c r="AU83" s="17">
        <f t="shared" ref="AU83:AU88" si="17">AS83+AT83</f>
        <v>8.3940000000000001E-2</v>
      </c>
      <c r="AV83" s="8">
        <f t="shared" ref="AV83:AV88" si="18">I83</f>
        <v>9.1389999999999999E-2</v>
      </c>
      <c r="AW83" s="17">
        <f t="shared" ref="AW83:AW88" si="19">T83</f>
        <v>-0.10025000000000001</v>
      </c>
      <c r="AX83" s="17">
        <f t="shared" ref="AX83:AX88" si="20">AV83+AW83</f>
        <v>-8.8600000000000068E-3</v>
      </c>
      <c r="AY83" s="8">
        <f t="shared" ref="AY83:AY88" si="21">J83</f>
        <v>7.1440000000000003E-2</v>
      </c>
      <c r="AZ83" s="17">
        <f t="shared" ref="AZ83:AZ88" si="22">U83</f>
        <v>0</v>
      </c>
      <c r="BA83" s="17">
        <f t="shared" ref="BA83:BA88" si="23">AY83+AZ83</f>
        <v>7.1440000000000003E-2</v>
      </c>
      <c r="BB83" s="8">
        <f t="shared" ref="BB83:BB88" si="24">K83</f>
        <v>5.3010000000000002E-2</v>
      </c>
      <c r="BC83" s="17">
        <f t="shared" ref="BC83:BC88" si="25">V83</f>
        <v>0</v>
      </c>
      <c r="BD83" s="17">
        <f t="shared" ref="BD83:BD88" si="26">BB83+BC83</f>
        <v>5.3010000000000002E-2</v>
      </c>
    </row>
    <row r="84" spans="2:56" hidden="1" outlineLevel="1" x14ac:dyDescent="0.25">
      <c r="D84" t="str">
        <f>Production!K26</f>
        <v>GWP</v>
      </c>
      <c r="E84">
        <f>Production!L26</f>
        <v>13.71866</v>
      </c>
      <c r="F84">
        <f>Production!M26</f>
        <v>14.20745</v>
      </c>
      <c r="G84">
        <f>Production!N26</f>
        <v>8.2842199999999995</v>
      </c>
      <c r="H84">
        <f>Production!O26</f>
        <v>8.0170899999999996</v>
      </c>
      <c r="I84">
        <f>Production!P26</f>
        <v>13.87795</v>
      </c>
      <c r="J84">
        <f>Production!Q26</f>
        <v>7.1000800000000002</v>
      </c>
      <c r="K84">
        <f>Production!R26</f>
        <v>7.8349700000000002</v>
      </c>
      <c r="L84" t="str">
        <f>Production!S26</f>
        <v>kg CO2 eq</v>
      </c>
      <c r="O84" t="str">
        <f t="shared" si="3"/>
        <v>GWP</v>
      </c>
      <c r="T84">
        <f>AV7</f>
        <v>-6.9069399999999996</v>
      </c>
      <c r="Y84" t="str">
        <f t="shared" si="4"/>
        <v>GWP</v>
      </c>
      <c r="Z84">
        <f t="shared" si="5"/>
        <v>13.71866</v>
      </c>
      <c r="AA84">
        <f t="shared" si="6"/>
        <v>14.20745</v>
      </c>
      <c r="AB84">
        <f t="shared" si="6"/>
        <v>8.2842199999999995</v>
      </c>
      <c r="AC84">
        <f t="shared" si="6"/>
        <v>8.0170899999999996</v>
      </c>
      <c r="AD84">
        <f t="shared" si="6"/>
        <v>6.9710100000000006</v>
      </c>
      <c r="AE84">
        <f t="shared" si="6"/>
        <v>7.1000800000000002</v>
      </c>
      <c r="AF84">
        <f t="shared" si="6"/>
        <v>7.8349700000000002</v>
      </c>
      <c r="AI84" t="str">
        <f t="shared" si="7"/>
        <v>GWP</v>
      </c>
      <c r="AJ84">
        <f t="shared" ref="AJ84:AJ96" si="27">E84</f>
        <v>13.71866</v>
      </c>
      <c r="AK84">
        <f t="shared" si="8"/>
        <v>0</v>
      </c>
      <c r="AL84">
        <f t="shared" ref="AL84:AL96" si="28">AJ84+AK84</f>
        <v>13.71866</v>
      </c>
      <c r="AM84" s="8">
        <f t="shared" si="9"/>
        <v>14.20745</v>
      </c>
      <c r="AN84" s="17">
        <f t="shared" si="10"/>
        <v>0</v>
      </c>
      <c r="AO84" s="17">
        <f t="shared" si="11"/>
        <v>14.20745</v>
      </c>
      <c r="AP84" s="8">
        <f t="shared" si="12"/>
        <v>8.2842199999999995</v>
      </c>
      <c r="AQ84" s="17">
        <f t="shared" si="13"/>
        <v>0</v>
      </c>
      <c r="AR84" s="17">
        <f t="shared" si="14"/>
        <v>8.2842199999999995</v>
      </c>
      <c r="AS84" s="8">
        <f t="shared" si="15"/>
        <v>8.0170899999999996</v>
      </c>
      <c r="AT84" s="17">
        <f t="shared" si="16"/>
        <v>0</v>
      </c>
      <c r="AU84" s="17">
        <f t="shared" si="17"/>
        <v>8.0170899999999996</v>
      </c>
      <c r="AV84" s="8">
        <f t="shared" si="18"/>
        <v>13.87795</v>
      </c>
      <c r="AW84" s="17">
        <f t="shared" si="19"/>
        <v>-6.9069399999999996</v>
      </c>
      <c r="AX84" s="17">
        <f t="shared" si="20"/>
        <v>6.9710100000000006</v>
      </c>
      <c r="AY84" s="8">
        <f t="shared" si="21"/>
        <v>7.1000800000000002</v>
      </c>
      <c r="AZ84" s="17">
        <f t="shared" si="22"/>
        <v>0</v>
      </c>
      <c r="BA84" s="17">
        <f t="shared" si="23"/>
        <v>7.1000800000000002</v>
      </c>
      <c r="BB84" s="8">
        <f t="shared" si="24"/>
        <v>7.8349700000000002</v>
      </c>
      <c r="BC84" s="17">
        <f t="shared" si="25"/>
        <v>0</v>
      </c>
      <c r="BD84" s="17">
        <f t="shared" si="26"/>
        <v>7.8349700000000002</v>
      </c>
    </row>
    <row r="85" spans="2:56" hidden="1" outlineLevel="1" x14ac:dyDescent="0.25">
      <c r="D85" t="str">
        <f>Production!K27</f>
        <v>Htox</v>
      </c>
      <c r="E85">
        <f>Production!L27</f>
        <v>1.8349560000000001E-2</v>
      </c>
      <c r="F85">
        <f>Production!M27</f>
        <v>2.7620600000000002E-2</v>
      </c>
      <c r="G85">
        <f>Production!N27</f>
        <v>2.7495950000000001E-3</v>
      </c>
      <c r="H85">
        <f>Production!O27</f>
        <v>4.66717E-3</v>
      </c>
      <c r="I85">
        <f>Production!P27</f>
        <v>4.3252999999999998E-3</v>
      </c>
      <c r="J85">
        <f>Production!Q27</f>
        <v>1.6488590000000001E-2</v>
      </c>
      <c r="K85">
        <f>Production!R27</f>
        <v>1.5776860000000004E-2</v>
      </c>
      <c r="L85" t="str">
        <f>Production!S27</f>
        <v>mCTUh</v>
      </c>
      <c r="O85" t="str">
        <f t="shared" si="3"/>
        <v>Htox</v>
      </c>
      <c r="T85" s="1">
        <f>(AV10+AV11)*1000</f>
        <v>-2.4339989999999999E-2</v>
      </c>
      <c r="W85" t="str">
        <f>L85</f>
        <v>mCTUh</v>
      </c>
      <c r="Y85" t="str">
        <f t="shared" si="4"/>
        <v>Htox</v>
      </c>
      <c r="Z85">
        <f t="shared" si="5"/>
        <v>1.8349560000000001E-2</v>
      </c>
      <c r="AA85">
        <f t="shared" si="6"/>
        <v>2.7620600000000002E-2</v>
      </c>
      <c r="AB85">
        <f t="shared" si="6"/>
        <v>2.7495950000000001E-3</v>
      </c>
      <c r="AC85">
        <f t="shared" si="6"/>
        <v>4.66717E-3</v>
      </c>
      <c r="AD85">
        <f t="shared" si="6"/>
        <v>-2.0014689999999998E-2</v>
      </c>
      <c r="AE85">
        <f t="shared" si="6"/>
        <v>1.6488590000000001E-2</v>
      </c>
      <c r="AF85">
        <f t="shared" si="6"/>
        <v>1.5776860000000004E-2</v>
      </c>
      <c r="AG85" t="str">
        <f>W85</f>
        <v>mCTUh</v>
      </c>
      <c r="AI85" t="str">
        <f t="shared" si="7"/>
        <v>Htox</v>
      </c>
      <c r="AJ85">
        <f t="shared" si="27"/>
        <v>1.8349560000000001E-2</v>
      </c>
      <c r="AK85">
        <f t="shared" si="8"/>
        <v>0</v>
      </c>
      <c r="AL85">
        <f t="shared" si="28"/>
        <v>1.8349560000000001E-2</v>
      </c>
      <c r="AM85" s="8">
        <f t="shared" si="9"/>
        <v>2.7620600000000002E-2</v>
      </c>
      <c r="AN85" s="17">
        <f t="shared" si="10"/>
        <v>0</v>
      </c>
      <c r="AO85" s="17">
        <f t="shared" si="11"/>
        <v>2.7620600000000002E-2</v>
      </c>
      <c r="AP85" s="8">
        <f t="shared" si="12"/>
        <v>2.7495950000000001E-3</v>
      </c>
      <c r="AQ85" s="17">
        <f t="shared" si="13"/>
        <v>0</v>
      </c>
      <c r="AR85" s="17">
        <f t="shared" si="14"/>
        <v>2.7495950000000001E-3</v>
      </c>
      <c r="AS85" s="8">
        <f t="shared" si="15"/>
        <v>4.66717E-3</v>
      </c>
      <c r="AT85" s="17">
        <f t="shared" si="16"/>
        <v>0</v>
      </c>
      <c r="AU85" s="17">
        <f t="shared" si="17"/>
        <v>4.66717E-3</v>
      </c>
      <c r="AV85" s="8">
        <f t="shared" si="18"/>
        <v>4.3252999999999998E-3</v>
      </c>
      <c r="AW85" s="17">
        <f t="shared" si="19"/>
        <v>-2.4339989999999999E-2</v>
      </c>
      <c r="AX85" s="17">
        <f t="shared" si="20"/>
        <v>-2.0014689999999998E-2</v>
      </c>
      <c r="AY85" s="8">
        <f t="shared" si="21"/>
        <v>1.6488590000000001E-2</v>
      </c>
      <c r="AZ85" s="17">
        <f t="shared" si="22"/>
        <v>0</v>
      </c>
      <c r="BA85" s="17">
        <f t="shared" si="23"/>
        <v>1.6488590000000001E-2</v>
      </c>
      <c r="BB85" s="8">
        <f t="shared" si="24"/>
        <v>1.5776860000000004E-2</v>
      </c>
      <c r="BC85" s="17">
        <f t="shared" si="25"/>
        <v>0</v>
      </c>
      <c r="BD85" s="17">
        <f t="shared" si="26"/>
        <v>1.5776860000000004E-2</v>
      </c>
    </row>
    <row r="86" spans="2:56" hidden="1" outlineLevel="1" x14ac:dyDescent="0.25">
      <c r="D86" t="str">
        <f>Production!K28</f>
        <v>RDP</v>
      </c>
      <c r="E86">
        <f>Production!L28</f>
        <v>5.7299999999999999E-3</v>
      </c>
      <c r="F86">
        <f>Production!M28</f>
        <v>1.24E-3</v>
      </c>
      <c r="G86">
        <f>Production!N28</f>
        <v>8.4000000000000003E-4</v>
      </c>
      <c r="H86">
        <f>Production!O28</f>
        <v>1.4400000000000001E-3</v>
      </c>
      <c r="I86">
        <f>Production!P28</f>
        <v>1.2800000000000001E-3</v>
      </c>
      <c r="J86">
        <f>Production!Q28</f>
        <v>5.0299999999999997E-3</v>
      </c>
      <c r="K86">
        <f>Production!R28</f>
        <v>4.8599999999999997E-3</v>
      </c>
      <c r="L86" t="str">
        <f>Production!S28</f>
        <v>kg Sb eq</v>
      </c>
      <c r="O86" t="str">
        <f t="shared" si="3"/>
        <v>RDP</v>
      </c>
      <c r="T86">
        <f>AV16</f>
        <v>-7.92E-3</v>
      </c>
      <c r="Y86" t="str">
        <f t="shared" si="4"/>
        <v>RDP</v>
      </c>
      <c r="Z86">
        <f t="shared" si="5"/>
        <v>5.7299999999999999E-3</v>
      </c>
      <c r="AA86">
        <f t="shared" si="6"/>
        <v>1.24E-3</v>
      </c>
      <c r="AB86">
        <f t="shared" si="6"/>
        <v>8.4000000000000003E-4</v>
      </c>
      <c r="AC86">
        <f t="shared" si="6"/>
        <v>1.4400000000000001E-3</v>
      </c>
      <c r="AD86">
        <f t="shared" si="6"/>
        <v>-6.6400000000000001E-3</v>
      </c>
      <c r="AE86">
        <f t="shared" si="6"/>
        <v>5.0299999999999997E-3</v>
      </c>
      <c r="AF86">
        <f t="shared" si="6"/>
        <v>4.8599999999999997E-3</v>
      </c>
      <c r="AI86" t="str">
        <f t="shared" si="7"/>
        <v>RDP</v>
      </c>
      <c r="AJ86">
        <f t="shared" si="27"/>
        <v>5.7299999999999999E-3</v>
      </c>
      <c r="AK86">
        <f t="shared" si="8"/>
        <v>0</v>
      </c>
      <c r="AL86">
        <f t="shared" si="28"/>
        <v>5.7299999999999999E-3</v>
      </c>
      <c r="AM86" s="8">
        <f t="shared" si="9"/>
        <v>1.24E-3</v>
      </c>
      <c r="AN86" s="17">
        <f t="shared" si="10"/>
        <v>0</v>
      </c>
      <c r="AO86" s="17">
        <f t="shared" si="11"/>
        <v>1.24E-3</v>
      </c>
      <c r="AP86" s="8">
        <f t="shared" si="12"/>
        <v>8.4000000000000003E-4</v>
      </c>
      <c r="AQ86" s="17">
        <f t="shared" si="13"/>
        <v>0</v>
      </c>
      <c r="AR86" s="17">
        <f t="shared" si="14"/>
        <v>8.4000000000000003E-4</v>
      </c>
      <c r="AS86" s="8">
        <f t="shared" si="15"/>
        <v>1.4400000000000001E-3</v>
      </c>
      <c r="AT86" s="17">
        <f t="shared" si="16"/>
        <v>0</v>
      </c>
      <c r="AU86" s="17">
        <f t="shared" si="17"/>
        <v>1.4400000000000001E-3</v>
      </c>
      <c r="AV86" s="8">
        <f t="shared" si="18"/>
        <v>1.2800000000000001E-3</v>
      </c>
      <c r="AW86" s="17">
        <f t="shared" si="19"/>
        <v>-7.92E-3</v>
      </c>
      <c r="AX86" s="17">
        <f t="shared" si="20"/>
        <v>-6.6400000000000001E-3</v>
      </c>
      <c r="AY86" s="8">
        <f t="shared" si="21"/>
        <v>5.0299999999999997E-3</v>
      </c>
      <c r="AZ86" s="17">
        <f t="shared" si="22"/>
        <v>0</v>
      </c>
      <c r="BA86" s="17">
        <f t="shared" si="23"/>
        <v>5.0299999999999997E-3</v>
      </c>
      <c r="BB86" s="8">
        <f t="shared" si="24"/>
        <v>4.8599999999999997E-3</v>
      </c>
      <c r="BC86" s="17">
        <f t="shared" si="25"/>
        <v>0</v>
      </c>
      <c r="BD86" s="17">
        <f t="shared" si="26"/>
        <v>4.8599999999999997E-3</v>
      </c>
    </row>
    <row r="87" spans="2:56" hidden="1" outlineLevel="1" x14ac:dyDescent="0.25">
      <c r="D87" t="str">
        <f>Production!K29</f>
        <v>ODP</v>
      </c>
      <c r="E87">
        <f>Production!L29</f>
        <v>1.8274000000000001E-6</v>
      </c>
      <c r="F87">
        <f>Production!M29</f>
        <v>1.23342E-6</v>
      </c>
      <c r="G87">
        <f>Production!N29</f>
        <v>7.3945600000000003E-7</v>
      </c>
      <c r="H87">
        <f>Production!O29</f>
        <v>7.3717300000000001E-7</v>
      </c>
      <c r="I87">
        <f>Production!P29</f>
        <v>1.41684E-6</v>
      </c>
      <c r="J87">
        <f>Production!Q29</f>
        <v>7.8499000000000004E-7</v>
      </c>
      <c r="K87">
        <f>Production!R29</f>
        <v>6.1755400000000003E-7</v>
      </c>
      <c r="L87" t="str">
        <f>Production!S29</f>
        <v>kg CFC-11 eq</v>
      </c>
      <c r="O87" t="str">
        <f t="shared" si="3"/>
        <v>ODP</v>
      </c>
      <c r="T87" s="1">
        <f>AV17</f>
        <v>-6.9072700000000001E-7</v>
      </c>
      <c r="Y87" t="str">
        <f t="shared" si="4"/>
        <v>ODP</v>
      </c>
      <c r="Z87">
        <f t="shared" si="5"/>
        <v>1.8274000000000001E-6</v>
      </c>
      <c r="AA87">
        <f t="shared" si="6"/>
        <v>1.23342E-6</v>
      </c>
      <c r="AB87">
        <f t="shared" si="6"/>
        <v>7.3945600000000003E-7</v>
      </c>
      <c r="AC87">
        <f t="shared" si="6"/>
        <v>7.3717300000000001E-7</v>
      </c>
      <c r="AD87">
        <f t="shared" si="6"/>
        <v>7.2611299999999996E-7</v>
      </c>
      <c r="AE87">
        <f t="shared" si="6"/>
        <v>7.8499000000000004E-7</v>
      </c>
      <c r="AF87">
        <f t="shared" si="6"/>
        <v>6.1755400000000003E-7</v>
      </c>
      <c r="AI87" t="str">
        <f t="shared" si="7"/>
        <v>ODP</v>
      </c>
      <c r="AJ87">
        <f t="shared" si="27"/>
        <v>1.8274000000000001E-6</v>
      </c>
      <c r="AK87">
        <f t="shared" si="8"/>
        <v>0</v>
      </c>
      <c r="AL87">
        <f t="shared" si="28"/>
        <v>1.8274000000000001E-6</v>
      </c>
      <c r="AM87" s="8">
        <f t="shared" si="9"/>
        <v>1.23342E-6</v>
      </c>
      <c r="AN87" s="17">
        <f t="shared" si="10"/>
        <v>0</v>
      </c>
      <c r="AO87" s="17">
        <f t="shared" si="11"/>
        <v>1.23342E-6</v>
      </c>
      <c r="AP87" s="8">
        <f t="shared" si="12"/>
        <v>7.3945600000000003E-7</v>
      </c>
      <c r="AQ87" s="17">
        <f t="shared" si="13"/>
        <v>0</v>
      </c>
      <c r="AR87" s="17">
        <f t="shared" si="14"/>
        <v>7.3945600000000003E-7</v>
      </c>
      <c r="AS87" s="8">
        <f t="shared" si="15"/>
        <v>7.3717300000000001E-7</v>
      </c>
      <c r="AT87" s="17">
        <f t="shared" si="16"/>
        <v>0</v>
      </c>
      <c r="AU87" s="17">
        <f t="shared" si="17"/>
        <v>7.3717300000000001E-7</v>
      </c>
      <c r="AV87" s="8">
        <f t="shared" si="18"/>
        <v>1.41684E-6</v>
      </c>
      <c r="AW87" s="17">
        <f t="shared" si="19"/>
        <v>-6.9072700000000001E-7</v>
      </c>
      <c r="AX87" s="17">
        <f t="shared" si="20"/>
        <v>7.2611299999999996E-7</v>
      </c>
      <c r="AY87" s="8">
        <f t="shared" si="21"/>
        <v>7.8499000000000004E-7</v>
      </c>
      <c r="AZ87" s="17">
        <f t="shared" si="22"/>
        <v>0</v>
      </c>
      <c r="BA87" s="17">
        <f t="shared" si="23"/>
        <v>7.8499000000000004E-7</v>
      </c>
      <c r="BB87" s="8">
        <f t="shared" si="24"/>
        <v>6.1755400000000003E-7</v>
      </c>
      <c r="BC87" s="17">
        <f t="shared" si="25"/>
        <v>0</v>
      </c>
      <c r="BD87" s="17">
        <f t="shared" si="26"/>
        <v>6.1755400000000003E-7</v>
      </c>
    </row>
    <row r="88" spans="2:56" hidden="1" outlineLevel="1" x14ac:dyDescent="0.25">
      <c r="D88" t="str">
        <f>Production!K30</f>
        <v>PMF</v>
      </c>
      <c r="E88">
        <f>Production!L30</f>
        <v>1.158E-2</v>
      </c>
      <c r="F88">
        <f>Production!M30</f>
        <v>1.06E-2</v>
      </c>
      <c r="G88">
        <f>Production!N30</f>
        <v>6.5799999999999999E-3</v>
      </c>
      <c r="H88">
        <f>Production!O30</f>
        <v>5.62E-3</v>
      </c>
      <c r="I88">
        <f>Production!P30</f>
        <v>7.5799999999999999E-3</v>
      </c>
      <c r="J88">
        <f>Production!Q30</f>
        <v>6.4599999999999996E-3</v>
      </c>
      <c r="K88">
        <f>Production!R30</f>
        <v>5.5700000000000003E-3</v>
      </c>
      <c r="L88" t="str">
        <f>Production!S30</f>
        <v>kg PM2.5 eq</v>
      </c>
      <c r="O88" t="str">
        <f t="shared" si="3"/>
        <v>PMF</v>
      </c>
      <c r="T88">
        <f>AV18</f>
        <v>-8.4600000000000005E-3</v>
      </c>
      <c r="Y88" t="str">
        <f t="shared" si="4"/>
        <v>PMF</v>
      </c>
      <c r="Z88">
        <f t="shared" si="5"/>
        <v>1.158E-2</v>
      </c>
      <c r="AA88">
        <f t="shared" si="6"/>
        <v>1.06E-2</v>
      </c>
      <c r="AB88">
        <f t="shared" si="6"/>
        <v>6.5799999999999999E-3</v>
      </c>
      <c r="AC88">
        <f t="shared" si="6"/>
        <v>5.62E-3</v>
      </c>
      <c r="AD88">
        <f t="shared" si="6"/>
        <v>-8.8000000000000057E-4</v>
      </c>
      <c r="AE88">
        <f t="shared" si="6"/>
        <v>6.4599999999999996E-3</v>
      </c>
      <c r="AF88">
        <f t="shared" si="6"/>
        <v>5.5700000000000003E-3</v>
      </c>
      <c r="AI88" t="str">
        <f t="shared" si="7"/>
        <v>PMF</v>
      </c>
      <c r="AJ88">
        <f t="shared" si="27"/>
        <v>1.158E-2</v>
      </c>
      <c r="AK88">
        <f t="shared" si="8"/>
        <v>0</v>
      </c>
      <c r="AL88">
        <f t="shared" si="28"/>
        <v>1.158E-2</v>
      </c>
      <c r="AM88" s="8">
        <f t="shared" si="9"/>
        <v>1.06E-2</v>
      </c>
      <c r="AN88" s="17">
        <f t="shared" si="10"/>
        <v>0</v>
      </c>
      <c r="AO88" s="17">
        <f t="shared" si="11"/>
        <v>1.06E-2</v>
      </c>
      <c r="AP88" s="8">
        <f t="shared" si="12"/>
        <v>6.5799999999999999E-3</v>
      </c>
      <c r="AQ88" s="17">
        <f t="shared" si="13"/>
        <v>0</v>
      </c>
      <c r="AR88" s="17">
        <f t="shared" si="14"/>
        <v>6.5799999999999999E-3</v>
      </c>
      <c r="AS88" s="8">
        <f t="shared" si="15"/>
        <v>5.62E-3</v>
      </c>
      <c r="AT88" s="17">
        <f t="shared" si="16"/>
        <v>0</v>
      </c>
      <c r="AU88" s="17">
        <f t="shared" si="17"/>
        <v>5.62E-3</v>
      </c>
      <c r="AV88" s="8">
        <f t="shared" si="18"/>
        <v>7.5799999999999999E-3</v>
      </c>
      <c r="AW88" s="17">
        <f t="shared" si="19"/>
        <v>-8.4600000000000005E-3</v>
      </c>
      <c r="AX88" s="17">
        <f t="shared" si="20"/>
        <v>-8.8000000000000057E-4</v>
      </c>
      <c r="AY88" s="8">
        <f t="shared" si="21"/>
        <v>6.4599999999999996E-3</v>
      </c>
      <c r="AZ88" s="17">
        <f t="shared" si="22"/>
        <v>0</v>
      </c>
      <c r="BA88" s="17">
        <f t="shared" si="23"/>
        <v>6.4599999999999996E-3</v>
      </c>
      <c r="BB88" s="8">
        <f t="shared" si="24"/>
        <v>5.5700000000000003E-3</v>
      </c>
      <c r="BC88" s="17">
        <f t="shared" si="25"/>
        <v>0</v>
      </c>
      <c r="BD88" s="17">
        <f t="shared" si="26"/>
        <v>5.5700000000000003E-3</v>
      </c>
    </row>
    <row r="89" spans="2:56" hidden="1" outlineLevel="1" x14ac:dyDescent="0.25">
      <c r="AI89" s="2"/>
      <c r="AJ89" s="281" t="str">
        <f>E90</f>
        <v>NaNMC</v>
      </c>
      <c r="AK89" s="281"/>
      <c r="AL89" s="281"/>
      <c r="AM89" s="279" t="str">
        <f>F90</f>
        <v>NaMVP</v>
      </c>
      <c r="AN89" s="280"/>
      <c r="AO89" s="280"/>
      <c r="AP89" s="279" t="str">
        <f>G90</f>
        <v>NaMMO</v>
      </c>
      <c r="AQ89" s="280"/>
      <c r="AR89" s="280"/>
      <c r="AS89" s="279" t="str">
        <f>H90</f>
        <v>NaNMMT</v>
      </c>
      <c r="AT89" s="280"/>
      <c r="AU89" s="280"/>
      <c r="AV89" s="279" t="str">
        <f>I90</f>
        <v>NaPBA</v>
      </c>
      <c r="AW89" s="280"/>
      <c r="AX89" s="280"/>
      <c r="AY89" s="279" t="str">
        <f>J90</f>
        <v>LiNMC</v>
      </c>
      <c r="AZ89" s="280"/>
      <c r="BA89" s="280"/>
      <c r="BB89" s="279" t="str">
        <f>K90</f>
        <v>LiFP</v>
      </c>
      <c r="BC89" s="280"/>
      <c r="BD89" s="280"/>
    </row>
    <row r="90" spans="2:56" hidden="1" outlineLevel="1" x14ac:dyDescent="0.25">
      <c r="D90" s="2" t="str">
        <f>Production!K32</f>
        <v>per kWh</v>
      </c>
      <c r="E90" s="2" t="str">
        <f>Production!L32</f>
        <v>NaNMC</v>
      </c>
      <c r="F90" s="2" t="str">
        <f>Production!M32</f>
        <v>NaMVP</v>
      </c>
      <c r="G90" s="2" t="str">
        <f>Production!N32</f>
        <v>NaMMO</v>
      </c>
      <c r="H90" s="2" t="str">
        <f>Production!O32</f>
        <v>NaNMMT</v>
      </c>
      <c r="I90" s="2" t="str">
        <f>Production!P32</f>
        <v>NaPBA</v>
      </c>
      <c r="J90" s="2" t="str">
        <f>Production!Q32</f>
        <v>LiNMC</v>
      </c>
      <c r="K90" s="2" t="str">
        <f>Production!R32</f>
        <v>LiFP</v>
      </c>
      <c r="O90" s="2" t="str">
        <f t="shared" si="3"/>
        <v>per kWh</v>
      </c>
      <c r="P90" s="2" t="str">
        <f t="shared" ref="P90:V90" si="29">E90</f>
        <v>NaNMC</v>
      </c>
      <c r="Q90" s="2" t="str">
        <f t="shared" si="29"/>
        <v>NaMVP</v>
      </c>
      <c r="R90" s="2" t="str">
        <f t="shared" si="29"/>
        <v>NaMMO</v>
      </c>
      <c r="S90" s="2" t="str">
        <f t="shared" si="29"/>
        <v>NaNMMT</v>
      </c>
      <c r="T90" s="2" t="str">
        <f t="shared" si="29"/>
        <v>NaPBA</v>
      </c>
      <c r="U90" s="2" t="str">
        <f t="shared" si="29"/>
        <v>LiNMC</v>
      </c>
      <c r="V90" s="2" t="str">
        <f t="shared" si="29"/>
        <v>LiFP</v>
      </c>
      <c r="Y90" s="2" t="str">
        <f t="shared" si="4"/>
        <v>per kWh</v>
      </c>
      <c r="Z90" s="2" t="str">
        <f t="shared" ref="Z90:AF90" si="30">P90</f>
        <v>NaNMC</v>
      </c>
      <c r="AA90" s="2" t="str">
        <f t="shared" si="30"/>
        <v>NaMVP</v>
      </c>
      <c r="AB90" s="2" t="str">
        <f t="shared" si="30"/>
        <v>NaMMO</v>
      </c>
      <c r="AC90" s="2" t="str">
        <f t="shared" si="30"/>
        <v>NaNMMT</v>
      </c>
      <c r="AD90" s="2" t="str">
        <f t="shared" si="30"/>
        <v>NaPBA</v>
      </c>
      <c r="AE90" s="2" t="str">
        <f t="shared" si="30"/>
        <v>LiNMC</v>
      </c>
      <c r="AF90" s="2" t="str">
        <f t="shared" si="30"/>
        <v>LiFP</v>
      </c>
      <c r="AI90" s="2" t="s">
        <v>75</v>
      </c>
      <c r="AJ90" s="15" t="s">
        <v>108</v>
      </c>
      <c r="AK90" s="15" t="s">
        <v>109</v>
      </c>
      <c r="AL90" s="15" t="s">
        <v>105</v>
      </c>
      <c r="AM90" s="16" t="s">
        <v>108</v>
      </c>
      <c r="AN90" s="15" t="s">
        <v>109</v>
      </c>
      <c r="AO90" s="15" t="s">
        <v>105</v>
      </c>
      <c r="AP90" s="16" t="s">
        <v>108</v>
      </c>
      <c r="AQ90" s="15" t="s">
        <v>109</v>
      </c>
      <c r="AR90" s="15" t="s">
        <v>105</v>
      </c>
      <c r="AS90" s="16" t="s">
        <v>108</v>
      </c>
      <c r="AT90" s="15" t="s">
        <v>109</v>
      </c>
      <c r="AU90" s="15" t="s">
        <v>105</v>
      </c>
      <c r="AV90" s="16" t="s">
        <v>108</v>
      </c>
      <c r="AW90" s="15" t="s">
        <v>109</v>
      </c>
      <c r="AX90" s="15" t="s">
        <v>105</v>
      </c>
      <c r="AY90" s="16" t="s">
        <v>108</v>
      </c>
      <c r="AZ90" s="15" t="s">
        <v>109</v>
      </c>
      <c r="BA90" s="15" t="s">
        <v>105</v>
      </c>
      <c r="BB90" s="16" t="s">
        <v>108</v>
      </c>
      <c r="BC90" s="15" t="s">
        <v>109</v>
      </c>
      <c r="BD90" s="15" t="s">
        <v>105</v>
      </c>
    </row>
    <row r="91" spans="2:56" hidden="1" outlineLevel="1" x14ac:dyDescent="0.25">
      <c r="D91" t="str">
        <f>Production!K33</f>
        <v>AP</v>
      </c>
      <c r="E91">
        <f>Production!L33</f>
        <v>0.99028828015265014</v>
      </c>
      <c r="F91">
        <f>Production!M33</f>
        <v>0.85528021203651206</v>
      </c>
      <c r="G91">
        <f>Production!N33</f>
        <v>0.49857514350467624</v>
      </c>
      <c r="H91">
        <f>Production!O33</f>
        <v>0.52978017529423926</v>
      </c>
      <c r="I91">
        <f>Production!P33</f>
        <v>0.57322963055886589</v>
      </c>
      <c r="J91">
        <f>Production!Q33</f>
        <v>0.45081597148435443</v>
      </c>
      <c r="K91">
        <f>Production!R33</f>
        <v>0.33551270953016105</v>
      </c>
      <c r="L91" t="str">
        <f>Production!S33</f>
        <v>molc H+ eq</v>
      </c>
      <c r="O91" t="str">
        <f t="shared" si="3"/>
        <v>AP</v>
      </c>
      <c r="P91" t="e">
        <f>P83/P$80*1000</f>
        <v>#DIV/0!</v>
      </c>
      <c r="Q91" t="e">
        <f t="shared" ref="Q91:V91" si="31">Q83/Q$80*1000</f>
        <v>#DIV/0!</v>
      </c>
      <c r="R91" t="e">
        <f>R83/R$80*1000</f>
        <v>#DIV/0!</v>
      </c>
      <c r="S91" t="e">
        <f t="shared" si="31"/>
        <v>#DIV/0!</v>
      </c>
      <c r="T91" t="e">
        <f t="shared" si="31"/>
        <v>#DIV/0!</v>
      </c>
      <c r="U91" t="e">
        <f t="shared" si="31"/>
        <v>#DIV/0!</v>
      </c>
      <c r="V91" t="e">
        <f t="shared" si="31"/>
        <v>#DIV/0!</v>
      </c>
      <c r="Y91" t="str">
        <f t="shared" si="4"/>
        <v>AP</v>
      </c>
      <c r="Z91" t="e">
        <f t="shared" ref="Z91:Z96" si="32">E91+P91</f>
        <v>#DIV/0!</v>
      </c>
      <c r="AA91" t="e">
        <f t="shared" ref="AA91:AA96" si="33">F91+Q91</f>
        <v>#DIV/0!</v>
      </c>
      <c r="AB91" t="e">
        <f>G91+R91</f>
        <v>#DIV/0!</v>
      </c>
      <c r="AC91" t="e">
        <f t="shared" ref="AC91:AC96" si="34">H91+S91</f>
        <v>#DIV/0!</v>
      </c>
      <c r="AD91" t="e">
        <f t="shared" ref="AD91:AD96" si="35">I91+T91</f>
        <v>#DIV/0!</v>
      </c>
      <c r="AE91" t="e">
        <f t="shared" ref="AE91:AE96" si="36">J91+U91</f>
        <v>#DIV/0!</v>
      </c>
      <c r="AF91" t="e">
        <f t="shared" ref="AF91:AF96" si="37">K91+V91</f>
        <v>#DIV/0!</v>
      </c>
      <c r="AI91" t="str">
        <f t="shared" ref="AI91:AI96" si="38">Y91</f>
        <v>AP</v>
      </c>
      <c r="AJ91">
        <f>E91</f>
        <v>0.99028828015265014</v>
      </c>
      <c r="AK91" t="e">
        <f t="shared" ref="AK91:AK96" si="39">P91</f>
        <v>#DIV/0!</v>
      </c>
      <c r="AL91" t="e">
        <f t="shared" si="28"/>
        <v>#DIV/0!</v>
      </c>
      <c r="AM91" s="8">
        <f t="shared" ref="AM91:AM96" si="40">F91</f>
        <v>0.85528021203651206</v>
      </c>
      <c r="AN91" s="17" t="e">
        <f t="shared" ref="AN91:AN96" si="41">Q91</f>
        <v>#DIV/0!</v>
      </c>
      <c r="AO91" s="17" t="e">
        <f t="shared" ref="AO91:AO96" si="42">AM91+AN91</f>
        <v>#DIV/0!</v>
      </c>
      <c r="AP91" s="8">
        <f t="shared" ref="AP91:AP96" si="43">G91</f>
        <v>0.49857514350467624</v>
      </c>
      <c r="AQ91" s="17" t="e">
        <f t="shared" ref="AQ91:AQ96" si="44">R91</f>
        <v>#DIV/0!</v>
      </c>
      <c r="AR91" s="17" t="e">
        <f t="shared" ref="AR91:AR96" si="45">AP91+AQ91</f>
        <v>#DIV/0!</v>
      </c>
      <c r="AS91" s="8">
        <f t="shared" ref="AS91:AS96" si="46">H91</f>
        <v>0.52978017529423926</v>
      </c>
      <c r="AT91" s="17" t="e">
        <f t="shared" ref="AT91:AT96" si="47">S91</f>
        <v>#DIV/0!</v>
      </c>
      <c r="AU91" s="17" t="e">
        <f t="shared" ref="AU91:AU96" si="48">AS91+AT91</f>
        <v>#DIV/0!</v>
      </c>
      <c r="AV91" s="8">
        <f t="shared" ref="AV91:AV96" si="49">I91</f>
        <v>0.57322963055886589</v>
      </c>
      <c r="AW91" s="17" t="e">
        <f t="shared" ref="AW91:AW96" si="50">T91</f>
        <v>#DIV/0!</v>
      </c>
      <c r="AX91" s="17" t="e">
        <f t="shared" ref="AX91:AX96" si="51">AV91+AW91</f>
        <v>#DIV/0!</v>
      </c>
      <c r="AY91" s="8">
        <f t="shared" ref="AY91:AY96" si="52">J91</f>
        <v>0.45081597148435443</v>
      </c>
      <c r="AZ91" s="17" t="e">
        <f t="shared" ref="AZ91:AZ96" si="53">U91</f>
        <v>#DIV/0!</v>
      </c>
      <c r="BA91" s="17" t="e">
        <f t="shared" ref="BA91:BA96" si="54">AY91+AZ91</f>
        <v>#DIV/0!</v>
      </c>
      <c r="BB91" s="8">
        <f t="shared" ref="BB91:BB96" si="55">K91</f>
        <v>0.33551270953016105</v>
      </c>
      <c r="BC91" s="17" t="e">
        <f t="shared" ref="BC91:BC96" si="56">V91</f>
        <v>#DIV/0!</v>
      </c>
      <c r="BD91" s="17" t="e">
        <f t="shared" ref="BD91:BD96" si="57">BB91+BC91</f>
        <v>#DIV/0!</v>
      </c>
    </row>
    <row r="92" spans="2:56" hidden="1" outlineLevel="1" x14ac:dyDescent="0.25">
      <c r="D92" t="str">
        <f>Production!K34</f>
        <v>GWP</v>
      </c>
      <c r="E92">
        <f>Production!L34</f>
        <v>86.652814245432808</v>
      </c>
      <c r="F92">
        <f>Production!M34</f>
        <v>89.651400682441661</v>
      </c>
      <c r="G92">
        <f>Production!N34</f>
        <v>52.335354476993274</v>
      </c>
      <c r="H92">
        <f>Production!O34</f>
        <v>50.599182100901743</v>
      </c>
      <c r="I92">
        <f>Production!P34</f>
        <v>87.0472934830333</v>
      </c>
      <c r="J92">
        <f>Production!Q34</f>
        <v>44.804443768429941</v>
      </c>
      <c r="K92">
        <f>Production!R34</f>
        <v>49.589360758112164</v>
      </c>
      <c r="L92" t="str">
        <f>Production!S34</f>
        <v>kg CO2 eq</v>
      </c>
      <c r="O92" t="str">
        <f t="shared" si="3"/>
        <v>GWP</v>
      </c>
      <c r="P92" t="e">
        <f t="shared" ref="P92:V96" si="58">P84/P$80*1000</f>
        <v>#DIV/0!</v>
      </c>
      <c r="Q92" t="e">
        <f t="shared" si="58"/>
        <v>#DIV/0!</v>
      </c>
      <c r="R92" t="e">
        <f t="shared" si="58"/>
        <v>#DIV/0!</v>
      </c>
      <c r="S92" t="e">
        <f t="shared" si="58"/>
        <v>#DIV/0!</v>
      </c>
      <c r="T92" t="e">
        <f t="shared" si="58"/>
        <v>#DIV/0!</v>
      </c>
      <c r="U92" t="e">
        <f t="shared" si="58"/>
        <v>#DIV/0!</v>
      </c>
      <c r="V92" t="e">
        <f t="shared" si="58"/>
        <v>#DIV/0!</v>
      </c>
      <c r="Y92" t="str">
        <f t="shared" si="4"/>
        <v>GWP</v>
      </c>
      <c r="Z92" t="e">
        <f t="shared" si="32"/>
        <v>#DIV/0!</v>
      </c>
      <c r="AA92" t="e">
        <f t="shared" si="33"/>
        <v>#DIV/0!</v>
      </c>
      <c r="AB92" t="e">
        <f t="shared" ref="AB92:AB96" si="59">G92+R92</f>
        <v>#DIV/0!</v>
      </c>
      <c r="AC92" t="e">
        <f t="shared" si="34"/>
        <v>#DIV/0!</v>
      </c>
      <c r="AD92" t="e">
        <f t="shared" si="35"/>
        <v>#DIV/0!</v>
      </c>
      <c r="AE92" t="e">
        <f t="shared" si="36"/>
        <v>#DIV/0!</v>
      </c>
      <c r="AF92" t="e">
        <f t="shared" si="37"/>
        <v>#DIV/0!</v>
      </c>
      <c r="AI92" t="str">
        <f t="shared" si="38"/>
        <v>GWP</v>
      </c>
      <c r="AJ92">
        <f t="shared" si="27"/>
        <v>86.652814245432808</v>
      </c>
      <c r="AK92" t="e">
        <f t="shared" si="39"/>
        <v>#DIV/0!</v>
      </c>
      <c r="AL92" t="e">
        <f t="shared" si="28"/>
        <v>#DIV/0!</v>
      </c>
      <c r="AM92" s="8">
        <f t="shared" si="40"/>
        <v>89.651400682441661</v>
      </c>
      <c r="AN92" s="17" t="e">
        <f t="shared" si="41"/>
        <v>#DIV/0!</v>
      </c>
      <c r="AO92" s="17" t="e">
        <f t="shared" si="42"/>
        <v>#DIV/0!</v>
      </c>
      <c r="AP92" s="8">
        <f t="shared" si="43"/>
        <v>52.335354476993274</v>
      </c>
      <c r="AQ92" s="17" t="e">
        <f t="shared" si="44"/>
        <v>#DIV/0!</v>
      </c>
      <c r="AR92" s="17" t="e">
        <f t="shared" si="45"/>
        <v>#DIV/0!</v>
      </c>
      <c r="AS92" s="8">
        <f t="shared" si="46"/>
        <v>50.599182100901743</v>
      </c>
      <c r="AT92" s="17" t="e">
        <f t="shared" si="47"/>
        <v>#DIV/0!</v>
      </c>
      <c r="AU92" s="17" t="e">
        <f t="shared" si="48"/>
        <v>#DIV/0!</v>
      </c>
      <c r="AV92" s="8">
        <f t="shared" si="49"/>
        <v>87.0472934830333</v>
      </c>
      <c r="AW92" s="17" t="e">
        <f t="shared" si="50"/>
        <v>#DIV/0!</v>
      </c>
      <c r="AX92" s="17" t="e">
        <f t="shared" si="51"/>
        <v>#DIV/0!</v>
      </c>
      <c r="AY92" s="8">
        <f t="shared" si="52"/>
        <v>44.804443768429941</v>
      </c>
      <c r="AZ92" s="17" t="e">
        <f t="shared" si="53"/>
        <v>#DIV/0!</v>
      </c>
      <c r="BA92" s="17" t="e">
        <f t="shared" si="54"/>
        <v>#DIV/0!</v>
      </c>
      <c r="BB92" s="8">
        <f t="shared" si="55"/>
        <v>49.589360758112164</v>
      </c>
      <c r="BC92" s="17" t="e">
        <f t="shared" si="56"/>
        <v>#DIV/0!</v>
      </c>
      <c r="BD92" s="17" t="e">
        <f t="shared" si="57"/>
        <v>#DIV/0!</v>
      </c>
    </row>
    <row r="93" spans="2:56" hidden="1" outlineLevel="1" x14ac:dyDescent="0.25">
      <c r="D93" t="str">
        <f>Production!K35</f>
        <v>Htox</v>
      </c>
      <c r="E93">
        <f>Production!L35</f>
        <v>0.11590352222195346</v>
      </c>
      <c r="F93">
        <f>Production!M35</f>
        <v>0.17429063468035774</v>
      </c>
      <c r="G93">
        <f>Production!N35</f>
        <v>1.7370498247652563E-2</v>
      </c>
      <c r="H93">
        <f>Production!O35</f>
        <v>2.9456446756349949E-2</v>
      </c>
      <c r="I93">
        <f>Production!P35</f>
        <v>2.7129774822806246E-2</v>
      </c>
      <c r="J93">
        <f>Production!Q35</f>
        <v>0.10404982809710542</v>
      </c>
      <c r="K93">
        <f>Production!R35</f>
        <v>9.9855443246142567E-2</v>
      </c>
      <c r="L93" t="str">
        <f>Production!S35</f>
        <v>mCTUh</v>
      </c>
      <c r="O93" t="str">
        <f t="shared" si="3"/>
        <v>Htox</v>
      </c>
      <c r="P93" t="e">
        <f t="shared" si="58"/>
        <v>#DIV/0!</v>
      </c>
      <c r="Q93" t="e">
        <f t="shared" si="58"/>
        <v>#DIV/0!</v>
      </c>
      <c r="R93" t="e">
        <f t="shared" si="58"/>
        <v>#DIV/0!</v>
      </c>
      <c r="S93" t="e">
        <f t="shared" si="58"/>
        <v>#DIV/0!</v>
      </c>
      <c r="T93" t="e">
        <f t="shared" si="58"/>
        <v>#DIV/0!</v>
      </c>
      <c r="U93" t="e">
        <f t="shared" si="58"/>
        <v>#DIV/0!</v>
      </c>
      <c r="V93" t="e">
        <f t="shared" si="58"/>
        <v>#DIV/0!</v>
      </c>
      <c r="Y93" t="str">
        <f t="shared" si="4"/>
        <v>Htox</v>
      </c>
      <c r="Z93" t="e">
        <f t="shared" si="32"/>
        <v>#DIV/0!</v>
      </c>
      <c r="AA93" t="e">
        <f t="shared" si="33"/>
        <v>#DIV/0!</v>
      </c>
      <c r="AB93" t="e">
        <f t="shared" si="59"/>
        <v>#DIV/0!</v>
      </c>
      <c r="AC93" t="e">
        <f t="shared" si="34"/>
        <v>#DIV/0!</v>
      </c>
      <c r="AD93" t="e">
        <f t="shared" si="35"/>
        <v>#DIV/0!</v>
      </c>
      <c r="AE93" t="e">
        <f t="shared" si="36"/>
        <v>#DIV/0!</v>
      </c>
      <c r="AF93" t="e">
        <f>K93+V93</f>
        <v>#DIV/0!</v>
      </c>
      <c r="AG93" t="str">
        <f>L93</f>
        <v>mCTUh</v>
      </c>
      <c r="AI93" t="str">
        <f t="shared" si="38"/>
        <v>Htox</v>
      </c>
      <c r="AJ93">
        <f t="shared" si="27"/>
        <v>0.11590352222195346</v>
      </c>
      <c r="AK93" t="e">
        <f t="shared" si="39"/>
        <v>#DIV/0!</v>
      </c>
      <c r="AL93" t="e">
        <f t="shared" si="28"/>
        <v>#DIV/0!</v>
      </c>
      <c r="AM93" s="8">
        <f t="shared" si="40"/>
        <v>0.17429063468035774</v>
      </c>
      <c r="AN93" s="17" t="e">
        <f t="shared" si="41"/>
        <v>#DIV/0!</v>
      </c>
      <c r="AO93" s="17" t="e">
        <f t="shared" si="42"/>
        <v>#DIV/0!</v>
      </c>
      <c r="AP93" s="8">
        <f t="shared" si="43"/>
        <v>1.7370498247652563E-2</v>
      </c>
      <c r="AQ93" s="17" t="e">
        <f t="shared" si="44"/>
        <v>#DIV/0!</v>
      </c>
      <c r="AR93" s="17" t="e">
        <f t="shared" si="45"/>
        <v>#DIV/0!</v>
      </c>
      <c r="AS93" s="8">
        <f t="shared" si="46"/>
        <v>2.9456446756349949E-2</v>
      </c>
      <c r="AT93" s="17" t="e">
        <f t="shared" si="47"/>
        <v>#DIV/0!</v>
      </c>
      <c r="AU93" s="17" t="e">
        <f t="shared" si="48"/>
        <v>#DIV/0!</v>
      </c>
      <c r="AV93" s="8">
        <f t="shared" si="49"/>
        <v>2.7129774822806246E-2</v>
      </c>
      <c r="AW93" s="17" t="e">
        <f t="shared" si="50"/>
        <v>#DIV/0!</v>
      </c>
      <c r="AX93" s="17" t="e">
        <f t="shared" si="51"/>
        <v>#DIV/0!</v>
      </c>
      <c r="AY93" s="8">
        <f t="shared" si="52"/>
        <v>0.10404982809710542</v>
      </c>
      <c r="AZ93" s="17" t="e">
        <f t="shared" si="53"/>
        <v>#DIV/0!</v>
      </c>
      <c r="BA93" s="17" t="e">
        <f t="shared" si="54"/>
        <v>#DIV/0!</v>
      </c>
      <c r="BB93" s="8">
        <f t="shared" si="55"/>
        <v>9.9855443246142567E-2</v>
      </c>
      <c r="BC93" s="17" t="e">
        <f t="shared" si="56"/>
        <v>#DIV/0!</v>
      </c>
      <c r="BD93" s="17" t="e">
        <f t="shared" si="57"/>
        <v>#DIV/0!</v>
      </c>
    </row>
    <row r="94" spans="2:56" hidden="1" outlineLevel="1" x14ac:dyDescent="0.25">
      <c r="D94" t="str">
        <f>Production!K36</f>
        <v>RDP</v>
      </c>
      <c r="E94">
        <f>Production!L36</f>
        <v>3.6193084865892872E-2</v>
      </c>
      <c r="F94">
        <f>Production!M36</f>
        <v>7.8246086979878639E-3</v>
      </c>
      <c r="G94">
        <f>Production!N36</f>
        <v>5.3066791756706541E-3</v>
      </c>
      <c r="H94">
        <f>Production!O36</f>
        <v>9.088437603332198E-3</v>
      </c>
      <c r="I94">
        <f>Production!P36</f>
        <v>8.0286018942482603E-3</v>
      </c>
      <c r="J94">
        <f>Production!Q36</f>
        <v>3.1741382090793711E-2</v>
      </c>
      <c r="K94">
        <f>Production!R36</f>
        <v>3.0760078632646338E-2</v>
      </c>
      <c r="L94" t="str">
        <f>Production!S36</f>
        <v>kg Sb eq</v>
      </c>
      <c r="O94" t="str">
        <f t="shared" si="3"/>
        <v>RDP</v>
      </c>
      <c r="P94" t="e">
        <f t="shared" si="58"/>
        <v>#DIV/0!</v>
      </c>
      <c r="Q94" t="e">
        <f t="shared" si="58"/>
        <v>#DIV/0!</v>
      </c>
      <c r="R94" t="e">
        <f t="shared" si="58"/>
        <v>#DIV/0!</v>
      </c>
      <c r="S94" t="e">
        <f t="shared" si="58"/>
        <v>#DIV/0!</v>
      </c>
      <c r="T94" t="e">
        <f t="shared" si="58"/>
        <v>#DIV/0!</v>
      </c>
      <c r="U94" t="e">
        <f t="shared" si="58"/>
        <v>#DIV/0!</v>
      </c>
      <c r="V94" t="e">
        <f t="shared" si="58"/>
        <v>#DIV/0!</v>
      </c>
      <c r="Y94" t="str">
        <f t="shared" si="4"/>
        <v>RDP</v>
      </c>
      <c r="Z94" t="e">
        <f t="shared" si="32"/>
        <v>#DIV/0!</v>
      </c>
      <c r="AA94" t="e">
        <f t="shared" si="33"/>
        <v>#DIV/0!</v>
      </c>
      <c r="AB94" t="e">
        <f t="shared" si="59"/>
        <v>#DIV/0!</v>
      </c>
      <c r="AC94" t="e">
        <f t="shared" si="34"/>
        <v>#DIV/0!</v>
      </c>
      <c r="AD94" t="e">
        <f t="shared" si="35"/>
        <v>#DIV/0!</v>
      </c>
      <c r="AE94" t="e">
        <f t="shared" si="36"/>
        <v>#DIV/0!</v>
      </c>
      <c r="AF94" t="e">
        <f t="shared" si="37"/>
        <v>#DIV/0!</v>
      </c>
      <c r="AI94" t="str">
        <f t="shared" si="38"/>
        <v>RDP</v>
      </c>
      <c r="AJ94">
        <f t="shared" si="27"/>
        <v>3.6193084865892872E-2</v>
      </c>
      <c r="AK94" t="e">
        <f t="shared" si="39"/>
        <v>#DIV/0!</v>
      </c>
      <c r="AL94" t="e">
        <f t="shared" si="28"/>
        <v>#DIV/0!</v>
      </c>
      <c r="AM94" s="8">
        <f t="shared" si="40"/>
        <v>7.8246086979878639E-3</v>
      </c>
      <c r="AN94" s="17" t="e">
        <f t="shared" si="41"/>
        <v>#DIV/0!</v>
      </c>
      <c r="AO94" s="17" t="e">
        <f t="shared" si="42"/>
        <v>#DIV/0!</v>
      </c>
      <c r="AP94" s="8">
        <f t="shared" si="43"/>
        <v>5.3066791756706541E-3</v>
      </c>
      <c r="AQ94" s="17" t="e">
        <f t="shared" si="44"/>
        <v>#DIV/0!</v>
      </c>
      <c r="AR94" s="17" t="e">
        <f t="shared" si="45"/>
        <v>#DIV/0!</v>
      </c>
      <c r="AS94" s="8">
        <f t="shared" si="46"/>
        <v>9.088437603332198E-3</v>
      </c>
      <c r="AT94" s="17" t="e">
        <f t="shared" si="47"/>
        <v>#DIV/0!</v>
      </c>
      <c r="AU94" s="17" t="e">
        <f t="shared" si="48"/>
        <v>#DIV/0!</v>
      </c>
      <c r="AV94" s="8">
        <f t="shared" si="49"/>
        <v>8.0286018942482603E-3</v>
      </c>
      <c r="AW94" s="17" t="e">
        <f t="shared" si="50"/>
        <v>#DIV/0!</v>
      </c>
      <c r="AX94" s="17" t="e">
        <f t="shared" si="51"/>
        <v>#DIV/0!</v>
      </c>
      <c r="AY94" s="8">
        <f t="shared" si="52"/>
        <v>3.1741382090793711E-2</v>
      </c>
      <c r="AZ94" s="17" t="e">
        <f t="shared" si="53"/>
        <v>#DIV/0!</v>
      </c>
      <c r="BA94" s="17" t="e">
        <f t="shared" si="54"/>
        <v>#DIV/0!</v>
      </c>
      <c r="BB94" s="8">
        <f t="shared" si="55"/>
        <v>3.0760078632646338E-2</v>
      </c>
      <c r="BC94" s="17" t="e">
        <f t="shared" si="56"/>
        <v>#DIV/0!</v>
      </c>
      <c r="BD94" s="17" t="e">
        <f t="shared" si="57"/>
        <v>#DIV/0!</v>
      </c>
    </row>
    <row r="95" spans="2:56" hidden="1" outlineLevel="1" x14ac:dyDescent="0.25">
      <c r="D95" t="str">
        <f>Production!K37</f>
        <v>ODP</v>
      </c>
      <c r="E95">
        <f>Production!L37</f>
        <v>1.1542625354962067E-5</v>
      </c>
      <c r="F95">
        <f>Production!M37</f>
        <v>7.7830877905420884E-6</v>
      </c>
      <c r="G95">
        <f>Production!N37</f>
        <v>4.6714949482437134E-6</v>
      </c>
      <c r="H95">
        <f>Production!O37</f>
        <v>4.6526047315008367E-6</v>
      </c>
      <c r="I95">
        <f>Production!P37</f>
        <v>8.8869096155052368E-6</v>
      </c>
      <c r="J95">
        <f>Production!Q37</f>
        <v>4.9536118344835294E-6</v>
      </c>
      <c r="K95">
        <f>Production!R37</f>
        <v>3.9086439505977941E-6</v>
      </c>
      <c r="L95" t="str">
        <f>Production!S37</f>
        <v>kg CFC-11 eq</v>
      </c>
      <c r="O95" t="str">
        <f t="shared" si="3"/>
        <v>ODP</v>
      </c>
      <c r="P95" t="e">
        <f t="shared" si="58"/>
        <v>#DIV/0!</v>
      </c>
      <c r="Q95" t="e">
        <f t="shared" si="58"/>
        <v>#DIV/0!</v>
      </c>
      <c r="R95" t="e">
        <f t="shared" si="58"/>
        <v>#DIV/0!</v>
      </c>
      <c r="S95" t="e">
        <f t="shared" si="58"/>
        <v>#DIV/0!</v>
      </c>
      <c r="T95" t="e">
        <f t="shared" si="58"/>
        <v>#DIV/0!</v>
      </c>
      <c r="U95" t="e">
        <f t="shared" si="58"/>
        <v>#DIV/0!</v>
      </c>
      <c r="V95" t="e">
        <f t="shared" si="58"/>
        <v>#DIV/0!</v>
      </c>
      <c r="Y95" t="str">
        <f t="shared" si="4"/>
        <v>ODP</v>
      </c>
      <c r="Z95" t="e">
        <f t="shared" si="32"/>
        <v>#DIV/0!</v>
      </c>
      <c r="AA95" t="e">
        <f t="shared" si="33"/>
        <v>#DIV/0!</v>
      </c>
      <c r="AB95" t="e">
        <f t="shared" si="59"/>
        <v>#DIV/0!</v>
      </c>
      <c r="AC95" t="e">
        <f t="shared" si="34"/>
        <v>#DIV/0!</v>
      </c>
      <c r="AD95" t="e">
        <f t="shared" si="35"/>
        <v>#DIV/0!</v>
      </c>
      <c r="AE95" t="e">
        <f t="shared" si="36"/>
        <v>#DIV/0!</v>
      </c>
      <c r="AF95" t="e">
        <f t="shared" si="37"/>
        <v>#DIV/0!</v>
      </c>
      <c r="AI95" t="str">
        <f t="shared" si="38"/>
        <v>ODP</v>
      </c>
      <c r="AJ95">
        <f t="shared" si="27"/>
        <v>1.1542625354962067E-5</v>
      </c>
      <c r="AK95" t="e">
        <f t="shared" si="39"/>
        <v>#DIV/0!</v>
      </c>
      <c r="AL95" t="e">
        <f t="shared" si="28"/>
        <v>#DIV/0!</v>
      </c>
      <c r="AM95" s="8">
        <f t="shared" si="40"/>
        <v>7.7830877905420884E-6</v>
      </c>
      <c r="AN95" s="17" t="e">
        <f t="shared" si="41"/>
        <v>#DIV/0!</v>
      </c>
      <c r="AO95" s="17" t="e">
        <f t="shared" si="42"/>
        <v>#DIV/0!</v>
      </c>
      <c r="AP95" s="8">
        <f t="shared" si="43"/>
        <v>4.6714949482437134E-6</v>
      </c>
      <c r="AQ95" s="17" t="e">
        <f t="shared" si="44"/>
        <v>#DIV/0!</v>
      </c>
      <c r="AR95" s="17" t="e">
        <f t="shared" si="45"/>
        <v>#DIV/0!</v>
      </c>
      <c r="AS95" s="8">
        <f t="shared" si="46"/>
        <v>4.6526047315008367E-6</v>
      </c>
      <c r="AT95" s="17" t="e">
        <f t="shared" si="47"/>
        <v>#DIV/0!</v>
      </c>
      <c r="AU95" s="17" t="e">
        <f t="shared" si="48"/>
        <v>#DIV/0!</v>
      </c>
      <c r="AV95" s="8">
        <f t="shared" si="49"/>
        <v>8.8869096155052368E-6</v>
      </c>
      <c r="AW95" s="17" t="e">
        <f t="shared" si="50"/>
        <v>#DIV/0!</v>
      </c>
      <c r="AX95" s="17" t="e">
        <f t="shared" si="51"/>
        <v>#DIV/0!</v>
      </c>
      <c r="AY95" s="8">
        <f t="shared" si="52"/>
        <v>4.9536118344835294E-6</v>
      </c>
      <c r="AZ95" s="17" t="e">
        <f t="shared" si="53"/>
        <v>#DIV/0!</v>
      </c>
      <c r="BA95" s="17" t="e">
        <f t="shared" si="54"/>
        <v>#DIV/0!</v>
      </c>
      <c r="BB95" s="8">
        <f t="shared" si="55"/>
        <v>3.9086439505977941E-6</v>
      </c>
      <c r="BC95" s="17" t="e">
        <f t="shared" si="56"/>
        <v>#DIV/0!</v>
      </c>
      <c r="BD95" s="17" t="e">
        <f t="shared" si="57"/>
        <v>#DIV/0!</v>
      </c>
    </row>
    <row r="96" spans="2:56" hidden="1" outlineLevel="1" x14ac:dyDescent="0.25">
      <c r="D96" t="str">
        <f>Production!K38</f>
        <v>PMF</v>
      </c>
      <c r="E96">
        <f>Production!L38</f>
        <v>7.3144140095469379E-2</v>
      </c>
      <c r="F96">
        <f>Production!M38</f>
        <v>6.6887784031186573E-2</v>
      </c>
      <c r="G96">
        <f>Production!N38</f>
        <v>4.1568986876086789E-2</v>
      </c>
      <c r="H96">
        <f>Production!O38</f>
        <v>3.5470152313004821E-2</v>
      </c>
      <c r="I96">
        <f>Production!P38</f>
        <v>4.7544376842501408E-2</v>
      </c>
      <c r="J96">
        <f>Production!Q38</f>
        <v>4.0765274017202258E-2</v>
      </c>
      <c r="K96">
        <f>Production!R38</f>
        <v>3.525383497609879E-2</v>
      </c>
      <c r="L96" t="str">
        <f>Production!S38</f>
        <v>kg PM2.5 eq</v>
      </c>
      <c r="O96" t="str">
        <f t="shared" si="3"/>
        <v>PMF</v>
      </c>
      <c r="P96" t="e">
        <f t="shared" si="58"/>
        <v>#DIV/0!</v>
      </c>
      <c r="Q96" t="e">
        <f t="shared" si="58"/>
        <v>#DIV/0!</v>
      </c>
      <c r="R96" t="e">
        <f t="shared" si="58"/>
        <v>#DIV/0!</v>
      </c>
      <c r="S96" t="e">
        <f t="shared" si="58"/>
        <v>#DIV/0!</v>
      </c>
      <c r="T96" t="e">
        <f t="shared" si="58"/>
        <v>#DIV/0!</v>
      </c>
      <c r="U96" t="e">
        <f t="shared" si="58"/>
        <v>#DIV/0!</v>
      </c>
      <c r="V96" t="e">
        <f t="shared" si="58"/>
        <v>#DIV/0!</v>
      </c>
      <c r="Y96" t="str">
        <f t="shared" si="4"/>
        <v>PMF</v>
      </c>
      <c r="Z96" t="e">
        <f t="shared" si="32"/>
        <v>#DIV/0!</v>
      </c>
      <c r="AA96" t="e">
        <f t="shared" si="33"/>
        <v>#DIV/0!</v>
      </c>
      <c r="AB96" t="e">
        <f t="shared" si="59"/>
        <v>#DIV/0!</v>
      </c>
      <c r="AC96" t="e">
        <f t="shared" si="34"/>
        <v>#DIV/0!</v>
      </c>
      <c r="AD96" t="e">
        <f t="shared" si="35"/>
        <v>#DIV/0!</v>
      </c>
      <c r="AE96" t="e">
        <f t="shared" si="36"/>
        <v>#DIV/0!</v>
      </c>
      <c r="AF96" t="e">
        <f t="shared" si="37"/>
        <v>#DIV/0!</v>
      </c>
      <c r="AI96" t="str">
        <f t="shared" si="38"/>
        <v>PMF</v>
      </c>
      <c r="AJ96">
        <f t="shared" si="27"/>
        <v>7.3144140095469379E-2</v>
      </c>
      <c r="AK96" t="e">
        <f t="shared" si="39"/>
        <v>#DIV/0!</v>
      </c>
      <c r="AL96" t="e">
        <f t="shared" si="28"/>
        <v>#DIV/0!</v>
      </c>
      <c r="AM96" s="8">
        <f t="shared" si="40"/>
        <v>6.6887784031186573E-2</v>
      </c>
      <c r="AN96" s="17" t="e">
        <f t="shared" si="41"/>
        <v>#DIV/0!</v>
      </c>
      <c r="AO96" s="17" t="e">
        <f t="shared" si="42"/>
        <v>#DIV/0!</v>
      </c>
      <c r="AP96" s="8">
        <f t="shared" si="43"/>
        <v>4.1568986876086789E-2</v>
      </c>
      <c r="AQ96" s="17" t="e">
        <f t="shared" si="44"/>
        <v>#DIV/0!</v>
      </c>
      <c r="AR96" s="17" t="e">
        <f t="shared" si="45"/>
        <v>#DIV/0!</v>
      </c>
      <c r="AS96" s="8">
        <f t="shared" si="46"/>
        <v>3.5470152313004821E-2</v>
      </c>
      <c r="AT96" s="17" t="e">
        <f t="shared" si="47"/>
        <v>#DIV/0!</v>
      </c>
      <c r="AU96" s="17" t="e">
        <f t="shared" si="48"/>
        <v>#DIV/0!</v>
      </c>
      <c r="AV96" s="8">
        <f t="shared" si="49"/>
        <v>4.7544376842501408E-2</v>
      </c>
      <c r="AW96" s="17" t="e">
        <f t="shared" si="50"/>
        <v>#DIV/0!</v>
      </c>
      <c r="AX96" s="17" t="e">
        <f t="shared" si="51"/>
        <v>#DIV/0!</v>
      </c>
      <c r="AY96" s="8">
        <f t="shared" si="52"/>
        <v>4.0765274017202258E-2</v>
      </c>
      <c r="AZ96" s="17" t="e">
        <f t="shared" si="53"/>
        <v>#DIV/0!</v>
      </c>
      <c r="BA96" s="17" t="e">
        <f t="shared" si="54"/>
        <v>#DIV/0!</v>
      </c>
      <c r="BB96" s="8">
        <f t="shared" si="55"/>
        <v>3.525383497609879E-2</v>
      </c>
      <c r="BC96" s="17" t="e">
        <f t="shared" si="56"/>
        <v>#DIV/0!</v>
      </c>
      <c r="BD96" s="17" t="e">
        <f t="shared" si="57"/>
        <v>#DIV/0!</v>
      </c>
    </row>
    <row r="97" spans="1:84" hidden="1" outlineLevel="1" x14ac:dyDescent="0.25"/>
    <row r="98" spans="1:84" collapsed="1" x14ac:dyDescent="0.25"/>
    <row r="99" spans="1:84" s="13" customFormat="1" x14ac:dyDescent="0.25">
      <c r="A99" s="12"/>
      <c r="B99" s="13" t="s">
        <v>101</v>
      </c>
      <c r="E99" s="14"/>
      <c r="L99" s="13" t="str">
        <f>B99</f>
        <v>ADVANCED HYDROMETALLURGICAL RECYCLING</v>
      </c>
      <c r="O99" s="14"/>
      <c r="V99" s="13" t="str">
        <f>L99</f>
        <v>ADVANCED HYDROMETALLURGICAL RECYCLING</v>
      </c>
      <c r="Y99" s="14"/>
      <c r="AF99" s="13" t="str">
        <f>V99</f>
        <v>ADVANCED HYDROMETALLURGICAL RECYCLING</v>
      </c>
      <c r="AI99" s="14"/>
      <c r="AP99" s="12" t="str">
        <f>AF99</f>
        <v>ADVANCED HYDROMETALLURGICAL RECYCLING</v>
      </c>
      <c r="AS99" s="14"/>
      <c r="AZ99" s="13" t="str">
        <f>AP99</f>
        <v>ADVANCED HYDROMETALLURGICAL RECYCLING</v>
      </c>
      <c r="BC99" s="14"/>
      <c r="BJ99" s="13" t="str">
        <f>AZ99</f>
        <v>ADVANCED HYDROMETALLURGICAL RECYCLING</v>
      </c>
      <c r="BM99" s="14"/>
    </row>
    <row r="100" spans="1:84" s="2" customFormat="1" x14ac:dyDescent="0.25">
      <c r="B100" s="2" t="s">
        <v>318</v>
      </c>
      <c r="L100" s="124" t="s">
        <v>342</v>
      </c>
      <c r="V100" s="35" t="s">
        <v>324</v>
      </c>
      <c r="AF100" s="35" t="s">
        <v>325</v>
      </c>
      <c r="AO100" s="37"/>
      <c r="AP100" s="100" t="s">
        <v>326</v>
      </c>
      <c r="AZ100" s="35" t="s">
        <v>52</v>
      </c>
      <c r="BJ100" s="35" t="s">
        <v>40</v>
      </c>
    </row>
    <row r="101" spans="1:84" s="2" customFormat="1" x14ac:dyDescent="0.25">
      <c r="G101" s="36" t="s">
        <v>103</v>
      </c>
      <c r="H101" s="36">
        <f>E142</f>
        <v>158.31753555220587</v>
      </c>
      <c r="I101" s="36"/>
      <c r="J101" s="36">
        <f>H101</f>
        <v>158.31753555220587</v>
      </c>
      <c r="K101" s="36">
        <f>H101</f>
        <v>158.31753555220587</v>
      </c>
      <c r="L101" s="7"/>
      <c r="Q101" s="36" t="s">
        <v>103</v>
      </c>
      <c r="R101" s="36">
        <f>F142</f>
        <v>158.47437844640999</v>
      </c>
      <c r="S101" s="36"/>
      <c r="T101" s="36">
        <f>R101</f>
        <v>158.47437844640999</v>
      </c>
      <c r="U101" s="36">
        <f>R101</f>
        <v>158.47437844640999</v>
      </c>
      <c r="V101" s="7"/>
      <c r="AA101" s="36" t="s">
        <v>103</v>
      </c>
      <c r="AB101" s="36">
        <f>G142</f>
        <v>158.2910841588311</v>
      </c>
      <c r="AC101" s="36"/>
      <c r="AD101" s="36">
        <f>AB101</f>
        <v>158.2910841588311</v>
      </c>
      <c r="AE101" s="36">
        <f>AB101</f>
        <v>158.2910841588311</v>
      </c>
      <c r="AF101" s="7"/>
      <c r="AK101" s="36" t="s">
        <v>103</v>
      </c>
      <c r="AL101" s="36">
        <f>I142</f>
        <v>159.43</v>
      </c>
      <c r="AM101" s="36"/>
      <c r="AN101" s="36">
        <f>AL101</f>
        <v>159.43</v>
      </c>
      <c r="AO101" s="38">
        <f>AL101</f>
        <v>159.43</v>
      </c>
      <c r="AP101" s="7"/>
      <c r="AU101" s="36" t="s">
        <v>103</v>
      </c>
      <c r="AV101" s="36">
        <f>T142</f>
        <v>159.43</v>
      </c>
      <c r="AW101" s="36"/>
      <c r="AX101" s="36">
        <f>AV101</f>
        <v>159.43</v>
      </c>
      <c r="AY101" s="36">
        <f>AV101</f>
        <v>159.43</v>
      </c>
      <c r="AZ101" s="7"/>
      <c r="BE101" s="36" t="s">
        <v>103</v>
      </c>
      <c r="BF101" s="36">
        <f>U142</f>
        <v>158.46820991008153</v>
      </c>
      <c r="BG101" s="36"/>
      <c r="BH101" s="36">
        <f>BF101</f>
        <v>158.46820991008153</v>
      </c>
      <c r="BI101" s="36">
        <f>BF101</f>
        <v>158.46820991008153</v>
      </c>
      <c r="BJ101" s="7"/>
      <c r="BO101" s="36" t="s">
        <v>103</v>
      </c>
      <c r="BP101" s="36">
        <f>V142</f>
        <v>157.99699532763796</v>
      </c>
      <c r="BQ101" s="36"/>
      <c r="BR101" s="36">
        <f>BP101</f>
        <v>157.99699532763796</v>
      </c>
      <c r="BS101" s="36">
        <f>BP101</f>
        <v>157.99699532763796</v>
      </c>
      <c r="CB101" s="36"/>
      <c r="CC101" s="36"/>
      <c r="CD101" s="36"/>
      <c r="CE101" s="36"/>
      <c r="CF101" s="36"/>
    </row>
    <row r="102" spans="1:84" s="5" customFormat="1" x14ac:dyDescent="0.25">
      <c r="A102" s="4"/>
      <c r="B102" s="5" t="s">
        <v>327</v>
      </c>
      <c r="E102" s="6" t="str">
        <f>B100</f>
        <v>Na-Ion battery cell, prismatic, NaNMC(111)-HC (2021)</v>
      </c>
      <c r="L102" s="4" t="str">
        <f>B102</f>
        <v>Impact analysis - whole recycling</v>
      </c>
      <c r="O102" s="6" t="str">
        <f>L100</f>
        <v>Na-Ion battery cell, prismatic, NaMVP-HC (2021)</v>
      </c>
      <c r="V102" s="4" t="str">
        <f>L102</f>
        <v>Impact analysis - whole recycling</v>
      </c>
      <c r="Y102" s="6" t="str">
        <f>V100</f>
        <v>Recycling of Na-Ion battery cell, prismatic, NaMMO-HC (2021)</v>
      </c>
      <c r="AF102" s="4" t="str">
        <f>V102</f>
        <v>Impact analysis - whole recycling</v>
      </c>
      <c r="AI102" s="6" t="str">
        <f>AF100</f>
        <v>Na-Ion battery cell, prismatic, NaNMMT - NaNiMnMgTiO-HC (2021)</v>
      </c>
      <c r="AP102" s="4" t="str">
        <f>AF102</f>
        <v>Impact analysis - whole recycling</v>
      </c>
      <c r="AS102" s="6" t="str">
        <f>AP100</f>
        <v>PBD - prussian blue</v>
      </c>
      <c r="AZ102" s="4" t="str">
        <f>AP102</f>
        <v>Impact analysis - whole recycling</v>
      </c>
      <c r="BC102" s="6" t="str">
        <f>AZ100</f>
        <v>Li-Ion battery cell, prismatic, NMC622-C (2021)</v>
      </c>
      <c r="BJ102" s="4" t="str">
        <f>AP102</f>
        <v>Impact analysis - whole recycling</v>
      </c>
      <c r="BM102" s="6" t="str">
        <f>BJ100</f>
        <v>Li-Ion battery cell, prismatic, LFP-C (2021)</v>
      </c>
    </row>
    <row r="103" spans="1:84" x14ac:dyDescent="0.25">
      <c r="B103" s="64" t="s">
        <v>0</v>
      </c>
      <c r="C103" s="64" t="s">
        <v>1</v>
      </c>
      <c r="D103" s="64" t="s">
        <v>2</v>
      </c>
      <c r="E103" s="64" t="s">
        <v>3</v>
      </c>
      <c r="F103" s="64" t="s">
        <v>4</v>
      </c>
      <c r="G103" s="64" t="s">
        <v>3</v>
      </c>
      <c r="H103" s="64" t="s">
        <v>5</v>
      </c>
      <c r="I103" s="64" t="s">
        <v>3</v>
      </c>
      <c r="J103" t="s">
        <v>146</v>
      </c>
      <c r="K103" t="s">
        <v>147</v>
      </c>
      <c r="L103" s="8" t="s">
        <v>0</v>
      </c>
      <c r="M103" s="64" t="s">
        <v>1</v>
      </c>
      <c r="N103" s="64" t="s">
        <v>2</v>
      </c>
      <c r="O103" s="64" t="s">
        <v>3</v>
      </c>
      <c r="P103" s="64" t="s">
        <v>4</v>
      </c>
      <c r="Q103" s="64" t="s">
        <v>3</v>
      </c>
      <c r="R103" s="64" t="s">
        <v>5</v>
      </c>
      <c r="S103" s="64" t="s">
        <v>3</v>
      </c>
      <c r="T103" t="s">
        <v>146</v>
      </c>
      <c r="U103" t="s">
        <v>147</v>
      </c>
      <c r="V103" s="8" t="s">
        <v>0</v>
      </c>
      <c r="W103" s="64" t="s">
        <v>1</v>
      </c>
      <c r="X103" s="64" t="s">
        <v>2</v>
      </c>
      <c r="Y103" s="64" t="s">
        <v>3</v>
      </c>
      <c r="Z103" s="64" t="s">
        <v>4</v>
      </c>
      <c r="AA103" s="64" t="s">
        <v>3</v>
      </c>
      <c r="AB103" s="64" t="s">
        <v>5</v>
      </c>
      <c r="AC103" s="64" t="s">
        <v>3</v>
      </c>
      <c r="AD103" t="s">
        <v>146</v>
      </c>
      <c r="AE103" t="s">
        <v>147</v>
      </c>
      <c r="AF103" s="8" t="s">
        <v>0</v>
      </c>
      <c r="AG103" t="s">
        <v>1</v>
      </c>
      <c r="AH103" t="s">
        <v>2</v>
      </c>
      <c r="AI103" t="s">
        <v>3</v>
      </c>
      <c r="AJ103" t="s">
        <v>4</v>
      </c>
      <c r="AK103" t="s">
        <v>3</v>
      </c>
      <c r="AL103" t="s">
        <v>5</v>
      </c>
      <c r="AM103" t="s">
        <v>3</v>
      </c>
      <c r="AN103" t="s">
        <v>146</v>
      </c>
      <c r="AO103" s="17" t="s">
        <v>147</v>
      </c>
      <c r="AP103" s="8" t="s">
        <v>0</v>
      </c>
      <c r="AQ103" s="64" t="s">
        <v>1</v>
      </c>
      <c r="AR103" s="64" t="s">
        <v>2</v>
      </c>
      <c r="AS103" s="64" t="s">
        <v>3</v>
      </c>
      <c r="AT103" s="64" t="s">
        <v>4</v>
      </c>
      <c r="AU103" s="64" t="s">
        <v>3</v>
      </c>
      <c r="AV103" s="64" t="s">
        <v>5</v>
      </c>
      <c r="AW103" s="64" t="s">
        <v>3</v>
      </c>
      <c r="AX103" t="s">
        <v>146</v>
      </c>
      <c r="AY103" t="s">
        <v>147</v>
      </c>
      <c r="AZ103" s="8" t="s">
        <v>0</v>
      </c>
      <c r="BA103" t="s">
        <v>1</v>
      </c>
      <c r="BB103" t="s">
        <v>2</v>
      </c>
      <c r="BC103" t="s">
        <v>3</v>
      </c>
      <c r="BD103" t="s">
        <v>4</v>
      </c>
      <c r="BE103" t="s">
        <v>3</v>
      </c>
      <c r="BF103" t="s">
        <v>5</v>
      </c>
      <c r="BG103" t="s">
        <v>3</v>
      </c>
      <c r="BH103" t="s">
        <v>146</v>
      </c>
      <c r="BI103" t="s">
        <v>147</v>
      </c>
      <c r="BJ103" s="8" t="s">
        <v>0</v>
      </c>
      <c r="BK103" t="s">
        <v>1</v>
      </c>
      <c r="BL103" t="s">
        <v>2</v>
      </c>
      <c r="BM103" t="s">
        <v>3</v>
      </c>
      <c r="BN103" t="s">
        <v>4</v>
      </c>
      <c r="BO103" t="s">
        <v>3</v>
      </c>
      <c r="BP103" t="s">
        <v>5</v>
      </c>
      <c r="BQ103" t="s">
        <v>3</v>
      </c>
      <c r="BR103" t="s">
        <v>146</v>
      </c>
      <c r="BS103" t="s">
        <v>147</v>
      </c>
      <c r="BW103" t="s">
        <v>0</v>
      </c>
      <c r="BX103" t="s">
        <v>1</v>
      </c>
      <c r="BY103" t="s">
        <v>2</v>
      </c>
      <c r="BZ103" t="s">
        <v>3</v>
      </c>
      <c r="CA103" t="s">
        <v>4</v>
      </c>
      <c r="CB103" t="s">
        <v>3</v>
      </c>
      <c r="CC103" t="s">
        <v>5</v>
      </c>
      <c r="CD103" t="s">
        <v>3</v>
      </c>
    </row>
    <row r="104" spans="1:84" x14ac:dyDescent="0.25">
      <c r="B104" s="64" t="s">
        <v>6</v>
      </c>
      <c r="C104" s="64"/>
      <c r="D104" s="64"/>
      <c r="E104" s="64"/>
      <c r="F104" s="64"/>
      <c r="G104" s="64"/>
      <c r="H104" s="64">
        <v>-9.7820000000000004E-2</v>
      </c>
      <c r="I104" s="64" t="s">
        <v>7</v>
      </c>
      <c r="J104">
        <f>H123</f>
        <v>-8.6379999999999998E-2</v>
      </c>
      <c r="K104">
        <f>H104-J104</f>
        <v>-1.1440000000000006E-2</v>
      </c>
      <c r="L104" s="8" t="s">
        <v>6</v>
      </c>
      <c r="M104" s="64"/>
      <c r="N104" s="64"/>
      <c r="O104" s="64"/>
      <c r="P104" s="64"/>
      <c r="Q104" s="64"/>
      <c r="R104" s="64">
        <v>-3.4070000000000003E-2</v>
      </c>
      <c r="S104" s="64" t="s">
        <v>7</v>
      </c>
      <c r="T104" s="64">
        <f>R123</f>
        <v>-2.0650000000000002E-2</v>
      </c>
      <c r="U104">
        <f>R104-T104</f>
        <v>-1.3420000000000001E-2</v>
      </c>
      <c r="V104" s="8" t="s">
        <v>6</v>
      </c>
      <c r="W104" s="64"/>
      <c r="X104" s="64"/>
      <c r="Y104" s="64"/>
      <c r="Z104" s="64"/>
      <c r="AA104" s="64"/>
      <c r="AB104" s="64">
        <v>-4.6179999999999999E-2</v>
      </c>
      <c r="AC104" s="64" t="s">
        <v>7</v>
      </c>
      <c r="AD104">
        <f>AB123</f>
        <v>-3.524E-2</v>
      </c>
      <c r="AE104">
        <f>AB104-AD104</f>
        <v>-1.0939999999999998E-2</v>
      </c>
      <c r="AF104" s="8" t="s">
        <v>6</v>
      </c>
      <c r="AL104">
        <v>-5.3199999999999997E-2</v>
      </c>
      <c r="AM104" t="s">
        <v>7</v>
      </c>
      <c r="AN104" s="64">
        <f>AL123</f>
        <v>-4.351E-2</v>
      </c>
      <c r="AO104" s="17">
        <f>AL104-AN104</f>
        <v>-9.6899999999999972E-3</v>
      </c>
      <c r="AP104" s="8" t="s">
        <v>6</v>
      </c>
      <c r="AQ104" s="64"/>
      <c r="AR104" s="64"/>
      <c r="AS104" s="64"/>
      <c r="AT104" s="64"/>
      <c r="AU104" s="64"/>
      <c r="AV104" s="64">
        <v>-4.4900000000000002E-2</v>
      </c>
      <c r="AW104" s="64" t="s">
        <v>7</v>
      </c>
      <c r="AX104" s="64">
        <f>AV123</f>
        <v>-2.2870000000000001E-2</v>
      </c>
      <c r="AY104">
        <f>AV104-AX104</f>
        <v>-2.2030000000000001E-2</v>
      </c>
      <c r="AZ104" s="8" t="s">
        <v>6</v>
      </c>
      <c r="BF104">
        <v>-4.759E-2</v>
      </c>
      <c r="BG104" t="s">
        <v>7</v>
      </c>
      <c r="BH104" s="64">
        <f>BF123</f>
        <v>-3.5790000000000002E-2</v>
      </c>
      <c r="BI104">
        <f>BF104-BH104</f>
        <v>-1.1799999999999998E-2</v>
      </c>
      <c r="BJ104" s="8" t="s">
        <v>6</v>
      </c>
      <c r="BP104">
        <v>-1.8380000000000001E-2</v>
      </c>
      <c r="BQ104" t="s">
        <v>7</v>
      </c>
      <c r="BR104" s="64">
        <f>BP123</f>
        <v>6.6E-4</v>
      </c>
      <c r="BS104">
        <f>BP104-BR104</f>
        <v>-1.9040000000000001E-2</v>
      </c>
      <c r="BW104" t="s">
        <v>6</v>
      </c>
      <c r="CC104">
        <v>-7.0819999999999994E-2</v>
      </c>
      <c r="CD104" t="s">
        <v>7</v>
      </c>
    </row>
    <row r="105" spans="1:84" x14ac:dyDescent="0.25">
      <c r="B105" s="64" t="s">
        <v>8</v>
      </c>
      <c r="C105" s="64"/>
      <c r="D105" s="64"/>
      <c r="E105" s="64"/>
      <c r="F105" s="64"/>
      <c r="G105" s="64"/>
      <c r="H105" s="64">
        <v>-5.05023</v>
      </c>
      <c r="I105" s="64" t="s">
        <v>9</v>
      </c>
      <c r="J105" s="64">
        <f t="shared" ref="J105:J119" si="60">H124</f>
        <v>-3.5754700000000001</v>
      </c>
      <c r="K105">
        <f t="shared" ref="K105:K119" si="61">H105-J105</f>
        <v>-1.4747599999999998</v>
      </c>
      <c r="L105" s="8" t="s">
        <v>8</v>
      </c>
      <c r="M105" s="64"/>
      <c r="N105" s="64"/>
      <c r="O105" s="64"/>
      <c r="P105" s="64"/>
      <c r="Q105" s="64"/>
      <c r="R105" s="64">
        <v>-1.3187800000000001</v>
      </c>
      <c r="S105" s="64" t="s">
        <v>9</v>
      </c>
      <c r="T105" s="64">
        <f t="shared" ref="T105:T119" si="62">R124</f>
        <v>0.44374999999999998</v>
      </c>
      <c r="U105">
        <f t="shared" ref="U105:U119" si="63">R105-T105</f>
        <v>-1.7625299999999999</v>
      </c>
      <c r="V105" s="8" t="s">
        <v>8</v>
      </c>
      <c r="W105" s="64"/>
      <c r="X105" s="64"/>
      <c r="Y105" s="64"/>
      <c r="Z105" s="64"/>
      <c r="AA105" s="64"/>
      <c r="AB105" s="64">
        <v>-1.0034799999999999</v>
      </c>
      <c r="AC105" s="64" t="s">
        <v>9</v>
      </c>
      <c r="AD105" s="64">
        <f t="shared" ref="AD105:AD119" si="64">AB124</f>
        <v>0.41071000000000002</v>
      </c>
      <c r="AE105">
        <f t="shared" ref="AE105:AE119" si="65">AB105-AD105</f>
        <v>-1.4141900000000001</v>
      </c>
      <c r="AF105" s="8" t="s">
        <v>8</v>
      </c>
      <c r="AL105">
        <v>-2.1135199999999998</v>
      </c>
      <c r="AM105" t="s">
        <v>9</v>
      </c>
      <c r="AN105" s="64">
        <f t="shared" ref="AN105:AN119" si="66">AL124</f>
        <v>-0.39501999999999998</v>
      </c>
      <c r="AO105" s="17">
        <f t="shared" ref="AO105:AO119" si="67">AL105-AN105</f>
        <v>-1.7184999999999999</v>
      </c>
      <c r="AP105" s="8" t="s">
        <v>8</v>
      </c>
      <c r="AQ105" s="64"/>
      <c r="AR105" s="64"/>
      <c r="AS105" s="64"/>
      <c r="AT105" s="64"/>
      <c r="AU105" s="64"/>
      <c r="AV105" s="64">
        <v>-2.0900799999999999</v>
      </c>
      <c r="AW105" s="64" t="s">
        <v>9</v>
      </c>
      <c r="AX105" s="64">
        <f t="shared" ref="AX105:AX119" si="68">AV124</f>
        <v>0.84662000000000004</v>
      </c>
      <c r="AY105">
        <f t="shared" ref="AY105:AY119" si="69">AV105-AX105</f>
        <v>-2.9367000000000001</v>
      </c>
      <c r="AZ105" s="8" t="s">
        <v>8</v>
      </c>
      <c r="BF105">
        <v>-2.75495</v>
      </c>
      <c r="BG105" t="s">
        <v>9</v>
      </c>
      <c r="BH105" s="64">
        <f t="shared" ref="BH105:BH119" si="70">BF124</f>
        <v>-1.9551000000000001</v>
      </c>
      <c r="BI105">
        <f t="shared" ref="BI105:BI119" si="71">BF105-BH105</f>
        <v>-0.79984999999999995</v>
      </c>
      <c r="BJ105" s="8" t="s">
        <v>8</v>
      </c>
      <c r="BP105">
        <v>-1.03389</v>
      </c>
      <c r="BQ105" t="s">
        <v>9</v>
      </c>
      <c r="BR105" s="64">
        <f t="shared" ref="BR105:BR119" si="72">BP124</f>
        <v>0.27168999999999999</v>
      </c>
      <c r="BS105">
        <f t="shared" ref="BS105:BS119" si="73">BP105-BR105</f>
        <v>-1.30558</v>
      </c>
      <c r="BW105" t="s">
        <v>8</v>
      </c>
      <c r="CC105">
        <v>0.39913999999999999</v>
      </c>
      <c r="CD105" t="s">
        <v>9</v>
      </c>
    </row>
    <row r="106" spans="1:84" x14ac:dyDescent="0.25">
      <c r="B106" s="64" t="s">
        <v>10</v>
      </c>
      <c r="C106" s="64"/>
      <c r="D106" s="64"/>
      <c r="E106" s="64"/>
      <c r="F106" s="64"/>
      <c r="G106" s="64"/>
      <c r="H106" s="64">
        <v>-360.81594999999999</v>
      </c>
      <c r="I106" s="64" t="s">
        <v>11</v>
      </c>
      <c r="J106" s="64">
        <f t="shared" si="60"/>
        <v>-314.46931000000001</v>
      </c>
      <c r="K106">
        <f t="shared" si="61"/>
        <v>-46.346639999999979</v>
      </c>
      <c r="L106" s="8" t="s">
        <v>10</v>
      </c>
      <c r="M106" s="64"/>
      <c r="N106" s="64"/>
      <c r="O106" s="64"/>
      <c r="P106" s="64"/>
      <c r="Q106" s="64"/>
      <c r="R106" s="64">
        <v>-44.862029999999997</v>
      </c>
      <c r="S106" s="64" t="s">
        <v>11</v>
      </c>
      <c r="T106" s="64">
        <f t="shared" si="62"/>
        <v>10.86965</v>
      </c>
      <c r="U106">
        <f t="shared" si="63"/>
        <v>-55.731679999999997</v>
      </c>
      <c r="V106" s="8" t="s">
        <v>10</v>
      </c>
      <c r="W106" s="64"/>
      <c r="X106" s="64"/>
      <c r="Y106" s="64"/>
      <c r="Z106" s="64"/>
      <c r="AA106" s="64"/>
      <c r="AB106" s="64">
        <v>-33.521970000000003</v>
      </c>
      <c r="AC106" s="64" t="s">
        <v>11</v>
      </c>
      <c r="AD106" s="64">
        <f t="shared" si="64"/>
        <v>10.3078</v>
      </c>
      <c r="AE106">
        <f t="shared" si="65"/>
        <v>-43.829770000000003</v>
      </c>
      <c r="AF106" s="8" t="s">
        <v>10</v>
      </c>
      <c r="AL106">
        <v>-92.586709999999997</v>
      </c>
      <c r="AM106" t="s">
        <v>11</v>
      </c>
      <c r="AN106" s="64">
        <f t="shared" si="66"/>
        <v>-49.939639999999997</v>
      </c>
      <c r="AO106" s="17">
        <f t="shared" si="67"/>
        <v>-42.647069999999999</v>
      </c>
      <c r="AP106" s="8" t="s">
        <v>10</v>
      </c>
      <c r="AQ106" s="64"/>
      <c r="AR106" s="64"/>
      <c r="AS106" s="64"/>
      <c r="AT106" s="64"/>
      <c r="AU106" s="64"/>
      <c r="AV106" s="63">
        <v>-73.326300000000003</v>
      </c>
      <c r="AW106" s="64" t="s">
        <v>11</v>
      </c>
      <c r="AX106" s="64">
        <f t="shared" si="68"/>
        <v>18.486540000000002</v>
      </c>
      <c r="AY106">
        <f t="shared" si="69"/>
        <v>-91.812840000000008</v>
      </c>
      <c r="AZ106" s="8" t="s">
        <v>10</v>
      </c>
      <c r="BF106">
        <v>-804.08807000000002</v>
      </c>
      <c r="BG106" t="s">
        <v>11</v>
      </c>
      <c r="BH106" s="64">
        <f t="shared" si="70"/>
        <v>-165.55288999999999</v>
      </c>
      <c r="BI106">
        <f t="shared" si="71"/>
        <v>-638.53518000000008</v>
      </c>
      <c r="BJ106" s="8" t="s">
        <v>10</v>
      </c>
      <c r="BP106">
        <v>-1020.26158</v>
      </c>
      <c r="BQ106" t="s">
        <v>11</v>
      </c>
      <c r="BR106" s="64">
        <f t="shared" si="72"/>
        <v>9.6063799999999997</v>
      </c>
      <c r="BS106">
        <f t="shared" si="73"/>
        <v>-1029.86796</v>
      </c>
      <c r="BW106" t="s">
        <v>10</v>
      </c>
      <c r="CC106">
        <v>2.6939600000000001</v>
      </c>
      <c r="CD106" t="s">
        <v>11</v>
      </c>
    </row>
    <row r="107" spans="1:84" x14ac:dyDescent="0.25">
      <c r="B107" s="64" t="s">
        <v>12</v>
      </c>
      <c r="C107" s="64"/>
      <c r="D107" s="64"/>
      <c r="E107" s="64"/>
      <c r="F107" s="64"/>
      <c r="G107" s="64"/>
      <c r="H107" s="64">
        <v>-1.5100000000000001E-3</v>
      </c>
      <c r="I107" s="64" t="s">
        <v>13</v>
      </c>
      <c r="J107" s="64">
        <f t="shared" si="60"/>
        <v>-1.1299999999999999E-3</v>
      </c>
      <c r="K107">
        <f t="shared" si="61"/>
        <v>-3.8000000000000013E-4</v>
      </c>
      <c r="L107" s="8" t="s">
        <v>12</v>
      </c>
      <c r="M107" s="64"/>
      <c r="N107" s="64"/>
      <c r="O107" s="64"/>
      <c r="P107" s="64"/>
      <c r="Q107" s="64"/>
      <c r="R107" s="63">
        <v>-4.9424700000000001E-5</v>
      </c>
      <c r="S107" s="64" t="s">
        <v>13</v>
      </c>
      <c r="T107" s="64">
        <f t="shared" si="62"/>
        <v>4.4999999999999999E-4</v>
      </c>
      <c r="U107">
        <f t="shared" si="63"/>
        <v>-4.9942469999999996E-4</v>
      </c>
      <c r="V107" s="8" t="s">
        <v>12</v>
      </c>
      <c r="W107" s="64"/>
      <c r="X107" s="64"/>
      <c r="Y107" s="64"/>
      <c r="Z107" s="64"/>
      <c r="AA107" s="64"/>
      <c r="AB107" s="63">
        <v>4.1279999999999998E-5</v>
      </c>
      <c r="AC107" s="64" t="s">
        <v>13</v>
      </c>
      <c r="AD107" s="64">
        <f t="shared" si="64"/>
        <v>4.2000000000000002E-4</v>
      </c>
      <c r="AE107">
        <f t="shared" si="65"/>
        <v>-3.7872000000000003E-4</v>
      </c>
      <c r="AF107" s="8" t="s">
        <v>12</v>
      </c>
      <c r="AL107">
        <v>-4.0999999999999999E-4</v>
      </c>
      <c r="AM107" t="s">
        <v>13</v>
      </c>
      <c r="AN107" s="64">
        <f t="shared" si="66"/>
        <v>6.2721300000000005E-5</v>
      </c>
      <c r="AO107" s="17">
        <f t="shared" si="67"/>
        <v>-4.727213E-4</v>
      </c>
      <c r="AP107" s="8" t="s">
        <v>12</v>
      </c>
      <c r="AQ107" s="64"/>
      <c r="AR107" s="64"/>
      <c r="AS107" s="64"/>
      <c r="AT107" s="64"/>
      <c r="AU107" s="64"/>
      <c r="AV107" s="63">
        <v>-2.5999999999999998E-4</v>
      </c>
      <c r="AW107" s="64" t="s">
        <v>13</v>
      </c>
      <c r="AX107" s="64">
        <f t="shared" si="68"/>
        <v>6.0999999999999997E-4</v>
      </c>
      <c r="AY107">
        <f t="shared" si="69"/>
        <v>-8.699999999999999E-4</v>
      </c>
      <c r="AZ107" s="8" t="s">
        <v>12</v>
      </c>
      <c r="BF107">
        <v>-3.5200000000000001E-3</v>
      </c>
      <c r="BG107" t="s">
        <v>13</v>
      </c>
      <c r="BH107" s="64">
        <f t="shared" si="70"/>
        <v>-1.0399999999999999E-3</v>
      </c>
      <c r="BI107">
        <f t="shared" si="71"/>
        <v>-2.4800000000000004E-3</v>
      </c>
      <c r="BJ107" s="8" t="s">
        <v>12</v>
      </c>
      <c r="BP107">
        <v>-4.0699999999999998E-3</v>
      </c>
      <c r="BQ107" t="s">
        <v>13</v>
      </c>
      <c r="BR107" s="64">
        <f t="shared" si="72"/>
        <v>-4.6308699999999999E-5</v>
      </c>
      <c r="BS107">
        <f t="shared" si="73"/>
        <v>-4.0236912999999999E-3</v>
      </c>
      <c r="BW107" t="s">
        <v>12</v>
      </c>
      <c r="CC107" s="1">
        <v>7.6000000000000004E-4</v>
      </c>
      <c r="CD107" t="s">
        <v>13</v>
      </c>
    </row>
    <row r="108" spans="1:84" x14ac:dyDescent="0.25">
      <c r="B108" s="64" t="s">
        <v>14</v>
      </c>
      <c r="C108" s="64"/>
      <c r="D108" s="64"/>
      <c r="E108" s="64"/>
      <c r="F108" s="64"/>
      <c r="G108" s="64"/>
      <c r="H108" s="63">
        <v>-4.3782200000000004E-6</v>
      </c>
      <c r="I108" s="64" t="s">
        <v>15</v>
      </c>
      <c r="J108" s="64">
        <f t="shared" si="60"/>
        <v>-4.0000499999999999E-6</v>
      </c>
      <c r="K108">
        <f t="shared" si="61"/>
        <v>-3.7817000000000048E-7</v>
      </c>
      <c r="L108" s="8" t="s">
        <v>14</v>
      </c>
      <c r="M108" s="64"/>
      <c r="N108" s="64"/>
      <c r="O108" s="64"/>
      <c r="P108" s="64"/>
      <c r="Q108" s="64"/>
      <c r="R108" s="63">
        <v>-4.05756E-7</v>
      </c>
      <c r="S108" s="64" t="s">
        <v>15</v>
      </c>
      <c r="T108" s="64">
        <f t="shared" si="62"/>
        <v>5.5385000000000003E-8</v>
      </c>
      <c r="U108">
        <f t="shared" si="63"/>
        <v>-4.6114099999999999E-7</v>
      </c>
      <c r="V108" s="8" t="s">
        <v>14</v>
      </c>
      <c r="W108" s="64"/>
      <c r="X108" s="64"/>
      <c r="Y108" s="64"/>
      <c r="Z108" s="64"/>
      <c r="AA108" s="64"/>
      <c r="AB108" s="63">
        <v>-3.08629E-7</v>
      </c>
      <c r="AC108" s="64" t="s">
        <v>15</v>
      </c>
      <c r="AD108" s="64">
        <f t="shared" si="64"/>
        <v>4.8356900000000002E-8</v>
      </c>
      <c r="AE108">
        <f t="shared" si="65"/>
        <v>-3.5698590000000003E-7</v>
      </c>
      <c r="AF108" s="8" t="s">
        <v>14</v>
      </c>
      <c r="AL108" s="1">
        <v>-9.3517399999999998E-7</v>
      </c>
      <c r="AM108" t="s">
        <v>15</v>
      </c>
      <c r="AN108" s="64">
        <f t="shared" si="66"/>
        <v>-5.9688499999999996E-7</v>
      </c>
      <c r="AO108" s="17">
        <f t="shared" si="67"/>
        <v>-3.3828900000000002E-7</v>
      </c>
      <c r="AP108" s="8" t="s">
        <v>14</v>
      </c>
      <c r="AQ108" s="64"/>
      <c r="AR108" s="64"/>
      <c r="AS108" s="64"/>
      <c r="AT108" s="64"/>
      <c r="AU108" s="64"/>
      <c r="AV108" s="63">
        <v>-6.5607900000000001E-7</v>
      </c>
      <c r="AW108" s="64" t="s">
        <v>15</v>
      </c>
      <c r="AX108" s="64">
        <f t="shared" si="68"/>
        <v>1.02817E-7</v>
      </c>
      <c r="AY108">
        <f t="shared" si="69"/>
        <v>-7.5889600000000005E-7</v>
      </c>
      <c r="AZ108" s="8" t="s">
        <v>14</v>
      </c>
      <c r="BF108" s="1">
        <v>-2.5953400000000002E-6</v>
      </c>
      <c r="BG108" t="s">
        <v>15</v>
      </c>
      <c r="BH108" s="64">
        <f t="shared" si="70"/>
        <v>-2.0774900000000002E-6</v>
      </c>
      <c r="BI108">
        <f t="shared" si="71"/>
        <v>-5.1785000000000005E-7</v>
      </c>
      <c r="BJ108" s="8" t="s">
        <v>14</v>
      </c>
      <c r="BP108" s="1">
        <v>-8.3918199999999998E-7</v>
      </c>
      <c r="BQ108" t="s">
        <v>15</v>
      </c>
      <c r="BR108" s="64">
        <f t="shared" si="72"/>
        <v>-1.1345300000000001E-10</v>
      </c>
      <c r="BS108">
        <f t="shared" si="73"/>
        <v>-8.3906854699999998E-7</v>
      </c>
      <c r="BW108" t="s">
        <v>14</v>
      </c>
      <c r="CC108" s="1">
        <v>7.6377300000000003E-9</v>
      </c>
      <c r="CD108" t="s">
        <v>15</v>
      </c>
    </row>
    <row r="109" spans="1:84" x14ac:dyDescent="0.25">
      <c r="B109" s="64" t="s">
        <v>16</v>
      </c>
      <c r="C109" s="64"/>
      <c r="D109" s="64"/>
      <c r="E109" s="64"/>
      <c r="F109" s="64"/>
      <c r="G109" s="64"/>
      <c r="H109" s="63">
        <v>-8.1939600000000004E-6</v>
      </c>
      <c r="I109" s="64" t="s">
        <v>15</v>
      </c>
      <c r="J109" s="64">
        <f t="shared" si="60"/>
        <v>-7.6951599999999994E-6</v>
      </c>
      <c r="K109">
        <f t="shared" si="61"/>
        <v>-4.9880000000000105E-7</v>
      </c>
      <c r="L109" s="8" t="s">
        <v>16</v>
      </c>
      <c r="M109" s="64"/>
      <c r="N109" s="64"/>
      <c r="O109" s="64"/>
      <c r="P109" s="64"/>
      <c r="Q109" s="64"/>
      <c r="R109" s="63">
        <v>-2.6800400000000002E-7</v>
      </c>
      <c r="S109" s="64" t="s">
        <v>15</v>
      </c>
      <c r="T109" s="64">
        <f t="shared" si="62"/>
        <v>3.1935899999999999E-7</v>
      </c>
      <c r="U109">
        <f t="shared" si="63"/>
        <v>-5.8736300000000002E-7</v>
      </c>
      <c r="V109" s="8" t="s">
        <v>16</v>
      </c>
      <c r="W109" s="64"/>
      <c r="X109" s="64"/>
      <c r="Y109" s="64"/>
      <c r="Z109" s="64"/>
      <c r="AA109" s="64"/>
      <c r="AB109" s="63">
        <v>-1.6299200000000001E-7</v>
      </c>
      <c r="AC109" s="64" t="s">
        <v>15</v>
      </c>
      <c r="AD109" s="64">
        <f t="shared" si="64"/>
        <v>3.1497000000000002E-7</v>
      </c>
      <c r="AE109">
        <f t="shared" si="65"/>
        <v>-4.7796200000000003E-7</v>
      </c>
      <c r="AF109" s="8" t="s">
        <v>16</v>
      </c>
      <c r="AL109" s="1">
        <v>-1.4742499999999999E-6</v>
      </c>
      <c r="AM109" t="s">
        <v>15</v>
      </c>
      <c r="AN109" s="64">
        <f t="shared" si="66"/>
        <v>-1.0118199999999999E-6</v>
      </c>
      <c r="AO109" s="17">
        <f t="shared" si="67"/>
        <v>-4.6242999999999999E-7</v>
      </c>
      <c r="AP109" s="8" t="s">
        <v>16</v>
      </c>
      <c r="AQ109" s="64"/>
      <c r="AR109" s="64"/>
      <c r="AS109" s="64"/>
      <c r="AT109" s="64"/>
      <c r="AU109" s="64"/>
      <c r="AV109" s="63">
        <v>-5.8150499999999999E-7</v>
      </c>
      <c r="AW109" s="64" t="s">
        <v>15</v>
      </c>
      <c r="AX109" s="64">
        <f t="shared" si="68"/>
        <v>3.9201799999999998E-7</v>
      </c>
      <c r="AY109">
        <f t="shared" si="69"/>
        <v>-9.7352300000000008E-7</v>
      </c>
      <c r="AZ109" s="8" t="s">
        <v>16</v>
      </c>
      <c r="BF109" s="1">
        <v>-1.08697E-5</v>
      </c>
      <c r="BG109" t="s">
        <v>15</v>
      </c>
      <c r="BH109" s="64">
        <f t="shared" si="70"/>
        <v>-4.1476900000000003E-6</v>
      </c>
      <c r="BI109">
        <f t="shared" si="71"/>
        <v>-6.72201E-6</v>
      </c>
      <c r="BJ109" s="8" t="s">
        <v>16</v>
      </c>
      <c r="BP109" s="1">
        <v>-1.07986E-5</v>
      </c>
      <c r="BQ109" t="s">
        <v>15</v>
      </c>
      <c r="BR109" s="64">
        <f t="shared" si="72"/>
        <v>4.2224000000000001E-8</v>
      </c>
      <c r="BS109">
        <f t="shared" si="73"/>
        <v>-1.0840824E-5</v>
      </c>
      <c r="BW109" t="s">
        <v>16</v>
      </c>
      <c r="CC109" s="1">
        <v>6.0213199999999996E-7</v>
      </c>
      <c r="CD109" t="s">
        <v>15</v>
      </c>
    </row>
    <row r="110" spans="1:84" x14ac:dyDescent="0.25">
      <c r="B110" s="64" t="s">
        <v>17</v>
      </c>
      <c r="C110" s="64"/>
      <c r="D110" s="64"/>
      <c r="E110" s="64"/>
      <c r="F110" s="64"/>
      <c r="G110" s="64"/>
      <c r="H110" s="63">
        <v>-1.6773799999999999E-5</v>
      </c>
      <c r="I110" s="64" t="s">
        <v>11</v>
      </c>
      <c r="J110" s="64">
        <f t="shared" si="60"/>
        <v>-1.6705300000000001E-5</v>
      </c>
      <c r="K110">
        <f t="shared" si="61"/>
        <v>-6.8499999999997735E-8</v>
      </c>
      <c r="L110" s="8" t="s">
        <v>17</v>
      </c>
      <c r="M110" s="64"/>
      <c r="N110" s="64"/>
      <c r="O110" s="64"/>
      <c r="P110" s="64"/>
      <c r="Q110" s="64"/>
      <c r="R110" s="63">
        <v>2.87636E-7</v>
      </c>
      <c r="S110" s="64" t="s">
        <v>11</v>
      </c>
      <c r="T110" s="64">
        <f t="shared" si="62"/>
        <v>4.1353900000000001E-7</v>
      </c>
      <c r="U110">
        <f t="shared" si="63"/>
        <v>-1.2590300000000001E-7</v>
      </c>
      <c r="V110" s="8" t="s">
        <v>17</v>
      </c>
      <c r="W110" s="64"/>
      <c r="X110" s="64"/>
      <c r="Y110" s="64"/>
      <c r="Z110" s="64"/>
      <c r="AA110" s="64"/>
      <c r="AB110" s="63">
        <v>1.4705200000000001E-7</v>
      </c>
      <c r="AC110" s="64" t="s">
        <v>11</v>
      </c>
      <c r="AD110" s="64">
        <f t="shared" si="64"/>
        <v>2.3881200000000001E-7</v>
      </c>
      <c r="AE110">
        <f t="shared" si="65"/>
        <v>-9.1759999999999996E-8</v>
      </c>
      <c r="AF110" s="8" t="s">
        <v>17</v>
      </c>
      <c r="AL110" s="1">
        <v>-2.5805300000000001E-6</v>
      </c>
      <c r="AM110" t="s">
        <v>11</v>
      </c>
      <c r="AN110" s="64">
        <f t="shared" si="66"/>
        <v>-2.3475599999999999E-6</v>
      </c>
      <c r="AO110" s="17">
        <f t="shared" si="67"/>
        <v>-2.3297000000000016E-7</v>
      </c>
      <c r="AP110" s="8" t="s">
        <v>17</v>
      </c>
      <c r="AQ110" s="64"/>
      <c r="AR110" s="64"/>
      <c r="AS110" s="64"/>
      <c r="AT110" s="64"/>
      <c r="AU110" s="64"/>
      <c r="AV110" s="63">
        <v>2.1977199999999999E-7</v>
      </c>
      <c r="AW110" s="64" t="s">
        <v>11</v>
      </c>
      <c r="AX110" s="64">
        <f t="shared" si="68"/>
        <v>5.1068000000000002E-7</v>
      </c>
      <c r="AY110">
        <f t="shared" si="69"/>
        <v>-2.9090800000000005E-7</v>
      </c>
      <c r="AZ110" s="8" t="s">
        <v>17</v>
      </c>
      <c r="BF110" s="1">
        <v>-8.5062699999999998E-6</v>
      </c>
      <c r="BG110" t="s">
        <v>11</v>
      </c>
      <c r="BH110" s="64">
        <f t="shared" si="70"/>
        <v>-8.3270100000000008E-6</v>
      </c>
      <c r="BI110">
        <f t="shared" si="71"/>
        <v>-1.7925999999999903E-7</v>
      </c>
      <c r="BJ110" s="8" t="s">
        <v>17</v>
      </c>
      <c r="BP110" s="1">
        <v>1.2401499999999999E-7</v>
      </c>
      <c r="BQ110" t="s">
        <v>11</v>
      </c>
      <c r="BR110" s="64">
        <f t="shared" si="72"/>
        <v>4.3856500000000001E-7</v>
      </c>
      <c r="BS110">
        <f t="shared" si="73"/>
        <v>-3.1455000000000002E-7</v>
      </c>
      <c r="BW110" t="s">
        <v>17</v>
      </c>
      <c r="CC110" s="1">
        <v>6.2237399999999999E-7</v>
      </c>
      <c r="CD110" t="s">
        <v>11</v>
      </c>
    </row>
    <row r="111" spans="1:84" x14ac:dyDescent="0.25">
      <c r="B111" s="64" t="s">
        <v>18</v>
      </c>
      <c r="C111" s="64"/>
      <c r="D111" s="64"/>
      <c r="E111" s="64"/>
      <c r="F111" s="64"/>
      <c r="G111" s="64"/>
      <c r="H111" s="64">
        <v>-2.1014400000000002</v>
      </c>
      <c r="I111" s="64" t="s">
        <v>19</v>
      </c>
      <c r="J111" s="64">
        <f t="shared" si="60"/>
        <v>-2.1057199999999998</v>
      </c>
      <c r="K111">
        <f t="shared" si="61"/>
        <v>4.2799999999996174E-3</v>
      </c>
      <c r="L111" s="8" t="s">
        <v>18</v>
      </c>
      <c r="M111" s="64"/>
      <c r="N111" s="64"/>
      <c r="O111" s="64"/>
      <c r="P111" s="64"/>
      <c r="Q111" s="64"/>
      <c r="R111" s="64">
        <v>0.20158000000000001</v>
      </c>
      <c r="S111" s="64" t="s">
        <v>19</v>
      </c>
      <c r="T111" s="64">
        <f t="shared" si="62"/>
        <v>0.21556</v>
      </c>
      <c r="U111">
        <f t="shared" si="63"/>
        <v>-1.3979999999999992E-2</v>
      </c>
      <c r="V111" s="8" t="s">
        <v>18</v>
      </c>
      <c r="W111" s="64"/>
      <c r="X111" s="64"/>
      <c r="Y111" s="64"/>
      <c r="Z111" s="64"/>
      <c r="AA111" s="64"/>
      <c r="AB111" s="64">
        <v>0.17041999999999999</v>
      </c>
      <c r="AC111" s="64" t="s">
        <v>19</v>
      </c>
      <c r="AD111" s="64">
        <f t="shared" si="64"/>
        <v>0.17660999999999999</v>
      </c>
      <c r="AE111">
        <f t="shared" si="65"/>
        <v>-6.1900000000000011E-3</v>
      </c>
      <c r="AF111" s="8" t="s">
        <v>18</v>
      </c>
      <c r="AL111">
        <v>-0.24686</v>
      </c>
      <c r="AM111" t="s">
        <v>19</v>
      </c>
      <c r="AN111" s="64">
        <f t="shared" si="66"/>
        <v>-0.18915000000000001</v>
      </c>
      <c r="AO111" s="17">
        <f t="shared" si="67"/>
        <v>-5.7709999999999984E-2</v>
      </c>
      <c r="AP111" s="8" t="s">
        <v>18</v>
      </c>
      <c r="AQ111" s="64"/>
      <c r="AR111" s="64"/>
      <c r="AS111" s="64"/>
      <c r="AT111" s="64"/>
      <c r="AU111" s="64"/>
      <c r="AV111" s="64">
        <v>0.19721</v>
      </c>
      <c r="AW111" s="64" t="s">
        <v>19</v>
      </c>
      <c r="AX111" s="64">
        <f t="shared" si="68"/>
        <v>0.25387999999999999</v>
      </c>
      <c r="AY111">
        <f t="shared" si="69"/>
        <v>-5.6669999999999998E-2</v>
      </c>
      <c r="AZ111" s="8" t="s">
        <v>18</v>
      </c>
      <c r="BF111">
        <v>-1.0712600000000001</v>
      </c>
      <c r="BG111" t="s">
        <v>19</v>
      </c>
      <c r="BH111" s="64">
        <f t="shared" si="70"/>
        <v>-1.05366</v>
      </c>
      <c r="BI111">
        <f t="shared" si="71"/>
        <v>-1.760000000000006E-2</v>
      </c>
      <c r="BJ111" s="8" t="s">
        <v>18</v>
      </c>
      <c r="BP111">
        <v>0.14163999999999999</v>
      </c>
      <c r="BQ111" t="s">
        <v>19</v>
      </c>
      <c r="BR111" s="64">
        <f t="shared" si="72"/>
        <v>0.18027000000000001</v>
      </c>
      <c r="BS111">
        <f t="shared" si="73"/>
        <v>-3.8630000000000025E-2</v>
      </c>
      <c r="BW111" t="s">
        <v>18</v>
      </c>
      <c r="CC111">
        <v>0.41556999999999999</v>
      </c>
      <c r="CD111" t="s">
        <v>19</v>
      </c>
    </row>
    <row r="112" spans="1:84" x14ac:dyDescent="0.25">
      <c r="B112" s="64" t="s">
        <v>20</v>
      </c>
      <c r="C112" s="64"/>
      <c r="D112" s="64"/>
      <c r="E112" s="64"/>
      <c r="F112" s="64"/>
      <c r="G112" s="64"/>
      <c r="H112" s="64">
        <v>-5.5701799999999997</v>
      </c>
      <c r="I112" s="64" t="s">
        <v>21</v>
      </c>
      <c r="J112" s="64">
        <f t="shared" si="60"/>
        <v>-4.6812800000000001</v>
      </c>
      <c r="K112">
        <f t="shared" si="61"/>
        <v>-0.88889999999999958</v>
      </c>
      <c r="L112" s="8" t="s">
        <v>20</v>
      </c>
      <c r="M112" s="64"/>
      <c r="N112" s="64"/>
      <c r="O112" s="64"/>
      <c r="P112" s="64"/>
      <c r="Q112" s="64"/>
      <c r="R112" s="64">
        <v>-1.6581600000000001</v>
      </c>
      <c r="S112" s="64" t="s">
        <v>21</v>
      </c>
      <c r="T112" s="64">
        <f t="shared" si="62"/>
        <v>-0.65847</v>
      </c>
      <c r="U112">
        <f t="shared" si="63"/>
        <v>-0.99969000000000008</v>
      </c>
      <c r="V112" s="8" t="s">
        <v>20</v>
      </c>
      <c r="W112" s="64"/>
      <c r="X112" s="64"/>
      <c r="Y112" s="64"/>
      <c r="Z112" s="64"/>
      <c r="AA112" s="64"/>
      <c r="AB112" s="64">
        <v>-1.83073</v>
      </c>
      <c r="AC112" s="64" t="s">
        <v>21</v>
      </c>
      <c r="AD112" s="64">
        <f t="shared" si="64"/>
        <v>-0.97558</v>
      </c>
      <c r="AE112">
        <f t="shared" si="65"/>
        <v>-0.85514999999999997</v>
      </c>
      <c r="AF112" s="8" t="s">
        <v>20</v>
      </c>
      <c r="AL112">
        <v>-4.4675399999999996</v>
      </c>
      <c r="AM112" t="s">
        <v>21</v>
      </c>
      <c r="AN112" s="64">
        <f t="shared" si="66"/>
        <v>-3.6402100000000002</v>
      </c>
      <c r="AO112" s="17">
        <f t="shared" si="67"/>
        <v>-0.82732999999999945</v>
      </c>
      <c r="AP112" s="8" t="s">
        <v>20</v>
      </c>
      <c r="AQ112" s="64"/>
      <c r="AR112" s="64"/>
      <c r="AS112" s="64"/>
      <c r="AT112" s="64"/>
      <c r="AU112" s="64"/>
      <c r="AV112" s="64">
        <v>-2.3590499999999999</v>
      </c>
      <c r="AW112" s="64" t="s">
        <v>21</v>
      </c>
      <c r="AX112" s="64">
        <f t="shared" si="68"/>
        <v>-0.73231000000000002</v>
      </c>
      <c r="AY112">
        <f t="shared" si="69"/>
        <v>-1.6267399999999999</v>
      </c>
      <c r="AZ112" s="8" t="s">
        <v>20</v>
      </c>
      <c r="BF112">
        <v>1.1797</v>
      </c>
      <c r="BG112" t="s">
        <v>21</v>
      </c>
      <c r="BH112" s="64">
        <f t="shared" si="70"/>
        <v>-3.9836399999999998</v>
      </c>
      <c r="BI112">
        <f t="shared" si="71"/>
        <v>5.1633399999999998</v>
      </c>
      <c r="BJ112" s="8" t="s">
        <v>20</v>
      </c>
      <c r="BP112">
        <v>6.90381</v>
      </c>
      <c r="BQ112" t="s">
        <v>21</v>
      </c>
      <c r="BR112" s="64">
        <f t="shared" si="72"/>
        <v>-1.4321900000000001</v>
      </c>
      <c r="BS112">
        <f t="shared" si="73"/>
        <v>8.3360000000000003</v>
      </c>
      <c r="BW112" t="s">
        <v>20</v>
      </c>
      <c r="CC112">
        <v>-1.5951900000000001</v>
      </c>
      <c r="CD112" t="s">
        <v>21</v>
      </c>
    </row>
    <row r="113" spans="1:82" x14ac:dyDescent="0.25">
      <c r="B113" s="64" t="s">
        <v>22</v>
      </c>
      <c r="C113" s="64"/>
      <c r="D113" s="64"/>
      <c r="E113" s="64"/>
      <c r="F113" s="64"/>
      <c r="G113" s="64"/>
      <c r="H113" s="64">
        <v>-1.7500000000000002E-2</v>
      </c>
      <c r="I113" s="64" t="s">
        <v>23</v>
      </c>
      <c r="J113" s="64">
        <f t="shared" si="60"/>
        <v>-1.592E-2</v>
      </c>
      <c r="K113">
        <f t="shared" si="61"/>
        <v>-1.5800000000000015E-3</v>
      </c>
      <c r="L113" s="8" t="s">
        <v>22</v>
      </c>
      <c r="M113" s="64"/>
      <c r="N113" s="64"/>
      <c r="O113" s="64"/>
      <c r="P113" s="64"/>
      <c r="Q113" s="64"/>
      <c r="R113" s="64">
        <v>-8.3599999999999994E-3</v>
      </c>
      <c r="S113" s="64" t="s">
        <v>23</v>
      </c>
      <c r="T113" s="64">
        <f t="shared" si="62"/>
        <v>-6.4599999999999996E-3</v>
      </c>
      <c r="U113">
        <f t="shared" si="63"/>
        <v>-1.8999999999999998E-3</v>
      </c>
      <c r="V113" s="8" t="s">
        <v>22</v>
      </c>
      <c r="W113" s="64"/>
      <c r="X113" s="64"/>
      <c r="Y113" s="64"/>
      <c r="Z113" s="64"/>
      <c r="AA113" s="64"/>
      <c r="AB113" s="64">
        <v>-9.5399999999999999E-3</v>
      </c>
      <c r="AC113" s="64" t="s">
        <v>23</v>
      </c>
      <c r="AD113" s="64">
        <f t="shared" si="64"/>
        <v>-8.0300000000000007E-3</v>
      </c>
      <c r="AE113">
        <f t="shared" si="65"/>
        <v>-1.5099999999999992E-3</v>
      </c>
      <c r="AF113" s="8" t="s">
        <v>22</v>
      </c>
      <c r="AL113">
        <v>-1.048E-2</v>
      </c>
      <c r="AM113" t="s">
        <v>23</v>
      </c>
      <c r="AN113" s="64">
        <f t="shared" si="66"/>
        <v>-8.9499999999999996E-3</v>
      </c>
      <c r="AO113" s="17">
        <f t="shared" si="67"/>
        <v>-1.5300000000000001E-3</v>
      </c>
      <c r="AP113" s="8" t="s">
        <v>22</v>
      </c>
      <c r="AQ113" s="64"/>
      <c r="AR113" s="64"/>
      <c r="AS113" s="64"/>
      <c r="AT113" s="64"/>
      <c r="AU113" s="64"/>
      <c r="AV113" s="63">
        <v>-9.7800000000000005E-3</v>
      </c>
      <c r="AW113" s="64" t="s">
        <v>23</v>
      </c>
      <c r="AX113" s="64">
        <f t="shared" si="68"/>
        <v>-6.6299999999999996E-3</v>
      </c>
      <c r="AY113">
        <f t="shared" si="69"/>
        <v>-3.1500000000000009E-3</v>
      </c>
      <c r="AZ113" s="8" t="s">
        <v>22</v>
      </c>
      <c r="BF113">
        <v>-6.5599999999999999E-3</v>
      </c>
      <c r="BG113" t="s">
        <v>23</v>
      </c>
      <c r="BH113" s="64">
        <f t="shared" si="70"/>
        <v>-4.4000000000000003E-3</v>
      </c>
      <c r="BI113">
        <f t="shared" si="71"/>
        <v>-2.1599999999999996E-3</v>
      </c>
      <c r="BJ113" s="8" t="s">
        <v>22</v>
      </c>
      <c r="BP113">
        <v>-4.0299999999999997E-3</v>
      </c>
      <c r="BQ113" t="s">
        <v>23</v>
      </c>
      <c r="BR113" s="64">
        <f t="shared" si="72"/>
        <v>-5.2999999999999998E-4</v>
      </c>
      <c r="BS113">
        <f t="shared" si="73"/>
        <v>-3.4999999999999996E-3</v>
      </c>
      <c r="BW113" t="s">
        <v>22</v>
      </c>
      <c r="CC113">
        <v>-1.6150000000000001E-2</v>
      </c>
      <c r="CD113" t="s">
        <v>23</v>
      </c>
    </row>
    <row r="114" spans="1:82" x14ac:dyDescent="0.25">
      <c r="B114" s="64" t="s">
        <v>24</v>
      </c>
      <c r="C114" s="64"/>
      <c r="D114" s="64"/>
      <c r="E114" s="64"/>
      <c r="F114" s="64"/>
      <c r="G114" s="64"/>
      <c r="H114" s="64">
        <v>-4.47E-3</v>
      </c>
      <c r="I114" s="64" t="s">
        <v>25</v>
      </c>
      <c r="J114" s="64">
        <f t="shared" si="60"/>
        <v>-3.8500000000000001E-3</v>
      </c>
      <c r="K114">
        <f t="shared" si="61"/>
        <v>-6.1999999999999989E-4</v>
      </c>
      <c r="L114" s="8" t="s">
        <v>24</v>
      </c>
      <c r="M114" s="64"/>
      <c r="N114" s="64"/>
      <c r="O114" s="64"/>
      <c r="P114" s="64"/>
      <c r="Q114" s="64"/>
      <c r="R114" s="64">
        <v>-6.2E-4</v>
      </c>
      <c r="S114" s="64" t="s">
        <v>25</v>
      </c>
      <c r="T114" s="64">
        <f t="shared" si="62"/>
        <v>6.6889800000000001E-6</v>
      </c>
      <c r="U114">
        <f t="shared" si="63"/>
        <v>-6.2668898000000002E-4</v>
      </c>
      <c r="V114" s="8" t="s">
        <v>24</v>
      </c>
      <c r="W114" s="64"/>
      <c r="X114" s="64"/>
      <c r="Y114" s="64"/>
      <c r="Z114" s="64"/>
      <c r="AA114" s="64"/>
      <c r="AB114" s="64">
        <v>-6.0999999999999997E-4</v>
      </c>
      <c r="AC114" s="64" t="s">
        <v>25</v>
      </c>
      <c r="AD114" s="64">
        <f t="shared" si="64"/>
        <v>-7.4650100000000004E-6</v>
      </c>
      <c r="AE114">
        <f t="shared" si="65"/>
        <v>-6.0253499E-4</v>
      </c>
      <c r="AF114" s="8" t="s">
        <v>24</v>
      </c>
      <c r="AL114">
        <v>-9.7000000000000005E-4</v>
      </c>
      <c r="AM114" t="s">
        <v>25</v>
      </c>
      <c r="AN114" s="64">
        <f t="shared" si="66"/>
        <v>-6.4000000000000005E-4</v>
      </c>
      <c r="AO114" s="17">
        <f t="shared" si="67"/>
        <v>-3.3E-4</v>
      </c>
      <c r="AP114" s="8" t="s">
        <v>24</v>
      </c>
      <c r="AQ114" s="64"/>
      <c r="AR114" s="64"/>
      <c r="AS114" s="64"/>
      <c r="AT114" s="64"/>
      <c r="AU114" s="64"/>
      <c r="AV114" s="63">
        <v>-9.3999999999999997E-4</v>
      </c>
      <c r="AW114" s="64" t="s">
        <v>25</v>
      </c>
      <c r="AX114" s="64">
        <f t="shared" si="68"/>
        <v>2.4068300000000001E-5</v>
      </c>
      <c r="AY114">
        <f t="shared" si="69"/>
        <v>-9.6406829999999999E-4</v>
      </c>
      <c r="AZ114" s="8" t="s">
        <v>24</v>
      </c>
      <c r="BF114">
        <v>-4.7600000000000003E-3</v>
      </c>
      <c r="BG114" t="s">
        <v>25</v>
      </c>
      <c r="BH114" s="64">
        <f t="shared" si="70"/>
        <v>-2.64E-3</v>
      </c>
      <c r="BI114">
        <f t="shared" si="71"/>
        <v>-2.1200000000000004E-3</v>
      </c>
      <c r="BJ114" s="8" t="s">
        <v>24</v>
      </c>
      <c r="BP114">
        <v>-3.9399999999999999E-3</v>
      </c>
      <c r="BQ114" t="s">
        <v>25</v>
      </c>
      <c r="BR114" s="64">
        <f t="shared" si="72"/>
        <v>-5.5000000000000003E-4</v>
      </c>
      <c r="BS114">
        <f t="shared" si="73"/>
        <v>-3.3899999999999998E-3</v>
      </c>
      <c r="BW114" t="s">
        <v>24</v>
      </c>
      <c r="CC114" s="1">
        <v>-6.6351299999999996E-5</v>
      </c>
      <c r="CD114" t="s">
        <v>25</v>
      </c>
    </row>
    <row r="115" spans="1:82" x14ac:dyDescent="0.25">
      <c r="B115" s="64" t="s">
        <v>26</v>
      </c>
      <c r="C115" s="64"/>
      <c r="D115" s="64"/>
      <c r="E115" s="64"/>
      <c r="F115" s="64"/>
      <c r="G115" s="64"/>
      <c r="H115" s="63">
        <v>-6.3596200000000004E-7</v>
      </c>
      <c r="I115" s="64" t="s">
        <v>27</v>
      </c>
      <c r="J115" s="64">
        <f t="shared" si="60"/>
        <v>-5.4437799999999995E-7</v>
      </c>
      <c r="K115">
        <f t="shared" si="61"/>
        <v>-9.1584000000000087E-8</v>
      </c>
      <c r="L115" s="8" t="s">
        <v>26</v>
      </c>
      <c r="M115" s="64"/>
      <c r="N115" s="64"/>
      <c r="O115" s="64"/>
      <c r="P115" s="64"/>
      <c r="Q115" s="64"/>
      <c r="R115" s="63">
        <v>-1.0313799999999999E-7</v>
      </c>
      <c r="S115" s="64" t="s">
        <v>27</v>
      </c>
      <c r="T115" s="64">
        <f t="shared" si="62"/>
        <v>-2.12268E-9</v>
      </c>
      <c r="U115">
        <f t="shared" si="63"/>
        <v>-1.0101531999999999E-7</v>
      </c>
      <c r="V115" s="8" t="s">
        <v>26</v>
      </c>
      <c r="W115" s="64"/>
      <c r="X115" s="64"/>
      <c r="Y115" s="64"/>
      <c r="Z115" s="64"/>
      <c r="AA115" s="64"/>
      <c r="AB115" s="63">
        <v>-1.5042099999999999E-7</v>
      </c>
      <c r="AC115" s="64" t="s">
        <v>27</v>
      </c>
      <c r="AD115" s="64">
        <f t="shared" si="64"/>
        <v>-6.2193599999999999E-8</v>
      </c>
      <c r="AE115">
        <f t="shared" si="65"/>
        <v>-8.8227399999999995E-8</v>
      </c>
      <c r="AF115" s="8" t="s">
        <v>26</v>
      </c>
      <c r="AL115" s="1">
        <v>-2.0950299999999999E-7</v>
      </c>
      <c r="AM115" t="s">
        <v>27</v>
      </c>
      <c r="AN115" s="64">
        <f t="shared" si="66"/>
        <v>-1.2545600000000001E-7</v>
      </c>
      <c r="AO115" s="17">
        <f t="shared" si="67"/>
        <v>-8.4046999999999985E-8</v>
      </c>
      <c r="AP115" s="8" t="s">
        <v>26</v>
      </c>
      <c r="AQ115" s="64"/>
      <c r="AR115" s="64"/>
      <c r="AS115" s="64"/>
      <c r="AT115" s="64"/>
      <c r="AU115" s="64"/>
      <c r="AV115" s="63">
        <v>-1.17568E-7</v>
      </c>
      <c r="AW115" s="64" t="s">
        <v>27</v>
      </c>
      <c r="AX115" s="64">
        <f t="shared" si="68"/>
        <v>4.5606700000000003E-8</v>
      </c>
      <c r="AY115">
        <f t="shared" si="69"/>
        <v>-1.631747E-7</v>
      </c>
      <c r="AZ115" s="8" t="s">
        <v>26</v>
      </c>
      <c r="BF115" s="1">
        <v>-2.9398700000000002E-7</v>
      </c>
      <c r="BG115" t="s">
        <v>27</v>
      </c>
      <c r="BH115" s="64">
        <f t="shared" si="70"/>
        <v>-2.5060700000000002E-7</v>
      </c>
      <c r="BI115">
        <f t="shared" si="71"/>
        <v>-4.3380000000000009E-8</v>
      </c>
      <c r="BJ115" s="8" t="s">
        <v>26</v>
      </c>
      <c r="BP115" s="1">
        <v>-4.5666599999999999E-8</v>
      </c>
      <c r="BQ115" t="s">
        <v>27</v>
      </c>
      <c r="BR115" s="64">
        <f t="shared" si="72"/>
        <v>2.33736E-8</v>
      </c>
      <c r="BS115">
        <f t="shared" si="73"/>
        <v>-6.9040199999999999E-8</v>
      </c>
      <c r="BW115" t="s">
        <v>26</v>
      </c>
      <c r="CC115" s="1">
        <v>-1.4417800000000001E-7</v>
      </c>
      <c r="CD115" t="s">
        <v>27</v>
      </c>
    </row>
    <row r="116" spans="1:82" x14ac:dyDescent="0.25">
      <c r="B116" s="64" t="s">
        <v>28</v>
      </c>
      <c r="C116" s="64"/>
      <c r="D116" s="64"/>
      <c r="E116" s="64"/>
      <c r="F116" s="64"/>
      <c r="G116" s="64"/>
      <c r="H116" s="64">
        <v>-6.8900000000000003E-3</v>
      </c>
      <c r="I116" s="64" t="s">
        <v>29</v>
      </c>
      <c r="J116" s="64">
        <f t="shared" si="60"/>
        <v>-5.3899999999999998E-3</v>
      </c>
      <c r="K116">
        <f t="shared" si="61"/>
        <v>-1.5000000000000005E-3</v>
      </c>
      <c r="L116" s="8" t="s">
        <v>28</v>
      </c>
      <c r="M116" s="64"/>
      <c r="N116" s="64"/>
      <c r="O116" s="64"/>
      <c r="P116" s="64"/>
      <c r="Q116" s="64"/>
      <c r="R116" s="64">
        <v>-2.3800000000000002E-3</v>
      </c>
      <c r="S116" s="64" t="s">
        <v>29</v>
      </c>
      <c r="T116" s="64">
        <f t="shared" si="62"/>
        <v>-5.6999999999999998E-4</v>
      </c>
      <c r="U116">
        <f t="shared" si="63"/>
        <v>-1.8100000000000002E-3</v>
      </c>
      <c r="V116" s="8" t="s">
        <v>28</v>
      </c>
      <c r="W116" s="64"/>
      <c r="X116" s="64"/>
      <c r="Y116" s="64"/>
      <c r="Z116" s="64"/>
      <c r="AA116" s="64"/>
      <c r="AB116" s="64">
        <v>-2.5500000000000002E-3</v>
      </c>
      <c r="AC116" s="64" t="s">
        <v>29</v>
      </c>
      <c r="AD116" s="64">
        <f t="shared" si="64"/>
        <v>-1.1199999999999999E-3</v>
      </c>
      <c r="AE116">
        <f t="shared" si="65"/>
        <v>-1.4300000000000003E-3</v>
      </c>
      <c r="AF116" s="8" t="s">
        <v>28</v>
      </c>
      <c r="AL116">
        <v>-3.29E-3</v>
      </c>
      <c r="AM116" t="s">
        <v>29</v>
      </c>
      <c r="AN116" s="64">
        <f t="shared" si="66"/>
        <v>-1.92E-3</v>
      </c>
      <c r="AO116" s="17">
        <f t="shared" si="67"/>
        <v>-1.3699999999999999E-3</v>
      </c>
      <c r="AP116" s="8" t="s">
        <v>28</v>
      </c>
      <c r="AQ116" s="64"/>
      <c r="AR116" s="64"/>
      <c r="AS116" s="64"/>
      <c r="AT116" s="64"/>
      <c r="AU116" s="64"/>
      <c r="AV116" s="64">
        <v>-3.3800000000000002E-3</v>
      </c>
      <c r="AW116" s="64" t="s">
        <v>29</v>
      </c>
      <c r="AX116" s="64">
        <f t="shared" si="68"/>
        <v>-4.2000000000000002E-4</v>
      </c>
      <c r="AY116">
        <f t="shared" si="69"/>
        <v>-2.96E-3</v>
      </c>
      <c r="AZ116" s="8" t="s">
        <v>28</v>
      </c>
      <c r="BF116">
        <v>-4.3299999999999996E-3</v>
      </c>
      <c r="BG116" t="s">
        <v>29</v>
      </c>
      <c r="BH116" s="64">
        <f t="shared" si="70"/>
        <v>-3.0300000000000001E-3</v>
      </c>
      <c r="BI116">
        <f t="shared" si="71"/>
        <v>-1.2999999999999995E-3</v>
      </c>
      <c r="BJ116" s="8" t="s">
        <v>28</v>
      </c>
      <c r="BP116">
        <v>-2.4499999999999999E-3</v>
      </c>
      <c r="BQ116" t="s">
        <v>29</v>
      </c>
      <c r="BR116" s="64">
        <f t="shared" si="72"/>
        <v>-3.5E-4</v>
      </c>
      <c r="BS116">
        <f t="shared" si="73"/>
        <v>-2.0999999999999999E-3</v>
      </c>
      <c r="BW116" t="s">
        <v>28</v>
      </c>
      <c r="CC116">
        <v>-2.6099999999999999E-3</v>
      </c>
      <c r="CD116" t="s">
        <v>29</v>
      </c>
    </row>
    <row r="117" spans="1:82" x14ac:dyDescent="0.25">
      <c r="B117" s="64" t="s">
        <v>30</v>
      </c>
      <c r="C117" s="64"/>
      <c r="D117" s="64"/>
      <c r="E117" s="64"/>
      <c r="F117" s="64"/>
      <c r="G117" s="64"/>
      <c r="H117" s="64">
        <v>-3.5220000000000001E-2</v>
      </c>
      <c r="I117" s="64" t="s">
        <v>31</v>
      </c>
      <c r="J117" s="64">
        <f t="shared" si="60"/>
        <v>-3.024E-2</v>
      </c>
      <c r="K117">
        <f t="shared" si="61"/>
        <v>-4.9800000000000018E-3</v>
      </c>
      <c r="L117" s="8" t="s">
        <v>30</v>
      </c>
      <c r="M117" s="64"/>
      <c r="N117" s="64"/>
      <c r="O117" s="64"/>
      <c r="P117" s="64"/>
      <c r="Q117" s="64"/>
      <c r="R117" s="64">
        <v>-1.619E-2</v>
      </c>
      <c r="S117" s="64" t="s">
        <v>31</v>
      </c>
      <c r="T117" s="64">
        <f t="shared" si="62"/>
        <v>-1.031E-2</v>
      </c>
      <c r="U117">
        <f t="shared" si="63"/>
        <v>-5.8799999999999998E-3</v>
      </c>
      <c r="V117" s="8" t="s">
        <v>30</v>
      </c>
      <c r="W117" s="64"/>
      <c r="X117" s="64"/>
      <c r="Y117" s="64"/>
      <c r="Z117" s="64"/>
      <c r="AA117" s="64"/>
      <c r="AB117" s="64">
        <v>-1.9890000000000001E-2</v>
      </c>
      <c r="AC117" s="64" t="s">
        <v>31</v>
      </c>
      <c r="AD117" s="64">
        <f t="shared" si="64"/>
        <v>-1.515E-2</v>
      </c>
      <c r="AE117">
        <f t="shared" si="65"/>
        <v>-4.7400000000000012E-3</v>
      </c>
      <c r="AF117" s="8" t="s">
        <v>30</v>
      </c>
      <c r="AL117">
        <v>-2.1049999999999999E-2</v>
      </c>
      <c r="AM117" t="s">
        <v>31</v>
      </c>
      <c r="AN117" s="64">
        <f t="shared" si="66"/>
        <v>-1.6369999999999999E-2</v>
      </c>
      <c r="AO117" s="17">
        <f t="shared" si="67"/>
        <v>-4.6800000000000001E-3</v>
      </c>
      <c r="AP117" s="8" t="s">
        <v>30</v>
      </c>
      <c r="AQ117" s="64"/>
      <c r="AR117" s="64"/>
      <c r="AS117" s="64"/>
      <c r="AT117" s="64"/>
      <c r="AU117" s="64"/>
      <c r="AV117" s="64">
        <v>-2.104E-2</v>
      </c>
      <c r="AW117" s="64" t="s">
        <v>31</v>
      </c>
      <c r="AX117" s="64">
        <f t="shared" si="68"/>
        <v>-1.137E-2</v>
      </c>
      <c r="AY117">
        <f t="shared" si="69"/>
        <v>-9.6699999999999998E-3</v>
      </c>
      <c r="AZ117" s="8" t="s">
        <v>30</v>
      </c>
      <c r="BF117">
        <v>-1.7149999999999999E-2</v>
      </c>
      <c r="BG117" t="s">
        <v>31</v>
      </c>
      <c r="BH117" s="64">
        <f t="shared" si="70"/>
        <v>-1.094E-2</v>
      </c>
      <c r="BI117">
        <f t="shared" si="71"/>
        <v>-6.2099999999999985E-3</v>
      </c>
      <c r="BJ117" s="8" t="s">
        <v>30</v>
      </c>
      <c r="BP117">
        <v>-1.205E-2</v>
      </c>
      <c r="BQ117" t="s">
        <v>31</v>
      </c>
      <c r="BR117" s="64">
        <f t="shared" si="72"/>
        <v>-2.0200000000000001E-3</v>
      </c>
      <c r="BS117">
        <f t="shared" si="73"/>
        <v>-1.0030000000000001E-2</v>
      </c>
      <c r="BW117" t="s">
        <v>30</v>
      </c>
      <c r="CC117">
        <v>-3.0130000000000001E-2</v>
      </c>
      <c r="CD117" t="s">
        <v>31</v>
      </c>
    </row>
    <row r="118" spans="1:82" x14ac:dyDescent="0.25">
      <c r="B118" s="64" t="s">
        <v>32</v>
      </c>
      <c r="C118" s="64"/>
      <c r="D118" s="64"/>
      <c r="E118" s="64"/>
      <c r="F118" s="64"/>
      <c r="G118" s="64"/>
      <c r="H118" s="64">
        <v>-0.15214</v>
      </c>
      <c r="I118" s="64" t="s">
        <v>33</v>
      </c>
      <c r="J118" s="64">
        <f t="shared" si="60"/>
        <v>-0.13519</v>
      </c>
      <c r="K118">
        <f t="shared" si="61"/>
        <v>-1.6949999999999993E-2</v>
      </c>
      <c r="L118" s="8" t="s">
        <v>32</v>
      </c>
      <c r="M118" s="64"/>
      <c r="N118" s="64"/>
      <c r="O118" s="64"/>
      <c r="P118" s="64"/>
      <c r="Q118" s="64"/>
      <c r="R118" s="64">
        <v>-8.3129999999999996E-2</v>
      </c>
      <c r="S118" s="64" t="s">
        <v>33</v>
      </c>
      <c r="T118" s="64">
        <f t="shared" si="62"/>
        <v>-6.2810000000000005E-2</v>
      </c>
      <c r="U118">
        <f t="shared" si="63"/>
        <v>-2.0319999999999991E-2</v>
      </c>
      <c r="V118" s="8" t="s">
        <v>32</v>
      </c>
      <c r="W118" s="64"/>
      <c r="X118" s="64"/>
      <c r="Y118" s="64"/>
      <c r="Z118" s="64"/>
      <c r="AA118" s="64"/>
      <c r="AB118" s="64">
        <v>-0.10362</v>
      </c>
      <c r="AC118" s="64" t="s">
        <v>33</v>
      </c>
      <c r="AD118" s="64">
        <f t="shared" si="64"/>
        <v>-8.7459999999999996E-2</v>
      </c>
      <c r="AE118">
        <f t="shared" si="65"/>
        <v>-1.6160000000000008E-2</v>
      </c>
      <c r="AF118" s="8" t="s">
        <v>32</v>
      </c>
      <c r="AL118">
        <v>-0.10290000000000001</v>
      </c>
      <c r="AM118" t="s">
        <v>33</v>
      </c>
      <c r="AN118" s="64">
        <f t="shared" si="66"/>
        <v>-8.6699999999999999E-2</v>
      </c>
      <c r="AO118" s="17">
        <f t="shared" si="67"/>
        <v>-1.6200000000000006E-2</v>
      </c>
      <c r="AP118" s="8" t="s">
        <v>32</v>
      </c>
      <c r="AQ118" s="64"/>
      <c r="AR118" s="64"/>
      <c r="AS118" s="64"/>
      <c r="AT118" s="64"/>
      <c r="AU118" s="64"/>
      <c r="AV118" s="64">
        <v>-0.10421999999999999</v>
      </c>
      <c r="AW118" s="64" t="s">
        <v>33</v>
      </c>
      <c r="AX118" s="64">
        <f t="shared" si="68"/>
        <v>-7.0669999999999997E-2</v>
      </c>
      <c r="AY118">
        <f t="shared" si="69"/>
        <v>-3.3549999999999996E-2</v>
      </c>
      <c r="AZ118" s="8" t="s">
        <v>32</v>
      </c>
      <c r="BF118">
        <v>-6.0470000000000003E-2</v>
      </c>
      <c r="BG118" t="s">
        <v>33</v>
      </c>
      <c r="BH118" s="64">
        <f t="shared" si="70"/>
        <v>-3.1809999999999998E-2</v>
      </c>
      <c r="BI118">
        <f t="shared" si="71"/>
        <v>-2.8660000000000005E-2</v>
      </c>
      <c r="BJ118" s="8" t="s">
        <v>32</v>
      </c>
      <c r="BP118">
        <v>-5.0430000000000003E-2</v>
      </c>
      <c r="BQ118" t="s">
        <v>33</v>
      </c>
      <c r="BR118" s="64">
        <f t="shared" si="72"/>
        <v>-4.0899999999999999E-3</v>
      </c>
      <c r="BS118">
        <f t="shared" si="73"/>
        <v>-4.6340000000000006E-2</v>
      </c>
      <c r="BW118" t="s">
        <v>32</v>
      </c>
      <c r="CC118">
        <v>-0.17118</v>
      </c>
      <c r="CD118" t="s">
        <v>33</v>
      </c>
    </row>
    <row r="119" spans="1:82" x14ac:dyDescent="0.25">
      <c r="B119" s="64" t="s">
        <v>34</v>
      </c>
      <c r="C119" s="64"/>
      <c r="D119" s="64"/>
      <c r="E119" s="64"/>
      <c r="F119" s="64"/>
      <c r="G119" s="64"/>
      <c r="H119" s="64">
        <v>-8.1725999999999992</v>
      </c>
      <c r="I119" s="64" t="s">
        <v>35</v>
      </c>
      <c r="J119" s="64">
        <f t="shared" si="60"/>
        <v>-7.1329599999999997</v>
      </c>
      <c r="K119">
        <f t="shared" si="61"/>
        <v>-1.0396399999999995</v>
      </c>
      <c r="L119" s="8" t="s">
        <v>34</v>
      </c>
      <c r="M119" s="64"/>
      <c r="N119" s="64"/>
      <c r="O119" s="64"/>
      <c r="P119" s="64"/>
      <c r="Q119" s="64"/>
      <c r="R119" s="64">
        <v>-0.45567999999999997</v>
      </c>
      <c r="S119" s="64" t="s">
        <v>35</v>
      </c>
      <c r="T119" s="64">
        <f t="shared" si="62"/>
        <v>0.85470999999999997</v>
      </c>
      <c r="U119">
        <f t="shared" si="63"/>
        <v>-1.3103899999999999</v>
      </c>
      <c r="V119" s="8" t="s">
        <v>34</v>
      </c>
      <c r="W119" s="64"/>
      <c r="X119" s="64"/>
      <c r="Y119" s="64"/>
      <c r="Z119" s="64"/>
      <c r="AA119" s="64"/>
      <c r="AB119" s="64">
        <v>-0.28216999999999998</v>
      </c>
      <c r="AC119" s="64" t="s">
        <v>35</v>
      </c>
      <c r="AD119" s="64">
        <f t="shared" si="64"/>
        <v>0.72589999999999999</v>
      </c>
      <c r="AE119">
        <f t="shared" si="65"/>
        <v>-1.00807</v>
      </c>
      <c r="AF119" s="8" t="s">
        <v>34</v>
      </c>
      <c r="AL119">
        <v>-1.73306</v>
      </c>
      <c r="AM119" t="s">
        <v>35</v>
      </c>
      <c r="AN119" s="64">
        <f t="shared" si="66"/>
        <v>-0.56789999999999996</v>
      </c>
      <c r="AO119" s="17">
        <f t="shared" si="67"/>
        <v>-1.1651600000000002</v>
      </c>
      <c r="AP119" s="8" t="s">
        <v>34</v>
      </c>
      <c r="AQ119" s="64"/>
      <c r="AR119" s="64"/>
      <c r="AS119" s="64"/>
      <c r="AT119" s="64"/>
      <c r="AU119" s="64"/>
      <c r="AV119" s="64">
        <v>-1.0731999999999999</v>
      </c>
      <c r="AW119" s="64" t="s">
        <v>35</v>
      </c>
      <c r="AX119" s="64">
        <f t="shared" si="68"/>
        <v>1.1654100000000001</v>
      </c>
      <c r="AY119">
        <f t="shared" si="69"/>
        <v>-2.23861</v>
      </c>
      <c r="AZ119" s="8" t="s">
        <v>34</v>
      </c>
      <c r="BF119">
        <v>-4.6325500000000002</v>
      </c>
      <c r="BG119" t="s">
        <v>35</v>
      </c>
      <c r="BH119" s="64">
        <f t="shared" si="70"/>
        <v>-3.7270300000000001</v>
      </c>
      <c r="BI119">
        <f t="shared" si="71"/>
        <v>-0.9055200000000001</v>
      </c>
      <c r="BJ119" s="8" t="s">
        <v>34</v>
      </c>
      <c r="BP119">
        <v>-0.93083000000000005</v>
      </c>
      <c r="BQ119" t="s">
        <v>35</v>
      </c>
      <c r="BR119" s="64">
        <f t="shared" si="72"/>
        <v>0.56462000000000001</v>
      </c>
      <c r="BS119">
        <f t="shared" si="73"/>
        <v>-1.4954499999999999</v>
      </c>
      <c r="BW119" t="s">
        <v>34</v>
      </c>
      <c r="CC119">
        <v>1.3611200000000001</v>
      </c>
      <c r="CD119" t="s">
        <v>35</v>
      </c>
    </row>
    <row r="120" spans="1:82" s="64" customFormat="1" x14ac:dyDescent="0.25">
      <c r="L120" s="8"/>
      <c r="V120" s="8"/>
      <c r="AF120" s="17"/>
      <c r="AO120" s="17"/>
      <c r="AP120" s="17"/>
      <c r="AZ120" s="8"/>
      <c r="BJ120" s="8"/>
    </row>
    <row r="121" spans="1:82" s="5" customFormat="1" x14ac:dyDescent="0.25">
      <c r="A121" s="4"/>
      <c r="B121" s="5" t="s">
        <v>328</v>
      </c>
      <c r="E121" s="6" t="str">
        <f>E102</f>
        <v>Na-Ion battery cell, prismatic, NaNMC(111)-HC (2021)</v>
      </c>
      <c r="L121" s="4" t="str">
        <f>B121</f>
        <v>Impact analysis - hydrometallurgy</v>
      </c>
      <c r="O121" s="6" t="str">
        <f>O102</f>
        <v>Na-Ion battery cell, prismatic, NaMVP-HC (2021)</v>
      </c>
      <c r="V121" s="4" t="str">
        <f>L121</f>
        <v>Impact analysis - hydrometallurgy</v>
      </c>
      <c r="Y121" s="6" t="str">
        <f>Y102</f>
        <v>Recycling of Na-Ion battery cell, prismatic, NaMMO-HC (2021)</v>
      </c>
      <c r="AF121" s="4" t="str">
        <f>V121</f>
        <v>Impact analysis - hydrometallurgy</v>
      </c>
      <c r="AI121" s="6" t="str">
        <f>AI102</f>
        <v>Na-Ion battery cell, prismatic, NaNMMT - NaNiMnMgTiO-HC (2021)</v>
      </c>
      <c r="AP121" s="4" t="str">
        <f>AF121</f>
        <v>Impact analysis - hydrometallurgy</v>
      </c>
      <c r="AS121" s="6" t="str">
        <f>AS102</f>
        <v>PBD - prussian blue</v>
      </c>
      <c r="AZ121" s="4" t="str">
        <f>AP121</f>
        <v>Impact analysis - hydrometallurgy</v>
      </c>
      <c r="BC121" s="6" t="str">
        <f>BC102</f>
        <v>Li-Ion battery cell, prismatic, NMC622-C (2021)</v>
      </c>
      <c r="BJ121" s="4" t="str">
        <f>AP121</f>
        <v>Impact analysis - hydrometallurgy</v>
      </c>
      <c r="BM121" s="6" t="str">
        <f>BM102</f>
        <v>Li-Ion battery cell, prismatic, LFP-C (2021)</v>
      </c>
    </row>
    <row r="122" spans="1:82" s="64" customFormat="1" x14ac:dyDescent="0.25">
      <c r="B122" s="64" t="s">
        <v>0</v>
      </c>
      <c r="C122" s="64" t="s">
        <v>1</v>
      </c>
      <c r="D122" s="64" t="s">
        <v>2</v>
      </c>
      <c r="E122" s="64" t="s">
        <v>3</v>
      </c>
      <c r="F122" s="64" t="s">
        <v>4</v>
      </c>
      <c r="G122" s="64" t="s">
        <v>3</v>
      </c>
      <c r="H122" s="64" t="s">
        <v>5</v>
      </c>
      <c r="I122" s="64" t="s">
        <v>3</v>
      </c>
      <c r="L122" s="8" t="s">
        <v>0</v>
      </c>
      <c r="M122" s="64" t="s">
        <v>1</v>
      </c>
      <c r="N122" s="64" t="s">
        <v>2</v>
      </c>
      <c r="O122" s="64" t="s">
        <v>3</v>
      </c>
      <c r="P122" s="64" t="s">
        <v>4</v>
      </c>
      <c r="Q122" s="64" t="s">
        <v>3</v>
      </c>
      <c r="R122" s="64" t="s">
        <v>5</v>
      </c>
      <c r="S122" s="64" t="s">
        <v>3</v>
      </c>
      <c r="V122" s="8" t="s">
        <v>0</v>
      </c>
      <c r="W122" s="64" t="s">
        <v>1</v>
      </c>
      <c r="X122" s="64" t="s">
        <v>2</v>
      </c>
      <c r="Y122" s="64" t="s">
        <v>3</v>
      </c>
      <c r="Z122" s="64" t="s">
        <v>4</v>
      </c>
      <c r="AA122" s="64" t="s">
        <v>3</v>
      </c>
      <c r="AB122" s="64" t="s">
        <v>5</v>
      </c>
      <c r="AC122" s="64" t="s">
        <v>3</v>
      </c>
      <c r="AF122" s="17"/>
      <c r="AO122" s="17"/>
      <c r="AP122" s="17" t="s">
        <v>0</v>
      </c>
      <c r="AQ122" s="64" t="s">
        <v>1</v>
      </c>
      <c r="AR122" s="64" t="s">
        <v>2</v>
      </c>
      <c r="AS122" s="64" t="s">
        <v>3</v>
      </c>
      <c r="AT122" s="64" t="s">
        <v>4</v>
      </c>
      <c r="AU122" s="64" t="s">
        <v>3</v>
      </c>
      <c r="AV122" s="64" t="s">
        <v>5</v>
      </c>
      <c r="AW122" s="64" t="s">
        <v>3</v>
      </c>
      <c r="AZ122" s="8"/>
      <c r="BJ122" s="8"/>
    </row>
    <row r="123" spans="1:82" s="64" customFormat="1" x14ac:dyDescent="0.25">
      <c r="B123" s="64" t="s">
        <v>6</v>
      </c>
      <c r="H123" s="64">
        <v>-8.6379999999999998E-2</v>
      </c>
      <c r="I123" s="64" t="s">
        <v>7</v>
      </c>
      <c r="L123" s="8" t="s">
        <v>6</v>
      </c>
      <c r="R123" s="64">
        <v>-2.0650000000000002E-2</v>
      </c>
      <c r="S123" s="64" t="s">
        <v>7</v>
      </c>
      <c r="V123" s="8" t="s">
        <v>6</v>
      </c>
      <c r="AB123" s="64">
        <v>-3.524E-2</v>
      </c>
      <c r="AC123" s="64" t="s">
        <v>7</v>
      </c>
      <c r="AF123" s="17"/>
      <c r="AL123" s="64">
        <v>-4.351E-2</v>
      </c>
      <c r="AO123" s="17"/>
      <c r="AP123" s="17" t="s">
        <v>6</v>
      </c>
      <c r="AV123" s="64">
        <v>-2.2870000000000001E-2</v>
      </c>
      <c r="AW123" s="64" t="s">
        <v>7</v>
      </c>
      <c r="AZ123" s="8"/>
      <c r="BF123" s="64">
        <v>-3.5790000000000002E-2</v>
      </c>
      <c r="BJ123" s="8"/>
      <c r="BP123" s="64">
        <v>6.6E-4</v>
      </c>
    </row>
    <row r="124" spans="1:82" s="64" customFormat="1" x14ac:dyDescent="0.25">
      <c r="B124" s="64" t="s">
        <v>8</v>
      </c>
      <c r="H124" s="64">
        <v>-3.5754700000000001</v>
      </c>
      <c r="I124" s="64" t="s">
        <v>9</v>
      </c>
      <c r="L124" s="8" t="s">
        <v>8</v>
      </c>
      <c r="R124" s="64">
        <v>0.44374999999999998</v>
      </c>
      <c r="S124" s="64" t="s">
        <v>9</v>
      </c>
      <c r="V124" s="8" t="s">
        <v>8</v>
      </c>
      <c r="AB124" s="64">
        <v>0.41071000000000002</v>
      </c>
      <c r="AC124" s="64" t="s">
        <v>9</v>
      </c>
      <c r="AF124" s="17"/>
      <c r="AL124" s="64">
        <v>-0.39501999999999998</v>
      </c>
      <c r="AO124" s="17"/>
      <c r="AP124" s="17" t="s">
        <v>8</v>
      </c>
      <c r="AV124" s="64">
        <v>0.84662000000000004</v>
      </c>
      <c r="AW124" s="64" t="s">
        <v>9</v>
      </c>
      <c r="AZ124" s="8"/>
      <c r="BF124" s="64">
        <v>-1.9551000000000001</v>
      </c>
      <c r="BJ124" s="8"/>
      <c r="BP124" s="64">
        <v>0.27168999999999999</v>
      </c>
    </row>
    <row r="125" spans="1:82" s="64" customFormat="1" x14ac:dyDescent="0.25">
      <c r="B125" s="64" t="s">
        <v>10</v>
      </c>
      <c r="H125" s="64">
        <v>-314.46931000000001</v>
      </c>
      <c r="I125" s="64" t="s">
        <v>11</v>
      </c>
      <c r="L125" s="8" t="s">
        <v>10</v>
      </c>
      <c r="R125" s="64">
        <v>10.86965</v>
      </c>
      <c r="S125" s="64" t="s">
        <v>11</v>
      </c>
      <c r="V125" s="8" t="s">
        <v>10</v>
      </c>
      <c r="AB125" s="64">
        <v>10.3078</v>
      </c>
      <c r="AC125" s="64" t="s">
        <v>11</v>
      </c>
      <c r="AF125" s="17"/>
      <c r="AL125" s="64">
        <v>-49.939639999999997</v>
      </c>
      <c r="AO125" s="17"/>
      <c r="AP125" s="17" t="s">
        <v>10</v>
      </c>
      <c r="AV125" s="64">
        <v>18.486540000000002</v>
      </c>
      <c r="AW125" s="64" t="s">
        <v>11</v>
      </c>
      <c r="AZ125" s="8"/>
      <c r="BF125" s="64">
        <v>-165.55288999999999</v>
      </c>
      <c r="BJ125" s="8"/>
      <c r="BP125" s="64">
        <v>9.6063799999999997</v>
      </c>
    </row>
    <row r="126" spans="1:82" s="64" customFormat="1" x14ac:dyDescent="0.25">
      <c r="B126" s="64" t="s">
        <v>12</v>
      </c>
      <c r="H126" s="64">
        <v>-1.1299999999999999E-3</v>
      </c>
      <c r="I126" s="64" t="s">
        <v>13</v>
      </c>
      <c r="L126" s="8" t="s">
        <v>12</v>
      </c>
      <c r="R126" s="64">
        <v>4.4999999999999999E-4</v>
      </c>
      <c r="S126" s="64" t="s">
        <v>13</v>
      </c>
      <c r="V126" s="8" t="s">
        <v>12</v>
      </c>
      <c r="AB126" s="64">
        <v>4.2000000000000002E-4</v>
      </c>
      <c r="AC126" s="64" t="s">
        <v>13</v>
      </c>
      <c r="AF126" s="17"/>
      <c r="AL126" s="64">
        <v>6.2721300000000005E-5</v>
      </c>
      <c r="AO126" s="17"/>
      <c r="AP126" s="17" t="s">
        <v>12</v>
      </c>
      <c r="AV126" s="64">
        <v>6.0999999999999997E-4</v>
      </c>
      <c r="AW126" s="64" t="s">
        <v>13</v>
      </c>
      <c r="AZ126" s="8"/>
      <c r="BF126" s="64">
        <v>-1.0399999999999999E-3</v>
      </c>
      <c r="BJ126" s="8"/>
      <c r="BP126" s="63">
        <v>-4.6308699999999999E-5</v>
      </c>
    </row>
    <row r="127" spans="1:82" s="64" customFormat="1" x14ac:dyDescent="0.25">
      <c r="B127" s="64" t="s">
        <v>14</v>
      </c>
      <c r="H127" s="63">
        <v>-4.0000499999999999E-6</v>
      </c>
      <c r="I127" s="64" t="s">
        <v>15</v>
      </c>
      <c r="L127" s="8" t="s">
        <v>14</v>
      </c>
      <c r="R127" s="63">
        <v>5.5385000000000003E-8</v>
      </c>
      <c r="S127" s="64" t="s">
        <v>15</v>
      </c>
      <c r="V127" s="8" t="s">
        <v>14</v>
      </c>
      <c r="AB127" s="63">
        <v>4.8356900000000002E-8</v>
      </c>
      <c r="AC127" s="64" t="s">
        <v>15</v>
      </c>
      <c r="AF127" s="17"/>
      <c r="AL127" s="63">
        <v>-5.9688499999999996E-7</v>
      </c>
      <c r="AO127" s="17"/>
      <c r="AP127" s="17" t="s">
        <v>14</v>
      </c>
      <c r="AV127" s="63">
        <v>1.02817E-7</v>
      </c>
      <c r="AW127" s="64" t="s">
        <v>15</v>
      </c>
      <c r="AZ127" s="8"/>
      <c r="BF127" s="63">
        <v>-2.0774900000000002E-6</v>
      </c>
      <c r="BJ127" s="8"/>
      <c r="BP127" s="63">
        <v>-1.1345300000000001E-10</v>
      </c>
    </row>
    <row r="128" spans="1:82" s="64" customFormat="1" x14ac:dyDescent="0.25">
      <c r="B128" s="64" t="s">
        <v>16</v>
      </c>
      <c r="H128" s="63">
        <v>-7.6951599999999994E-6</v>
      </c>
      <c r="I128" s="64" t="s">
        <v>15</v>
      </c>
      <c r="L128" s="8" t="s">
        <v>16</v>
      </c>
      <c r="R128" s="63">
        <v>3.1935899999999999E-7</v>
      </c>
      <c r="S128" s="64" t="s">
        <v>15</v>
      </c>
      <c r="V128" s="8" t="s">
        <v>16</v>
      </c>
      <c r="AB128" s="63">
        <v>3.1497000000000002E-7</v>
      </c>
      <c r="AC128" s="64" t="s">
        <v>15</v>
      </c>
      <c r="AF128" s="17"/>
      <c r="AL128" s="63">
        <v>-1.0118199999999999E-6</v>
      </c>
      <c r="AO128" s="17"/>
      <c r="AP128" s="17" t="s">
        <v>16</v>
      </c>
      <c r="AV128" s="63">
        <v>3.9201799999999998E-7</v>
      </c>
      <c r="AW128" s="64" t="s">
        <v>15</v>
      </c>
      <c r="AZ128" s="8"/>
      <c r="BF128" s="63">
        <v>-4.1476900000000003E-6</v>
      </c>
      <c r="BJ128" s="8"/>
      <c r="BP128" s="63">
        <v>4.2224000000000001E-8</v>
      </c>
    </row>
    <row r="129" spans="2:68" s="64" customFormat="1" x14ac:dyDescent="0.25">
      <c r="B129" s="64" t="s">
        <v>17</v>
      </c>
      <c r="H129" s="63">
        <v>-1.6705300000000001E-5</v>
      </c>
      <c r="I129" s="64" t="s">
        <v>11</v>
      </c>
      <c r="L129" s="8" t="s">
        <v>17</v>
      </c>
      <c r="R129" s="63">
        <v>4.1353900000000001E-7</v>
      </c>
      <c r="S129" s="64" t="s">
        <v>11</v>
      </c>
      <c r="V129" s="8" t="s">
        <v>17</v>
      </c>
      <c r="AB129" s="63">
        <v>2.3881200000000001E-7</v>
      </c>
      <c r="AC129" s="64" t="s">
        <v>11</v>
      </c>
      <c r="AF129" s="17"/>
      <c r="AL129" s="63">
        <v>-2.3475599999999999E-6</v>
      </c>
      <c r="AO129" s="17"/>
      <c r="AP129" s="17" t="s">
        <v>17</v>
      </c>
      <c r="AV129" s="63">
        <v>5.1068000000000002E-7</v>
      </c>
      <c r="AW129" s="64" t="s">
        <v>11</v>
      </c>
      <c r="AZ129" s="8"/>
      <c r="BF129" s="63">
        <v>-8.3270100000000008E-6</v>
      </c>
      <c r="BJ129" s="8"/>
      <c r="BP129" s="63">
        <v>4.3856500000000001E-7</v>
      </c>
    </row>
    <row r="130" spans="2:68" s="64" customFormat="1" x14ac:dyDescent="0.25">
      <c r="B130" s="64" t="s">
        <v>18</v>
      </c>
      <c r="H130" s="64">
        <v>-2.1057199999999998</v>
      </c>
      <c r="I130" s="64" t="s">
        <v>19</v>
      </c>
      <c r="L130" s="8" t="s">
        <v>18</v>
      </c>
      <c r="R130" s="64">
        <v>0.21556</v>
      </c>
      <c r="S130" s="64" t="s">
        <v>19</v>
      </c>
      <c r="V130" s="8" t="s">
        <v>18</v>
      </c>
      <c r="AB130" s="64">
        <v>0.17660999999999999</v>
      </c>
      <c r="AC130" s="64" t="s">
        <v>19</v>
      </c>
      <c r="AF130" s="17"/>
      <c r="AL130" s="64">
        <v>-0.18915000000000001</v>
      </c>
      <c r="AO130" s="17"/>
      <c r="AP130" s="17" t="s">
        <v>18</v>
      </c>
      <c r="AV130" s="64">
        <v>0.25387999999999999</v>
      </c>
      <c r="AW130" s="64" t="s">
        <v>19</v>
      </c>
      <c r="AZ130" s="8"/>
      <c r="BF130" s="64">
        <v>-1.05366</v>
      </c>
      <c r="BJ130" s="8"/>
      <c r="BP130" s="64">
        <v>0.18027000000000001</v>
      </c>
    </row>
    <row r="131" spans="2:68" s="64" customFormat="1" x14ac:dyDescent="0.25">
      <c r="B131" s="64" t="s">
        <v>20</v>
      </c>
      <c r="H131" s="64">
        <v>-4.6812800000000001</v>
      </c>
      <c r="I131" s="64" t="s">
        <v>21</v>
      </c>
      <c r="L131" s="8" t="s">
        <v>20</v>
      </c>
      <c r="R131" s="64">
        <v>-0.65847</v>
      </c>
      <c r="S131" s="64" t="s">
        <v>21</v>
      </c>
      <c r="V131" s="8" t="s">
        <v>20</v>
      </c>
      <c r="AB131" s="64">
        <v>-0.97558</v>
      </c>
      <c r="AC131" s="64" t="s">
        <v>21</v>
      </c>
      <c r="AF131" s="17"/>
      <c r="AL131" s="64">
        <v>-3.6402100000000002</v>
      </c>
      <c r="AO131" s="17"/>
      <c r="AP131" s="17" t="s">
        <v>20</v>
      </c>
      <c r="AV131" s="64">
        <v>-0.73231000000000002</v>
      </c>
      <c r="AW131" s="64" t="s">
        <v>21</v>
      </c>
      <c r="AZ131" s="8"/>
      <c r="BF131" s="64">
        <v>-3.9836399999999998</v>
      </c>
      <c r="BJ131" s="8"/>
      <c r="BP131" s="64">
        <v>-1.4321900000000001</v>
      </c>
    </row>
    <row r="132" spans="2:68" s="64" customFormat="1" x14ac:dyDescent="0.25">
      <c r="B132" s="64" t="s">
        <v>22</v>
      </c>
      <c r="H132" s="64">
        <v>-1.592E-2</v>
      </c>
      <c r="I132" s="64" t="s">
        <v>23</v>
      </c>
      <c r="L132" s="8" t="s">
        <v>22</v>
      </c>
      <c r="R132" s="64">
        <v>-6.4599999999999996E-3</v>
      </c>
      <c r="S132" s="64" t="s">
        <v>23</v>
      </c>
      <c r="V132" s="8" t="s">
        <v>22</v>
      </c>
      <c r="AB132" s="64">
        <v>-8.0300000000000007E-3</v>
      </c>
      <c r="AC132" s="64" t="s">
        <v>23</v>
      </c>
      <c r="AF132" s="17"/>
      <c r="AL132" s="64">
        <v>-8.9499999999999996E-3</v>
      </c>
      <c r="AO132" s="17"/>
      <c r="AP132" s="17" t="s">
        <v>22</v>
      </c>
      <c r="AV132" s="64">
        <v>-6.6299999999999996E-3</v>
      </c>
      <c r="AW132" s="64" t="s">
        <v>23</v>
      </c>
      <c r="AZ132" s="8"/>
      <c r="BF132" s="64">
        <v>-4.4000000000000003E-3</v>
      </c>
      <c r="BJ132" s="8"/>
      <c r="BP132" s="64">
        <v>-5.2999999999999998E-4</v>
      </c>
    </row>
    <row r="133" spans="2:68" s="64" customFormat="1" x14ac:dyDescent="0.25">
      <c r="B133" s="64" t="s">
        <v>24</v>
      </c>
      <c r="H133" s="64">
        <v>-3.8500000000000001E-3</v>
      </c>
      <c r="I133" s="64" t="s">
        <v>25</v>
      </c>
      <c r="L133" s="8" t="s">
        <v>24</v>
      </c>
      <c r="R133" s="63">
        <v>6.6889800000000001E-6</v>
      </c>
      <c r="S133" s="64" t="s">
        <v>25</v>
      </c>
      <c r="V133" s="8" t="s">
        <v>24</v>
      </c>
      <c r="AB133" s="63">
        <v>-7.4650100000000004E-6</v>
      </c>
      <c r="AC133" s="64" t="s">
        <v>25</v>
      </c>
      <c r="AF133" s="17"/>
      <c r="AL133" s="64">
        <v>-6.4000000000000005E-4</v>
      </c>
      <c r="AO133" s="17"/>
      <c r="AP133" s="17" t="s">
        <v>24</v>
      </c>
      <c r="AV133" s="63">
        <v>2.4068300000000001E-5</v>
      </c>
      <c r="AW133" s="64" t="s">
        <v>25</v>
      </c>
      <c r="AZ133" s="8"/>
      <c r="BF133" s="64">
        <v>-2.64E-3</v>
      </c>
      <c r="BJ133" s="8"/>
      <c r="BP133" s="64">
        <v>-5.5000000000000003E-4</v>
      </c>
    </row>
    <row r="134" spans="2:68" s="64" customFormat="1" x14ac:dyDescent="0.25">
      <c r="B134" s="64" t="s">
        <v>26</v>
      </c>
      <c r="H134" s="63">
        <v>-5.4437799999999995E-7</v>
      </c>
      <c r="I134" s="64" t="s">
        <v>27</v>
      </c>
      <c r="L134" s="8" t="s">
        <v>26</v>
      </c>
      <c r="R134" s="63">
        <v>-2.12268E-9</v>
      </c>
      <c r="S134" s="64" t="s">
        <v>27</v>
      </c>
      <c r="V134" s="8" t="s">
        <v>26</v>
      </c>
      <c r="AB134" s="63">
        <v>-6.2193599999999999E-8</v>
      </c>
      <c r="AC134" s="64" t="s">
        <v>27</v>
      </c>
      <c r="AF134" s="17"/>
      <c r="AL134" s="63">
        <v>-1.2545600000000001E-7</v>
      </c>
      <c r="AO134" s="17"/>
      <c r="AP134" s="17" t="s">
        <v>26</v>
      </c>
      <c r="AV134" s="63">
        <v>4.5606700000000003E-8</v>
      </c>
      <c r="AW134" s="64" t="s">
        <v>27</v>
      </c>
      <c r="AZ134" s="8"/>
      <c r="BF134" s="63">
        <v>-2.5060700000000002E-7</v>
      </c>
      <c r="BJ134" s="8"/>
      <c r="BP134" s="63">
        <v>2.33736E-8</v>
      </c>
    </row>
    <row r="135" spans="2:68" s="64" customFormat="1" x14ac:dyDescent="0.25">
      <c r="B135" s="64" t="s">
        <v>28</v>
      </c>
      <c r="H135" s="64">
        <v>-5.3899999999999998E-3</v>
      </c>
      <c r="I135" s="64" t="s">
        <v>29</v>
      </c>
      <c r="L135" s="8" t="s">
        <v>28</v>
      </c>
      <c r="R135" s="64">
        <v>-5.6999999999999998E-4</v>
      </c>
      <c r="S135" s="64" t="s">
        <v>29</v>
      </c>
      <c r="V135" s="8" t="s">
        <v>28</v>
      </c>
      <c r="AB135" s="64">
        <v>-1.1199999999999999E-3</v>
      </c>
      <c r="AC135" s="64" t="s">
        <v>29</v>
      </c>
      <c r="AF135" s="17"/>
      <c r="AL135" s="64">
        <v>-1.92E-3</v>
      </c>
      <c r="AO135" s="17"/>
      <c r="AP135" s="17" t="s">
        <v>28</v>
      </c>
      <c r="AV135" s="64">
        <v>-4.2000000000000002E-4</v>
      </c>
      <c r="AW135" s="64" t="s">
        <v>29</v>
      </c>
      <c r="AZ135" s="8"/>
      <c r="BF135" s="64">
        <v>-3.0300000000000001E-3</v>
      </c>
      <c r="BJ135" s="8"/>
      <c r="BP135" s="64">
        <v>-3.5E-4</v>
      </c>
    </row>
    <row r="136" spans="2:68" s="64" customFormat="1" x14ac:dyDescent="0.25">
      <c r="B136" s="64" t="s">
        <v>30</v>
      </c>
      <c r="H136" s="64">
        <v>-3.024E-2</v>
      </c>
      <c r="I136" s="64" t="s">
        <v>31</v>
      </c>
      <c r="L136" s="8" t="s">
        <v>30</v>
      </c>
      <c r="R136" s="64">
        <v>-1.031E-2</v>
      </c>
      <c r="S136" s="64" t="s">
        <v>31</v>
      </c>
      <c r="V136" s="8" t="s">
        <v>30</v>
      </c>
      <c r="AB136" s="64">
        <v>-1.515E-2</v>
      </c>
      <c r="AC136" s="64" t="s">
        <v>31</v>
      </c>
      <c r="AF136" s="17"/>
      <c r="AL136" s="64">
        <v>-1.6369999999999999E-2</v>
      </c>
      <c r="AO136" s="17"/>
      <c r="AP136" s="17" t="s">
        <v>30</v>
      </c>
      <c r="AV136" s="64">
        <v>-1.137E-2</v>
      </c>
      <c r="AW136" s="64" t="s">
        <v>31</v>
      </c>
      <c r="AZ136" s="8"/>
      <c r="BF136" s="64">
        <v>-1.094E-2</v>
      </c>
      <c r="BJ136" s="8"/>
      <c r="BP136" s="64">
        <v>-2.0200000000000001E-3</v>
      </c>
    </row>
    <row r="137" spans="2:68" s="64" customFormat="1" x14ac:dyDescent="0.25">
      <c r="B137" s="64" t="s">
        <v>32</v>
      </c>
      <c r="H137" s="64">
        <v>-0.13519</v>
      </c>
      <c r="I137" s="64" t="s">
        <v>33</v>
      </c>
      <c r="L137" s="8" t="s">
        <v>32</v>
      </c>
      <c r="R137" s="64">
        <v>-6.2810000000000005E-2</v>
      </c>
      <c r="S137" s="64" t="s">
        <v>33</v>
      </c>
      <c r="V137" s="8" t="s">
        <v>32</v>
      </c>
      <c r="AB137" s="64">
        <v>-8.7459999999999996E-2</v>
      </c>
      <c r="AC137" s="64" t="s">
        <v>33</v>
      </c>
      <c r="AF137" s="17"/>
      <c r="AL137" s="64">
        <v>-8.6699999999999999E-2</v>
      </c>
      <c r="AO137" s="17"/>
      <c r="AP137" s="17" t="s">
        <v>32</v>
      </c>
      <c r="AV137" s="64">
        <v>-7.0669999999999997E-2</v>
      </c>
      <c r="AW137" s="64" t="s">
        <v>33</v>
      </c>
      <c r="AZ137" s="8"/>
      <c r="BF137" s="64">
        <v>-3.1809999999999998E-2</v>
      </c>
      <c r="BJ137" s="8"/>
      <c r="BP137" s="64">
        <v>-4.0899999999999999E-3</v>
      </c>
    </row>
    <row r="138" spans="2:68" s="64" customFormat="1" x14ac:dyDescent="0.25">
      <c r="B138" s="64" t="s">
        <v>34</v>
      </c>
      <c r="H138" s="64">
        <v>-7.1329599999999997</v>
      </c>
      <c r="I138" s="64" t="s">
        <v>35</v>
      </c>
      <c r="L138" s="8" t="s">
        <v>34</v>
      </c>
      <c r="R138" s="64">
        <v>0.85470999999999997</v>
      </c>
      <c r="S138" s="64" t="s">
        <v>35</v>
      </c>
      <c r="V138" s="8" t="s">
        <v>34</v>
      </c>
      <c r="AB138" s="64">
        <v>0.72589999999999999</v>
      </c>
      <c r="AC138" s="64" t="s">
        <v>35</v>
      </c>
      <c r="AF138" s="17"/>
      <c r="AL138" s="64">
        <v>-0.56789999999999996</v>
      </c>
      <c r="AO138" s="17"/>
      <c r="AP138" s="17" t="s">
        <v>34</v>
      </c>
      <c r="AV138" s="64">
        <v>1.1654100000000001</v>
      </c>
      <c r="AW138" s="64" t="s">
        <v>35</v>
      </c>
      <c r="AZ138" s="8"/>
      <c r="BF138" s="64">
        <v>-3.7270300000000001</v>
      </c>
      <c r="BJ138" s="8"/>
      <c r="BP138" s="64">
        <v>0.56462000000000001</v>
      </c>
    </row>
    <row r="139" spans="2:68" s="64" customFormat="1" x14ac:dyDescent="0.25">
      <c r="L139" s="8"/>
      <c r="V139" s="8"/>
      <c r="AF139" s="17"/>
      <c r="AO139" s="17"/>
      <c r="AP139" s="17"/>
      <c r="AZ139" s="8"/>
      <c r="BJ139" s="8"/>
    </row>
    <row r="140" spans="2:68" x14ac:dyDescent="0.25">
      <c r="B140" s="64"/>
      <c r="C140" s="64"/>
      <c r="D140" s="64"/>
      <c r="E140" s="64"/>
      <c r="F140" s="64"/>
      <c r="G140" s="64"/>
      <c r="H140" s="64"/>
      <c r="I140" s="64"/>
      <c r="L140" s="8"/>
      <c r="V140" s="8"/>
      <c r="W140" s="64"/>
      <c r="X140" s="64"/>
      <c r="Y140" s="64"/>
      <c r="Z140" s="64"/>
      <c r="AA140" s="64"/>
      <c r="AB140" s="64"/>
      <c r="AC140" s="64"/>
      <c r="AO140" s="17"/>
      <c r="AZ140" s="8"/>
      <c r="BJ140" s="8"/>
    </row>
    <row r="141" spans="2:68" x14ac:dyDescent="0.25">
      <c r="O141" t="s">
        <v>111</v>
      </c>
      <c r="BJ141" s="8"/>
    </row>
    <row r="142" spans="2:68" x14ac:dyDescent="0.25">
      <c r="B142" s="2" t="str">
        <f>B81</f>
        <v>Production impacts:</v>
      </c>
      <c r="D142" t="str">
        <f>D81</f>
        <v>Wh/cell</v>
      </c>
      <c r="E142">
        <f t="shared" ref="E142:K142" si="74">E81</f>
        <v>158.31753555220587</v>
      </c>
      <c r="F142">
        <f t="shared" si="74"/>
        <v>158.47437844640999</v>
      </c>
      <c r="G142">
        <f t="shared" si="74"/>
        <v>158.2910841588311</v>
      </c>
      <c r="H142">
        <f t="shared" si="74"/>
        <v>158.44307491004136</v>
      </c>
      <c r="I142">
        <f t="shared" si="74"/>
        <v>159.43</v>
      </c>
      <c r="J142">
        <f t="shared" si="74"/>
        <v>158.46820991008153</v>
      </c>
      <c r="K142">
        <f t="shared" si="74"/>
        <v>157.99699532763796</v>
      </c>
      <c r="M142" s="2" t="str">
        <f>M81</f>
        <v>Recycling impacts:</v>
      </c>
      <c r="O142" t="str">
        <f t="shared" ref="O142:V142" si="75">D142</f>
        <v>Wh/cell</v>
      </c>
      <c r="P142">
        <f t="shared" si="75"/>
        <v>158.31753555220587</v>
      </c>
      <c r="Q142">
        <f t="shared" si="75"/>
        <v>158.47437844640999</v>
      </c>
      <c r="R142">
        <f t="shared" si="75"/>
        <v>158.2910841588311</v>
      </c>
      <c r="S142">
        <f t="shared" si="75"/>
        <v>158.44307491004136</v>
      </c>
      <c r="T142">
        <f t="shared" si="75"/>
        <v>159.43</v>
      </c>
      <c r="U142">
        <f t="shared" si="75"/>
        <v>158.46820991008153</v>
      </c>
      <c r="V142">
        <f t="shared" si="75"/>
        <v>157.99699532763796</v>
      </c>
      <c r="AH142" s="2" t="s">
        <v>107</v>
      </c>
      <c r="AJ142" s="281" t="str">
        <f>E143</f>
        <v>NaNMC</v>
      </c>
      <c r="AK142" s="281"/>
      <c r="AL142" s="281"/>
      <c r="AM142" s="279" t="str">
        <f>F143</f>
        <v>NaMVP</v>
      </c>
      <c r="AN142" s="280"/>
      <c r="AO142" s="280"/>
      <c r="AP142" s="279" t="str">
        <f>G143</f>
        <v>NaMMO</v>
      </c>
      <c r="AQ142" s="280"/>
      <c r="AR142" s="280"/>
      <c r="AS142" s="279" t="str">
        <f>H143</f>
        <v>NaNMMT</v>
      </c>
      <c r="AT142" s="280"/>
      <c r="AU142" s="280"/>
      <c r="AV142" s="279" t="str">
        <f>I143</f>
        <v>NaPBA</v>
      </c>
      <c r="AW142" s="280"/>
      <c r="AX142" s="280"/>
      <c r="AY142" s="279" t="str">
        <f>J143</f>
        <v>LiNMC</v>
      </c>
      <c r="AZ142" s="280"/>
      <c r="BA142" s="280"/>
      <c r="BB142" s="279" t="str">
        <f>K143</f>
        <v>LiFP</v>
      </c>
      <c r="BC142" s="280"/>
      <c r="BD142" s="280"/>
    </row>
    <row r="143" spans="2:68" x14ac:dyDescent="0.25">
      <c r="D143" s="2" t="str">
        <f t="shared" ref="D143:K143" si="76">D82</f>
        <v>per cell</v>
      </c>
      <c r="E143" s="2" t="str">
        <f t="shared" si="76"/>
        <v>NaNMC</v>
      </c>
      <c r="F143" s="2" t="str">
        <f t="shared" si="76"/>
        <v>NaMVP</v>
      </c>
      <c r="G143" s="2" t="str">
        <f t="shared" si="76"/>
        <v>NaMMO</v>
      </c>
      <c r="H143" s="2" t="str">
        <f t="shared" si="76"/>
        <v>NaNMMT</v>
      </c>
      <c r="I143" s="2" t="str">
        <f t="shared" si="76"/>
        <v>NaPBA</v>
      </c>
      <c r="J143" s="2" t="str">
        <f t="shared" si="76"/>
        <v>LiNMC</v>
      </c>
      <c r="K143" s="2" t="str">
        <f t="shared" si="76"/>
        <v>LiFP</v>
      </c>
      <c r="O143" s="2" t="s">
        <v>72</v>
      </c>
      <c r="P143" s="2" t="str">
        <f t="shared" ref="P143:V143" si="77">E143</f>
        <v>NaNMC</v>
      </c>
      <c r="Q143" s="2" t="str">
        <f t="shared" si="77"/>
        <v>NaMVP</v>
      </c>
      <c r="R143" s="2" t="str">
        <f t="shared" si="77"/>
        <v>NaMMO</v>
      </c>
      <c r="S143" s="2" t="str">
        <f t="shared" si="77"/>
        <v>NaNMMT</v>
      </c>
      <c r="T143" s="2" t="str">
        <f t="shared" si="77"/>
        <v>NaPBA</v>
      </c>
      <c r="U143" s="2" t="str">
        <f t="shared" si="77"/>
        <v>LiNMC</v>
      </c>
      <c r="V143" s="2" t="str">
        <f t="shared" si="77"/>
        <v>LiFP</v>
      </c>
      <c r="AI143" s="2" t="s">
        <v>72</v>
      </c>
      <c r="AJ143" s="15" t="s">
        <v>108</v>
      </c>
      <c r="AK143" s="15" t="s">
        <v>109</v>
      </c>
      <c r="AL143" s="15" t="s">
        <v>105</v>
      </c>
      <c r="AM143" s="16" t="s">
        <v>108</v>
      </c>
      <c r="AN143" s="15" t="s">
        <v>109</v>
      </c>
      <c r="AO143" s="15" t="s">
        <v>105</v>
      </c>
      <c r="AP143" s="16" t="s">
        <v>108</v>
      </c>
      <c r="AQ143" s="15" t="s">
        <v>109</v>
      </c>
      <c r="AR143" s="15" t="s">
        <v>105</v>
      </c>
      <c r="AS143" s="16" t="s">
        <v>108</v>
      </c>
      <c r="AT143" s="15" t="s">
        <v>109</v>
      </c>
      <c r="AU143" s="15" t="s">
        <v>105</v>
      </c>
      <c r="AV143" s="16" t="s">
        <v>108</v>
      </c>
      <c r="AW143" s="15" t="s">
        <v>109</v>
      </c>
      <c r="AX143" s="15" t="s">
        <v>105</v>
      </c>
      <c r="AY143" s="16" t="s">
        <v>108</v>
      </c>
      <c r="AZ143" s="15" t="s">
        <v>109</v>
      </c>
      <c r="BA143" s="15" t="s">
        <v>105</v>
      </c>
      <c r="BB143" s="16" t="s">
        <v>108</v>
      </c>
      <c r="BC143" s="15" t="s">
        <v>109</v>
      </c>
      <c r="BD143" s="15" t="s">
        <v>105</v>
      </c>
    </row>
    <row r="144" spans="2:68" x14ac:dyDescent="0.25">
      <c r="D144" t="str">
        <f t="shared" ref="D144:K144" si="78">D83</f>
        <v>AP</v>
      </c>
      <c r="E144">
        <f t="shared" si="78"/>
        <v>0.15678</v>
      </c>
      <c r="F144">
        <f t="shared" si="78"/>
        <v>0.13553999999999999</v>
      </c>
      <c r="G144">
        <f t="shared" si="78"/>
        <v>7.8920000000000004E-2</v>
      </c>
      <c r="H144">
        <f t="shared" si="78"/>
        <v>8.3940000000000001E-2</v>
      </c>
      <c r="I144">
        <f t="shared" si="78"/>
        <v>9.1389999999999999E-2</v>
      </c>
      <c r="J144">
        <f t="shared" si="78"/>
        <v>7.1440000000000003E-2</v>
      </c>
      <c r="K144">
        <f t="shared" si="78"/>
        <v>5.3010000000000002E-2</v>
      </c>
      <c r="L144" t="str">
        <f>L83</f>
        <v>molc H+ eq</v>
      </c>
      <c r="O144" t="str">
        <f t="shared" ref="O144:O149" si="79">D144</f>
        <v>AP</v>
      </c>
      <c r="P144">
        <f>H104</f>
        <v>-9.7820000000000004E-2</v>
      </c>
      <c r="Q144">
        <f>R104</f>
        <v>-3.4070000000000003E-2</v>
      </c>
      <c r="R144">
        <f>AB104</f>
        <v>-4.6179999999999999E-2</v>
      </c>
      <c r="S144">
        <f>AL104</f>
        <v>-5.3199999999999997E-2</v>
      </c>
      <c r="T144">
        <f>AV104</f>
        <v>-4.4900000000000002E-2</v>
      </c>
      <c r="U144">
        <f>BF104</f>
        <v>-4.759E-2</v>
      </c>
      <c r="V144">
        <f>BP104</f>
        <v>-1.8380000000000001E-2</v>
      </c>
      <c r="W144" t="str">
        <f t="shared" ref="W144:W149" si="80">L144</f>
        <v>molc H+ eq</v>
      </c>
      <c r="AI144" t="str">
        <f t="shared" ref="AI144:AI149" si="81">AI83</f>
        <v>AP</v>
      </c>
      <c r="AJ144">
        <f t="shared" ref="AJ144:AJ149" si="82">E144</f>
        <v>0.15678</v>
      </c>
      <c r="AK144">
        <f t="shared" ref="AK144:AK149" si="83">P144</f>
        <v>-9.7820000000000004E-2</v>
      </c>
      <c r="AL144">
        <f t="shared" ref="AL144:AL149" si="84">AJ144+AK144</f>
        <v>5.8959999999999999E-2</v>
      </c>
      <c r="AM144" s="8">
        <f t="shared" ref="AM144:AM149" si="85">F144</f>
        <v>0.13553999999999999</v>
      </c>
      <c r="AN144" s="17">
        <f t="shared" ref="AN144:AN149" si="86">Q144</f>
        <v>-3.4070000000000003E-2</v>
      </c>
      <c r="AO144" s="17">
        <f>AM144+AN144</f>
        <v>0.10146999999999999</v>
      </c>
      <c r="AP144" s="8">
        <f t="shared" ref="AP144:AP149" si="87">G144</f>
        <v>7.8920000000000004E-2</v>
      </c>
      <c r="AQ144" s="17">
        <f t="shared" ref="AQ144:AQ149" si="88">R144</f>
        <v>-4.6179999999999999E-2</v>
      </c>
      <c r="AR144" s="17">
        <f t="shared" ref="AR144:AR149" si="89">AP144+AQ144</f>
        <v>3.2740000000000005E-2</v>
      </c>
      <c r="AS144" s="8">
        <f t="shared" ref="AS144:AS149" si="90">H144</f>
        <v>8.3940000000000001E-2</v>
      </c>
      <c r="AT144" s="17">
        <f t="shared" ref="AT144:AT149" si="91">S144</f>
        <v>-5.3199999999999997E-2</v>
      </c>
      <c r="AU144" s="17">
        <f t="shared" ref="AU144:AU149" si="92">AS144+AT144</f>
        <v>3.0740000000000003E-2</v>
      </c>
      <c r="AV144" s="8">
        <f t="shared" ref="AV144:AV149" si="93">I144</f>
        <v>9.1389999999999999E-2</v>
      </c>
      <c r="AW144" s="17">
        <f t="shared" ref="AW144:AW149" si="94">T144</f>
        <v>-4.4900000000000002E-2</v>
      </c>
      <c r="AX144" s="17">
        <f t="shared" ref="AX144:AX149" si="95">AV144+AW144</f>
        <v>4.6489999999999997E-2</v>
      </c>
      <c r="AY144" s="8">
        <f t="shared" ref="AY144:AY149" si="96">J144</f>
        <v>7.1440000000000003E-2</v>
      </c>
      <c r="AZ144" s="17">
        <f t="shared" ref="AZ144:AZ149" si="97">U144</f>
        <v>-4.759E-2</v>
      </c>
      <c r="BA144" s="17">
        <f t="shared" ref="BA144:BA149" si="98">AY144+AZ144</f>
        <v>2.3850000000000003E-2</v>
      </c>
      <c r="BB144" s="8">
        <f t="shared" ref="BB144:BB149" si="99">K144</f>
        <v>5.3010000000000002E-2</v>
      </c>
      <c r="BC144" s="17">
        <f t="shared" ref="BC144:BC149" si="100">V144</f>
        <v>-1.8380000000000001E-2</v>
      </c>
      <c r="BD144" s="17">
        <f t="shared" ref="BD144:BD149" si="101">BB144+BC144</f>
        <v>3.4630000000000001E-2</v>
      </c>
      <c r="BE144" t="str">
        <f t="shared" ref="BE144:BE149" si="102">W144</f>
        <v>molc H+ eq</v>
      </c>
    </row>
    <row r="145" spans="4:57" x14ac:dyDescent="0.25">
      <c r="D145" t="str">
        <f t="shared" ref="D145:L145" si="103">D84</f>
        <v>GWP</v>
      </c>
      <c r="E145">
        <f>E84</f>
        <v>13.71866</v>
      </c>
      <c r="F145">
        <f t="shared" si="103"/>
        <v>14.20745</v>
      </c>
      <c r="G145">
        <f t="shared" si="103"/>
        <v>8.2842199999999995</v>
      </c>
      <c r="H145">
        <f t="shared" si="103"/>
        <v>8.0170899999999996</v>
      </c>
      <c r="I145">
        <f t="shared" si="103"/>
        <v>13.87795</v>
      </c>
      <c r="J145">
        <f t="shared" si="103"/>
        <v>7.1000800000000002</v>
      </c>
      <c r="K145">
        <f t="shared" si="103"/>
        <v>7.8349700000000002</v>
      </c>
      <c r="L145" t="str">
        <f t="shared" si="103"/>
        <v>kg CO2 eq</v>
      </c>
      <c r="O145" t="str">
        <f t="shared" si="79"/>
        <v>GWP</v>
      </c>
      <c r="P145">
        <f>H105</f>
        <v>-5.05023</v>
      </c>
      <c r="Q145">
        <f>R105</f>
        <v>-1.3187800000000001</v>
      </c>
      <c r="R145">
        <f>AB105</f>
        <v>-1.0034799999999999</v>
      </c>
      <c r="S145">
        <f>AL105</f>
        <v>-2.1135199999999998</v>
      </c>
      <c r="T145">
        <f>AV105</f>
        <v>-2.0900799999999999</v>
      </c>
      <c r="U145">
        <f>BF105</f>
        <v>-2.75495</v>
      </c>
      <c r="V145">
        <f>BP105</f>
        <v>-1.03389</v>
      </c>
      <c r="W145" t="str">
        <f t="shared" si="80"/>
        <v>kg CO2 eq</v>
      </c>
      <c r="AI145" t="str">
        <f t="shared" si="81"/>
        <v>GWP</v>
      </c>
      <c r="AJ145">
        <f>E145</f>
        <v>13.71866</v>
      </c>
      <c r="AK145">
        <f t="shared" si="83"/>
        <v>-5.05023</v>
      </c>
      <c r="AL145">
        <f t="shared" si="84"/>
        <v>8.6684300000000007</v>
      </c>
      <c r="AM145" s="8">
        <f t="shared" si="85"/>
        <v>14.20745</v>
      </c>
      <c r="AN145" s="17">
        <f t="shared" si="86"/>
        <v>-1.3187800000000001</v>
      </c>
      <c r="AO145" s="17">
        <f t="shared" ref="AO145:AO149" si="104">AM145+AN145</f>
        <v>12.888669999999999</v>
      </c>
      <c r="AP145" s="8">
        <f t="shared" si="87"/>
        <v>8.2842199999999995</v>
      </c>
      <c r="AQ145" s="17">
        <f t="shared" si="88"/>
        <v>-1.0034799999999999</v>
      </c>
      <c r="AR145" s="17">
        <f t="shared" si="89"/>
        <v>7.2807399999999998</v>
      </c>
      <c r="AS145" s="8">
        <f t="shared" si="90"/>
        <v>8.0170899999999996</v>
      </c>
      <c r="AT145" s="17">
        <f t="shared" si="91"/>
        <v>-2.1135199999999998</v>
      </c>
      <c r="AU145" s="17">
        <f t="shared" si="92"/>
        <v>5.9035700000000002</v>
      </c>
      <c r="AV145" s="8">
        <f t="shared" si="93"/>
        <v>13.87795</v>
      </c>
      <c r="AW145" s="17">
        <f t="shared" si="94"/>
        <v>-2.0900799999999999</v>
      </c>
      <c r="AX145" s="17">
        <f t="shared" si="95"/>
        <v>11.78787</v>
      </c>
      <c r="AY145" s="8">
        <f t="shared" si="96"/>
        <v>7.1000800000000002</v>
      </c>
      <c r="AZ145" s="17">
        <f t="shared" si="97"/>
        <v>-2.75495</v>
      </c>
      <c r="BA145" s="17">
        <f t="shared" si="98"/>
        <v>4.3451300000000002</v>
      </c>
      <c r="BB145" s="8">
        <f t="shared" si="99"/>
        <v>7.8349700000000002</v>
      </c>
      <c r="BC145" s="17">
        <f t="shared" si="100"/>
        <v>-1.03389</v>
      </c>
      <c r="BD145" s="17">
        <f t="shared" si="101"/>
        <v>6.8010800000000007</v>
      </c>
      <c r="BE145" t="str">
        <f t="shared" si="102"/>
        <v>kg CO2 eq</v>
      </c>
    </row>
    <row r="146" spans="4:57" x14ac:dyDescent="0.25">
      <c r="D146" t="str">
        <f t="shared" ref="D146:K146" si="105">D85</f>
        <v>Htox</v>
      </c>
      <c r="E146">
        <f t="shared" si="105"/>
        <v>1.8349560000000001E-2</v>
      </c>
      <c r="F146">
        <f t="shared" si="105"/>
        <v>2.7620600000000002E-2</v>
      </c>
      <c r="G146">
        <f t="shared" si="105"/>
        <v>2.7495950000000001E-3</v>
      </c>
      <c r="H146">
        <f t="shared" si="105"/>
        <v>4.66717E-3</v>
      </c>
      <c r="I146">
        <f t="shared" si="105"/>
        <v>4.3252999999999998E-3</v>
      </c>
      <c r="J146">
        <f t="shared" si="105"/>
        <v>1.6488590000000001E-2</v>
      </c>
      <c r="K146">
        <f t="shared" si="105"/>
        <v>1.5776860000000004E-2</v>
      </c>
      <c r="L146" t="str">
        <f>L85</f>
        <v>mCTUh</v>
      </c>
      <c r="O146" t="str">
        <f t="shared" si="79"/>
        <v>Htox</v>
      </c>
      <c r="P146" s="1">
        <f>(H108+H109)*1000</f>
        <v>-1.2572180000000001E-2</v>
      </c>
      <c r="Q146" s="1">
        <f>(R108+R109)*1000</f>
        <v>-6.7375999999999992E-4</v>
      </c>
      <c r="R146" s="1">
        <f>(AB108+AB109)*1000</f>
        <v>-4.7162100000000003E-4</v>
      </c>
      <c r="S146" s="1">
        <f>(AL108+AL109)*1000</f>
        <v>-2.4094239999999999E-3</v>
      </c>
      <c r="T146" s="1">
        <f>(AV108+AV109)*1000</f>
        <v>-1.2375839999999999E-3</v>
      </c>
      <c r="U146" s="1">
        <f>(BF108+BF109)*1000</f>
        <v>-1.3465039999999999E-2</v>
      </c>
      <c r="V146" s="1">
        <f>(BP108+BP109)*1000</f>
        <v>-1.1637781999999999E-2</v>
      </c>
      <c r="W146" t="str">
        <f>L146</f>
        <v>mCTUh</v>
      </c>
      <c r="AF146" s="1"/>
      <c r="AI146" t="str">
        <f t="shared" si="81"/>
        <v>Htox</v>
      </c>
      <c r="AJ146">
        <f t="shared" si="82"/>
        <v>1.8349560000000001E-2</v>
      </c>
      <c r="AK146">
        <f t="shared" si="83"/>
        <v>-1.2572180000000001E-2</v>
      </c>
      <c r="AL146">
        <f t="shared" si="84"/>
        <v>5.7773800000000004E-3</v>
      </c>
      <c r="AM146" s="8">
        <f t="shared" si="85"/>
        <v>2.7620600000000002E-2</v>
      </c>
      <c r="AN146" s="17">
        <f t="shared" si="86"/>
        <v>-6.7375999999999992E-4</v>
      </c>
      <c r="AO146" s="17">
        <f t="shared" si="104"/>
        <v>2.6946840000000003E-2</v>
      </c>
      <c r="AP146" s="8">
        <f t="shared" si="87"/>
        <v>2.7495950000000001E-3</v>
      </c>
      <c r="AQ146" s="17">
        <f t="shared" si="88"/>
        <v>-4.7162100000000003E-4</v>
      </c>
      <c r="AR146" s="17">
        <f t="shared" si="89"/>
        <v>2.2779739999999999E-3</v>
      </c>
      <c r="AS146" s="8">
        <f t="shared" si="90"/>
        <v>4.66717E-3</v>
      </c>
      <c r="AT146" s="17">
        <f t="shared" si="91"/>
        <v>-2.4094239999999999E-3</v>
      </c>
      <c r="AU146" s="17">
        <f t="shared" si="92"/>
        <v>2.2577460000000001E-3</v>
      </c>
      <c r="AV146" s="8">
        <f t="shared" si="93"/>
        <v>4.3252999999999998E-3</v>
      </c>
      <c r="AW146" s="17">
        <f t="shared" si="94"/>
        <v>-1.2375839999999999E-3</v>
      </c>
      <c r="AX146" s="17">
        <f t="shared" si="95"/>
        <v>3.0877159999999999E-3</v>
      </c>
      <c r="AY146" s="8">
        <f t="shared" si="96"/>
        <v>1.6488590000000001E-2</v>
      </c>
      <c r="AZ146" s="17">
        <f t="shared" si="97"/>
        <v>-1.3465039999999999E-2</v>
      </c>
      <c r="BA146" s="17">
        <f t="shared" si="98"/>
        <v>3.0235500000000016E-3</v>
      </c>
      <c r="BB146" s="8">
        <f t="shared" si="99"/>
        <v>1.5776860000000004E-2</v>
      </c>
      <c r="BC146" s="17">
        <f t="shared" si="100"/>
        <v>-1.1637781999999999E-2</v>
      </c>
      <c r="BD146" s="17">
        <f t="shared" si="101"/>
        <v>4.1390780000000044E-3</v>
      </c>
      <c r="BE146" t="str">
        <f>W146</f>
        <v>mCTUh</v>
      </c>
    </row>
    <row r="147" spans="4:57" x14ac:dyDescent="0.25">
      <c r="D147" t="str">
        <f t="shared" ref="D147:L147" si="106">D86</f>
        <v>RDP</v>
      </c>
      <c r="E147">
        <f t="shared" si="106"/>
        <v>5.7299999999999999E-3</v>
      </c>
      <c r="F147">
        <f t="shared" si="106"/>
        <v>1.24E-3</v>
      </c>
      <c r="G147">
        <f t="shared" si="106"/>
        <v>8.4000000000000003E-4</v>
      </c>
      <c r="H147">
        <f t="shared" si="106"/>
        <v>1.4400000000000001E-3</v>
      </c>
      <c r="I147">
        <f t="shared" si="106"/>
        <v>1.2800000000000001E-3</v>
      </c>
      <c r="J147">
        <f t="shared" si="106"/>
        <v>5.0299999999999997E-3</v>
      </c>
      <c r="K147">
        <f t="shared" si="106"/>
        <v>4.8599999999999997E-3</v>
      </c>
      <c r="L147" t="str">
        <f t="shared" si="106"/>
        <v>kg Sb eq</v>
      </c>
      <c r="O147" t="str">
        <f t="shared" si="79"/>
        <v>RDP</v>
      </c>
      <c r="P147">
        <f>H114</f>
        <v>-4.47E-3</v>
      </c>
      <c r="Q147">
        <f>R114</f>
        <v>-6.2E-4</v>
      </c>
      <c r="R147">
        <f>AB114</f>
        <v>-6.0999999999999997E-4</v>
      </c>
      <c r="S147">
        <f>AL114</f>
        <v>-9.7000000000000005E-4</v>
      </c>
      <c r="T147">
        <f>AV114</f>
        <v>-9.3999999999999997E-4</v>
      </c>
      <c r="U147">
        <f>BF114</f>
        <v>-4.7600000000000003E-3</v>
      </c>
      <c r="V147">
        <f>BP114</f>
        <v>-3.9399999999999999E-3</v>
      </c>
      <c r="W147" t="str">
        <f t="shared" si="80"/>
        <v>kg Sb eq</v>
      </c>
      <c r="AI147" t="str">
        <f t="shared" si="81"/>
        <v>RDP</v>
      </c>
      <c r="AJ147">
        <f t="shared" si="82"/>
        <v>5.7299999999999999E-3</v>
      </c>
      <c r="AK147">
        <f t="shared" si="83"/>
        <v>-4.47E-3</v>
      </c>
      <c r="AL147">
        <f t="shared" si="84"/>
        <v>1.2599999999999998E-3</v>
      </c>
      <c r="AM147" s="8">
        <f t="shared" si="85"/>
        <v>1.24E-3</v>
      </c>
      <c r="AN147" s="17">
        <f t="shared" si="86"/>
        <v>-6.2E-4</v>
      </c>
      <c r="AO147" s="17">
        <f t="shared" si="104"/>
        <v>6.2E-4</v>
      </c>
      <c r="AP147" s="8">
        <f t="shared" si="87"/>
        <v>8.4000000000000003E-4</v>
      </c>
      <c r="AQ147" s="17">
        <f t="shared" si="88"/>
        <v>-6.0999999999999997E-4</v>
      </c>
      <c r="AR147" s="17">
        <f t="shared" si="89"/>
        <v>2.3000000000000006E-4</v>
      </c>
      <c r="AS147" s="8">
        <f t="shared" si="90"/>
        <v>1.4400000000000001E-3</v>
      </c>
      <c r="AT147" s="17">
        <f t="shared" si="91"/>
        <v>-9.7000000000000005E-4</v>
      </c>
      <c r="AU147" s="17">
        <f t="shared" si="92"/>
        <v>4.7000000000000004E-4</v>
      </c>
      <c r="AV147" s="8">
        <f t="shared" si="93"/>
        <v>1.2800000000000001E-3</v>
      </c>
      <c r="AW147" s="17">
        <f t="shared" si="94"/>
        <v>-9.3999999999999997E-4</v>
      </c>
      <c r="AX147" s="17">
        <f t="shared" si="95"/>
        <v>3.4000000000000013E-4</v>
      </c>
      <c r="AY147" s="8">
        <f t="shared" si="96"/>
        <v>5.0299999999999997E-3</v>
      </c>
      <c r="AZ147" s="17">
        <f t="shared" si="97"/>
        <v>-4.7600000000000003E-3</v>
      </c>
      <c r="BA147" s="17">
        <f t="shared" si="98"/>
        <v>2.6999999999999941E-4</v>
      </c>
      <c r="BB147" s="8">
        <f t="shared" si="99"/>
        <v>4.8599999999999997E-3</v>
      </c>
      <c r="BC147" s="17">
        <f t="shared" si="100"/>
        <v>-3.9399999999999999E-3</v>
      </c>
      <c r="BD147" s="17">
        <f t="shared" si="101"/>
        <v>9.1999999999999981E-4</v>
      </c>
      <c r="BE147" t="str">
        <f t="shared" si="102"/>
        <v>kg Sb eq</v>
      </c>
    </row>
    <row r="148" spans="4:57" x14ac:dyDescent="0.25">
      <c r="D148" t="str">
        <f t="shared" ref="D148:L148" si="107">D87</f>
        <v>ODP</v>
      </c>
      <c r="E148">
        <f t="shared" si="107"/>
        <v>1.8274000000000001E-6</v>
      </c>
      <c r="F148">
        <f t="shared" si="107"/>
        <v>1.23342E-6</v>
      </c>
      <c r="G148">
        <f t="shared" si="107"/>
        <v>7.3945600000000003E-7</v>
      </c>
      <c r="H148">
        <f t="shared" si="107"/>
        <v>7.3717300000000001E-7</v>
      </c>
      <c r="I148">
        <f t="shared" si="107"/>
        <v>1.41684E-6</v>
      </c>
      <c r="J148">
        <f t="shared" si="107"/>
        <v>7.8499000000000004E-7</v>
      </c>
      <c r="K148">
        <f t="shared" si="107"/>
        <v>6.1755400000000003E-7</v>
      </c>
      <c r="L148" t="str">
        <f t="shared" si="107"/>
        <v>kg CFC-11 eq</v>
      </c>
      <c r="O148" t="str">
        <f t="shared" si="79"/>
        <v>ODP</v>
      </c>
      <c r="P148" s="1">
        <f>H115</f>
        <v>-6.3596200000000004E-7</v>
      </c>
      <c r="Q148" s="1">
        <f>R115</f>
        <v>-1.0313799999999999E-7</v>
      </c>
      <c r="R148" s="1">
        <f>AB115</f>
        <v>-1.5042099999999999E-7</v>
      </c>
      <c r="S148" s="1">
        <f>AL115</f>
        <v>-2.0950299999999999E-7</v>
      </c>
      <c r="T148" s="1">
        <f>AV115</f>
        <v>-1.17568E-7</v>
      </c>
      <c r="U148" s="1">
        <f>BF115</f>
        <v>-2.9398700000000002E-7</v>
      </c>
      <c r="V148" s="1">
        <f>BP115</f>
        <v>-4.5666599999999999E-8</v>
      </c>
      <c r="W148" t="str">
        <f t="shared" si="80"/>
        <v>kg CFC-11 eq</v>
      </c>
      <c r="AF148" s="1"/>
      <c r="AI148" t="str">
        <f t="shared" si="81"/>
        <v>ODP</v>
      </c>
      <c r="AJ148">
        <f t="shared" si="82"/>
        <v>1.8274000000000001E-6</v>
      </c>
      <c r="AK148">
        <f t="shared" si="83"/>
        <v>-6.3596200000000004E-7</v>
      </c>
      <c r="AL148">
        <f t="shared" si="84"/>
        <v>1.1914379999999999E-6</v>
      </c>
      <c r="AM148" s="8">
        <f t="shared" si="85"/>
        <v>1.23342E-6</v>
      </c>
      <c r="AN148" s="17">
        <f t="shared" si="86"/>
        <v>-1.0313799999999999E-7</v>
      </c>
      <c r="AO148" s="17">
        <f t="shared" si="104"/>
        <v>1.1302820000000001E-6</v>
      </c>
      <c r="AP148" s="8">
        <f t="shared" si="87"/>
        <v>7.3945600000000003E-7</v>
      </c>
      <c r="AQ148" s="17">
        <f t="shared" si="88"/>
        <v>-1.5042099999999999E-7</v>
      </c>
      <c r="AR148" s="17">
        <f t="shared" si="89"/>
        <v>5.8903500000000001E-7</v>
      </c>
      <c r="AS148" s="8">
        <f t="shared" si="90"/>
        <v>7.3717300000000001E-7</v>
      </c>
      <c r="AT148" s="17">
        <f t="shared" si="91"/>
        <v>-2.0950299999999999E-7</v>
      </c>
      <c r="AU148" s="17">
        <f t="shared" si="92"/>
        <v>5.2767000000000007E-7</v>
      </c>
      <c r="AV148" s="8">
        <f t="shared" si="93"/>
        <v>1.41684E-6</v>
      </c>
      <c r="AW148" s="17">
        <f t="shared" si="94"/>
        <v>-1.17568E-7</v>
      </c>
      <c r="AX148" s="17">
        <f t="shared" si="95"/>
        <v>1.2992720000000001E-6</v>
      </c>
      <c r="AY148" s="8">
        <f t="shared" si="96"/>
        <v>7.8499000000000004E-7</v>
      </c>
      <c r="AZ148" s="17">
        <f t="shared" si="97"/>
        <v>-2.9398700000000002E-7</v>
      </c>
      <c r="BA148" s="17">
        <f t="shared" si="98"/>
        <v>4.9100300000000002E-7</v>
      </c>
      <c r="BB148" s="8">
        <f t="shared" si="99"/>
        <v>6.1755400000000003E-7</v>
      </c>
      <c r="BC148" s="17">
        <f t="shared" si="100"/>
        <v>-4.5666599999999999E-8</v>
      </c>
      <c r="BD148" s="17">
        <f t="shared" si="101"/>
        <v>5.7188740000000001E-7</v>
      </c>
      <c r="BE148" t="str">
        <f t="shared" si="102"/>
        <v>kg CFC-11 eq</v>
      </c>
    </row>
    <row r="149" spans="4:57" x14ac:dyDescent="0.25">
      <c r="D149" t="str">
        <f t="shared" ref="D149:L149" si="108">D88</f>
        <v>PMF</v>
      </c>
      <c r="E149">
        <f t="shared" si="108"/>
        <v>1.158E-2</v>
      </c>
      <c r="F149">
        <f t="shared" si="108"/>
        <v>1.06E-2</v>
      </c>
      <c r="G149">
        <f t="shared" si="108"/>
        <v>6.5799999999999999E-3</v>
      </c>
      <c r="H149">
        <f t="shared" si="108"/>
        <v>5.62E-3</v>
      </c>
      <c r="I149">
        <f t="shared" si="108"/>
        <v>7.5799999999999999E-3</v>
      </c>
      <c r="J149">
        <f t="shared" si="108"/>
        <v>6.4599999999999996E-3</v>
      </c>
      <c r="K149">
        <f t="shared" si="108"/>
        <v>5.5700000000000003E-3</v>
      </c>
      <c r="L149" t="str">
        <f t="shared" si="108"/>
        <v>kg PM2.5 eq</v>
      </c>
      <c r="O149" t="str">
        <f t="shared" si="79"/>
        <v>PMF</v>
      </c>
      <c r="P149">
        <f>H116</f>
        <v>-6.8900000000000003E-3</v>
      </c>
      <c r="Q149">
        <f>R116</f>
        <v>-2.3800000000000002E-3</v>
      </c>
      <c r="R149">
        <f>AB116</f>
        <v>-2.5500000000000002E-3</v>
      </c>
      <c r="S149">
        <f>AL116</f>
        <v>-3.29E-3</v>
      </c>
      <c r="T149">
        <f>AV116</f>
        <v>-3.3800000000000002E-3</v>
      </c>
      <c r="U149">
        <f>BF116</f>
        <v>-4.3299999999999996E-3</v>
      </c>
      <c r="V149">
        <f>BP116</f>
        <v>-2.4499999999999999E-3</v>
      </c>
      <c r="W149" t="str">
        <f t="shared" si="80"/>
        <v>kg PM2.5 eq</v>
      </c>
      <c r="AI149" t="str">
        <f t="shared" si="81"/>
        <v>PMF</v>
      </c>
      <c r="AJ149">
        <f t="shared" si="82"/>
        <v>1.158E-2</v>
      </c>
      <c r="AK149">
        <f t="shared" si="83"/>
        <v>-6.8900000000000003E-3</v>
      </c>
      <c r="AL149">
        <f t="shared" si="84"/>
        <v>4.6899999999999997E-3</v>
      </c>
      <c r="AM149" s="8">
        <f t="shared" si="85"/>
        <v>1.06E-2</v>
      </c>
      <c r="AN149" s="17">
        <f t="shared" si="86"/>
        <v>-2.3800000000000002E-3</v>
      </c>
      <c r="AO149" s="17">
        <f t="shared" si="104"/>
        <v>8.2199999999999999E-3</v>
      </c>
      <c r="AP149" s="8">
        <f t="shared" si="87"/>
        <v>6.5799999999999999E-3</v>
      </c>
      <c r="AQ149" s="17">
        <f t="shared" si="88"/>
        <v>-2.5500000000000002E-3</v>
      </c>
      <c r="AR149" s="17">
        <f t="shared" si="89"/>
        <v>4.0299999999999997E-3</v>
      </c>
      <c r="AS149" s="8">
        <f t="shared" si="90"/>
        <v>5.62E-3</v>
      </c>
      <c r="AT149" s="17">
        <f t="shared" si="91"/>
        <v>-3.29E-3</v>
      </c>
      <c r="AU149" s="17">
        <f t="shared" si="92"/>
        <v>2.33E-3</v>
      </c>
      <c r="AV149" s="8">
        <f t="shared" si="93"/>
        <v>7.5799999999999999E-3</v>
      </c>
      <c r="AW149" s="17">
        <f t="shared" si="94"/>
        <v>-3.3800000000000002E-3</v>
      </c>
      <c r="AX149" s="17">
        <f t="shared" si="95"/>
        <v>4.1999999999999997E-3</v>
      </c>
      <c r="AY149" s="8">
        <f t="shared" si="96"/>
        <v>6.4599999999999996E-3</v>
      </c>
      <c r="AZ149" s="17">
        <f t="shared" si="97"/>
        <v>-4.3299999999999996E-3</v>
      </c>
      <c r="BA149" s="17">
        <f t="shared" si="98"/>
        <v>2.1299999999999999E-3</v>
      </c>
      <c r="BB149" s="8">
        <f t="shared" si="99"/>
        <v>5.5700000000000003E-3</v>
      </c>
      <c r="BC149" s="17">
        <f t="shared" si="100"/>
        <v>-2.4499999999999999E-3</v>
      </c>
      <c r="BD149" s="17">
        <f t="shared" si="101"/>
        <v>3.1200000000000004E-3</v>
      </c>
      <c r="BE149" t="str">
        <f t="shared" si="102"/>
        <v>kg PM2.5 eq</v>
      </c>
    </row>
    <row r="150" spans="4:57" x14ac:dyDescent="0.25">
      <c r="AI150" s="2"/>
      <c r="AJ150" s="281" t="str">
        <f>E151</f>
        <v>NaNMC</v>
      </c>
      <c r="AK150" s="281"/>
      <c r="AL150" s="281"/>
      <c r="AM150" s="279" t="str">
        <f>F151</f>
        <v>NaMVP</v>
      </c>
      <c r="AN150" s="280"/>
      <c r="AO150" s="280"/>
      <c r="AP150" s="279" t="str">
        <f>G151</f>
        <v>NaMMO</v>
      </c>
      <c r="AQ150" s="280"/>
      <c r="AR150" s="280"/>
      <c r="AS150" s="279" t="str">
        <f>H151</f>
        <v>NaNMMT</v>
      </c>
      <c r="AT150" s="280"/>
      <c r="AU150" s="280"/>
      <c r="AV150" s="279" t="str">
        <f>I151</f>
        <v>NaPBA</v>
      </c>
      <c r="AW150" s="280"/>
      <c r="AX150" s="280"/>
      <c r="AY150" s="279" t="str">
        <f>J151</f>
        <v>LiNMC</v>
      </c>
      <c r="AZ150" s="280"/>
      <c r="BA150" s="280"/>
      <c r="BB150" s="279" t="str">
        <f>K151</f>
        <v>LiFP</v>
      </c>
      <c r="BC150" s="280"/>
      <c r="BD150" s="280"/>
    </row>
    <row r="151" spans="4:57" x14ac:dyDescent="0.25">
      <c r="D151" s="2" t="str">
        <f t="shared" ref="D151:K151" si="109">D90</f>
        <v>per kWh</v>
      </c>
      <c r="E151" s="2" t="str">
        <f t="shared" si="109"/>
        <v>NaNMC</v>
      </c>
      <c r="F151" s="2" t="str">
        <f t="shared" si="109"/>
        <v>NaMVP</v>
      </c>
      <c r="G151" s="2" t="str">
        <f t="shared" si="109"/>
        <v>NaMMO</v>
      </c>
      <c r="H151" s="2" t="str">
        <f t="shared" si="109"/>
        <v>NaNMMT</v>
      </c>
      <c r="I151" s="2" t="str">
        <f t="shared" si="109"/>
        <v>NaPBA</v>
      </c>
      <c r="J151" s="2" t="str">
        <f t="shared" si="109"/>
        <v>LiNMC</v>
      </c>
      <c r="K151" s="2" t="str">
        <f t="shared" si="109"/>
        <v>LiFP</v>
      </c>
      <c r="O151" s="2" t="str">
        <f t="shared" ref="O151:O157" si="110">D151</f>
        <v>per kWh</v>
      </c>
      <c r="P151" s="2" t="str">
        <f t="shared" ref="P151:V151" si="111">E151</f>
        <v>NaNMC</v>
      </c>
      <c r="Q151" s="2" t="str">
        <f t="shared" si="111"/>
        <v>NaMVP</v>
      </c>
      <c r="R151" s="2" t="str">
        <f t="shared" si="111"/>
        <v>NaMMO</v>
      </c>
      <c r="S151" s="2" t="str">
        <f t="shared" si="111"/>
        <v>NaNMMT</v>
      </c>
      <c r="T151" s="2" t="str">
        <f t="shared" si="111"/>
        <v>NaPBA</v>
      </c>
      <c r="U151" s="2" t="str">
        <f t="shared" si="111"/>
        <v>LiNMC</v>
      </c>
      <c r="V151" s="2" t="str">
        <f t="shared" si="111"/>
        <v>LiFP</v>
      </c>
      <c r="AI151" s="2" t="s">
        <v>75</v>
      </c>
      <c r="AJ151" s="15" t="s">
        <v>108</v>
      </c>
      <c r="AK151" s="15" t="s">
        <v>109</v>
      </c>
      <c r="AL151" s="15" t="s">
        <v>105</v>
      </c>
      <c r="AM151" s="16" t="s">
        <v>108</v>
      </c>
      <c r="AN151" s="15" t="s">
        <v>109</v>
      </c>
      <c r="AO151" s="15" t="s">
        <v>105</v>
      </c>
      <c r="AP151" s="16" t="s">
        <v>108</v>
      </c>
      <c r="AQ151" s="15" t="s">
        <v>109</v>
      </c>
      <c r="AR151" s="15" t="s">
        <v>105</v>
      </c>
      <c r="AS151" s="16" t="s">
        <v>108</v>
      </c>
      <c r="AT151" s="15" t="s">
        <v>109</v>
      </c>
      <c r="AU151" s="15" t="s">
        <v>105</v>
      </c>
      <c r="AV151" s="16" t="s">
        <v>108</v>
      </c>
      <c r="AW151" s="15" t="s">
        <v>109</v>
      </c>
      <c r="AX151" s="15" t="s">
        <v>105</v>
      </c>
      <c r="AY151" s="16" t="s">
        <v>108</v>
      </c>
      <c r="AZ151" s="15" t="s">
        <v>109</v>
      </c>
      <c r="BA151" s="15" t="s">
        <v>105</v>
      </c>
      <c r="BB151" s="16" t="s">
        <v>108</v>
      </c>
      <c r="BC151" s="15" t="s">
        <v>109</v>
      </c>
      <c r="BD151" s="15" t="s">
        <v>105</v>
      </c>
    </row>
    <row r="152" spans="4:57" x14ac:dyDescent="0.25">
      <c r="D152" t="str">
        <f t="shared" ref="D152:K152" si="112">D91</f>
        <v>AP</v>
      </c>
      <c r="E152">
        <f t="shared" si="112"/>
        <v>0.99028828015265014</v>
      </c>
      <c r="F152">
        <f t="shared" si="112"/>
        <v>0.85528021203651206</v>
      </c>
      <c r="G152">
        <f>G91</f>
        <v>0.49857514350467624</v>
      </c>
      <c r="H152">
        <f t="shared" si="112"/>
        <v>0.52978017529423926</v>
      </c>
      <c r="I152">
        <f t="shared" si="112"/>
        <v>0.57322963055886589</v>
      </c>
      <c r="J152">
        <f t="shared" si="112"/>
        <v>0.45081597148435443</v>
      </c>
      <c r="K152">
        <f t="shared" si="112"/>
        <v>0.33551270953016105</v>
      </c>
      <c r="L152" t="str">
        <f>L91</f>
        <v>molc H+ eq</v>
      </c>
      <c r="O152" t="str">
        <f t="shared" si="110"/>
        <v>AP</v>
      </c>
      <c r="P152">
        <f t="shared" ref="P152:V152" si="113">P144/P$142*1000</f>
        <v>-0.61787217479609802</v>
      </c>
      <c r="Q152">
        <f t="shared" si="113"/>
        <v>-0.21498743414552141</v>
      </c>
      <c r="R152">
        <f t="shared" si="113"/>
        <v>-0.29174100515770335</v>
      </c>
      <c r="S152">
        <f t="shared" si="113"/>
        <v>-0.33576727812310614</v>
      </c>
      <c r="T152">
        <f t="shared" si="113"/>
        <v>-0.28162830082167722</v>
      </c>
      <c r="U152">
        <f t="shared" si="113"/>
        <v>-0.30031259914530273</v>
      </c>
      <c r="V152">
        <f t="shared" si="113"/>
        <v>-0.11633132618683946</v>
      </c>
      <c r="W152" t="str">
        <f t="shared" ref="W152:W157" si="114">W144</f>
        <v>molc H+ eq</v>
      </c>
      <c r="AI152" t="str">
        <f t="shared" ref="AI152:AI157" si="115">AI144</f>
        <v>AP</v>
      </c>
      <c r="AJ152">
        <f t="shared" ref="AJ152:AJ157" si="116">E152</f>
        <v>0.99028828015265014</v>
      </c>
      <c r="AK152">
        <f t="shared" ref="AK152:AK157" si="117">P152</f>
        <v>-0.61787217479609802</v>
      </c>
      <c r="AL152">
        <f t="shared" ref="AL152:AL157" si="118">AJ152+AK152</f>
        <v>0.37241610535655212</v>
      </c>
      <c r="AM152" s="8">
        <f t="shared" ref="AM152:AM157" si="119">F152</f>
        <v>0.85528021203651206</v>
      </c>
      <c r="AN152" s="17">
        <f t="shared" ref="AN152:AN157" si="120">Q152</f>
        <v>-0.21498743414552141</v>
      </c>
      <c r="AO152" s="17">
        <f t="shared" ref="AO152:AO157" si="121">AM152+AN152</f>
        <v>0.64029277789099059</v>
      </c>
      <c r="AP152" s="8">
        <f t="shared" ref="AP152:AP157" si="122">G152</f>
        <v>0.49857514350467624</v>
      </c>
      <c r="AQ152" s="17">
        <f t="shared" ref="AQ152:AQ157" si="123">R152</f>
        <v>-0.29174100515770335</v>
      </c>
      <c r="AR152" s="17">
        <f t="shared" ref="AR152:AR157" si="124">AP152+AQ152</f>
        <v>0.2068341383469729</v>
      </c>
      <c r="AS152" s="8">
        <f t="shared" ref="AS152:AS157" si="125">H152</f>
        <v>0.52978017529423926</v>
      </c>
      <c r="AT152" s="17">
        <f t="shared" ref="AT152:AT157" si="126">S152</f>
        <v>-0.33576727812310614</v>
      </c>
      <c r="AU152" s="17">
        <f t="shared" ref="AU152:AU157" si="127">AS152+AT152</f>
        <v>0.19401289717113313</v>
      </c>
      <c r="AV152" s="8">
        <f t="shared" ref="AV152:AV157" si="128">I152</f>
        <v>0.57322963055886589</v>
      </c>
      <c r="AW152" s="17">
        <f t="shared" ref="AW152:AW157" si="129">T152</f>
        <v>-0.28162830082167722</v>
      </c>
      <c r="AX152" s="17">
        <f t="shared" ref="AX152:AX157" si="130">AV152+AW152</f>
        <v>0.29160132973718866</v>
      </c>
      <c r="AY152" s="8">
        <f t="shared" ref="AY152:AY157" si="131">J152</f>
        <v>0.45081597148435443</v>
      </c>
      <c r="AZ152" s="17">
        <f t="shared" ref="AZ152:AZ157" si="132">U152</f>
        <v>-0.30031259914530273</v>
      </c>
      <c r="BA152" s="17">
        <f t="shared" ref="BA152:BA157" si="133">AY152+AZ152</f>
        <v>0.1505033723390517</v>
      </c>
      <c r="BB152" s="8">
        <f t="shared" ref="BB152:BB157" si="134">K152</f>
        <v>0.33551270953016105</v>
      </c>
      <c r="BC152" s="17">
        <f t="shared" ref="BC152:BC157" si="135">V152</f>
        <v>-0.11633132618683946</v>
      </c>
      <c r="BD152" s="17">
        <f t="shared" ref="BD152:BD157" si="136">BB152+BC152</f>
        <v>0.2191813833433216</v>
      </c>
    </row>
    <row r="153" spans="4:57" x14ac:dyDescent="0.25">
      <c r="D153" t="str">
        <f t="shared" ref="D153:L153" si="137">D92</f>
        <v>GWP</v>
      </c>
      <c r="E153">
        <f t="shared" si="137"/>
        <v>86.652814245432808</v>
      </c>
      <c r="F153">
        <f t="shared" si="137"/>
        <v>89.651400682441661</v>
      </c>
      <c r="G153">
        <f t="shared" si="137"/>
        <v>52.335354476993274</v>
      </c>
      <c r="H153">
        <f t="shared" si="137"/>
        <v>50.599182100901743</v>
      </c>
      <c r="I153">
        <f t="shared" si="137"/>
        <v>87.0472934830333</v>
      </c>
      <c r="J153">
        <f t="shared" si="137"/>
        <v>44.804443768429941</v>
      </c>
      <c r="K153">
        <f t="shared" si="137"/>
        <v>49.589360758112164</v>
      </c>
      <c r="L153" t="str">
        <f t="shared" si="137"/>
        <v>kg CO2 eq</v>
      </c>
      <c r="O153" t="str">
        <f t="shared" si="110"/>
        <v>GWP</v>
      </c>
      <c r="P153">
        <f t="shared" ref="P153:T157" si="138">P145/P$142*1000</f>
        <v>-31.899372248216089</v>
      </c>
      <c r="Q153">
        <f t="shared" si="138"/>
        <v>-8.3217237570422853</v>
      </c>
      <c r="R153">
        <f t="shared" si="138"/>
        <v>-6.3394600228595097</v>
      </c>
      <c r="S153">
        <f t="shared" si="138"/>
        <v>-13.339301835690739</v>
      </c>
      <c r="T153">
        <f t="shared" si="138"/>
        <v>-13.109703318070625</v>
      </c>
      <c r="U153">
        <f t="shared" ref="U153:V157" si="139">U145/U$142*1000</f>
        <v>-17.384874868992469</v>
      </c>
      <c r="V153">
        <f t="shared" si="139"/>
        <v>-6.543732036524017</v>
      </c>
      <c r="W153" t="str">
        <f t="shared" si="114"/>
        <v>kg CO2 eq</v>
      </c>
      <c r="AI153" t="str">
        <f t="shared" si="115"/>
        <v>GWP</v>
      </c>
      <c r="AJ153">
        <f t="shared" si="116"/>
        <v>86.652814245432808</v>
      </c>
      <c r="AK153">
        <f t="shared" si="117"/>
        <v>-31.899372248216089</v>
      </c>
      <c r="AL153">
        <f t="shared" si="118"/>
        <v>54.753441997216719</v>
      </c>
      <c r="AM153" s="8">
        <f t="shared" si="119"/>
        <v>89.651400682441661</v>
      </c>
      <c r="AN153" s="17">
        <f t="shared" si="120"/>
        <v>-8.3217237570422853</v>
      </c>
      <c r="AO153" s="17">
        <f t="shared" si="121"/>
        <v>81.329676925399383</v>
      </c>
      <c r="AP153" s="8">
        <f t="shared" si="122"/>
        <v>52.335354476993274</v>
      </c>
      <c r="AQ153" s="17">
        <f t="shared" si="123"/>
        <v>-6.3394600228595097</v>
      </c>
      <c r="AR153" s="17">
        <f t="shared" si="124"/>
        <v>45.995894454133762</v>
      </c>
      <c r="AS153" s="8">
        <f t="shared" si="125"/>
        <v>50.599182100901743</v>
      </c>
      <c r="AT153" s="17">
        <f t="shared" si="126"/>
        <v>-13.339301835690739</v>
      </c>
      <c r="AU153" s="17">
        <f t="shared" si="127"/>
        <v>37.259880265211002</v>
      </c>
      <c r="AV153" s="8">
        <f t="shared" si="128"/>
        <v>87.0472934830333</v>
      </c>
      <c r="AW153" s="17">
        <f t="shared" si="129"/>
        <v>-13.109703318070625</v>
      </c>
      <c r="AX153" s="17">
        <f t="shared" si="130"/>
        <v>73.937590164962671</v>
      </c>
      <c r="AY153" s="8">
        <f t="shared" si="131"/>
        <v>44.804443768429941</v>
      </c>
      <c r="AZ153" s="17">
        <f t="shared" si="132"/>
        <v>-17.384874868992469</v>
      </c>
      <c r="BA153" s="17">
        <f t="shared" si="133"/>
        <v>27.419568899437472</v>
      </c>
      <c r="BB153" s="8">
        <f t="shared" si="134"/>
        <v>49.589360758112164</v>
      </c>
      <c r="BC153" s="17">
        <f t="shared" si="135"/>
        <v>-6.543732036524017</v>
      </c>
      <c r="BD153" s="17">
        <f t="shared" si="136"/>
        <v>43.045628721588145</v>
      </c>
    </row>
    <row r="154" spans="4:57" x14ac:dyDescent="0.25">
      <c r="D154" t="str">
        <f>D93</f>
        <v>Htox</v>
      </c>
      <c r="E154">
        <f t="shared" ref="E154:K154" si="140">E93</f>
        <v>0.11590352222195346</v>
      </c>
      <c r="F154">
        <f t="shared" si="140"/>
        <v>0.17429063468035774</v>
      </c>
      <c r="G154">
        <f t="shared" si="140"/>
        <v>1.7370498247652563E-2</v>
      </c>
      <c r="H154">
        <f t="shared" si="140"/>
        <v>2.9456446756349949E-2</v>
      </c>
      <c r="I154">
        <f t="shared" si="140"/>
        <v>2.7129774822806246E-2</v>
      </c>
      <c r="J154">
        <f t="shared" si="140"/>
        <v>0.10404982809710542</v>
      </c>
      <c r="K154">
        <f t="shared" si="140"/>
        <v>9.9855443246142567E-2</v>
      </c>
      <c r="L154" t="str">
        <f>L93</f>
        <v>mCTUh</v>
      </c>
      <c r="O154" t="str">
        <f t="shared" si="110"/>
        <v>Htox</v>
      </c>
      <c r="P154">
        <f t="shared" si="138"/>
        <v>-7.9411165390799496E-2</v>
      </c>
      <c r="Q154">
        <f t="shared" si="138"/>
        <v>-4.251538997061534E-3</v>
      </c>
      <c r="R154">
        <f t="shared" si="138"/>
        <v>-2.9794539756059168E-3</v>
      </c>
      <c r="S154">
        <f t="shared" si="138"/>
        <v>-1.5206874780535468E-2</v>
      </c>
      <c r="T154">
        <f t="shared" si="138"/>
        <v>-7.7625540989776079E-3</v>
      </c>
      <c r="U154">
        <f t="shared" si="139"/>
        <v>-8.4969976045292439E-2</v>
      </c>
      <c r="V154">
        <f t="shared" si="139"/>
        <v>-7.3658248853826366E-2</v>
      </c>
      <c r="W154" t="str">
        <f>W146</f>
        <v>mCTUh</v>
      </c>
      <c r="AI154" t="str">
        <f t="shared" si="115"/>
        <v>Htox</v>
      </c>
      <c r="AJ154">
        <f t="shared" si="116"/>
        <v>0.11590352222195346</v>
      </c>
      <c r="AK154">
        <f t="shared" si="117"/>
        <v>-7.9411165390799496E-2</v>
      </c>
      <c r="AL154">
        <f t="shared" si="118"/>
        <v>3.6492356831153969E-2</v>
      </c>
      <c r="AM154" s="8">
        <f t="shared" si="119"/>
        <v>0.17429063468035774</v>
      </c>
      <c r="AN154" s="17">
        <f t="shared" si="120"/>
        <v>-4.251538997061534E-3</v>
      </c>
      <c r="AO154" s="17">
        <f t="shared" si="121"/>
        <v>0.1700390956832962</v>
      </c>
      <c r="AP154" s="8">
        <f t="shared" si="122"/>
        <v>1.7370498247652563E-2</v>
      </c>
      <c r="AQ154" s="17">
        <f t="shared" si="123"/>
        <v>-2.9794539756059168E-3</v>
      </c>
      <c r="AR154" s="17">
        <f t="shared" si="124"/>
        <v>1.4391044272046646E-2</v>
      </c>
      <c r="AS154" s="8">
        <f t="shared" si="125"/>
        <v>2.9456446756349949E-2</v>
      </c>
      <c r="AT154" s="17">
        <f t="shared" si="126"/>
        <v>-1.5206874780535468E-2</v>
      </c>
      <c r="AU154" s="17">
        <f t="shared" si="127"/>
        <v>1.424957197581448E-2</v>
      </c>
      <c r="AV154" s="8">
        <f t="shared" si="128"/>
        <v>2.7129774822806246E-2</v>
      </c>
      <c r="AW154" s="17">
        <f t="shared" si="129"/>
        <v>-7.7625540989776079E-3</v>
      </c>
      <c r="AX154" s="17">
        <f t="shared" si="130"/>
        <v>1.9367220723828637E-2</v>
      </c>
      <c r="AY154" s="8">
        <f t="shared" si="131"/>
        <v>0.10404982809710542</v>
      </c>
      <c r="AZ154" s="17">
        <f t="shared" si="132"/>
        <v>-8.4969976045292439E-2</v>
      </c>
      <c r="BA154" s="17">
        <f t="shared" si="133"/>
        <v>1.9079852051812979E-2</v>
      </c>
      <c r="BB154" s="8">
        <f t="shared" si="134"/>
        <v>9.9855443246142567E-2</v>
      </c>
      <c r="BC154" s="17">
        <f t="shared" si="135"/>
        <v>-7.3658248853826366E-2</v>
      </c>
      <c r="BD154" s="17">
        <f t="shared" si="136"/>
        <v>2.61971943923162E-2</v>
      </c>
    </row>
    <row r="155" spans="4:57" x14ac:dyDescent="0.25">
      <c r="D155" t="str">
        <f t="shared" ref="D155:L155" si="141">D94</f>
        <v>RDP</v>
      </c>
      <c r="E155">
        <f t="shared" si="141"/>
        <v>3.6193084865892872E-2</v>
      </c>
      <c r="F155">
        <f t="shared" si="141"/>
        <v>7.8246086979878639E-3</v>
      </c>
      <c r="G155">
        <f t="shared" si="141"/>
        <v>5.3066791756706541E-3</v>
      </c>
      <c r="H155">
        <f t="shared" si="141"/>
        <v>9.088437603332198E-3</v>
      </c>
      <c r="I155">
        <f t="shared" si="141"/>
        <v>8.0286018942482603E-3</v>
      </c>
      <c r="J155">
        <f t="shared" si="141"/>
        <v>3.1741382090793711E-2</v>
      </c>
      <c r="K155">
        <f t="shared" si="141"/>
        <v>3.0760078632646338E-2</v>
      </c>
      <c r="L155" t="str">
        <f t="shared" si="141"/>
        <v>kg Sb eq</v>
      </c>
      <c r="O155" t="str">
        <f t="shared" si="110"/>
        <v>RDP</v>
      </c>
      <c r="P155">
        <f t="shared" si="138"/>
        <v>-2.8234396047214866E-2</v>
      </c>
      <c r="Q155">
        <f t="shared" si="138"/>
        <v>-3.912304348993932E-3</v>
      </c>
      <c r="R155">
        <f t="shared" si="138"/>
        <v>-3.8536598775703555E-3</v>
      </c>
      <c r="S155">
        <f t="shared" si="138"/>
        <v>-6.1220725522446052E-3</v>
      </c>
      <c r="T155">
        <f t="shared" si="138"/>
        <v>-5.8960045160885649E-3</v>
      </c>
      <c r="U155">
        <f t="shared" si="139"/>
        <v>-3.0037570328464824E-2</v>
      </c>
      <c r="V155">
        <f t="shared" si="139"/>
        <v>-2.4937183089017816E-2</v>
      </c>
      <c r="W155" t="str">
        <f t="shared" si="114"/>
        <v>kg Sb eq</v>
      </c>
      <c r="AI155" t="str">
        <f t="shared" si="115"/>
        <v>RDP</v>
      </c>
      <c r="AJ155">
        <f t="shared" si="116"/>
        <v>3.6193084865892872E-2</v>
      </c>
      <c r="AK155">
        <f t="shared" si="117"/>
        <v>-2.8234396047214866E-2</v>
      </c>
      <c r="AL155">
        <f t="shared" si="118"/>
        <v>7.9586888186780058E-3</v>
      </c>
      <c r="AM155" s="8">
        <f t="shared" si="119"/>
        <v>7.8246086979878639E-3</v>
      </c>
      <c r="AN155" s="17">
        <f t="shared" si="120"/>
        <v>-3.912304348993932E-3</v>
      </c>
      <c r="AO155" s="17">
        <f t="shared" si="121"/>
        <v>3.912304348993932E-3</v>
      </c>
      <c r="AP155" s="8">
        <f t="shared" si="122"/>
        <v>5.3066791756706541E-3</v>
      </c>
      <c r="AQ155" s="17">
        <f t="shared" si="123"/>
        <v>-3.8536598775703555E-3</v>
      </c>
      <c r="AR155" s="17">
        <f t="shared" si="124"/>
        <v>1.4530192981002986E-3</v>
      </c>
      <c r="AS155" s="8">
        <f t="shared" si="125"/>
        <v>9.088437603332198E-3</v>
      </c>
      <c r="AT155" s="17">
        <f t="shared" si="126"/>
        <v>-6.1220725522446052E-3</v>
      </c>
      <c r="AU155" s="17">
        <f t="shared" si="127"/>
        <v>2.9663650510875928E-3</v>
      </c>
      <c r="AV155" s="8">
        <f t="shared" si="128"/>
        <v>8.0286018942482603E-3</v>
      </c>
      <c r="AW155" s="17">
        <f t="shared" si="129"/>
        <v>-5.8960045160885649E-3</v>
      </c>
      <c r="AX155" s="17">
        <f t="shared" si="130"/>
        <v>2.1325973781596954E-3</v>
      </c>
      <c r="AY155" s="8">
        <f t="shared" si="131"/>
        <v>3.1741382090793711E-2</v>
      </c>
      <c r="AZ155" s="17">
        <f t="shared" si="132"/>
        <v>-3.0037570328464824E-2</v>
      </c>
      <c r="BA155" s="17">
        <f t="shared" si="133"/>
        <v>1.703811762328887E-3</v>
      </c>
      <c r="BB155" s="8">
        <f t="shared" si="134"/>
        <v>3.0760078632646338E-2</v>
      </c>
      <c r="BC155" s="17">
        <f t="shared" si="135"/>
        <v>-2.4937183089017816E-2</v>
      </c>
      <c r="BD155" s="17">
        <f t="shared" si="136"/>
        <v>5.8228955436285222E-3</v>
      </c>
    </row>
    <row r="156" spans="4:57" x14ac:dyDescent="0.25">
      <c r="D156" t="str">
        <f t="shared" ref="D156:L156" si="142">D95</f>
        <v>ODP</v>
      </c>
      <c r="E156">
        <f t="shared" si="142"/>
        <v>1.1542625354962067E-5</v>
      </c>
      <c r="F156">
        <f t="shared" si="142"/>
        <v>7.7830877905420884E-6</v>
      </c>
      <c r="G156">
        <f t="shared" si="142"/>
        <v>4.6714949482437134E-6</v>
      </c>
      <c r="H156">
        <f t="shared" si="142"/>
        <v>4.6526047315008367E-6</v>
      </c>
      <c r="I156">
        <f t="shared" si="142"/>
        <v>8.8869096155052368E-6</v>
      </c>
      <c r="J156">
        <f t="shared" si="142"/>
        <v>4.9536118344835294E-6</v>
      </c>
      <c r="K156">
        <f t="shared" si="142"/>
        <v>3.9086439505977941E-6</v>
      </c>
      <c r="L156" t="str">
        <f t="shared" si="142"/>
        <v>kg CFC-11 eq</v>
      </c>
      <c r="O156" t="str">
        <f t="shared" si="110"/>
        <v>ODP</v>
      </c>
      <c r="P156">
        <f t="shared" si="138"/>
        <v>-4.0170029035746889E-6</v>
      </c>
      <c r="Q156">
        <f t="shared" si="138"/>
        <v>-6.5081813862344539E-7</v>
      </c>
      <c r="R156">
        <f t="shared" si="138"/>
        <v>-9.5028093843280421E-7</v>
      </c>
      <c r="S156">
        <f t="shared" si="138"/>
        <v>-1.3222603772297954E-6</v>
      </c>
      <c r="T156">
        <f t="shared" si="138"/>
        <v>-7.3742708398670255E-7</v>
      </c>
      <c r="U156">
        <f t="shared" si="139"/>
        <v>-1.8551796613769723E-6</v>
      </c>
      <c r="V156">
        <f t="shared" si="139"/>
        <v>-2.8903461047028956E-7</v>
      </c>
      <c r="W156" t="str">
        <f t="shared" si="114"/>
        <v>kg CFC-11 eq</v>
      </c>
      <c r="AI156" t="str">
        <f t="shared" si="115"/>
        <v>ODP</v>
      </c>
      <c r="AJ156">
        <f t="shared" si="116"/>
        <v>1.1542625354962067E-5</v>
      </c>
      <c r="AK156">
        <f t="shared" si="117"/>
        <v>-4.0170029035746889E-6</v>
      </c>
      <c r="AL156">
        <f t="shared" si="118"/>
        <v>7.5256224513873785E-6</v>
      </c>
      <c r="AM156" s="8">
        <f t="shared" si="119"/>
        <v>7.7830877905420884E-6</v>
      </c>
      <c r="AN156" s="17">
        <f t="shared" si="120"/>
        <v>-6.5081813862344539E-7</v>
      </c>
      <c r="AO156" s="17">
        <f t="shared" si="121"/>
        <v>7.1322696519186432E-6</v>
      </c>
      <c r="AP156" s="8">
        <f t="shared" si="122"/>
        <v>4.6714949482437134E-6</v>
      </c>
      <c r="AQ156" s="17">
        <f t="shared" si="123"/>
        <v>-9.5028093843280421E-7</v>
      </c>
      <c r="AR156" s="17">
        <f t="shared" si="124"/>
        <v>3.721214009810909E-6</v>
      </c>
      <c r="AS156" s="8">
        <f t="shared" si="125"/>
        <v>4.6526047315008367E-6</v>
      </c>
      <c r="AT156" s="17">
        <f t="shared" si="126"/>
        <v>-1.3222603772297954E-6</v>
      </c>
      <c r="AU156" s="17">
        <f t="shared" si="127"/>
        <v>3.3303443542710411E-6</v>
      </c>
      <c r="AV156" s="8">
        <f t="shared" si="128"/>
        <v>8.8869096155052368E-6</v>
      </c>
      <c r="AW156" s="17">
        <f t="shared" si="129"/>
        <v>-7.3742708398670255E-7</v>
      </c>
      <c r="AX156" s="17">
        <f t="shared" si="130"/>
        <v>8.149482531518534E-6</v>
      </c>
      <c r="AY156" s="8">
        <f t="shared" si="131"/>
        <v>4.9536118344835294E-6</v>
      </c>
      <c r="AZ156" s="17">
        <f t="shared" si="132"/>
        <v>-1.8551796613769723E-6</v>
      </c>
      <c r="BA156" s="17">
        <f t="shared" si="133"/>
        <v>3.0984321731065571E-6</v>
      </c>
      <c r="BB156" s="8">
        <f t="shared" si="134"/>
        <v>3.9086439505977941E-6</v>
      </c>
      <c r="BC156" s="17">
        <f t="shared" si="135"/>
        <v>-2.8903461047028956E-7</v>
      </c>
      <c r="BD156" s="17">
        <f t="shared" si="136"/>
        <v>3.6196093401275043E-6</v>
      </c>
    </row>
    <row r="157" spans="4:57" x14ac:dyDescent="0.25">
      <c r="D157" t="str">
        <f t="shared" ref="D157:L157" si="143">D96</f>
        <v>PMF</v>
      </c>
      <c r="E157">
        <f t="shared" si="143"/>
        <v>7.3144140095469379E-2</v>
      </c>
      <c r="F157">
        <f t="shared" si="143"/>
        <v>6.6887784031186573E-2</v>
      </c>
      <c r="G157">
        <f t="shared" si="143"/>
        <v>4.1568986876086789E-2</v>
      </c>
      <c r="H157">
        <f t="shared" si="143"/>
        <v>3.5470152313004821E-2</v>
      </c>
      <c r="I157">
        <f t="shared" si="143"/>
        <v>4.7544376842501408E-2</v>
      </c>
      <c r="J157">
        <f t="shared" si="143"/>
        <v>4.0765274017202258E-2</v>
      </c>
      <c r="K157">
        <f t="shared" si="143"/>
        <v>3.525383497609879E-2</v>
      </c>
      <c r="L157" t="str">
        <f t="shared" si="143"/>
        <v>kg PM2.5 eq</v>
      </c>
      <c r="O157" t="str">
        <f t="shared" si="110"/>
        <v>PMF</v>
      </c>
      <c r="P157">
        <f t="shared" si="138"/>
        <v>-4.3520131714834542E-2</v>
      </c>
      <c r="Q157">
        <f t="shared" si="138"/>
        <v>-1.5018200565492835E-2</v>
      </c>
      <c r="R157">
        <f t="shared" si="138"/>
        <v>-1.6109561783285917E-2</v>
      </c>
      <c r="S157">
        <f t="shared" si="138"/>
        <v>-2.0764555357613144E-2</v>
      </c>
      <c r="T157">
        <f t="shared" si="138"/>
        <v>-2.1200526876999311E-2</v>
      </c>
      <c r="U157">
        <f t="shared" si="139"/>
        <v>-2.7324092336607705E-2</v>
      </c>
      <c r="V157">
        <f t="shared" si="139"/>
        <v>-1.5506624002054225E-2</v>
      </c>
      <c r="W157" t="str">
        <f t="shared" si="114"/>
        <v>kg PM2.5 eq</v>
      </c>
      <c r="AI157" t="str">
        <f t="shared" si="115"/>
        <v>PMF</v>
      </c>
      <c r="AJ157">
        <f t="shared" si="116"/>
        <v>7.3144140095469379E-2</v>
      </c>
      <c r="AK157">
        <f t="shared" si="117"/>
        <v>-4.3520131714834542E-2</v>
      </c>
      <c r="AL157">
        <f t="shared" si="118"/>
        <v>2.9624008380634836E-2</v>
      </c>
      <c r="AM157" s="8">
        <f t="shared" si="119"/>
        <v>6.6887784031186573E-2</v>
      </c>
      <c r="AN157" s="17">
        <f t="shared" si="120"/>
        <v>-1.5018200565492835E-2</v>
      </c>
      <c r="AO157" s="17">
        <f t="shared" si="121"/>
        <v>5.1869583465693737E-2</v>
      </c>
      <c r="AP157" s="8">
        <f t="shared" si="122"/>
        <v>4.1568986876086789E-2</v>
      </c>
      <c r="AQ157" s="17">
        <f t="shared" si="123"/>
        <v>-1.6109561783285917E-2</v>
      </c>
      <c r="AR157" s="17">
        <f t="shared" si="124"/>
        <v>2.5459425092800872E-2</v>
      </c>
      <c r="AS157" s="8">
        <f t="shared" si="125"/>
        <v>3.5470152313004821E-2</v>
      </c>
      <c r="AT157" s="17">
        <f t="shared" si="126"/>
        <v>-2.0764555357613144E-2</v>
      </c>
      <c r="AU157" s="17">
        <f t="shared" si="127"/>
        <v>1.4705596955391677E-2</v>
      </c>
      <c r="AV157" s="8">
        <f t="shared" si="128"/>
        <v>4.7544376842501408E-2</v>
      </c>
      <c r="AW157" s="17">
        <f t="shared" si="129"/>
        <v>-2.1200526876999311E-2</v>
      </c>
      <c r="AX157" s="17">
        <f t="shared" si="130"/>
        <v>2.6343849965502097E-2</v>
      </c>
      <c r="AY157" s="8">
        <f t="shared" si="131"/>
        <v>4.0765274017202258E-2</v>
      </c>
      <c r="AZ157" s="17">
        <f t="shared" si="132"/>
        <v>-2.7324092336607705E-2</v>
      </c>
      <c r="BA157" s="17">
        <f t="shared" si="133"/>
        <v>1.3441181680594553E-2</v>
      </c>
      <c r="BB157" s="8">
        <f t="shared" si="134"/>
        <v>3.525383497609879E-2</v>
      </c>
      <c r="BC157" s="17">
        <f t="shared" si="135"/>
        <v>-1.5506624002054225E-2</v>
      </c>
      <c r="BD157" s="17">
        <f t="shared" si="136"/>
        <v>1.9747210974044565E-2</v>
      </c>
    </row>
    <row r="160" spans="4:57" x14ac:dyDescent="0.25">
      <c r="H160" t="s">
        <v>200</v>
      </c>
      <c r="R160" t="s">
        <v>200</v>
      </c>
      <c r="AB160" t="s">
        <v>200</v>
      </c>
      <c r="AL160" t="s">
        <v>200</v>
      </c>
      <c r="AV160" t="s">
        <v>200</v>
      </c>
    </row>
    <row r="161" spans="7:73" x14ac:dyDescent="0.25">
      <c r="H161" s="2" t="s">
        <v>75</v>
      </c>
      <c r="I161" t="s">
        <v>207</v>
      </c>
      <c r="J161" t="s">
        <v>313</v>
      </c>
      <c r="K161" t="s">
        <v>314</v>
      </c>
      <c r="L161" t="s">
        <v>209</v>
      </c>
      <c r="M161" t="s">
        <v>208</v>
      </c>
      <c r="R161" s="2" t="s">
        <v>75</v>
      </c>
      <c r="S161" t="s">
        <v>108</v>
      </c>
      <c r="T161" t="str">
        <f>T103</f>
        <v xml:space="preserve">from black mass processing </v>
      </c>
      <c r="U161" t="str">
        <f>U103</f>
        <v>mechnical only</v>
      </c>
      <c r="V161" t="s">
        <v>201</v>
      </c>
      <c r="W161" t="s">
        <v>202</v>
      </c>
      <c r="AB161" s="2" t="s">
        <v>75</v>
      </c>
      <c r="AC161" t="s">
        <v>108</v>
      </c>
      <c r="AD161" t="str">
        <f>AD103</f>
        <v xml:space="preserve">from black mass processing </v>
      </c>
      <c r="AE161" t="str">
        <f>AE103</f>
        <v>mechnical only</v>
      </c>
      <c r="AF161" t="s">
        <v>201</v>
      </c>
      <c r="AG161" t="s">
        <v>202</v>
      </c>
      <c r="AL161" s="2" t="s">
        <v>75</v>
      </c>
      <c r="AM161" t="s">
        <v>108</v>
      </c>
      <c r="AN161" t="str">
        <f>AN103</f>
        <v xml:space="preserve">from black mass processing </v>
      </c>
      <c r="AO161" t="str">
        <f>AO103</f>
        <v>mechnical only</v>
      </c>
      <c r="AP161" t="s">
        <v>201</v>
      </c>
      <c r="AQ161" t="s">
        <v>202</v>
      </c>
      <c r="AV161" s="2" t="s">
        <v>75</v>
      </c>
      <c r="AW161" t="s">
        <v>108</v>
      </c>
      <c r="AX161" t="str">
        <f>AX103</f>
        <v xml:space="preserve">from black mass processing </v>
      </c>
      <c r="AY161" t="str">
        <f>AY103</f>
        <v>mechnical only</v>
      </c>
      <c r="AZ161" t="s">
        <v>201</v>
      </c>
      <c r="BA161" t="s">
        <v>202</v>
      </c>
      <c r="BF161" s="2" t="s">
        <v>75</v>
      </c>
      <c r="BG161" t="s">
        <v>108</v>
      </c>
      <c r="BH161" t="str">
        <f>BH103</f>
        <v xml:space="preserve">from black mass processing </v>
      </c>
      <c r="BI161" t="str">
        <f>BI103</f>
        <v>mechnical only</v>
      </c>
      <c r="BJ161" t="s">
        <v>201</v>
      </c>
      <c r="BK161" t="s">
        <v>202</v>
      </c>
      <c r="BP161" s="2" t="s">
        <v>75</v>
      </c>
      <c r="BQ161" t="s">
        <v>108</v>
      </c>
      <c r="BR161" t="str">
        <f>BR103</f>
        <v xml:space="preserve">from black mass processing </v>
      </c>
      <c r="BS161" t="str">
        <f>BS103</f>
        <v>mechnical only</v>
      </c>
      <c r="BT161" t="s">
        <v>201</v>
      </c>
      <c r="BU161" t="s">
        <v>202</v>
      </c>
    </row>
    <row r="162" spans="7:73" x14ac:dyDescent="0.25">
      <c r="H162" t="s">
        <v>54</v>
      </c>
      <c r="I162">
        <f t="shared" ref="I162:I167" si="144">E152</f>
        <v>0.99028828015265014</v>
      </c>
      <c r="J162">
        <f>J104/J$101*1000</f>
        <v>-0.54561233345825955</v>
      </c>
      <c r="K162">
        <f>K104/K$101*1000</f>
        <v>-7.2259841337838526E-2</v>
      </c>
      <c r="L162">
        <f t="shared" ref="L162:L167" si="145">SUM(I162:K162)</f>
        <v>0.37241610535655206</v>
      </c>
      <c r="M162">
        <f t="shared" ref="M162:M167" si="146">I162+K162</f>
        <v>0.91802843881481166</v>
      </c>
      <c r="R162" t="s">
        <v>54</v>
      </c>
      <c r="S162">
        <f t="shared" ref="S162:S167" si="147">F152</f>
        <v>0.85528021203651206</v>
      </c>
      <c r="T162">
        <f>T104/T$101*1000</f>
        <v>-0.13030497549471726</v>
      </c>
      <c r="U162">
        <f>U104/U$101*1000</f>
        <v>-8.4682458650804149E-2</v>
      </c>
      <c r="V162">
        <f t="shared" ref="V162:V167" si="148">SUM(S162:U162)</f>
        <v>0.64029277789099059</v>
      </c>
      <c r="W162">
        <f t="shared" ref="W162:W167" si="149">S162+U162</f>
        <v>0.77059775338570791</v>
      </c>
      <c r="AB162" t="s">
        <v>54</v>
      </c>
      <c r="AC162">
        <f t="shared" ref="AC162:AC167" si="150">G152</f>
        <v>0.49857514350467624</v>
      </c>
      <c r="AD162">
        <f>AD104/AD$101*1000</f>
        <v>-0.22262782636980222</v>
      </c>
      <c r="AE162">
        <f>AE104/AE$101*1000</f>
        <v>-6.9113178787901131E-2</v>
      </c>
      <c r="AF162">
        <f t="shared" ref="AF162:AF167" si="151">SUM(AC162:AE162)</f>
        <v>0.2068341383469729</v>
      </c>
      <c r="AG162">
        <f t="shared" ref="AG162:AG167" si="152">AC162+AE162</f>
        <v>0.42946196471677511</v>
      </c>
      <c r="AH162" t="str">
        <f t="shared" ref="AH162:AH167" si="153">L152</f>
        <v>molc H+ eq</v>
      </c>
      <c r="AL162" t="s">
        <v>54</v>
      </c>
      <c r="AM162">
        <f t="shared" ref="AM162:AM167" si="154">H152</f>
        <v>0.52978017529423926</v>
      </c>
      <c r="AN162">
        <f>AN104/AN$101*1000</f>
        <v>-0.27290974095214199</v>
      </c>
      <c r="AO162">
        <f>AO104/AO$101*1000</f>
        <v>-6.0779025277551253E-2</v>
      </c>
      <c r="AP162">
        <f t="shared" ref="AP162:AP167" si="155">SUM(AM162:AO162)</f>
        <v>0.19609140906454603</v>
      </c>
      <c r="AQ162">
        <f t="shared" ref="AQ162:AQ167" si="156">AM162+AO162</f>
        <v>0.46900115001668802</v>
      </c>
      <c r="AV162" t="s">
        <v>54</v>
      </c>
      <c r="AW162">
        <f t="shared" ref="AW162:AW167" si="157">I152</f>
        <v>0.57322963055886589</v>
      </c>
      <c r="AX162">
        <f>AX104/AX$101*1000</f>
        <v>-0.14344853540738883</v>
      </c>
      <c r="AY162">
        <f>AY104/AY$101*1000</f>
        <v>-0.13817976541428839</v>
      </c>
      <c r="AZ162">
        <f t="shared" ref="AZ162:AZ167" si="158">SUM(AW162:AY162)</f>
        <v>0.29160132973718866</v>
      </c>
      <c r="BA162">
        <f t="shared" ref="BA162:BA167" si="159">AW162+AY162</f>
        <v>0.4350498651445775</v>
      </c>
      <c r="BF162" t="s">
        <v>54</v>
      </c>
      <c r="BG162">
        <f t="shared" ref="BG162:BG167" si="160">J152</f>
        <v>0.45081597148435443</v>
      </c>
      <c r="BH162">
        <f>BH104/BH$101*1000</f>
        <v>-0.22584971471759582</v>
      </c>
      <c r="BI162">
        <f>BI104/BI$101*1000</f>
        <v>-7.4462884427706905E-2</v>
      </c>
      <c r="BJ162">
        <f t="shared" ref="BJ162:BJ167" si="161">SUM(BG162:BI162)</f>
        <v>0.1505033723390517</v>
      </c>
      <c r="BK162">
        <f t="shared" ref="BK162:BK167" si="162">BG162+BI162</f>
        <v>0.3763530870566475</v>
      </c>
      <c r="BP162" t="s">
        <v>54</v>
      </c>
      <c r="BQ162">
        <f t="shared" ref="BQ162:BQ167" si="163">K152</f>
        <v>0.33551270953016105</v>
      </c>
      <c r="BR162">
        <f>BR104/BR$101*1000</f>
        <v>4.1772946291248119E-3</v>
      </c>
      <c r="BS162">
        <f>BS104/BS$101*1000</f>
        <v>-0.12050862081596428</v>
      </c>
      <c r="BT162">
        <f t="shared" ref="BT162:BT167" si="164">SUM(BQ162:BS162)</f>
        <v>0.21918138334332157</v>
      </c>
      <c r="BU162">
        <f t="shared" ref="BU162:BU167" si="165">BQ162+BS162</f>
        <v>0.21500408871419677</v>
      </c>
    </row>
    <row r="163" spans="7:73" x14ac:dyDescent="0.25">
      <c r="H163" t="s">
        <v>48</v>
      </c>
      <c r="I163">
        <f t="shared" si="144"/>
        <v>86.652814245432808</v>
      </c>
      <c r="J163">
        <f>J105/J$101*1000</f>
        <v>-22.584169135332289</v>
      </c>
      <c r="K163">
        <f>K105/K$101*1000</f>
        <v>-9.3152031128838004</v>
      </c>
      <c r="L163">
        <f t="shared" si="145"/>
        <v>54.753441997216719</v>
      </c>
      <c r="M163">
        <f t="shared" si="146"/>
        <v>77.337611132549</v>
      </c>
      <c r="R163" t="s">
        <v>48</v>
      </c>
      <c r="S163">
        <f t="shared" si="147"/>
        <v>89.651400682441661</v>
      </c>
      <c r="T163">
        <f>T105/T$101*1000</f>
        <v>2.8001371852678338</v>
      </c>
      <c r="U163">
        <f>U105/U$101*1000</f>
        <v>-11.12186094231012</v>
      </c>
      <c r="V163">
        <f t="shared" si="148"/>
        <v>81.329676925399369</v>
      </c>
      <c r="W163">
        <f t="shared" si="149"/>
        <v>78.52953974013154</v>
      </c>
      <c r="AB163" t="s">
        <v>48</v>
      </c>
      <c r="AC163">
        <f t="shared" si="150"/>
        <v>52.335354476993274</v>
      </c>
      <c r="AD163">
        <f>AD105/AD$101*1000</f>
        <v>2.5946502431424934</v>
      </c>
      <c r="AE163">
        <f>AE105/AE$101*1000</f>
        <v>-8.9341102660020031</v>
      </c>
      <c r="AF163">
        <f t="shared" si="151"/>
        <v>45.995894454133769</v>
      </c>
      <c r="AG163">
        <f t="shared" si="152"/>
        <v>43.401244210991273</v>
      </c>
      <c r="AH163" t="str">
        <f t="shared" si="153"/>
        <v>kg CO2 eq</v>
      </c>
      <c r="AL163" t="s">
        <v>48</v>
      </c>
      <c r="AM163">
        <f t="shared" si="154"/>
        <v>50.599182100901743</v>
      </c>
      <c r="AN163">
        <f>AN105/AN$101*1000</f>
        <v>-2.4777018127077715</v>
      </c>
      <c r="AO163">
        <f>AO105/AO$101*1000</f>
        <v>-10.779025277551275</v>
      </c>
      <c r="AP163">
        <f t="shared" si="155"/>
        <v>37.342455010642695</v>
      </c>
      <c r="AQ163">
        <f t="shared" si="156"/>
        <v>39.820156823350466</v>
      </c>
      <c r="AV163" t="s">
        <v>48</v>
      </c>
      <c r="AW163">
        <f t="shared" si="157"/>
        <v>87.0472934830333</v>
      </c>
      <c r="AX163">
        <f>AX105/AX$101*1000</f>
        <v>5.3102929185222347</v>
      </c>
      <c r="AY163">
        <f>AY105/AY$101*1000</f>
        <v>-18.419996236592862</v>
      </c>
      <c r="AZ163">
        <f t="shared" si="158"/>
        <v>73.937590164962671</v>
      </c>
      <c r="BA163">
        <f t="shared" si="159"/>
        <v>68.627297246440435</v>
      </c>
      <c r="BF163" t="s">
        <v>48</v>
      </c>
      <c r="BG163">
        <f t="shared" si="160"/>
        <v>44.804443768429941</v>
      </c>
      <c r="BH163">
        <f>BH105/BH$101*1000</f>
        <v>-12.337490283441507</v>
      </c>
      <c r="BI163">
        <f>BI105/BI$101*1000</f>
        <v>-5.0473845855509643</v>
      </c>
      <c r="BJ163">
        <f t="shared" si="161"/>
        <v>27.419568899437472</v>
      </c>
      <c r="BK163">
        <f t="shared" si="162"/>
        <v>39.757059182878976</v>
      </c>
      <c r="BP163" t="s">
        <v>48</v>
      </c>
      <c r="BQ163">
        <f t="shared" si="163"/>
        <v>49.589360758112164</v>
      </c>
      <c r="BR163">
        <f>BR105/BR$101*1000</f>
        <v>1.719589663313515</v>
      </c>
      <c r="BS163">
        <f>BS105/BS$101*1000</f>
        <v>-8.2633216998375314</v>
      </c>
      <c r="BT163">
        <f t="shared" si="164"/>
        <v>43.045628721588145</v>
      </c>
      <c r="BU163">
        <f t="shared" si="165"/>
        <v>41.326039058274631</v>
      </c>
    </row>
    <row r="164" spans="7:73" x14ac:dyDescent="0.25">
      <c r="H164" t="s">
        <v>70</v>
      </c>
      <c r="I164">
        <f t="shared" si="144"/>
        <v>0.11590352222195346</v>
      </c>
      <c r="J164" s="1">
        <f>(J108+J109)/J101*1000*1000</f>
        <v>-7.3871854808802637E-2</v>
      </c>
      <c r="K164" s="1">
        <f>(K108+K109)/K101*1000*1000</f>
        <v>-5.5393105819968825E-3</v>
      </c>
      <c r="L164">
        <f t="shared" si="145"/>
        <v>3.6492356831153948E-2</v>
      </c>
      <c r="M164">
        <f t="shared" si="146"/>
        <v>0.11036421163995658</v>
      </c>
      <c r="R164" t="s">
        <v>70</v>
      </c>
      <c r="S164">
        <f t="shared" si="147"/>
        <v>0.17429063468035774</v>
      </c>
      <c r="T164" s="1">
        <f>(T108+T109)/T101*1000*1000</f>
        <v>2.3646977112248098E-3</v>
      </c>
      <c r="U164" s="1">
        <f>(U108+U109)/U101*1000*1000</f>
        <v>-6.6162367082863438E-3</v>
      </c>
      <c r="V164">
        <f t="shared" si="148"/>
        <v>0.1700390956832962</v>
      </c>
      <c r="W164">
        <f t="shared" si="149"/>
        <v>0.1676743979720714</v>
      </c>
      <c r="AB164" t="s">
        <v>70</v>
      </c>
      <c r="AC164">
        <f t="shared" si="150"/>
        <v>1.7370498247652563E-2</v>
      </c>
      <c r="AD164" s="1">
        <f>(AD108+AD109)/AD101*1000*1000</f>
        <v>2.2953086835606844E-3</v>
      </c>
      <c r="AE164" s="1">
        <f>(AE108+AE109)/AE101*1000*1000</f>
        <v>-5.2747626591666003E-3</v>
      </c>
      <c r="AF164">
        <f t="shared" si="151"/>
        <v>1.4391044272046646E-2</v>
      </c>
      <c r="AG164">
        <f t="shared" si="152"/>
        <v>1.2095735588485963E-2</v>
      </c>
      <c r="AH164" t="str">
        <f t="shared" si="153"/>
        <v>mCTUh</v>
      </c>
      <c r="AL164" t="s">
        <v>70</v>
      </c>
      <c r="AM164">
        <f t="shared" si="154"/>
        <v>2.9456446756349949E-2</v>
      </c>
      <c r="AN164" s="1">
        <f>(AN108+AN109)/AN101*1000*1000</f>
        <v>-1.0090353133036441E-2</v>
      </c>
      <c r="AO164" s="1">
        <f>(AO108+AO109)/AO101*1000*1000</f>
        <v>-5.0223860001254467E-3</v>
      </c>
      <c r="AP164">
        <f t="shared" si="155"/>
        <v>1.4343707623188059E-2</v>
      </c>
      <c r="AQ164">
        <f t="shared" si="156"/>
        <v>2.44340607562245E-2</v>
      </c>
      <c r="AV164" t="s">
        <v>70</v>
      </c>
      <c r="AW164">
        <f t="shared" si="157"/>
        <v>2.7129774822806246E-2</v>
      </c>
      <c r="AX164" s="1">
        <f>(AX108+AX109)/AX101*1000*1000</f>
        <v>3.1037759518283883E-3</v>
      </c>
      <c r="AY164" s="1">
        <f>(AY108+AY109)/AY101*1000*1000</f>
        <v>-1.0866330050805997E-2</v>
      </c>
      <c r="AZ164">
        <f t="shared" si="158"/>
        <v>1.9367220723828633E-2</v>
      </c>
      <c r="BA164">
        <f t="shared" si="159"/>
        <v>1.626344477200025E-2</v>
      </c>
      <c r="BF164" t="s">
        <v>70</v>
      </c>
      <c r="BG164">
        <f t="shared" si="160"/>
        <v>0.10404982809710542</v>
      </c>
      <c r="BH164" s="1">
        <f>(BH108+BH109)/BH101*1000*1000</f>
        <v>-3.928346261709089E-2</v>
      </c>
      <c r="BI164" s="1">
        <f>(BI108+BI109)/BI101*1000*1000</f>
        <v>-4.5686513428201542E-2</v>
      </c>
      <c r="BJ164">
        <f t="shared" si="161"/>
        <v>1.9079852051812979E-2</v>
      </c>
      <c r="BK164">
        <f t="shared" si="162"/>
        <v>5.8363314668903876E-2</v>
      </c>
      <c r="BP164" t="s">
        <v>70</v>
      </c>
      <c r="BQ164">
        <f t="shared" si="163"/>
        <v>9.9855443246142567E-2</v>
      </c>
      <c r="BR164" s="1">
        <f>(BR108+BR109)/BR101*1000*1000</f>
        <v>2.6652751789789088E-4</v>
      </c>
      <c r="BS164" s="1">
        <f>(BS108+BS109)/BS101*1000*1000</f>
        <v>-7.3924776371724274E-2</v>
      </c>
      <c r="BT164">
        <f t="shared" si="164"/>
        <v>2.6197194392316187E-2</v>
      </c>
      <c r="BU164">
        <f t="shared" si="165"/>
        <v>2.5930666874418293E-2</v>
      </c>
    </row>
    <row r="165" spans="7:73" x14ac:dyDescent="0.25">
      <c r="H165" t="s">
        <v>71</v>
      </c>
      <c r="I165">
        <f t="shared" si="144"/>
        <v>3.6193084865892872E-2</v>
      </c>
      <c r="J165">
        <f t="shared" ref="J165:K167" si="166">J114/J$101*1000</f>
        <v>-2.4318215834849492E-2</v>
      </c>
      <c r="K165">
        <f t="shared" si="166"/>
        <v>-3.9161802123653718E-3</v>
      </c>
      <c r="L165">
        <f t="shared" si="145"/>
        <v>7.9586888186780076E-3</v>
      </c>
      <c r="M165">
        <f t="shared" si="146"/>
        <v>3.2276904653527498E-2</v>
      </c>
      <c r="R165" t="s">
        <v>71</v>
      </c>
      <c r="S165">
        <f t="shared" si="147"/>
        <v>7.8246086979878639E-3</v>
      </c>
      <c r="T165">
        <f t="shared" ref="T165:U167" si="167">T114/T$101*1000</f>
        <v>4.220858958763456E-5</v>
      </c>
      <c r="U165">
        <f t="shared" si="167"/>
        <v>-3.9545129385815661E-3</v>
      </c>
      <c r="V165">
        <f t="shared" si="148"/>
        <v>3.912304348993932E-3</v>
      </c>
      <c r="W165">
        <f t="shared" si="149"/>
        <v>3.8700957594062979E-3</v>
      </c>
      <c r="AB165" t="s">
        <v>71</v>
      </c>
      <c r="AC165">
        <f t="shared" si="150"/>
        <v>5.3066791756706541E-3</v>
      </c>
      <c r="AD165">
        <f t="shared" ref="AD165:AE167" si="168">AD114/AD$101*1000</f>
        <v>-4.716001561092047E-5</v>
      </c>
      <c r="AE165">
        <f t="shared" si="168"/>
        <v>-3.8064998619594358E-3</v>
      </c>
      <c r="AF165">
        <f t="shared" si="151"/>
        <v>1.4530192981002978E-3</v>
      </c>
      <c r="AG165">
        <f t="shared" si="152"/>
        <v>1.5001793137112184E-3</v>
      </c>
      <c r="AH165" t="str">
        <f t="shared" si="153"/>
        <v>kg Sb eq</v>
      </c>
      <c r="AL165" t="s">
        <v>71</v>
      </c>
      <c r="AM165">
        <f t="shared" si="154"/>
        <v>9.088437603332198E-3</v>
      </c>
      <c r="AN165">
        <f t="shared" ref="AN165:AO167" si="169">AN114/AN$101*1000</f>
        <v>-4.0143009471241302E-3</v>
      </c>
      <c r="AO165">
        <f t="shared" si="169"/>
        <v>-2.0698739258608796E-3</v>
      </c>
      <c r="AP165">
        <f t="shared" si="155"/>
        <v>3.0042627303471883E-3</v>
      </c>
      <c r="AQ165">
        <f t="shared" si="156"/>
        <v>7.0185636774713189E-3</v>
      </c>
      <c r="AV165" t="s">
        <v>71</v>
      </c>
      <c r="AW165">
        <f t="shared" si="157"/>
        <v>8.0286018942482603E-3</v>
      </c>
      <c r="AX165">
        <f t="shared" ref="AX165:AY167" si="170">AX114/AX$101*1000</f>
        <v>1.5096468669635577E-4</v>
      </c>
      <c r="AY165">
        <f t="shared" si="170"/>
        <v>-6.0469692027849209E-3</v>
      </c>
      <c r="AZ165">
        <f t="shared" si="158"/>
        <v>2.1325973781596954E-3</v>
      </c>
      <c r="BA165">
        <f t="shared" si="159"/>
        <v>1.9816326914633394E-3</v>
      </c>
      <c r="BF165" t="s">
        <v>71</v>
      </c>
      <c r="BG165">
        <f t="shared" si="160"/>
        <v>3.1741382090793711E-2</v>
      </c>
      <c r="BH165">
        <f t="shared" ref="BH165:BI167" si="171">BH114/BH$101*1000</f>
        <v>-1.6659492787215784E-2</v>
      </c>
      <c r="BI165">
        <f t="shared" si="171"/>
        <v>-1.3378077541249041E-2</v>
      </c>
      <c r="BJ165">
        <f t="shared" si="161"/>
        <v>1.703811762328887E-3</v>
      </c>
      <c r="BK165">
        <f t="shared" si="162"/>
        <v>1.8363304549544671E-2</v>
      </c>
      <c r="BP165" t="s">
        <v>71</v>
      </c>
      <c r="BQ165">
        <f t="shared" si="163"/>
        <v>3.0760078632646338E-2</v>
      </c>
      <c r="BR165">
        <f t="shared" ref="BR165:BS167" si="172">BR114/BR$101*1000</f>
        <v>-3.4810788576040098E-3</v>
      </c>
      <c r="BS165">
        <f t="shared" si="172"/>
        <v>-2.1456104231413801E-2</v>
      </c>
      <c r="BT165">
        <f t="shared" si="164"/>
        <v>5.8228955436285257E-3</v>
      </c>
      <c r="BU165">
        <f t="shared" si="165"/>
        <v>9.3039744012325364E-3</v>
      </c>
    </row>
    <row r="166" spans="7:73" x14ac:dyDescent="0.25">
      <c r="H166" t="s">
        <v>56</v>
      </c>
      <c r="I166">
        <f t="shared" si="144"/>
        <v>1.1542625354962067E-5</v>
      </c>
      <c r="J166" s="1">
        <f t="shared" si="166"/>
        <v>-3.4385199220113496E-6</v>
      </c>
      <c r="K166" s="1">
        <f t="shared" si="166"/>
        <v>-5.7848298156333974E-7</v>
      </c>
      <c r="L166">
        <f t="shared" si="145"/>
        <v>7.5256224513873776E-6</v>
      </c>
      <c r="M166">
        <f t="shared" si="146"/>
        <v>1.0964142373398727E-5</v>
      </c>
      <c r="R166" t="s">
        <v>56</v>
      </c>
      <c r="S166">
        <f t="shared" si="147"/>
        <v>7.7830877905420884E-6</v>
      </c>
      <c r="T166" s="1">
        <f t="shared" si="167"/>
        <v>-1.3394468057294257E-8</v>
      </c>
      <c r="U166" s="1">
        <f t="shared" si="167"/>
        <v>-6.3742367056615113E-7</v>
      </c>
      <c r="V166">
        <f t="shared" si="148"/>
        <v>7.1322696519186432E-6</v>
      </c>
      <c r="W166">
        <f t="shared" si="149"/>
        <v>7.145664119975937E-6</v>
      </c>
      <c r="AB166" t="s">
        <v>56</v>
      </c>
      <c r="AC166">
        <f t="shared" si="150"/>
        <v>4.6714949482437134E-6</v>
      </c>
      <c r="AD166" s="1">
        <f t="shared" si="168"/>
        <v>-3.9290652616665525E-7</v>
      </c>
      <c r="AE166" s="1">
        <f t="shared" si="168"/>
        <v>-5.5737441226614885E-7</v>
      </c>
      <c r="AF166">
        <f t="shared" si="151"/>
        <v>3.7212140098109099E-6</v>
      </c>
      <c r="AG166">
        <f t="shared" si="152"/>
        <v>4.1141205359775647E-6</v>
      </c>
      <c r="AH166" t="str">
        <f t="shared" si="153"/>
        <v>kg CFC-11 eq</v>
      </c>
      <c r="AL166" t="s">
        <v>56</v>
      </c>
      <c r="AM166">
        <f t="shared" si="154"/>
        <v>4.6526047315008367E-6</v>
      </c>
      <c r="AN166" s="1">
        <f t="shared" si="169"/>
        <v>-7.8690334316000748E-7</v>
      </c>
      <c r="AO166" s="1">
        <f t="shared" si="169"/>
        <v>-5.2717179953584627E-7</v>
      </c>
      <c r="AP166">
        <f t="shared" si="155"/>
        <v>3.3385295888049825E-6</v>
      </c>
      <c r="AQ166">
        <f t="shared" si="156"/>
        <v>4.1254329319649904E-6</v>
      </c>
      <c r="AV166" t="s">
        <v>56</v>
      </c>
      <c r="AW166">
        <f t="shared" si="157"/>
        <v>8.8869096155052368E-6</v>
      </c>
      <c r="AX166" s="1">
        <f t="shared" si="170"/>
        <v>2.8606096719563446E-7</v>
      </c>
      <c r="AY166" s="1">
        <f t="shared" si="170"/>
        <v>-1.023488051182337E-6</v>
      </c>
      <c r="AZ166">
        <f t="shared" si="158"/>
        <v>8.149482531518534E-6</v>
      </c>
      <c r="BA166">
        <f t="shared" si="159"/>
        <v>7.8634215643228998E-6</v>
      </c>
      <c r="BF166" t="s">
        <v>56</v>
      </c>
      <c r="BG166">
        <f t="shared" si="160"/>
        <v>4.9536118344835294E-6</v>
      </c>
      <c r="BH166" s="1">
        <f t="shared" si="171"/>
        <v>-1.581433904896131E-6</v>
      </c>
      <c r="BI166" s="1">
        <f t="shared" si="171"/>
        <v>-2.7374575648084126E-7</v>
      </c>
      <c r="BJ166">
        <f t="shared" si="161"/>
        <v>3.0984321731065571E-6</v>
      </c>
      <c r="BK166">
        <f t="shared" si="162"/>
        <v>4.6798660780026883E-6</v>
      </c>
      <c r="BP166" t="s">
        <v>56</v>
      </c>
      <c r="BQ166">
        <f t="shared" si="163"/>
        <v>3.9086439505977941E-6</v>
      </c>
      <c r="BR166" s="1">
        <f t="shared" si="172"/>
        <v>1.4793699052016923E-7</v>
      </c>
      <c r="BS166" s="1">
        <f t="shared" si="172"/>
        <v>-4.3697160099045882E-7</v>
      </c>
      <c r="BT166">
        <f t="shared" si="164"/>
        <v>3.6196093401275043E-6</v>
      </c>
      <c r="BU166">
        <f t="shared" si="165"/>
        <v>3.471672349607335E-6</v>
      </c>
    </row>
    <row r="167" spans="7:73" x14ac:dyDescent="0.25">
      <c r="H167" t="s">
        <v>57</v>
      </c>
      <c r="I167">
        <f t="shared" si="144"/>
        <v>7.3144140095469379E-2</v>
      </c>
      <c r="J167">
        <f t="shared" si="166"/>
        <v>-3.4045502168789286E-2</v>
      </c>
      <c r="K167">
        <f t="shared" si="166"/>
        <v>-9.4746295460452594E-3</v>
      </c>
      <c r="L167">
        <f t="shared" si="145"/>
        <v>2.9624008380634833E-2</v>
      </c>
      <c r="M167">
        <f t="shared" si="146"/>
        <v>6.3669510549424116E-2</v>
      </c>
      <c r="R167" t="s">
        <v>57</v>
      </c>
      <c r="S167">
        <f t="shared" si="147"/>
        <v>6.6887784031186573E-2</v>
      </c>
      <c r="T167">
        <f t="shared" si="167"/>
        <v>-3.5967959337524853E-3</v>
      </c>
      <c r="U167">
        <f t="shared" si="167"/>
        <v>-1.1421404631740351E-2</v>
      </c>
      <c r="V167">
        <f t="shared" si="148"/>
        <v>5.186958346569373E-2</v>
      </c>
      <c r="W167">
        <f t="shared" si="149"/>
        <v>5.5466379399446222E-2</v>
      </c>
      <c r="AB167" t="s">
        <v>57</v>
      </c>
      <c r="AC167">
        <f t="shared" si="150"/>
        <v>4.1568986876086789E-2</v>
      </c>
      <c r="AD167">
        <f t="shared" si="168"/>
        <v>-7.0755722342275389E-3</v>
      </c>
      <c r="AE167">
        <f t="shared" si="168"/>
        <v>-9.0339895490583778E-3</v>
      </c>
      <c r="AF167">
        <f t="shared" si="151"/>
        <v>2.5459425092800868E-2</v>
      </c>
      <c r="AG167">
        <f t="shared" si="152"/>
        <v>3.2534997327028414E-2</v>
      </c>
      <c r="AH167" t="str">
        <f t="shared" si="153"/>
        <v>kg PM2.5 eq</v>
      </c>
      <c r="AL167" t="s">
        <v>57</v>
      </c>
      <c r="AM167">
        <f t="shared" si="154"/>
        <v>3.5470152313004821E-2</v>
      </c>
      <c r="AN167">
        <f t="shared" si="169"/>
        <v>-1.2042902841372388E-2</v>
      </c>
      <c r="AO167">
        <f t="shared" si="169"/>
        <v>-8.5931129649375899E-3</v>
      </c>
      <c r="AP167">
        <f t="shared" si="155"/>
        <v>1.4834136506694842E-2</v>
      </c>
      <c r="AQ167">
        <f t="shared" si="156"/>
        <v>2.6877039348067233E-2</v>
      </c>
      <c r="AV167" t="s">
        <v>57</v>
      </c>
      <c r="AW167">
        <f t="shared" si="157"/>
        <v>4.7544376842501408E-2</v>
      </c>
      <c r="AX167">
        <f t="shared" si="170"/>
        <v>-2.63438499655021E-3</v>
      </c>
      <c r="AY167">
        <f t="shared" si="170"/>
        <v>-1.85661418804491E-2</v>
      </c>
      <c r="AZ167">
        <f t="shared" si="158"/>
        <v>2.6343849965502101E-2</v>
      </c>
      <c r="BA167">
        <f t="shared" si="159"/>
        <v>2.8978234962052308E-2</v>
      </c>
      <c r="BF167" t="s">
        <v>57</v>
      </c>
      <c r="BG167">
        <f t="shared" si="160"/>
        <v>4.0765274017202258E-2</v>
      </c>
      <c r="BH167">
        <f t="shared" si="171"/>
        <v>-1.9120554221690844E-2</v>
      </c>
      <c r="BI167">
        <f t="shared" si="171"/>
        <v>-8.2035381149168606E-3</v>
      </c>
      <c r="BJ167">
        <f t="shared" si="161"/>
        <v>1.3441181680594553E-2</v>
      </c>
      <c r="BK167">
        <f t="shared" si="162"/>
        <v>3.2561735902285394E-2</v>
      </c>
      <c r="BP167" t="s">
        <v>57</v>
      </c>
      <c r="BQ167">
        <f t="shared" si="163"/>
        <v>3.525383497609879E-2</v>
      </c>
      <c r="BR167">
        <f t="shared" si="172"/>
        <v>-2.2152320002934607E-3</v>
      </c>
      <c r="BS167">
        <f t="shared" si="172"/>
        <v>-1.3291392001760764E-2</v>
      </c>
      <c r="BT167">
        <f t="shared" si="164"/>
        <v>1.9747210974044561E-2</v>
      </c>
      <c r="BU167">
        <f t="shared" si="165"/>
        <v>2.1962442974338026E-2</v>
      </c>
    </row>
    <row r="169" spans="7:73" x14ac:dyDescent="0.25">
      <c r="G169" t="s">
        <v>203</v>
      </c>
    </row>
    <row r="170" spans="7:73" x14ac:dyDescent="0.25">
      <c r="H170" s="39" t="s">
        <v>54</v>
      </c>
      <c r="I170" s="15" t="str">
        <f>$I$161</f>
        <v>Production</v>
      </c>
      <c r="J170" s="15" t="str">
        <f>$J$161</f>
        <v>Hydromet. rec.</v>
      </c>
      <c r="K170" s="15" t="str">
        <f>$K$161</f>
        <v>Mech. recyc.</v>
      </c>
      <c r="L170" s="15" t="str">
        <f>$M$161</f>
        <v>Net mech. Rec.</v>
      </c>
      <c r="M170" s="15" t="str">
        <f>$L$161</f>
        <v>Net full Rec.</v>
      </c>
      <c r="O170" s="39" t="s">
        <v>48</v>
      </c>
      <c r="P170" s="15" t="str">
        <f>$I$161</f>
        <v>Production</v>
      </c>
      <c r="Q170" s="15" t="str">
        <f>$J$161</f>
        <v>Hydromet. rec.</v>
      </c>
      <c r="R170" s="15" t="str">
        <f>$K$161</f>
        <v>Mech. recyc.</v>
      </c>
      <c r="S170" s="15" t="str">
        <f>$M$161</f>
        <v>Net mech. Rec.</v>
      </c>
      <c r="T170" s="15" t="str">
        <f>$L$161</f>
        <v>Net full Rec.</v>
      </c>
      <c r="V170" s="39" t="s">
        <v>49</v>
      </c>
      <c r="W170" s="15" t="str">
        <f>$I$161</f>
        <v>Production</v>
      </c>
      <c r="X170" s="15" t="str">
        <f>$J$161</f>
        <v>Hydromet. rec.</v>
      </c>
      <c r="Y170" s="15" t="str">
        <f>$K$161</f>
        <v>Mech. recyc.</v>
      </c>
      <c r="Z170" s="15" t="str">
        <f>$M$161</f>
        <v>Net mech. Rec.</v>
      </c>
      <c r="AA170" s="15" t="str">
        <f>$L$161</f>
        <v>Net full Rec.</v>
      </c>
      <c r="AC170" s="39" t="s">
        <v>70</v>
      </c>
      <c r="AD170" s="15" t="str">
        <f>$I$161</f>
        <v>Production</v>
      </c>
      <c r="AE170" s="15" t="str">
        <f>$J$161</f>
        <v>Hydromet. rec.</v>
      </c>
      <c r="AF170" s="15" t="str">
        <f>$K$161</f>
        <v>Mech. recyc.</v>
      </c>
      <c r="AG170" s="15" t="str">
        <f>$M$161</f>
        <v>Net mech. Rec.</v>
      </c>
      <c r="AH170" s="15" t="str">
        <f>$L$161</f>
        <v>Net full Rec.</v>
      </c>
    </row>
    <row r="171" spans="7:73" x14ac:dyDescent="0.25">
      <c r="H171" t="str">
        <f>$E$143</f>
        <v>NaNMC</v>
      </c>
      <c r="I171">
        <f>I162</f>
        <v>0.99028828015265014</v>
      </c>
      <c r="J171">
        <f>J162</f>
        <v>-0.54561233345825955</v>
      </c>
      <c r="K171">
        <f>K162</f>
        <v>-7.2259841337838526E-2</v>
      </c>
      <c r="L171">
        <f>M162</f>
        <v>0.91802843881481166</v>
      </c>
      <c r="M171">
        <f>L162</f>
        <v>0.37241610535655206</v>
      </c>
      <c r="O171" t="str">
        <f>$E$143</f>
        <v>NaNMC</v>
      </c>
      <c r="P171">
        <f>I163</f>
        <v>86.652814245432808</v>
      </c>
      <c r="Q171">
        <f>J163</f>
        <v>-22.584169135332289</v>
      </c>
      <c r="R171">
        <f>K163</f>
        <v>-9.3152031128838004</v>
      </c>
      <c r="S171">
        <f>M163</f>
        <v>77.337611132549</v>
      </c>
      <c r="T171">
        <f>L163</f>
        <v>54.753441997216719</v>
      </c>
      <c r="V171" t="str">
        <f>$E$143</f>
        <v>NaNMC</v>
      </c>
      <c r="W171">
        <f>I165</f>
        <v>3.6193084865892872E-2</v>
      </c>
      <c r="X171">
        <f>J165</f>
        <v>-2.4318215834849492E-2</v>
      </c>
      <c r="Y171">
        <f>K165</f>
        <v>-3.9161802123653718E-3</v>
      </c>
      <c r="Z171">
        <f>M165</f>
        <v>3.2276904653527498E-2</v>
      </c>
      <c r="AA171">
        <f>L165</f>
        <v>7.9586888186780076E-3</v>
      </c>
      <c r="AC171" t="str">
        <f>$E$143</f>
        <v>NaNMC</v>
      </c>
      <c r="AD171">
        <f>I164</f>
        <v>0.11590352222195346</v>
      </c>
      <c r="AE171">
        <f>J164</f>
        <v>-7.3871854808802637E-2</v>
      </c>
      <c r="AF171">
        <f>K164</f>
        <v>-5.5393105819968825E-3</v>
      </c>
      <c r="AG171">
        <f>M164</f>
        <v>0.11036421163995658</v>
      </c>
      <c r="AH171">
        <f>L164</f>
        <v>3.6492356831153948E-2</v>
      </c>
    </row>
    <row r="172" spans="7:73" x14ac:dyDescent="0.25">
      <c r="H172" t="str">
        <f>$F$143</f>
        <v>NaMVP</v>
      </c>
      <c r="I172">
        <f>S162</f>
        <v>0.85528021203651206</v>
      </c>
      <c r="J172">
        <f>T162</f>
        <v>-0.13030497549471726</v>
      </c>
      <c r="K172">
        <f>U162</f>
        <v>-8.4682458650804149E-2</v>
      </c>
      <c r="L172">
        <f>W162</f>
        <v>0.77059775338570791</v>
      </c>
      <c r="M172">
        <f>V162</f>
        <v>0.64029277789099059</v>
      </c>
      <c r="O172" t="str">
        <f>$F$143</f>
        <v>NaMVP</v>
      </c>
      <c r="P172">
        <f>S163</f>
        <v>89.651400682441661</v>
      </c>
      <c r="Q172">
        <f>T163</f>
        <v>2.8001371852678338</v>
      </c>
      <c r="R172">
        <f>U163</f>
        <v>-11.12186094231012</v>
      </c>
      <c r="S172">
        <f>W163</f>
        <v>78.52953974013154</v>
      </c>
      <c r="T172">
        <f>V163</f>
        <v>81.329676925399369</v>
      </c>
      <c r="V172" t="str">
        <f>$F$143</f>
        <v>NaMVP</v>
      </c>
      <c r="W172">
        <f>S165</f>
        <v>7.8246086979878639E-3</v>
      </c>
      <c r="X172">
        <f>T165</f>
        <v>4.220858958763456E-5</v>
      </c>
      <c r="Y172">
        <f>U165</f>
        <v>-3.9545129385815661E-3</v>
      </c>
      <c r="Z172">
        <f>W165</f>
        <v>3.8700957594062979E-3</v>
      </c>
      <c r="AA172">
        <f>V165</f>
        <v>3.912304348993932E-3</v>
      </c>
      <c r="AC172" t="str">
        <f>$F$143</f>
        <v>NaMVP</v>
      </c>
      <c r="AD172">
        <f>S164</f>
        <v>0.17429063468035774</v>
      </c>
      <c r="AE172">
        <f>T164</f>
        <v>2.3646977112248098E-3</v>
      </c>
      <c r="AF172">
        <f>U164</f>
        <v>-6.6162367082863438E-3</v>
      </c>
      <c r="AG172">
        <f>W164</f>
        <v>0.1676743979720714</v>
      </c>
      <c r="AH172">
        <f>V164</f>
        <v>0.1700390956832962</v>
      </c>
    </row>
    <row r="173" spans="7:73" x14ac:dyDescent="0.25">
      <c r="H173" t="str">
        <f>$G$143</f>
        <v>NaMMO</v>
      </c>
      <c r="I173">
        <f>AC162</f>
        <v>0.49857514350467624</v>
      </c>
      <c r="J173">
        <f>AD162</f>
        <v>-0.22262782636980222</v>
      </c>
      <c r="K173">
        <f>AE162</f>
        <v>-6.9113178787901131E-2</v>
      </c>
      <c r="L173">
        <f>AG162</f>
        <v>0.42946196471677511</v>
      </c>
      <c r="M173">
        <f>AF162</f>
        <v>0.2068341383469729</v>
      </c>
      <c r="O173" t="str">
        <f>$G$143</f>
        <v>NaMMO</v>
      </c>
      <c r="P173">
        <f>AC163</f>
        <v>52.335354476993274</v>
      </c>
      <c r="Q173">
        <f>AD163</f>
        <v>2.5946502431424934</v>
      </c>
      <c r="R173">
        <f>AE163</f>
        <v>-8.9341102660020031</v>
      </c>
      <c r="S173">
        <f>AG163</f>
        <v>43.401244210991273</v>
      </c>
      <c r="T173">
        <f>AF163</f>
        <v>45.995894454133769</v>
      </c>
      <c r="V173" t="str">
        <f>$G$143</f>
        <v>NaMMO</v>
      </c>
      <c r="W173">
        <f>AC165</f>
        <v>5.3066791756706541E-3</v>
      </c>
      <c r="X173">
        <f>AD165</f>
        <v>-4.716001561092047E-5</v>
      </c>
      <c r="Y173">
        <f>AE165</f>
        <v>-3.8064998619594358E-3</v>
      </c>
      <c r="Z173">
        <f>AG165</f>
        <v>1.5001793137112184E-3</v>
      </c>
      <c r="AA173">
        <f>AF165</f>
        <v>1.4530192981002978E-3</v>
      </c>
      <c r="AC173" t="str">
        <f>$G$143</f>
        <v>NaMMO</v>
      </c>
      <c r="AD173">
        <f>AC164</f>
        <v>1.7370498247652563E-2</v>
      </c>
      <c r="AE173">
        <f>AD164</f>
        <v>2.2953086835606844E-3</v>
      </c>
      <c r="AF173">
        <f>AE164</f>
        <v>-5.2747626591666003E-3</v>
      </c>
      <c r="AG173">
        <f>AG164</f>
        <v>1.2095735588485963E-2</v>
      </c>
      <c r="AH173">
        <f>AF164</f>
        <v>1.4391044272046646E-2</v>
      </c>
    </row>
    <row r="174" spans="7:73" x14ac:dyDescent="0.25">
      <c r="H174" t="str">
        <f>$H$143</f>
        <v>NaNMMT</v>
      </c>
      <c r="I174">
        <f>AM162</f>
        <v>0.52978017529423926</v>
      </c>
      <c r="J174">
        <f>AN162</f>
        <v>-0.27290974095214199</v>
      </c>
      <c r="K174">
        <f>AO162</f>
        <v>-6.0779025277551253E-2</v>
      </c>
      <c r="L174">
        <f>AQ162</f>
        <v>0.46900115001668802</v>
      </c>
      <c r="M174">
        <f>AP162</f>
        <v>0.19609140906454603</v>
      </c>
      <c r="O174" t="str">
        <f>$H$143</f>
        <v>NaNMMT</v>
      </c>
      <c r="P174">
        <f>AM163</f>
        <v>50.599182100901743</v>
      </c>
      <c r="Q174">
        <f>AN163</f>
        <v>-2.4777018127077715</v>
      </c>
      <c r="R174">
        <f>AO163</f>
        <v>-10.779025277551275</v>
      </c>
      <c r="S174">
        <f>AQ163</f>
        <v>39.820156823350466</v>
      </c>
      <c r="T174">
        <f>AP163</f>
        <v>37.342455010642695</v>
      </c>
      <c r="V174" t="str">
        <f>$H$143</f>
        <v>NaNMMT</v>
      </c>
      <c r="W174">
        <f>AM165</f>
        <v>9.088437603332198E-3</v>
      </c>
      <c r="X174">
        <f>AN165</f>
        <v>-4.0143009471241302E-3</v>
      </c>
      <c r="Y174">
        <f>AO165</f>
        <v>-2.0698739258608796E-3</v>
      </c>
      <c r="Z174">
        <f>AQ165</f>
        <v>7.0185636774713189E-3</v>
      </c>
      <c r="AA174">
        <f>AP165</f>
        <v>3.0042627303471883E-3</v>
      </c>
      <c r="AC174" t="str">
        <f>$H$143</f>
        <v>NaNMMT</v>
      </c>
      <c r="AD174">
        <f>AM164</f>
        <v>2.9456446756349949E-2</v>
      </c>
      <c r="AE174">
        <f>AN164</f>
        <v>-1.0090353133036441E-2</v>
      </c>
      <c r="AF174">
        <f>AO164</f>
        <v>-5.0223860001254467E-3</v>
      </c>
      <c r="AG174">
        <f>AQ164</f>
        <v>2.44340607562245E-2</v>
      </c>
      <c r="AH174">
        <f>AP164</f>
        <v>1.4343707623188059E-2</v>
      </c>
    </row>
    <row r="175" spans="7:73" x14ac:dyDescent="0.25">
      <c r="H175" t="str">
        <f>$I$143</f>
        <v>NaPBA</v>
      </c>
      <c r="I175">
        <f>AW162</f>
        <v>0.57322963055886589</v>
      </c>
      <c r="J175">
        <f>AX162</f>
        <v>-0.14344853540738883</v>
      </c>
      <c r="K175">
        <f>AY162</f>
        <v>-0.13817976541428839</v>
      </c>
      <c r="L175">
        <f>BA162</f>
        <v>0.4350498651445775</v>
      </c>
      <c r="M175">
        <f>AZ162</f>
        <v>0.29160132973718866</v>
      </c>
      <c r="O175" t="str">
        <f>$I$143</f>
        <v>NaPBA</v>
      </c>
      <c r="P175">
        <f>AW163</f>
        <v>87.0472934830333</v>
      </c>
      <c r="Q175">
        <f>AX163</f>
        <v>5.3102929185222347</v>
      </c>
      <c r="R175">
        <f>AY163</f>
        <v>-18.419996236592862</v>
      </c>
      <c r="S175">
        <f>BA163</f>
        <v>68.627297246440435</v>
      </c>
      <c r="T175">
        <f>AZ163</f>
        <v>73.937590164962671</v>
      </c>
      <c r="V175" t="str">
        <f>$I$143</f>
        <v>NaPBA</v>
      </c>
      <c r="W175">
        <f>AW165</f>
        <v>8.0286018942482603E-3</v>
      </c>
      <c r="X175">
        <f>AX165</f>
        <v>1.5096468669635577E-4</v>
      </c>
      <c r="Y175">
        <f>AY165</f>
        <v>-6.0469692027849209E-3</v>
      </c>
      <c r="Z175">
        <f>BA165</f>
        <v>1.9816326914633394E-3</v>
      </c>
      <c r="AA175">
        <f>AZ165</f>
        <v>2.1325973781596954E-3</v>
      </c>
      <c r="AC175" t="str">
        <f>$I$143</f>
        <v>NaPBA</v>
      </c>
      <c r="AD175">
        <f>AW164</f>
        <v>2.7129774822806246E-2</v>
      </c>
      <c r="AE175">
        <f>AX164</f>
        <v>3.1037759518283883E-3</v>
      </c>
      <c r="AF175">
        <f>AY164</f>
        <v>-1.0866330050805997E-2</v>
      </c>
      <c r="AG175">
        <f>BA164</f>
        <v>1.626344477200025E-2</v>
      </c>
      <c r="AH175">
        <f>AZ164</f>
        <v>1.9367220723828633E-2</v>
      </c>
    </row>
    <row r="176" spans="7:73" x14ac:dyDescent="0.25">
      <c r="H176" t="str">
        <f>$J$143</f>
        <v>LiNMC</v>
      </c>
      <c r="I176">
        <f>BG162</f>
        <v>0.45081597148435443</v>
      </c>
      <c r="J176">
        <f>BH162</f>
        <v>-0.22584971471759582</v>
      </c>
      <c r="K176">
        <f>BI162</f>
        <v>-7.4462884427706905E-2</v>
      </c>
      <c r="L176">
        <f>BK162</f>
        <v>0.3763530870566475</v>
      </c>
      <c r="M176">
        <f>BJ162</f>
        <v>0.1505033723390517</v>
      </c>
      <c r="O176" t="str">
        <f>$J$143</f>
        <v>LiNMC</v>
      </c>
      <c r="P176">
        <f>BG163</f>
        <v>44.804443768429941</v>
      </c>
      <c r="Q176">
        <f>BH163</f>
        <v>-12.337490283441507</v>
      </c>
      <c r="R176">
        <f>BI163</f>
        <v>-5.0473845855509643</v>
      </c>
      <c r="S176">
        <f>BK163</f>
        <v>39.757059182878976</v>
      </c>
      <c r="T176">
        <f>BJ163</f>
        <v>27.419568899437472</v>
      </c>
      <c r="V176" t="str">
        <f>$J$143</f>
        <v>LiNMC</v>
      </c>
      <c r="W176">
        <f>BG165</f>
        <v>3.1741382090793711E-2</v>
      </c>
      <c r="X176">
        <f>BH165</f>
        <v>-1.6659492787215784E-2</v>
      </c>
      <c r="Y176">
        <f>BI165</f>
        <v>-1.3378077541249041E-2</v>
      </c>
      <c r="Z176">
        <f>BK165</f>
        <v>1.8363304549544671E-2</v>
      </c>
      <c r="AA176">
        <f>BJ165</f>
        <v>1.703811762328887E-3</v>
      </c>
      <c r="AC176" t="str">
        <f>$J$143</f>
        <v>LiNMC</v>
      </c>
      <c r="AD176">
        <f>BG164</f>
        <v>0.10404982809710542</v>
      </c>
      <c r="AE176">
        <f>BH164</f>
        <v>-3.928346261709089E-2</v>
      </c>
      <c r="AF176">
        <f>BI164</f>
        <v>-4.5686513428201542E-2</v>
      </c>
      <c r="AG176">
        <f>BK164</f>
        <v>5.8363314668903876E-2</v>
      </c>
      <c r="AH176">
        <f>BJ164</f>
        <v>1.9079852051812979E-2</v>
      </c>
    </row>
    <row r="177" spans="6:54" x14ac:dyDescent="0.25">
      <c r="H177" t="str">
        <f>$K$143</f>
        <v>LiFP</v>
      </c>
      <c r="I177">
        <f>BQ162</f>
        <v>0.33551270953016105</v>
      </c>
      <c r="J177">
        <f>BR162</f>
        <v>4.1772946291248119E-3</v>
      </c>
      <c r="K177">
        <f>BS162</f>
        <v>-0.12050862081596428</v>
      </c>
      <c r="L177">
        <f>BU162</f>
        <v>0.21500408871419677</v>
      </c>
      <c r="M177">
        <f>BT162</f>
        <v>0.21918138334332157</v>
      </c>
      <c r="O177" t="str">
        <f>$K$143</f>
        <v>LiFP</v>
      </c>
      <c r="P177">
        <f>BQ163</f>
        <v>49.589360758112164</v>
      </c>
      <c r="Q177">
        <f>BR163</f>
        <v>1.719589663313515</v>
      </c>
      <c r="R177">
        <f>BS163</f>
        <v>-8.2633216998375314</v>
      </c>
      <c r="S177">
        <f>BU163</f>
        <v>41.326039058274631</v>
      </c>
      <c r="T177">
        <f>BT163</f>
        <v>43.045628721588145</v>
      </c>
      <c r="V177" t="str">
        <f>$K$143</f>
        <v>LiFP</v>
      </c>
      <c r="W177">
        <f>BQ165</f>
        <v>3.0760078632646338E-2</v>
      </c>
      <c r="X177">
        <f>BR165</f>
        <v>-3.4810788576040098E-3</v>
      </c>
      <c r="Y177">
        <f>BS165</f>
        <v>-2.1456104231413801E-2</v>
      </c>
      <c r="Z177">
        <f>BU165</f>
        <v>9.3039744012325364E-3</v>
      </c>
      <c r="AA177">
        <f>BT165</f>
        <v>5.8228955436285257E-3</v>
      </c>
      <c r="AC177" t="str">
        <f>$K$143</f>
        <v>LiFP</v>
      </c>
      <c r="AD177">
        <f>BQ164</f>
        <v>9.9855443246142567E-2</v>
      </c>
      <c r="AE177">
        <f>BR164</f>
        <v>2.6652751789789088E-4</v>
      </c>
      <c r="AF177">
        <f>BS164</f>
        <v>-7.3924776371724274E-2</v>
      </c>
      <c r="AG177">
        <f>BU164</f>
        <v>2.5930666874418293E-2</v>
      </c>
      <c r="AH177">
        <f>BT164</f>
        <v>2.6197194392316187E-2</v>
      </c>
    </row>
    <row r="179" spans="6:54" s="132" customFormat="1" x14ac:dyDescent="0.25">
      <c r="F179" s="11" t="s">
        <v>54</v>
      </c>
      <c r="G179" s="27"/>
      <c r="H179" s="27" t="s">
        <v>333</v>
      </c>
      <c r="I179" s="27"/>
      <c r="J179" s="27"/>
      <c r="K179" s="18"/>
      <c r="L179" s="18" t="s">
        <v>343</v>
      </c>
      <c r="M179" s="18"/>
      <c r="N179" s="18"/>
      <c r="O179" s="18"/>
      <c r="P179" s="18" t="s">
        <v>322</v>
      </c>
      <c r="Q179" s="18"/>
      <c r="R179" s="18"/>
      <c r="S179" s="18"/>
      <c r="T179" s="18" t="s">
        <v>323</v>
      </c>
      <c r="U179" s="18"/>
      <c r="V179" s="18"/>
      <c r="W179" s="18"/>
      <c r="X179" s="18" t="s">
        <v>334</v>
      </c>
      <c r="Y179" s="18"/>
      <c r="Z179" s="18"/>
      <c r="AA179" s="18"/>
      <c r="AB179" s="18" t="s">
        <v>368</v>
      </c>
      <c r="AC179" s="18"/>
      <c r="AD179" s="18"/>
      <c r="AE179" s="18"/>
      <c r="AF179" s="18" t="s">
        <v>335</v>
      </c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</row>
    <row r="180" spans="6:54" s="132" customFormat="1" x14ac:dyDescent="0.25">
      <c r="F180" s="32"/>
      <c r="G180" s="8"/>
      <c r="H180" s="132" t="s">
        <v>207</v>
      </c>
      <c r="I180" s="132" t="s">
        <v>373</v>
      </c>
      <c r="J180" s="132" t="s">
        <v>374</v>
      </c>
      <c r="K180" s="132" t="s">
        <v>105</v>
      </c>
      <c r="L180" s="132" t="str">
        <f t="shared" ref="L180:AI180" si="173">H180</f>
        <v>Production</v>
      </c>
      <c r="M180" s="132" t="str">
        <f t="shared" si="173"/>
        <v>Mech. Rec.</v>
      </c>
      <c r="N180" s="132" t="str">
        <f t="shared" si="173"/>
        <v>Hydrom. Rec.</v>
      </c>
      <c r="O180" s="132" t="str">
        <f t="shared" si="173"/>
        <v>Net</v>
      </c>
      <c r="P180" s="132" t="str">
        <f t="shared" si="173"/>
        <v>Production</v>
      </c>
      <c r="Q180" s="132" t="str">
        <f t="shared" si="173"/>
        <v>Mech. Rec.</v>
      </c>
      <c r="R180" s="132" t="str">
        <f t="shared" si="173"/>
        <v>Hydrom. Rec.</v>
      </c>
      <c r="S180" s="132" t="str">
        <f t="shared" si="173"/>
        <v>Net</v>
      </c>
      <c r="T180" s="132" t="str">
        <f t="shared" si="173"/>
        <v>Production</v>
      </c>
      <c r="U180" s="132" t="str">
        <f t="shared" si="173"/>
        <v>Mech. Rec.</v>
      </c>
      <c r="V180" s="132" t="str">
        <f t="shared" si="173"/>
        <v>Hydrom. Rec.</v>
      </c>
      <c r="W180" s="132" t="str">
        <f t="shared" si="173"/>
        <v>Net</v>
      </c>
      <c r="X180" s="132" t="str">
        <f t="shared" si="173"/>
        <v>Production</v>
      </c>
      <c r="Y180" s="132" t="str">
        <f t="shared" si="173"/>
        <v>Mech. Rec.</v>
      </c>
      <c r="Z180" s="132" t="str">
        <f t="shared" si="173"/>
        <v>Hydrom. Rec.</v>
      </c>
      <c r="AA180" s="132" t="str">
        <f t="shared" si="173"/>
        <v>Net</v>
      </c>
      <c r="AB180" s="132" t="str">
        <f t="shared" si="173"/>
        <v>Production</v>
      </c>
      <c r="AC180" s="132" t="str">
        <f t="shared" si="173"/>
        <v>Mech. Rec.</v>
      </c>
      <c r="AD180" s="132" t="str">
        <f t="shared" si="173"/>
        <v>Hydrom. Rec.</v>
      </c>
      <c r="AE180" s="132" t="str">
        <f t="shared" si="173"/>
        <v>Net</v>
      </c>
      <c r="AF180" s="132" t="str">
        <f t="shared" si="173"/>
        <v>Production</v>
      </c>
      <c r="AG180" s="132" t="str">
        <f t="shared" si="173"/>
        <v>Mech. Rec.</v>
      </c>
      <c r="AH180" s="132" t="str">
        <f t="shared" si="173"/>
        <v>Hydrom. Rec.</v>
      </c>
      <c r="AI180" s="132" t="str">
        <f t="shared" si="173"/>
        <v>Net</v>
      </c>
    </row>
    <row r="181" spans="6:54" s="132" customFormat="1" x14ac:dyDescent="0.25">
      <c r="F181" s="2" t="s">
        <v>108</v>
      </c>
      <c r="G181" s="8"/>
      <c r="H181" s="132">
        <f>$I171</f>
        <v>0.99028828015265014</v>
      </c>
      <c r="L181" s="132">
        <f>$I172</f>
        <v>0.85528021203651206</v>
      </c>
      <c r="P181" s="132">
        <f>$I173</f>
        <v>0.49857514350467624</v>
      </c>
      <c r="T181" s="132">
        <f>$I174</f>
        <v>0.52978017529423926</v>
      </c>
      <c r="X181" s="132">
        <f>$I175</f>
        <v>0.57322963055886589</v>
      </c>
      <c r="AB181" s="132">
        <f>$I176</f>
        <v>0.45081597148435443</v>
      </c>
      <c r="AF181" s="132">
        <f>$I177</f>
        <v>0.33551270953016105</v>
      </c>
    </row>
    <row r="182" spans="6:54" s="132" customFormat="1" x14ac:dyDescent="0.25">
      <c r="F182" s="2" t="s">
        <v>371</v>
      </c>
      <c r="I182" s="132">
        <f>H181+$K171</f>
        <v>0.91802843881481166</v>
      </c>
      <c r="J182" s="132">
        <f>I182+$J171</f>
        <v>0.37241610535655212</v>
      </c>
      <c r="M182" s="132">
        <f>L181+$K172</f>
        <v>0.77059775338570791</v>
      </c>
      <c r="N182" s="132">
        <f>M182+$J172</f>
        <v>0.64029277789099059</v>
      </c>
      <c r="Q182" s="132">
        <f>P181+$K173</f>
        <v>0.42946196471677511</v>
      </c>
      <c r="R182" s="132">
        <f>Q182+$J173</f>
        <v>0.2068341383469729</v>
      </c>
      <c r="U182" s="132">
        <f>T181+$K174</f>
        <v>0.46900115001668802</v>
      </c>
      <c r="V182" s="132">
        <f>U182+$J174</f>
        <v>0.19609140906454603</v>
      </c>
      <c r="Y182" s="132">
        <f>X181+$K175</f>
        <v>0.4350498651445775</v>
      </c>
      <c r="Z182" s="132">
        <f>Y182+$J175</f>
        <v>0.29160132973718866</v>
      </c>
      <c r="AC182" s="132">
        <f>AB181+$K176</f>
        <v>0.3763530870566475</v>
      </c>
      <c r="AD182" s="132">
        <f>AC182+$J176</f>
        <v>0.15050337233905167</v>
      </c>
      <c r="AG182" s="132">
        <f>AF181+$K177</f>
        <v>0.21500408871419677</v>
      </c>
      <c r="AH182" s="132">
        <f>AG182+$J177</f>
        <v>0.21918138334332157</v>
      </c>
    </row>
    <row r="183" spans="6:54" s="132" customFormat="1" x14ac:dyDescent="0.25">
      <c r="F183" s="2" t="s">
        <v>372</v>
      </c>
      <c r="G183" s="8"/>
      <c r="I183" s="132">
        <f>-$K171</f>
        <v>7.2259841337838526E-2</v>
      </c>
      <c r="J183" s="132">
        <f>-$J171</f>
        <v>0.54561233345825955</v>
      </c>
      <c r="M183" s="132">
        <f>-$K172</f>
        <v>8.4682458650804149E-2</v>
      </c>
      <c r="N183" s="132">
        <f>-$J172</f>
        <v>0.13030497549471726</v>
      </c>
      <c r="Q183" s="132">
        <f>-$K173</f>
        <v>6.9113178787901131E-2</v>
      </c>
      <c r="R183" s="132">
        <f>-$J173</f>
        <v>0.22262782636980222</v>
      </c>
      <c r="U183" s="132">
        <f>-$K174</f>
        <v>6.0779025277551253E-2</v>
      </c>
      <c r="V183" s="132">
        <f>-$J174</f>
        <v>0.27290974095214199</v>
      </c>
      <c r="Y183" s="132">
        <f>-$K175</f>
        <v>0.13817976541428839</v>
      </c>
      <c r="Z183" s="132">
        <f>-$J175</f>
        <v>0.14344853540738883</v>
      </c>
      <c r="AC183" s="132">
        <f>-$K176</f>
        <v>7.4462884427706905E-2</v>
      </c>
      <c r="AD183" s="132">
        <f>-$J176</f>
        <v>0.22584971471759582</v>
      </c>
      <c r="AG183" s="132">
        <f>-$K177</f>
        <v>0.12050862081596428</v>
      </c>
      <c r="AH183" s="132">
        <f>-$J177</f>
        <v>-4.1772946291248119E-3</v>
      </c>
    </row>
    <row r="184" spans="6:54" s="132" customFormat="1" x14ac:dyDescent="0.25">
      <c r="F184" s="2" t="s">
        <v>105</v>
      </c>
      <c r="G184" s="8"/>
      <c r="K184" s="132">
        <f>$M171</f>
        <v>0.37241610535655206</v>
      </c>
      <c r="O184" s="132">
        <f>$M172</f>
        <v>0.64029277789099059</v>
      </c>
      <c r="S184" s="132">
        <f>$M173</f>
        <v>0.2068341383469729</v>
      </c>
      <c r="W184" s="132">
        <f>$M174</f>
        <v>0.19609140906454603</v>
      </c>
      <c r="AA184" s="132">
        <f>$M175</f>
        <v>0.29160132973718866</v>
      </c>
      <c r="AE184" s="132">
        <f>$M176</f>
        <v>0.1505033723390517</v>
      </c>
      <c r="AI184" s="132">
        <f>$M177</f>
        <v>0.21918138334332157</v>
      </c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</row>
    <row r="185" spans="6:54" s="132" customFormat="1" x14ac:dyDescent="0.25"/>
    <row r="186" spans="6:54" s="132" customFormat="1" x14ac:dyDescent="0.25">
      <c r="F186" s="11" t="s">
        <v>48</v>
      </c>
      <c r="G186" s="27"/>
      <c r="H186" s="27" t="str">
        <f>H179</f>
        <v>NaNMC</v>
      </c>
      <c r="I186" s="27"/>
      <c r="J186" s="27"/>
      <c r="K186" s="18"/>
      <c r="L186" s="27" t="str">
        <f>L179</f>
        <v>NaMVP</v>
      </c>
      <c r="M186" s="27"/>
      <c r="N186" s="27"/>
      <c r="O186" s="18"/>
      <c r="P186" s="27" t="str">
        <f>P179</f>
        <v>NaMMO</v>
      </c>
      <c r="Q186" s="27"/>
      <c r="R186" s="27"/>
      <c r="S186" s="18"/>
      <c r="T186" s="27" t="str">
        <f>T179</f>
        <v>NaNMMT</v>
      </c>
      <c r="U186" s="27"/>
      <c r="V186" s="27"/>
      <c r="W186" s="18"/>
      <c r="X186" s="27" t="str">
        <f>X179</f>
        <v>NaPBA</v>
      </c>
      <c r="Y186" s="27"/>
      <c r="Z186" s="27"/>
      <c r="AA186" s="18"/>
      <c r="AB186" s="27" t="str">
        <f>AB179</f>
        <v>LiNMC</v>
      </c>
      <c r="AC186" s="27"/>
      <c r="AD186" s="27"/>
      <c r="AE186" s="18"/>
      <c r="AF186" s="27" t="str">
        <f>AF179</f>
        <v>LiFP</v>
      </c>
      <c r="AG186" s="27"/>
      <c r="AH186" s="27"/>
      <c r="AI186" s="18"/>
    </row>
    <row r="187" spans="6:54" s="132" customFormat="1" x14ac:dyDescent="0.25">
      <c r="F187" s="32"/>
      <c r="G187" s="8"/>
      <c r="H187" s="132" t="s">
        <v>207</v>
      </c>
      <c r="I187" s="132" t="s">
        <v>373</v>
      </c>
      <c r="J187" s="132" t="s">
        <v>374</v>
      </c>
      <c r="K187" s="132" t="s">
        <v>105</v>
      </c>
      <c r="L187" s="132" t="s">
        <v>207</v>
      </c>
      <c r="M187" s="132" t="s">
        <v>373</v>
      </c>
      <c r="N187" s="132" t="s">
        <v>374</v>
      </c>
      <c r="O187" s="132" t="s">
        <v>105</v>
      </c>
      <c r="P187" s="132" t="s">
        <v>207</v>
      </c>
      <c r="Q187" s="132" t="s">
        <v>373</v>
      </c>
      <c r="R187" s="132" t="s">
        <v>374</v>
      </c>
      <c r="S187" s="132" t="s">
        <v>105</v>
      </c>
      <c r="T187" s="132" t="s">
        <v>207</v>
      </c>
      <c r="U187" s="132" t="s">
        <v>373</v>
      </c>
      <c r="V187" s="132" t="s">
        <v>374</v>
      </c>
      <c r="W187" s="132" t="s">
        <v>105</v>
      </c>
      <c r="X187" s="132" t="s">
        <v>207</v>
      </c>
      <c r="Y187" s="132" t="s">
        <v>373</v>
      </c>
      <c r="Z187" s="132" t="s">
        <v>374</v>
      </c>
      <c r="AA187" s="132" t="s">
        <v>105</v>
      </c>
      <c r="AB187" s="132" t="s">
        <v>207</v>
      </c>
      <c r="AC187" s="132" t="s">
        <v>373</v>
      </c>
      <c r="AD187" s="132" t="s">
        <v>374</v>
      </c>
      <c r="AE187" s="132" t="s">
        <v>105</v>
      </c>
      <c r="AF187" s="132" t="s">
        <v>207</v>
      </c>
      <c r="AG187" s="132" t="s">
        <v>373</v>
      </c>
      <c r="AH187" s="132" t="s">
        <v>374</v>
      </c>
      <c r="AI187" s="132" t="s">
        <v>105</v>
      </c>
    </row>
    <row r="188" spans="6:54" s="132" customFormat="1" x14ac:dyDescent="0.25">
      <c r="F188" s="2" t="s">
        <v>108</v>
      </c>
      <c r="G188" s="8"/>
      <c r="H188" s="132">
        <f>$P171</f>
        <v>86.652814245432808</v>
      </c>
      <c r="L188" s="132">
        <f>$P172</f>
        <v>89.651400682441661</v>
      </c>
      <c r="P188" s="132">
        <f>$P173</f>
        <v>52.335354476993274</v>
      </c>
      <c r="T188" s="132">
        <f>$P174</f>
        <v>50.599182100901743</v>
      </c>
      <c r="X188" s="132">
        <f>$P175</f>
        <v>87.0472934830333</v>
      </c>
      <c r="AB188" s="132">
        <f>$P176</f>
        <v>44.804443768429941</v>
      </c>
      <c r="AF188" s="132">
        <f>$P177</f>
        <v>49.589360758112164</v>
      </c>
    </row>
    <row r="189" spans="6:54" s="132" customFormat="1" x14ac:dyDescent="0.25">
      <c r="F189" s="2" t="s">
        <v>371</v>
      </c>
      <c r="I189" s="132">
        <f>H188+$R171</f>
        <v>77.337611132549</v>
      </c>
      <c r="J189" s="132">
        <f>I189+$Q171</f>
        <v>54.753441997216711</v>
      </c>
      <c r="M189" s="132">
        <f>L188+$R172</f>
        <v>78.52953974013154</v>
      </c>
      <c r="N189" s="132">
        <f>M189+$Q172</f>
        <v>81.329676925399369</v>
      </c>
      <c r="Q189" s="132">
        <f>P188+$R173</f>
        <v>43.401244210991273</v>
      </c>
      <c r="R189" s="132">
        <f>Q189+$Q173</f>
        <v>45.995894454133769</v>
      </c>
      <c r="U189" s="132">
        <f>T188+$R174</f>
        <v>39.820156823350466</v>
      </c>
      <c r="V189" s="132">
        <f>U189+$Q174</f>
        <v>37.342455010642695</v>
      </c>
      <c r="Y189" s="132">
        <f>X188+$R175</f>
        <v>68.627297246440435</v>
      </c>
      <c r="Z189" s="132">
        <f>Y189+$Q175</f>
        <v>73.937590164962671</v>
      </c>
      <c r="AC189" s="132">
        <f>AB188+$R176</f>
        <v>39.757059182878976</v>
      </c>
      <c r="AD189" s="132">
        <f>AC189+$Q176</f>
        <v>27.419568899437468</v>
      </c>
      <c r="AG189" s="132">
        <f>AF188+$R177</f>
        <v>41.326039058274631</v>
      </c>
      <c r="AH189" s="132">
        <f>AG189+$Q177</f>
        <v>43.045628721588145</v>
      </c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</row>
    <row r="190" spans="6:54" s="132" customFormat="1" x14ac:dyDescent="0.25">
      <c r="F190" s="2" t="s">
        <v>372</v>
      </c>
      <c r="G190" s="8"/>
      <c r="I190" s="132">
        <f>-$R171</f>
        <v>9.3152031128838004</v>
      </c>
      <c r="J190" s="132">
        <f>-$Q171</f>
        <v>22.584169135332289</v>
      </c>
      <c r="M190" s="132">
        <f>-$R172</f>
        <v>11.12186094231012</v>
      </c>
      <c r="N190" s="132">
        <f>-$Q172</f>
        <v>-2.8001371852678338</v>
      </c>
      <c r="Q190" s="132">
        <f>-$R173</f>
        <v>8.9341102660020031</v>
      </c>
      <c r="R190" s="132">
        <f>-$Q173</f>
        <v>-2.5946502431424934</v>
      </c>
      <c r="U190" s="132">
        <f>-$R174</f>
        <v>10.779025277551275</v>
      </c>
      <c r="V190" s="132">
        <f>-$Q174</f>
        <v>2.4777018127077715</v>
      </c>
      <c r="Y190" s="132">
        <f>-$R175</f>
        <v>18.419996236592862</v>
      </c>
      <c r="Z190" s="132">
        <f>-$Q175</f>
        <v>-5.3102929185222347</v>
      </c>
      <c r="AC190" s="132">
        <f>-$R176</f>
        <v>5.0473845855509643</v>
      </c>
      <c r="AD190" s="132">
        <f>-$Q176</f>
        <v>12.337490283441507</v>
      </c>
      <c r="AG190" s="132">
        <f>-$R177</f>
        <v>8.2633216998375314</v>
      </c>
      <c r="AH190" s="132">
        <f>-$Q177</f>
        <v>-1.719589663313515</v>
      </c>
    </row>
    <row r="191" spans="6:54" s="132" customFormat="1" x14ac:dyDescent="0.25">
      <c r="F191" s="2" t="s">
        <v>105</v>
      </c>
      <c r="G191" s="8"/>
      <c r="K191" s="132">
        <f>$T171</f>
        <v>54.753441997216719</v>
      </c>
      <c r="O191" s="132">
        <f>$T172</f>
        <v>81.329676925399369</v>
      </c>
      <c r="S191" s="132">
        <f>$T173</f>
        <v>45.995894454133769</v>
      </c>
      <c r="W191" s="132">
        <f>$T174</f>
        <v>37.342455010642695</v>
      </c>
      <c r="AA191" s="132">
        <f>$T175</f>
        <v>73.937590164962671</v>
      </c>
      <c r="AE191" s="132">
        <f>$T176</f>
        <v>27.419568899437472</v>
      </c>
      <c r="AI191" s="132">
        <f>$T177</f>
        <v>43.045628721588145</v>
      </c>
    </row>
    <row r="192" spans="6:54" s="132" customFormat="1" x14ac:dyDescent="0.25">
      <c r="F192" s="11" t="s">
        <v>49</v>
      </c>
      <c r="G192" s="27"/>
      <c r="H192" s="27" t="str">
        <f>H186</f>
        <v>NaNMC</v>
      </c>
      <c r="I192" s="27"/>
      <c r="J192" s="27"/>
      <c r="K192" s="18"/>
      <c r="L192" s="27" t="str">
        <f>L186</f>
        <v>NaMVP</v>
      </c>
      <c r="M192" s="27"/>
      <c r="N192" s="27"/>
      <c r="O192" s="18"/>
      <c r="P192" s="27" t="str">
        <f>P186</f>
        <v>NaMMO</v>
      </c>
      <c r="Q192" s="27"/>
      <c r="R192" s="27"/>
      <c r="S192" s="18"/>
      <c r="T192" s="27" t="str">
        <f>T186</f>
        <v>NaNMMT</v>
      </c>
      <c r="U192" s="27"/>
      <c r="V192" s="27"/>
      <c r="W192" s="18"/>
      <c r="X192" s="27" t="str">
        <f>X186</f>
        <v>NaPBA</v>
      </c>
      <c r="Y192" s="27"/>
      <c r="Z192" s="27"/>
      <c r="AA192" s="18"/>
      <c r="AB192" s="27" t="str">
        <f>AB186</f>
        <v>LiNMC</v>
      </c>
      <c r="AC192" s="27"/>
      <c r="AD192" s="27"/>
      <c r="AE192" s="18"/>
      <c r="AF192" s="27" t="str">
        <f>AF186</f>
        <v>LiFP</v>
      </c>
      <c r="AG192" s="27"/>
      <c r="AH192" s="27"/>
      <c r="AI192" s="18"/>
    </row>
    <row r="193" spans="1:65" s="132" customFormat="1" x14ac:dyDescent="0.25">
      <c r="F193" s="32"/>
      <c r="G193" s="8"/>
      <c r="H193" s="132" t="s">
        <v>207</v>
      </c>
      <c r="I193" s="132" t="s">
        <v>373</v>
      </c>
      <c r="J193" s="132" t="s">
        <v>374</v>
      </c>
      <c r="K193" s="132" t="s">
        <v>105</v>
      </c>
      <c r="L193" s="132" t="s">
        <v>207</v>
      </c>
      <c r="M193" s="132" t="s">
        <v>373</v>
      </c>
      <c r="N193" s="132" t="s">
        <v>374</v>
      </c>
      <c r="O193" s="132" t="s">
        <v>105</v>
      </c>
      <c r="P193" s="132" t="s">
        <v>207</v>
      </c>
      <c r="Q193" s="132" t="s">
        <v>373</v>
      </c>
      <c r="R193" s="132" t="s">
        <v>374</v>
      </c>
      <c r="S193" s="132" t="s">
        <v>105</v>
      </c>
      <c r="T193" s="132" t="s">
        <v>207</v>
      </c>
      <c r="U193" s="132" t="s">
        <v>373</v>
      </c>
      <c r="V193" s="132" t="s">
        <v>374</v>
      </c>
      <c r="W193" s="132" t="s">
        <v>105</v>
      </c>
      <c r="X193" s="132" t="s">
        <v>207</v>
      </c>
      <c r="Y193" s="132" t="s">
        <v>373</v>
      </c>
      <c r="Z193" s="132" t="s">
        <v>374</v>
      </c>
      <c r="AA193" s="132" t="s">
        <v>105</v>
      </c>
      <c r="AB193" s="132" t="s">
        <v>207</v>
      </c>
      <c r="AC193" s="132" t="s">
        <v>373</v>
      </c>
      <c r="AD193" s="132" t="s">
        <v>374</v>
      </c>
      <c r="AE193" s="132" t="s">
        <v>105</v>
      </c>
      <c r="AF193" s="132" t="s">
        <v>207</v>
      </c>
      <c r="AG193" s="132" t="s">
        <v>373</v>
      </c>
      <c r="AH193" s="132" t="s">
        <v>374</v>
      </c>
      <c r="AI193" s="132" t="s">
        <v>105</v>
      </c>
    </row>
    <row r="194" spans="1:65" s="132" customFormat="1" x14ac:dyDescent="0.25">
      <c r="F194" s="2" t="s">
        <v>108</v>
      </c>
      <c r="G194" s="8"/>
      <c r="H194" s="132">
        <f>$W171</f>
        <v>3.6193084865892872E-2</v>
      </c>
      <c r="L194" s="132">
        <f>$W172</f>
        <v>7.8246086979878639E-3</v>
      </c>
      <c r="P194" s="132">
        <f>$W173</f>
        <v>5.3066791756706541E-3</v>
      </c>
      <c r="T194" s="132">
        <f>$W174</f>
        <v>9.088437603332198E-3</v>
      </c>
      <c r="X194" s="132">
        <f>$W175</f>
        <v>8.0286018942482603E-3</v>
      </c>
      <c r="AB194" s="132">
        <f>$W176</f>
        <v>3.1741382090793711E-2</v>
      </c>
      <c r="AF194" s="132">
        <f>$W177</f>
        <v>3.0760078632646338E-2</v>
      </c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</row>
    <row r="195" spans="1:65" s="132" customFormat="1" x14ac:dyDescent="0.25">
      <c r="F195" s="2" t="s">
        <v>371</v>
      </c>
      <c r="G195" s="8"/>
      <c r="I195" s="132">
        <f>H194+$Y171</f>
        <v>3.2276904653527498E-2</v>
      </c>
      <c r="J195" s="132">
        <f>I195+$X171</f>
        <v>7.9586888186780058E-3</v>
      </c>
      <c r="M195" s="132">
        <f>L194+$Y172</f>
        <v>3.8700957594062979E-3</v>
      </c>
      <c r="N195" s="132">
        <f>M195+$X172</f>
        <v>3.9123043489939328E-3</v>
      </c>
      <c r="Q195" s="132">
        <f>P194+$Y173</f>
        <v>1.5001793137112184E-3</v>
      </c>
      <c r="R195" s="132">
        <f>Q195+$X173</f>
        <v>1.453019298100298E-3</v>
      </c>
      <c r="U195" s="132">
        <f>T194+$Y174</f>
        <v>7.0185636774713189E-3</v>
      </c>
      <c r="V195" s="132">
        <f>U195+$X174</f>
        <v>3.0042627303471887E-3</v>
      </c>
      <c r="Y195" s="132">
        <f>X194+$Y175</f>
        <v>1.9816326914633394E-3</v>
      </c>
      <c r="Z195" s="132">
        <f>Y195+$X175</f>
        <v>2.1325973781596954E-3</v>
      </c>
      <c r="AC195" s="132">
        <f>AB194+$Y176</f>
        <v>1.8363304549544671E-2</v>
      </c>
      <c r="AD195" s="132">
        <f>AC195+$X176</f>
        <v>1.703811762328887E-3</v>
      </c>
      <c r="AG195" s="132">
        <f>AF194+$Y177</f>
        <v>9.3039744012325364E-3</v>
      </c>
      <c r="AH195" s="132">
        <f>AG195+$X177</f>
        <v>5.8228955436285266E-3</v>
      </c>
    </row>
    <row r="196" spans="1:65" s="132" customFormat="1" x14ac:dyDescent="0.25">
      <c r="F196" s="2" t="s">
        <v>372</v>
      </c>
      <c r="G196" s="8"/>
      <c r="I196" s="132">
        <f>-$Y171</f>
        <v>3.9161802123653718E-3</v>
      </c>
      <c r="J196" s="132">
        <f>-$X171</f>
        <v>2.4318215834849492E-2</v>
      </c>
      <c r="M196" s="132">
        <f>-$Y172</f>
        <v>3.9545129385815661E-3</v>
      </c>
      <c r="N196" s="132">
        <f>-$X172</f>
        <v>-4.220858958763456E-5</v>
      </c>
      <c r="Q196" s="132">
        <f>-$Y173</f>
        <v>3.8064998619594358E-3</v>
      </c>
      <c r="R196" s="132">
        <f>-$X173</f>
        <v>4.716001561092047E-5</v>
      </c>
      <c r="U196" s="132">
        <f>-$Y174</f>
        <v>2.0698739258608796E-3</v>
      </c>
      <c r="V196" s="132">
        <f>-$X174</f>
        <v>4.0143009471241302E-3</v>
      </c>
      <c r="Y196" s="132">
        <f>-$Y175</f>
        <v>6.0469692027849209E-3</v>
      </c>
      <c r="Z196" s="132">
        <f>-$X175</f>
        <v>-1.5096468669635577E-4</v>
      </c>
      <c r="AC196" s="132">
        <f>-$Y176</f>
        <v>1.3378077541249041E-2</v>
      </c>
      <c r="AD196" s="132">
        <f>-$X176</f>
        <v>1.6659492787215784E-2</v>
      </c>
      <c r="AG196" s="132">
        <f>-$Y177</f>
        <v>2.1456104231413801E-2</v>
      </c>
      <c r="AH196" s="132">
        <f>-$X177</f>
        <v>3.4810788576040098E-3</v>
      </c>
    </row>
    <row r="197" spans="1:65" s="132" customFormat="1" x14ac:dyDescent="0.25">
      <c r="F197" s="2" t="s">
        <v>105</v>
      </c>
      <c r="G197" s="8"/>
      <c r="K197" s="132">
        <f>$AA171</f>
        <v>7.9586888186780076E-3</v>
      </c>
      <c r="O197" s="132">
        <f>$AA172</f>
        <v>3.912304348993932E-3</v>
      </c>
      <c r="S197" s="132">
        <f>$AA173</f>
        <v>1.4530192981002978E-3</v>
      </c>
      <c r="W197" s="132">
        <f>$AA174</f>
        <v>3.0042627303471883E-3</v>
      </c>
      <c r="AA197" s="132">
        <f>$AA175</f>
        <v>2.1325973781596954E-3</v>
      </c>
      <c r="AE197" s="132">
        <f>$AA176</f>
        <v>1.703811762328887E-3</v>
      </c>
      <c r="AI197" s="132">
        <f>$AA177</f>
        <v>5.8228955436285257E-3</v>
      </c>
    </row>
    <row r="198" spans="1:65" s="132" customFormat="1" x14ac:dyDescent="0.25">
      <c r="F198" s="11" t="s">
        <v>211</v>
      </c>
      <c r="G198" s="27"/>
      <c r="H198" s="27" t="str">
        <f>H192</f>
        <v>NaNMC</v>
      </c>
      <c r="I198" s="27"/>
      <c r="J198" s="27"/>
      <c r="K198" s="18"/>
      <c r="L198" s="27" t="str">
        <f>L192</f>
        <v>NaMVP</v>
      </c>
      <c r="M198" s="27"/>
      <c r="N198" s="27"/>
      <c r="O198" s="18"/>
      <c r="P198" s="27" t="str">
        <f>P192</f>
        <v>NaMMO</v>
      </c>
      <c r="Q198" s="27"/>
      <c r="R198" s="27"/>
      <c r="S198" s="18"/>
      <c r="T198" s="27" t="str">
        <f>T192</f>
        <v>NaNMMT</v>
      </c>
      <c r="U198" s="27"/>
      <c r="V198" s="27"/>
      <c r="W198" s="18"/>
      <c r="X198" s="27" t="str">
        <f>X192</f>
        <v>NaPBA</v>
      </c>
      <c r="Y198" s="27"/>
      <c r="Z198" s="27"/>
      <c r="AA198" s="18"/>
      <c r="AB198" s="27" t="str">
        <f>AB192</f>
        <v>LiNMC</v>
      </c>
      <c r="AC198" s="27"/>
      <c r="AD198" s="27"/>
      <c r="AE198" s="18"/>
      <c r="AF198" s="27" t="str">
        <f>AF192</f>
        <v>LiFP</v>
      </c>
      <c r="AG198" s="27"/>
      <c r="AH198" s="27"/>
      <c r="AI198" s="18"/>
    </row>
    <row r="199" spans="1:65" s="132" customFormat="1" x14ac:dyDescent="0.25">
      <c r="F199" s="32"/>
      <c r="G199" s="8"/>
      <c r="H199" s="132" t="s">
        <v>207</v>
      </c>
      <c r="I199" s="132" t="s">
        <v>373</v>
      </c>
      <c r="J199" s="132" t="s">
        <v>374</v>
      </c>
      <c r="K199" s="132" t="s">
        <v>105</v>
      </c>
      <c r="L199" s="132" t="s">
        <v>207</v>
      </c>
      <c r="M199" s="132" t="s">
        <v>373</v>
      </c>
      <c r="N199" s="132" t="s">
        <v>374</v>
      </c>
      <c r="O199" s="132" t="s">
        <v>105</v>
      </c>
      <c r="P199" s="132" t="s">
        <v>207</v>
      </c>
      <c r="Q199" s="132" t="s">
        <v>373</v>
      </c>
      <c r="R199" s="132" t="s">
        <v>374</v>
      </c>
      <c r="S199" s="132" t="s">
        <v>105</v>
      </c>
      <c r="T199" s="132" t="s">
        <v>207</v>
      </c>
      <c r="U199" s="132" t="s">
        <v>373</v>
      </c>
      <c r="V199" s="132" t="s">
        <v>374</v>
      </c>
      <c r="W199" s="132" t="s">
        <v>105</v>
      </c>
      <c r="X199" s="132" t="s">
        <v>207</v>
      </c>
      <c r="Y199" s="132" t="s">
        <v>373</v>
      </c>
      <c r="Z199" s="132" t="s">
        <v>374</v>
      </c>
      <c r="AA199" s="132" t="s">
        <v>105</v>
      </c>
      <c r="AB199" s="132" t="s">
        <v>207</v>
      </c>
      <c r="AC199" s="132" t="s">
        <v>373</v>
      </c>
      <c r="AD199" s="132" t="s">
        <v>374</v>
      </c>
      <c r="AE199" s="132" t="s">
        <v>105</v>
      </c>
      <c r="AF199" s="132" t="s">
        <v>207</v>
      </c>
      <c r="AG199" s="132" t="s">
        <v>373</v>
      </c>
      <c r="AH199" s="132" t="s">
        <v>374</v>
      </c>
      <c r="AI199" s="132" t="s">
        <v>105</v>
      </c>
    </row>
    <row r="200" spans="1:65" s="132" customFormat="1" x14ac:dyDescent="0.25">
      <c r="F200" s="2" t="s">
        <v>108</v>
      </c>
      <c r="G200" s="8"/>
      <c r="H200" s="132">
        <f>$AD171</f>
        <v>0.11590352222195346</v>
      </c>
      <c r="L200" s="132">
        <f>$AD172</f>
        <v>0.17429063468035774</v>
      </c>
      <c r="P200" s="132">
        <f>$AD173</f>
        <v>1.7370498247652563E-2</v>
      </c>
      <c r="T200" s="132">
        <f>$AD174</f>
        <v>2.9456446756349949E-2</v>
      </c>
      <c r="X200" s="132">
        <f>$AD175</f>
        <v>2.7129774822806246E-2</v>
      </c>
      <c r="AB200" s="132">
        <f>$AD176</f>
        <v>0.10404982809710542</v>
      </c>
      <c r="AF200" s="132">
        <f>$AD177</f>
        <v>9.9855443246142567E-2</v>
      </c>
    </row>
    <row r="201" spans="1:65" s="132" customFormat="1" x14ac:dyDescent="0.25">
      <c r="F201" s="2" t="s">
        <v>371</v>
      </c>
      <c r="G201" s="8"/>
      <c r="I201" s="132">
        <f>H200+$AF171</f>
        <v>0.11036421163995658</v>
      </c>
      <c r="J201" s="132">
        <f>I201+$AE171</f>
        <v>3.6492356831153941E-2</v>
      </c>
      <c r="M201" s="132">
        <f>L200+$AF172</f>
        <v>0.1676743979720714</v>
      </c>
      <c r="N201" s="132">
        <f>M201+$AE172</f>
        <v>0.1700390956832962</v>
      </c>
      <c r="Q201" s="132">
        <f>P200+$AF173</f>
        <v>1.2095735588485963E-2</v>
      </c>
      <c r="R201" s="132">
        <f>Q201+$AE173</f>
        <v>1.4391044272046648E-2</v>
      </c>
      <c r="U201" s="132">
        <f>T200+$AF174</f>
        <v>2.44340607562245E-2</v>
      </c>
      <c r="V201" s="132">
        <f>U201+$AE174</f>
        <v>1.4343707623188059E-2</v>
      </c>
      <c r="Y201" s="132">
        <f>X200+$AF175</f>
        <v>1.626344477200025E-2</v>
      </c>
      <c r="Z201" s="132">
        <f>Y201+$AE175</f>
        <v>1.936722072382864E-2</v>
      </c>
      <c r="AC201" s="132">
        <f>AB200+$AF176</f>
        <v>5.8363314668903876E-2</v>
      </c>
      <c r="AD201" s="132">
        <f>AC201+$AE176</f>
        <v>1.9079852051812986E-2</v>
      </c>
      <c r="AG201" s="132">
        <f>AF200+$AF177</f>
        <v>2.5930666874418293E-2</v>
      </c>
      <c r="AH201" s="132">
        <f>AG201+$AE177</f>
        <v>2.6197194392316183E-2</v>
      </c>
    </row>
    <row r="202" spans="1:65" s="132" customFormat="1" x14ac:dyDescent="0.25">
      <c r="F202" s="2" t="s">
        <v>372</v>
      </c>
      <c r="G202" s="8"/>
      <c r="I202" s="132">
        <f>-$AF171</f>
        <v>5.5393105819968825E-3</v>
      </c>
      <c r="J202" s="132">
        <f>-$AE171</f>
        <v>7.3871854808802637E-2</v>
      </c>
      <c r="M202" s="132">
        <f>-$AF172</f>
        <v>6.6162367082863438E-3</v>
      </c>
      <c r="N202" s="132">
        <f>-$AE172</f>
        <v>-2.3646977112248098E-3</v>
      </c>
      <c r="Q202" s="132">
        <f>-$AF173</f>
        <v>5.2747626591666003E-3</v>
      </c>
      <c r="R202" s="132">
        <f>-$AE173</f>
        <v>-2.2953086835606844E-3</v>
      </c>
      <c r="U202" s="132">
        <f>-$AF174</f>
        <v>5.0223860001254467E-3</v>
      </c>
      <c r="V202" s="132">
        <f>-$AE174</f>
        <v>1.0090353133036441E-2</v>
      </c>
      <c r="Y202" s="132">
        <f>-$AF175</f>
        <v>1.0866330050805997E-2</v>
      </c>
      <c r="Z202" s="132">
        <f>-$AE175</f>
        <v>-3.1037759518283883E-3</v>
      </c>
      <c r="AC202" s="132">
        <f>-$AF176</f>
        <v>4.5686513428201542E-2</v>
      </c>
      <c r="AD202" s="132">
        <f>-$AE176</f>
        <v>3.928346261709089E-2</v>
      </c>
      <c r="AG202" s="132">
        <f>-$AF177</f>
        <v>7.3924776371724274E-2</v>
      </c>
      <c r="AH202" s="132">
        <f>-$AE177</f>
        <v>-2.6652751789789088E-4</v>
      </c>
    </row>
    <row r="203" spans="1:65" s="132" customFormat="1" x14ac:dyDescent="0.25">
      <c r="F203" s="2" t="s">
        <v>105</v>
      </c>
      <c r="G203" s="8"/>
      <c r="K203" s="132">
        <f>$AH171</f>
        <v>3.6492356831153948E-2</v>
      </c>
      <c r="O203" s="132">
        <f>$AH172</f>
        <v>0.1700390956832962</v>
      </c>
      <c r="S203" s="132">
        <f>$AH173</f>
        <v>1.4391044272046646E-2</v>
      </c>
      <c r="W203" s="132">
        <f>$AH174</f>
        <v>1.4343707623188059E-2</v>
      </c>
      <c r="AA203" s="132">
        <f>$AH175</f>
        <v>1.9367220723828633E-2</v>
      </c>
      <c r="AE203" s="132">
        <f>$AH176</f>
        <v>1.9079852051812979E-2</v>
      </c>
      <c r="AI203" s="132">
        <f>$AH177</f>
        <v>2.6197194392316187E-2</v>
      </c>
    </row>
    <row r="204" spans="1:65" x14ac:dyDescent="0.25">
      <c r="F204" s="2"/>
      <c r="G204" s="8"/>
      <c r="H204" s="132"/>
      <c r="I204" s="132"/>
      <c r="J204" s="132"/>
      <c r="K204" s="132"/>
    </row>
    <row r="205" spans="1:65" s="5" customFormat="1" x14ac:dyDescent="0.25">
      <c r="A205" s="4"/>
      <c r="E205" s="6"/>
      <c r="O205" s="6"/>
      <c r="Y205" s="6"/>
      <c r="AI205" s="6"/>
      <c r="AO205" s="4"/>
      <c r="AS205" s="6"/>
      <c r="BC205" s="6"/>
      <c r="BM205" s="6"/>
    </row>
    <row r="207" spans="1:65" x14ac:dyDescent="0.25">
      <c r="B207" s="2"/>
      <c r="L207" s="2"/>
      <c r="V207" s="2"/>
      <c r="AF207" s="2"/>
      <c r="AP207" s="2"/>
      <c r="AZ207" s="2"/>
      <c r="BJ207" s="2"/>
    </row>
    <row r="208" spans="1:65" x14ac:dyDescent="0.25">
      <c r="B208" s="64"/>
      <c r="C208" s="64"/>
      <c r="D208" s="64"/>
      <c r="E208" s="64"/>
      <c r="F208" s="64"/>
      <c r="G208" s="64"/>
      <c r="L208" s="64"/>
      <c r="M208" s="64"/>
      <c r="N208" s="64"/>
      <c r="O208" s="64"/>
      <c r="P208" s="64"/>
      <c r="Q208" s="64"/>
      <c r="V208" s="64"/>
      <c r="W208" s="64"/>
      <c r="X208" s="64"/>
      <c r="Y208" s="64"/>
      <c r="Z208" s="64"/>
      <c r="AA208" s="64"/>
    </row>
    <row r="209" spans="2:66" x14ac:dyDescent="0.25">
      <c r="B209" s="3"/>
      <c r="C209" s="64"/>
      <c r="D209" s="64"/>
      <c r="E209" s="64"/>
      <c r="F209" s="64"/>
      <c r="G209" s="64"/>
      <c r="L209" s="3"/>
      <c r="M209" s="64"/>
      <c r="N209" s="64"/>
      <c r="O209" s="64"/>
      <c r="P209" s="64"/>
      <c r="Q209" s="64"/>
      <c r="V209" s="3"/>
      <c r="W209" s="64"/>
      <c r="X209" s="64"/>
      <c r="Y209" s="64"/>
      <c r="Z209" s="64"/>
      <c r="AA209" s="64"/>
      <c r="AF209" s="3"/>
      <c r="AP209" s="3"/>
      <c r="AQ209" s="3"/>
      <c r="AZ209" s="3"/>
      <c r="BJ209" s="3"/>
    </row>
    <row r="210" spans="2:66" x14ac:dyDescent="0.25">
      <c r="B210" s="64"/>
      <c r="C210" s="3"/>
      <c r="D210" s="64"/>
      <c r="E210" s="64"/>
      <c r="F210" s="64"/>
      <c r="G210" s="64"/>
      <c r="L210" s="64"/>
      <c r="M210" s="3"/>
      <c r="N210" s="64"/>
      <c r="O210" s="64"/>
      <c r="P210" s="64"/>
      <c r="Q210" s="64"/>
      <c r="V210" s="64"/>
      <c r="W210" s="3"/>
      <c r="X210" s="64"/>
      <c r="Y210" s="64"/>
      <c r="Z210" s="64"/>
      <c r="AA210" s="64"/>
      <c r="AG210" s="3"/>
      <c r="AQ210" s="3"/>
      <c r="AR210" s="3"/>
      <c r="BA210" s="3"/>
      <c r="BK210" s="3"/>
    </row>
    <row r="211" spans="2:66" x14ac:dyDescent="0.25">
      <c r="B211" s="64"/>
      <c r="C211" s="3"/>
      <c r="D211" s="64"/>
      <c r="E211" s="64"/>
      <c r="F211" s="64"/>
      <c r="G211" s="64"/>
      <c r="L211" s="64"/>
      <c r="M211" s="3"/>
      <c r="N211" s="3"/>
      <c r="O211" s="64"/>
      <c r="P211" s="64"/>
      <c r="Q211" s="64"/>
      <c r="V211" s="64"/>
      <c r="W211" s="64"/>
      <c r="X211" s="3"/>
      <c r="Y211" s="64"/>
      <c r="Z211" s="64"/>
      <c r="AA211" s="64"/>
      <c r="AG211" s="3"/>
      <c r="AQ211" s="3"/>
      <c r="AR211" s="3"/>
      <c r="BA211" s="3"/>
      <c r="BK211" s="3"/>
      <c r="BL211" s="3"/>
    </row>
    <row r="212" spans="2:66" x14ac:dyDescent="0.25">
      <c r="B212" s="64"/>
      <c r="C212" s="3"/>
      <c r="D212" s="64"/>
      <c r="E212" s="64"/>
      <c r="F212" s="64"/>
      <c r="G212" s="64"/>
      <c r="L212" s="64"/>
      <c r="M212" s="64"/>
      <c r="N212" s="3"/>
      <c r="O212" s="64"/>
      <c r="P212" s="64"/>
      <c r="Q212" s="64"/>
      <c r="V212" s="64"/>
      <c r="W212" s="64"/>
      <c r="X212" s="3"/>
      <c r="Y212" s="64"/>
      <c r="Z212" s="64"/>
      <c r="AA212" s="64"/>
      <c r="AG212" s="3"/>
      <c r="AQ212" s="3"/>
      <c r="AR212" s="3"/>
      <c r="BA212" s="3"/>
      <c r="BK212" s="3"/>
      <c r="BL212" s="3"/>
    </row>
    <row r="213" spans="2:66" x14ac:dyDescent="0.25">
      <c r="B213" s="64"/>
      <c r="C213" s="3"/>
      <c r="D213" s="64"/>
      <c r="E213" s="64"/>
      <c r="F213" s="64"/>
      <c r="G213" s="64"/>
      <c r="L213" s="64"/>
      <c r="M213" s="64"/>
      <c r="N213" s="3"/>
      <c r="O213" s="64"/>
      <c r="P213" s="64"/>
      <c r="Q213" s="64"/>
      <c r="V213" s="64"/>
      <c r="W213" s="64"/>
      <c r="X213" s="3"/>
      <c r="Y213" s="64"/>
      <c r="Z213" s="64"/>
      <c r="AA213" s="64"/>
      <c r="AG213" s="3"/>
      <c r="AQ213" s="3"/>
      <c r="AR213" s="3"/>
      <c r="AU213" s="1"/>
      <c r="BA213" s="3"/>
      <c r="BK213" s="3"/>
      <c r="BL213" s="3"/>
    </row>
    <row r="214" spans="2:66" x14ac:dyDescent="0.25">
      <c r="B214" s="64"/>
      <c r="C214" s="3"/>
      <c r="D214" s="64"/>
      <c r="E214" s="64"/>
      <c r="F214" s="64"/>
      <c r="G214" s="64"/>
      <c r="L214" s="64"/>
      <c r="M214" s="64"/>
      <c r="N214" s="3"/>
      <c r="O214" s="64"/>
      <c r="P214" s="64"/>
      <c r="Q214" s="64"/>
      <c r="V214" s="64"/>
      <c r="W214" s="64"/>
      <c r="X214" s="3"/>
      <c r="Y214" s="64"/>
      <c r="Z214" s="64"/>
      <c r="AA214" s="64"/>
      <c r="AG214" s="3"/>
      <c r="AQ214" s="3"/>
      <c r="AR214" s="3"/>
      <c r="BA214" s="3"/>
      <c r="BK214" s="3"/>
      <c r="BL214" s="3"/>
    </row>
    <row r="215" spans="2:66" x14ac:dyDescent="0.25">
      <c r="B215" s="64"/>
      <c r="C215" s="3"/>
      <c r="D215" s="64"/>
      <c r="E215" s="64"/>
      <c r="F215" s="64"/>
      <c r="G215" s="64"/>
      <c r="L215" s="64"/>
      <c r="M215" s="64"/>
      <c r="N215" s="3"/>
      <c r="O215" s="64"/>
      <c r="P215" s="64"/>
      <c r="Q215" s="64"/>
      <c r="V215" s="64"/>
      <c r="W215" s="64"/>
      <c r="X215" s="3"/>
      <c r="Y215" s="64"/>
      <c r="Z215" s="64"/>
      <c r="AA215" s="64"/>
      <c r="AG215" s="3"/>
      <c r="AQ215" s="3"/>
      <c r="AR215" s="3"/>
      <c r="AT215" s="1"/>
      <c r="BA215" s="3"/>
      <c r="BD215" s="1"/>
      <c r="BK215" s="3"/>
      <c r="BL215" s="3"/>
      <c r="BN215" s="1"/>
    </row>
    <row r="216" spans="2:66" x14ac:dyDescent="0.25">
      <c r="B216" s="64"/>
      <c r="C216" s="3"/>
      <c r="D216" s="64"/>
      <c r="E216" s="64"/>
      <c r="F216" s="64"/>
      <c r="G216" s="64"/>
      <c r="L216" s="64"/>
      <c r="M216" s="64"/>
      <c r="N216" s="3"/>
      <c r="O216" s="64"/>
      <c r="P216" s="64"/>
      <c r="Q216" s="64"/>
      <c r="V216" s="64"/>
      <c r="W216" s="64"/>
      <c r="X216" s="3"/>
      <c r="Y216" s="64"/>
      <c r="Z216" s="64"/>
      <c r="AA216" s="64"/>
      <c r="AG216" s="3"/>
      <c r="AQ216" s="3"/>
      <c r="AR216" s="3"/>
      <c r="BA216" s="3"/>
      <c r="BK216" s="3"/>
      <c r="BL216" s="3"/>
    </row>
    <row r="217" spans="2:66" x14ac:dyDescent="0.25">
      <c r="B217" s="64"/>
      <c r="C217" s="3"/>
      <c r="D217" s="64"/>
      <c r="E217" s="64"/>
      <c r="F217" s="64"/>
      <c r="G217" s="64"/>
      <c r="L217" s="64"/>
      <c r="M217" s="64"/>
      <c r="N217" s="3"/>
      <c r="O217" s="64"/>
      <c r="P217" s="64"/>
      <c r="Q217" s="64"/>
      <c r="V217" s="64"/>
      <c r="W217" s="64"/>
      <c r="X217" s="3"/>
      <c r="Y217" s="64"/>
      <c r="Z217" s="64"/>
      <c r="AA217" s="64"/>
      <c r="AH217" s="3"/>
      <c r="AQ217" s="3"/>
      <c r="AR217" s="3"/>
      <c r="BA217" s="3"/>
      <c r="BK217" s="3"/>
      <c r="BL217" s="3"/>
    </row>
    <row r="218" spans="2:66" x14ac:dyDescent="0.25">
      <c r="B218" s="64"/>
      <c r="C218" s="3"/>
      <c r="D218" s="64"/>
      <c r="E218" s="64"/>
      <c r="F218" s="64"/>
      <c r="G218" s="64"/>
      <c r="L218" s="64"/>
      <c r="M218" s="64"/>
      <c r="N218" s="3"/>
      <c r="O218" s="64"/>
      <c r="P218" s="64"/>
      <c r="Q218" s="64"/>
      <c r="V218" s="64"/>
      <c r="W218" s="64"/>
      <c r="X218" s="3"/>
      <c r="Y218" s="64"/>
      <c r="Z218" s="64"/>
      <c r="AA218" s="64"/>
      <c r="AH218" s="3"/>
      <c r="AQ218" s="3"/>
      <c r="AR218" s="3"/>
      <c r="BA218" s="3"/>
      <c r="BK218" s="3"/>
      <c r="BL218" s="3"/>
    </row>
    <row r="219" spans="2:66" x14ac:dyDescent="0.25">
      <c r="B219" s="64"/>
      <c r="C219" s="64"/>
      <c r="D219" s="3"/>
      <c r="E219" s="64"/>
      <c r="F219" s="64"/>
      <c r="G219" s="64"/>
      <c r="L219" s="64"/>
      <c r="M219" s="64"/>
      <c r="N219" s="3"/>
      <c r="O219" s="64"/>
      <c r="P219" s="64"/>
      <c r="Q219" s="64"/>
      <c r="V219" s="64"/>
      <c r="W219" s="64"/>
      <c r="X219" s="3"/>
      <c r="Y219" s="64"/>
      <c r="Z219" s="64"/>
      <c r="AA219" s="64"/>
      <c r="AH219" s="3"/>
      <c r="AQ219" s="3"/>
      <c r="AR219" s="3"/>
      <c r="BA219" s="3"/>
      <c r="BK219" s="3"/>
      <c r="BL219" s="3"/>
    </row>
    <row r="220" spans="2:66" x14ac:dyDescent="0.25">
      <c r="B220" s="64"/>
      <c r="C220" s="64"/>
      <c r="D220" s="3"/>
      <c r="E220" s="64"/>
      <c r="F220" s="64"/>
      <c r="G220" s="64"/>
      <c r="L220" s="64"/>
      <c r="M220" s="64"/>
      <c r="N220" s="3"/>
      <c r="O220" s="64"/>
      <c r="P220" s="63"/>
      <c r="Q220" s="64"/>
      <c r="V220" s="64"/>
      <c r="W220" s="64"/>
      <c r="X220" s="3"/>
      <c r="Y220" s="64"/>
      <c r="Z220" s="64"/>
      <c r="AA220" s="64"/>
      <c r="AH220" s="3"/>
      <c r="AR220" s="3"/>
      <c r="AS220" s="3"/>
      <c r="BB220" s="3"/>
      <c r="BL220" s="3"/>
    </row>
    <row r="221" spans="2:66" x14ac:dyDescent="0.25">
      <c r="B221" s="64"/>
      <c r="C221" s="64"/>
      <c r="D221" s="3"/>
      <c r="E221" s="64"/>
      <c r="F221" s="64"/>
      <c r="G221" s="64"/>
      <c r="L221" s="64"/>
      <c r="M221" s="64"/>
      <c r="N221" s="3"/>
      <c r="O221" s="64"/>
      <c r="P221" s="64"/>
      <c r="Q221" s="64"/>
      <c r="V221" s="64"/>
      <c r="W221" s="64"/>
      <c r="X221" s="3"/>
      <c r="Y221" s="64"/>
      <c r="Z221" s="63"/>
      <c r="AA221" s="64"/>
      <c r="AH221" s="3"/>
      <c r="AR221" s="3"/>
      <c r="AS221" s="3"/>
      <c r="BB221" s="3"/>
      <c r="BL221" s="3"/>
    </row>
    <row r="222" spans="2:66" x14ac:dyDescent="0.25">
      <c r="B222" s="64"/>
      <c r="C222" s="64"/>
      <c r="D222" s="3"/>
      <c r="E222" s="64"/>
      <c r="F222" s="64"/>
      <c r="G222" s="64"/>
      <c r="L222" s="64"/>
      <c r="M222" s="64"/>
      <c r="N222" s="3"/>
      <c r="O222" s="64"/>
      <c r="P222" s="64"/>
      <c r="Q222" s="64"/>
      <c r="V222" s="64"/>
      <c r="W222" s="64"/>
      <c r="X222" s="3"/>
      <c r="Y222" s="64"/>
      <c r="Z222" s="64"/>
      <c r="AA222" s="64"/>
      <c r="AH222" s="3"/>
      <c r="AR222" s="3"/>
      <c r="AS222" s="3"/>
      <c r="BB222" s="3"/>
      <c r="BL222" s="3"/>
    </row>
    <row r="223" spans="2:66" x14ac:dyDescent="0.25">
      <c r="B223" s="64"/>
      <c r="C223" s="64"/>
      <c r="D223" s="3"/>
      <c r="E223" s="64"/>
      <c r="F223" s="64"/>
      <c r="G223" s="64"/>
      <c r="L223" s="64"/>
      <c r="M223" s="3"/>
      <c r="N223" s="3"/>
      <c r="O223" s="64"/>
      <c r="P223" s="64"/>
      <c r="Q223" s="64"/>
      <c r="V223" s="64"/>
      <c r="W223" s="64"/>
      <c r="X223" s="3"/>
      <c r="Y223" s="64"/>
      <c r="Z223" s="64"/>
      <c r="AA223" s="64"/>
      <c r="AH223" s="3"/>
      <c r="AR223" s="3"/>
      <c r="AS223" s="3"/>
      <c r="BB223" s="3"/>
      <c r="BL223" s="3"/>
    </row>
    <row r="224" spans="2:66" x14ac:dyDescent="0.25">
      <c r="B224" s="64"/>
      <c r="C224" s="64"/>
      <c r="D224" s="3"/>
      <c r="E224" s="64"/>
      <c r="F224" s="64"/>
      <c r="G224" s="64"/>
      <c r="L224" s="64"/>
      <c r="M224" s="3"/>
      <c r="N224" s="64"/>
      <c r="O224" s="64"/>
      <c r="P224" s="64"/>
      <c r="Q224" s="64"/>
      <c r="V224" s="64"/>
      <c r="W224" s="3"/>
      <c r="X224" s="3"/>
      <c r="Y224" s="64"/>
      <c r="Z224" s="64"/>
      <c r="AA224" s="64"/>
      <c r="AH224" s="3"/>
      <c r="AR224" s="3"/>
      <c r="AS224" s="3"/>
      <c r="BB224" s="3"/>
      <c r="BL224" s="3"/>
      <c r="BN224" s="1"/>
    </row>
    <row r="225" spans="2:66" x14ac:dyDescent="0.25">
      <c r="B225" s="64"/>
      <c r="C225" s="64"/>
      <c r="D225" s="3"/>
      <c r="E225" s="64"/>
      <c r="F225" s="64"/>
      <c r="G225" s="64"/>
      <c r="L225" s="64"/>
      <c r="M225" s="3"/>
      <c r="N225" s="64"/>
      <c r="O225" s="64"/>
      <c r="P225" s="64"/>
      <c r="Q225" s="64"/>
      <c r="V225" s="64"/>
      <c r="W225" s="3"/>
      <c r="X225" s="64"/>
      <c r="Y225" s="64"/>
      <c r="Z225" s="64"/>
      <c r="AA225" s="64"/>
      <c r="AH225" s="3"/>
      <c r="AR225" s="3"/>
      <c r="AS225" s="3"/>
      <c r="BB225" s="3"/>
      <c r="BL225" s="3"/>
    </row>
    <row r="226" spans="2:66" x14ac:dyDescent="0.25">
      <c r="B226" s="64"/>
      <c r="C226" s="64"/>
      <c r="D226" s="3"/>
      <c r="E226" s="64"/>
      <c r="F226" s="64"/>
      <c r="G226" s="64"/>
      <c r="L226" s="64"/>
      <c r="M226" s="3"/>
      <c r="N226" s="64"/>
      <c r="O226" s="64"/>
      <c r="P226" s="64"/>
      <c r="Q226" s="64"/>
      <c r="V226" s="64"/>
      <c r="W226" s="3"/>
      <c r="X226" s="64"/>
      <c r="Y226" s="64"/>
      <c r="Z226" s="64"/>
      <c r="AA226" s="64"/>
      <c r="AH226" s="3"/>
      <c r="AR226" s="3"/>
      <c r="AS226" s="3"/>
      <c r="BB226" s="3"/>
      <c r="BK226" s="3"/>
      <c r="BL226" s="3"/>
    </row>
    <row r="227" spans="2:66" x14ac:dyDescent="0.25">
      <c r="B227" s="64"/>
      <c r="C227" s="64"/>
      <c r="D227" s="3"/>
      <c r="E227" s="64"/>
      <c r="F227" s="64"/>
      <c r="G227" s="64"/>
      <c r="L227" s="64"/>
      <c r="M227" s="3"/>
      <c r="N227" s="64"/>
      <c r="O227" s="64"/>
      <c r="P227" s="64"/>
      <c r="Q227" s="64"/>
      <c r="V227" s="64"/>
      <c r="W227" s="3"/>
      <c r="X227" s="64"/>
      <c r="Y227" s="64"/>
      <c r="Z227" s="64"/>
      <c r="AA227" s="64"/>
      <c r="AH227" s="3"/>
      <c r="AJ227" s="1"/>
      <c r="AR227" s="3"/>
      <c r="AS227" s="3"/>
      <c r="BB227" s="3"/>
      <c r="BK227" s="3"/>
      <c r="BL227" s="3"/>
    </row>
    <row r="228" spans="2:66" x14ac:dyDescent="0.25">
      <c r="B228" s="64"/>
      <c r="C228" s="64"/>
      <c r="D228" s="3"/>
      <c r="E228" s="64"/>
      <c r="F228" s="64"/>
      <c r="G228" s="64"/>
      <c r="L228" s="64"/>
      <c r="M228" s="3"/>
      <c r="N228" s="64"/>
      <c r="O228" s="64"/>
      <c r="P228" s="64"/>
      <c r="Q228" s="64"/>
      <c r="V228" s="64"/>
      <c r="W228" s="3"/>
      <c r="X228" s="64"/>
      <c r="Y228" s="64"/>
      <c r="Z228" s="64"/>
      <c r="AA228" s="64"/>
      <c r="AH228" s="3"/>
      <c r="AR228" s="3"/>
      <c r="AS228" s="3"/>
      <c r="BB228" s="3"/>
      <c r="BK228" s="3"/>
      <c r="BL228" s="3"/>
    </row>
    <row r="229" spans="2:66" x14ac:dyDescent="0.25">
      <c r="B229" s="64"/>
      <c r="C229" s="64"/>
      <c r="D229" s="3"/>
      <c r="E229" s="64"/>
      <c r="F229" s="63"/>
      <c r="G229" s="64"/>
      <c r="L229" s="64"/>
      <c r="M229" s="3"/>
      <c r="N229" s="64"/>
      <c r="O229" s="64"/>
      <c r="P229" s="64"/>
      <c r="Q229" s="64"/>
      <c r="V229" s="64"/>
      <c r="W229" s="3"/>
      <c r="X229" s="64"/>
      <c r="Y229" s="64"/>
      <c r="Z229" s="64"/>
      <c r="AA229" s="64"/>
      <c r="AH229" s="3"/>
      <c r="AR229" s="3"/>
      <c r="AS229" s="3"/>
      <c r="BB229" s="3"/>
      <c r="BK229" s="3"/>
      <c r="BL229" s="3"/>
    </row>
    <row r="230" spans="2:66" x14ac:dyDescent="0.25">
      <c r="B230" s="64"/>
      <c r="C230" s="64"/>
      <c r="D230" s="3"/>
      <c r="E230" s="64"/>
      <c r="F230" s="64"/>
      <c r="G230" s="64"/>
      <c r="L230" s="64"/>
      <c r="M230" s="3"/>
      <c r="N230" s="64"/>
      <c r="O230" s="64"/>
      <c r="P230" s="64"/>
      <c r="Q230" s="64"/>
      <c r="V230" s="64"/>
      <c r="W230" s="3"/>
      <c r="X230" s="64"/>
      <c r="Y230" s="64"/>
      <c r="Z230" s="64"/>
      <c r="AA230" s="64"/>
      <c r="AH230" s="3"/>
      <c r="AR230" s="3"/>
      <c r="AS230" s="3"/>
      <c r="BB230" s="3"/>
      <c r="BK230" s="3"/>
      <c r="BL230" s="3"/>
    </row>
    <row r="231" spans="2:66" x14ac:dyDescent="0.25">
      <c r="B231" s="64"/>
      <c r="C231" s="64"/>
      <c r="D231" s="3"/>
      <c r="E231" s="64"/>
      <c r="F231" s="64"/>
      <c r="G231" s="64"/>
      <c r="L231" s="64"/>
      <c r="M231" s="3"/>
      <c r="N231" s="64"/>
      <c r="O231" s="64"/>
      <c r="P231" s="64"/>
      <c r="Q231" s="64"/>
      <c r="V231" s="64"/>
      <c r="W231" s="3"/>
      <c r="X231" s="64"/>
      <c r="Y231" s="64"/>
      <c r="Z231" s="64"/>
      <c r="AA231" s="64"/>
      <c r="AH231" s="3"/>
      <c r="AR231" s="3"/>
      <c r="AS231" s="3"/>
      <c r="BB231" s="3"/>
      <c r="BK231" s="3"/>
      <c r="BL231" s="3"/>
    </row>
    <row r="232" spans="2:66" x14ac:dyDescent="0.25">
      <c r="B232" s="64"/>
      <c r="C232" s="64"/>
      <c r="D232" s="3"/>
      <c r="E232" s="64"/>
      <c r="F232" s="64"/>
      <c r="G232" s="64"/>
      <c r="L232" s="64"/>
      <c r="M232" s="64"/>
      <c r="N232" s="64"/>
      <c r="O232" s="64"/>
      <c r="P232" s="64"/>
      <c r="Q232" s="64"/>
      <c r="V232" s="64"/>
      <c r="W232" s="3"/>
      <c r="X232" s="64"/>
      <c r="Y232" s="64"/>
      <c r="Z232" s="64"/>
      <c r="AA232" s="64"/>
      <c r="AH232" s="3"/>
      <c r="AR232" s="3"/>
      <c r="AS232" s="3"/>
      <c r="BB232" s="3"/>
      <c r="BK232" s="3"/>
      <c r="BL232" s="3"/>
    </row>
    <row r="233" spans="2:66" x14ac:dyDescent="0.25">
      <c r="B233" s="64"/>
      <c r="C233" s="64"/>
      <c r="D233" s="3"/>
      <c r="E233" s="64"/>
      <c r="F233" s="64"/>
      <c r="G233" s="64"/>
      <c r="AG233" s="3"/>
      <c r="AH233" s="3"/>
      <c r="AR233" s="3"/>
      <c r="AS233" s="3"/>
      <c r="AT233" s="1"/>
      <c r="BB233" s="3"/>
      <c r="BD233" s="1"/>
      <c r="BK233" s="3"/>
      <c r="BL233" s="3"/>
      <c r="BN233" s="1"/>
    </row>
    <row r="234" spans="2:66" x14ac:dyDescent="0.25">
      <c r="B234" s="64"/>
      <c r="C234" s="64"/>
      <c r="D234" s="3"/>
      <c r="E234" s="64"/>
      <c r="F234" s="64"/>
      <c r="G234" s="64"/>
      <c r="AG234" s="3"/>
      <c r="AR234" s="3"/>
      <c r="AS234" s="3"/>
      <c r="BB234" s="3"/>
      <c r="BK234" s="3"/>
      <c r="BL234" s="3"/>
    </row>
    <row r="235" spans="2:66" x14ac:dyDescent="0.25">
      <c r="AG235" s="3"/>
      <c r="AR235" s="3"/>
      <c r="AS235" s="3"/>
      <c r="BB235" s="3"/>
      <c r="BK235" s="3"/>
      <c r="BL235" s="3"/>
    </row>
    <row r="236" spans="2:66" x14ac:dyDescent="0.25">
      <c r="AR236" s="3"/>
      <c r="BB236" s="3"/>
      <c r="BL236" s="3"/>
    </row>
    <row r="237" spans="2:66" x14ac:dyDescent="0.25">
      <c r="AR237" s="3"/>
      <c r="BB237" s="3"/>
      <c r="BL237" s="3"/>
    </row>
    <row r="238" spans="2:66" x14ac:dyDescent="0.25">
      <c r="AR238" s="3"/>
      <c r="BB238" s="3"/>
      <c r="BL238" s="3"/>
    </row>
    <row r="241" spans="2:66" x14ac:dyDescent="0.25">
      <c r="B241" s="2"/>
      <c r="L241" s="2"/>
      <c r="V241" s="2"/>
      <c r="AF241" s="2"/>
      <c r="AP241" s="2"/>
      <c r="AZ241" s="2"/>
      <c r="BJ241" s="2"/>
    </row>
    <row r="242" spans="2:66" x14ac:dyDescent="0.25">
      <c r="B242" s="64"/>
      <c r="C242" s="64"/>
      <c r="D242" s="64"/>
      <c r="E242" s="64"/>
      <c r="F242" s="64"/>
      <c r="G242" s="64"/>
      <c r="L242" s="64"/>
      <c r="M242" s="64"/>
      <c r="N242" s="64"/>
      <c r="O242" s="64"/>
      <c r="P242" s="64"/>
      <c r="Q242" s="64"/>
      <c r="R242" s="64"/>
      <c r="S242" s="64"/>
      <c r="V242" s="64"/>
      <c r="W242" s="64"/>
      <c r="X242" s="64"/>
      <c r="Y242" s="64"/>
      <c r="Z242" s="64"/>
      <c r="AA242" s="64"/>
    </row>
    <row r="243" spans="2:66" x14ac:dyDescent="0.25">
      <c r="B243" s="3"/>
      <c r="C243" s="64"/>
      <c r="D243" s="64"/>
      <c r="E243" s="64"/>
      <c r="F243" s="64"/>
      <c r="G243" s="64"/>
      <c r="L243" s="3"/>
      <c r="M243" s="64"/>
      <c r="N243" s="64"/>
      <c r="O243" s="64"/>
      <c r="P243" s="64"/>
      <c r="Q243" s="64"/>
      <c r="R243" s="64"/>
      <c r="S243" s="64"/>
      <c r="V243" s="3"/>
      <c r="W243" s="64"/>
      <c r="X243" s="64"/>
      <c r="Y243" s="64"/>
      <c r="Z243" s="64"/>
      <c r="AA243" s="64"/>
      <c r="AF243" s="3"/>
      <c r="AP243" s="3"/>
      <c r="AQ243" s="3"/>
      <c r="AZ243" s="3"/>
      <c r="BJ243" s="3"/>
    </row>
    <row r="244" spans="2:66" x14ac:dyDescent="0.25">
      <c r="B244" s="64"/>
      <c r="C244" s="3"/>
      <c r="D244" s="64"/>
      <c r="E244" s="64"/>
      <c r="F244" s="63"/>
      <c r="G244" s="64"/>
      <c r="L244" s="64"/>
      <c r="M244" s="3"/>
      <c r="N244" s="64"/>
      <c r="O244" s="64"/>
      <c r="P244" s="63"/>
      <c r="Q244" s="64"/>
      <c r="R244" s="64"/>
      <c r="S244" s="64"/>
      <c r="V244" s="64"/>
      <c r="W244" s="3"/>
      <c r="X244" s="64"/>
      <c r="Y244" s="64"/>
      <c r="Z244" s="63"/>
      <c r="AA244" s="64"/>
      <c r="AG244" s="3"/>
      <c r="AJ244" s="1"/>
      <c r="AQ244" s="3"/>
      <c r="AR244" s="3"/>
      <c r="AT244" s="1"/>
      <c r="AU244" s="1"/>
      <c r="BA244" s="3"/>
      <c r="BD244" s="1"/>
      <c r="BK244" s="3"/>
      <c r="BN244" s="1"/>
    </row>
    <row r="245" spans="2:66" x14ac:dyDescent="0.25">
      <c r="B245" s="64"/>
      <c r="C245" s="3"/>
      <c r="D245" s="64"/>
      <c r="E245" s="64"/>
      <c r="F245" s="63"/>
      <c r="G245" s="64"/>
      <c r="L245" s="64"/>
      <c r="M245" s="3"/>
      <c r="N245" s="3"/>
      <c r="O245" s="64"/>
      <c r="P245" s="63"/>
      <c r="Q245" s="64"/>
      <c r="R245" s="64"/>
      <c r="S245" s="64"/>
      <c r="V245" s="64"/>
      <c r="W245" s="3"/>
      <c r="X245" s="64"/>
      <c r="Y245" s="64"/>
      <c r="Z245" s="63"/>
      <c r="AA245" s="64"/>
      <c r="AG245" s="3"/>
      <c r="AJ245" s="1"/>
      <c r="AQ245" s="3"/>
      <c r="AR245" s="3"/>
      <c r="AT245" s="1"/>
      <c r="AU245" s="1"/>
      <c r="BA245" s="3"/>
      <c r="BD245" s="1"/>
      <c r="BK245" s="3"/>
      <c r="BN245" s="1"/>
    </row>
    <row r="246" spans="2:66" x14ac:dyDescent="0.25">
      <c r="B246" s="64"/>
      <c r="C246" s="3"/>
      <c r="D246" s="64"/>
      <c r="E246" s="64"/>
      <c r="F246" s="63"/>
      <c r="G246" s="64"/>
      <c r="L246" s="64"/>
      <c r="M246" s="3"/>
      <c r="N246" s="3"/>
      <c r="O246" s="64"/>
      <c r="P246" s="63"/>
      <c r="Q246" s="64"/>
      <c r="R246" s="64"/>
      <c r="S246" s="64"/>
      <c r="V246" s="64"/>
      <c r="W246" s="3"/>
      <c r="X246" s="64"/>
      <c r="Y246" s="64"/>
      <c r="Z246" s="63"/>
      <c r="AA246" s="64"/>
      <c r="AG246" s="3"/>
      <c r="AJ246" s="1"/>
      <c r="AQ246" s="3"/>
      <c r="AR246" s="3"/>
      <c r="AT246" s="1"/>
      <c r="AU246" s="1"/>
      <c r="BA246" s="3"/>
      <c r="BD246" s="1"/>
      <c r="BK246" s="3"/>
      <c r="BN246" s="1"/>
    </row>
    <row r="247" spans="2:66" x14ac:dyDescent="0.25">
      <c r="B247" s="64"/>
      <c r="C247" s="3"/>
      <c r="D247" s="64"/>
      <c r="E247" s="64"/>
      <c r="F247" s="63"/>
      <c r="G247" s="64"/>
      <c r="L247" s="64"/>
      <c r="M247" s="3"/>
      <c r="N247" s="3"/>
      <c r="O247" s="64"/>
      <c r="P247" s="63"/>
      <c r="Q247" s="64"/>
      <c r="R247" s="64"/>
      <c r="S247" s="64"/>
      <c r="V247" s="64"/>
      <c r="W247" s="3"/>
      <c r="X247" s="64"/>
      <c r="Y247" s="64"/>
      <c r="Z247" s="63"/>
      <c r="AA247" s="64"/>
      <c r="AG247" s="3"/>
      <c r="AJ247" s="1"/>
      <c r="AQ247" s="3"/>
      <c r="AR247" s="3"/>
      <c r="AT247" s="1"/>
      <c r="AU247" s="1"/>
      <c r="BA247" s="3"/>
      <c r="BD247" s="1"/>
      <c r="BK247" s="3"/>
      <c r="BN247" s="1"/>
    </row>
    <row r="248" spans="2:66" x14ac:dyDescent="0.25">
      <c r="B248" s="64"/>
      <c r="C248" s="3"/>
      <c r="D248" s="64"/>
      <c r="E248" s="64"/>
      <c r="F248" s="63"/>
      <c r="G248" s="64"/>
      <c r="L248" s="64"/>
      <c r="M248" s="3"/>
      <c r="N248" s="3"/>
      <c r="O248" s="64"/>
      <c r="P248" s="63"/>
      <c r="Q248" s="64"/>
      <c r="R248" s="64"/>
      <c r="S248" s="64"/>
      <c r="V248" s="64"/>
      <c r="W248" s="3"/>
      <c r="X248" s="64"/>
      <c r="Y248" s="64"/>
      <c r="Z248" s="63"/>
      <c r="AA248" s="64"/>
      <c r="AG248" s="3"/>
      <c r="AJ248" s="1"/>
      <c r="AQ248" s="3"/>
      <c r="AR248" s="3"/>
      <c r="AT248" s="1"/>
      <c r="AU248" s="1"/>
      <c r="BA248" s="3"/>
      <c r="BD248" s="1"/>
      <c r="BK248" s="3"/>
      <c r="BN248" s="1"/>
    </row>
    <row r="249" spans="2:66" x14ac:dyDescent="0.25">
      <c r="B249" s="64"/>
      <c r="C249" s="3"/>
      <c r="D249" s="64"/>
      <c r="E249" s="64"/>
      <c r="F249" s="63"/>
      <c r="G249" s="64"/>
      <c r="L249" s="64"/>
      <c r="M249" s="64"/>
      <c r="N249" s="3"/>
      <c r="O249" s="64"/>
      <c r="P249" s="63"/>
      <c r="Q249" s="64"/>
      <c r="R249" s="64"/>
      <c r="S249" s="64"/>
      <c r="V249" s="64"/>
      <c r="W249" s="3"/>
      <c r="X249" s="64"/>
      <c r="Y249" s="64"/>
      <c r="Z249" s="63"/>
      <c r="AA249" s="64"/>
      <c r="AG249" s="3"/>
      <c r="AJ249" s="1"/>
      <c r="AQ249" s="3"/>
      <c r="AR249" s="3"/>
      <c r="AT249" s="1"/>
      <c r="AU249" s="1"/>
      <c r="BA249" s="3"/>
      <c r="BD249" s="1"/>
      <c r="BK249" s="3"/>
      <c r="BN249" s="1"/>
    </row>
    <row r="250" spans="2:66" x14ac:dyDescent="0.25">
      <c r="B250" s="64"/>
      <c r="C250" s="3"/>
      <c r="D250" s="64"/>
      <c r="E250" s="64"/>
      <c r="F250" s="63"/>
      <c r="G250" s="64"/>
      <c r="L250" s="64"/>
      <c r="M250" s="64"/>
      <c r="N250" s="3"/>
      <c r="O250" s="64"/>
      <c r="P250" s="63"/>
      <c r="Q250" s="64"/>
      <c r="R250" s="64"/>
      <c r="S250" s="64"/>
      <c r="V250" s="64"/>
      <c r="W250" s="3"/>
      <c r="X250" s="64"/>
      <c r="Y250" s="64"/>
      <c r="Z250" s="63"/>
      <c r="AA250" s="64"/>
      <c r="AG250" s="3"/>
      <c r="AJ250" s="1"/>
      <c r="AQ250" s="3"/>
      <c r="AR250" s="3"/>
      <c r="AT250" s="1"/>
      <c r="AU250" s="1"/>
      <c r="BA250" s="3"/>
      <c r="BD250" s="1"/>
      <c r="BK250" s="3"/>
      <c r="BN250" s="1"/>
    </row>
    <row r="251" spans="2:66" x14ac:dyDescent="0.25">
      <c r="B251" s="64"/>
      <c r="C251" s="3"/>
      <c r="D251" s="64"/>
      <c r="E251" s="64"/>
      <c r="F251" s="64"/>
      <c r="G251" s="64"/>
      <c r="L251" s="64"/>
      <c r="M251" s="64"/>
      <c r="N251" s="3"/>
      <c r="O251" s="64"/>
      <c r="P251" s="63"/>
      <c r="Q251" s="64"/>
      <c r="R251" s="64"/>
      <c r="S251" s="64"/>
      <c r="V251" s="64"/>
      <c r="W251" s="3"/>
      <c r="X251" s="64"/>
      <c r="Y251" s="64"/>
      <c r="Z251" s="63"/>
      <c r="AA251" s="64"/>
      <c r="AG251" s="3"/>
      <c r="AQ251" s="3"/>
      <c r="AR251" s="3"/>
      <c r="BA251" s="3"/>
      <c r="BK251" s="3"/>
    </row>
    <row r="252" spans="2:66" x14ac:dyDescent="0.25">
      <c r="B252" s="64"/>
      <c r="C252" s="3"/>
      <c r="D252" s="64"/>
      <c r="E252" s="64"/>
      <c r="F252" s="64"/>
      <c r="G252" s="64"/>
      <c r="L252" s="64"/>
      <c r="M252" s="64"/>
      <c r="N252" s="3"/>
      <c r="O252" s="64"/>
      <c r="P252" s="63"/>
      <c r="Q252" s="64"/>
      <c r="R252" s="64"/>
      <c r="S252" s="64"/>
      <c r="V252" s="64"/>
      <c r="W252" s="64"/>
      <c r="X252" s="3"/>
      <c r="Y252" s="64"/>
      <c r="Z252" s="63"/>
      <c r="AA252" s="64"/>
      <c r="AG252" s="3"/>
      <c r="AQ252" s="3"/>
      <c r="AR252" s="3"/>
      <c r="BA252" s="3"/>
      <c r="BK252" s="3"/>
    </row>
    <row r="253" spans="2:66" x14ac:dyDescent="0.25">
      <c r="B253" s="64"/>
      <c r="C253" s="64"/>
      <c r="D253" s="3"/>
      <c r="E253" s="64"/>
      <c r="F253" s="63"/>
      <c r="G253" s="64"/>
      <c r="L253" s="64"/>
      <c r="M253" s="64"/>
      <c r="N253" s="3"/>
      <c r="O253" s="64"/>
      <c r="P253" s="63"/>
      <c r="Q253" s="64"/>
      <c r="R253" s="64"/>
      <c r="S253" s="64"/>
      <c r="V253" s="64"/>
      <c r="W253" s="64"/>
      <c r="X253" s="3"/>
      <c r="Y253" s="64"/>
      <c r="Z253" s="63"/>
      <c r="AA253" s="64"/>
      <c r="AH253" s="3"/>
      <c r="AJ253" s="1"/>
      <c r="AQ253" s="3"/>
      <c r="AR253" s="3"/>
      <c r="BA253" s="3"/>
      <c r="BK253" s="3"/>
      <c r="BL253" s="3"/>
      <c r="BN253" s="1"/>
    </row>
    <row r="254" spans="2:66" x14ac:dyDescent="0.25">
      <c r="B254" s="64"/>
      <c r="C254" s="64"/>
      <c r="D254" s="3"/>
      <c r="E254" s="64"/>
      <c r="F254" s="63"/>
      <c r="G254" s="64"/>
      <c r="L254" s="64"/>
      <c r="M254" s="64"/>
      <c r="N254" s="3"/>
      <c r="O254" s="64"/>
      <c r="P254" s="63"/>
      <c r="Q254" s="64"/>
      <c r="R254" s="64"/>
      <c r="S254" s="64"/>
      <c r="V254" s="64"/>
      <c r="W254" s="64"/>
      <c r="X254" s="3"/>
      <c r="Y254" s="64"/>
      <c r="Z254" s="63"/>
      <c r="AA254" s="64"/>
      <c r="AH254" s="3"/>
      <c r="AJ254" s="1"/>
      <c r="AR254" s="3"/>
      <c r="AS254" s="3"/>
      <c r="AT254" s="1"/>
      <c r="AU254" s="1"/>
      <c r="BB254" s="3"/>
      <c r="BD254" s="1"/>
      <c r="BL254" s="3"/>
      <c r="BN254" s="1"/>
    </row>
    <row r="255" spans="2:66" x14ac:dyDescent="0.25">
      <c r="B255" s="64"/>
      <c r="C255" s="64"/>
      <c r="D255" s="3"/>
      <c r="E255" s="64"/>
      <c r="F255" s="63"/>
      <c r="G255" s="64"/>
      <c r="L255" s="64"/>
      <c r="M255" s="64"/>
      <c r="N255" s="3"/>
      <c r="O255" s="64"/>
      <c r="P255" s="63"/>
      <c r="Q255" s="64"/>
      <c r="R255" s="64"/>
      <c r="S255" s="64"/>
      <c r="V255" s="64"/>
      <c r="W255" s="64"/>
      <c r="X255" s="3"/>
      <c r="Y255" s="64"/>
      <c r="Z255" s="63"/>
      <c r="AA255" s="64"/>
      <c r="AH255" s="3"/>
      <c r="AJ255" s="1"/>
      <c r="AR255" s="3"/>
      <c r="AS255" s="3"/>
      <c r="AT255" s="1"/>
      <c r="AU255" s="1"/>
      <c r="BB255" s="3"/>
      <c r="BD255" s="1"/>
      <c r="BL255" s="3"/>
      <c r="BN255" s="1"/>
    </row>
    <row r="256" spans="2:66" x14ac:dyDescent="0.25">
      <c r="B256" s="64"/>
      <c r="C256" s="64"/>
      <c r="D256" s="3"/>
      <c r="E256" s="64"/>
      <c r="F256" s="63"/>
      <c r="G256" s="64"/>
      <c r="L256" s="64"/>
      <c r="M256" s="64"/>
      <c r="N256" s="3"/>
      <c r="O256" s="64"/>
      <c r="P256" s="63"/>
      <c r="Q256" s="64"/>
      <c r="R256" s="64"/>
      <c r="S256" s="64"/>
      <c r="V256" s="64"/>
      <c r="W256" s="64"/>
      <c r="X256" s="3"/>
      <c r="Y256" s="64"/>
      <c r="Z256" s="63"/>
      <c r="AA256" s="64"/>
      <c r="AH256" s="3"/>
      <c r="AJ256" s="1"/>
      <c r="AR256" s="3"/>
      <c r="AS256" s="3"/>
      <c r="AT256" s="1"/>
      <c r="AU256" s="1"/>
      <c r="BB256" s="3"/>
      <c r="BD256" s="1"/>
      <c r="BL256" s="3"/>
      <c r="BN256" s="1"/>
    </row>
    <row r="257" spans="2:66" x14ac:dyDescent="0.25">
      <c r="B257" s="64"/>
      <c r="C257" s="64"/>
      <c r="D257" s="3"/>
      <c r="E257" s="64"/>
      <c r="F257" s="63"/>
      <c r="G257" s="64"/>
      <c r="L257" s="64"/>
      <c r="M257" s="64"/>
      <c r="N257" s="3"/>
      <c r="O257" s="64"/>
      <c r="P257" s="63"/>
      <c r="Q257" s="64"/>
      <c r="R257" s="64"/>
      <c r="S257" s="64"/>
      <c r="V257" s="64"/>
      <c r="W257" s="64"/>
      <c r="X257" s="3"/>
      <c r="Y257" s="64"/>
      <c r="Z257" s="63"/>
      <c r="AA257" s="64"/>
      <c r="AH257" s="3"/>
      <c r="AJ257" s="1"/>
      <c r="AR257" s="3"/>
      <c r="AS257" s="3"/>
      <c r="AT257" s="1"/>
      <c r="AU257" s="1"/>
      <c r="BB257" s="3"/>
      <c r="BD257" s="1"/>
      <c r="BL257" s="3"/>
      <c r="BN257" s="1"/>
    </row>
    <row r="258" spans="2:66" x14ac:dyDescent="0.25">
      <c r="B258" s="64"/>
      <c r="C258" s="64"/>
      <c r="D258" s="3"/>
      <c r="E258" s="64"/>
      <c r="F258" s="63"/>
      <c r="G258" s="64"/>
      <c r="L258" s="64"/>
      <c r="M258" s="3"/>
      <c r="N258" s="3"/>
      <c r="O258" s="64"/>
      <c r="P258" s="63"/>
      <c r="Q258" s="64"/>
      <c r="R258" s="64"/>
      <c r="S258" s="64"/>
      <c r="V258" s="64"/>
      <c r="W258" s="64"/>
      <c r="X258" s="3"/>
      <c r="Y258" s="64"/>
      <c r="Z258" s="63"/>
      <c r="AA258" s="64"/>
      <c r="AH258" s="3"/>
      <c r="AJ258" s="1"/>
      <c r="AR258" s="3"/>
      <c r="AS258" s="3"/>
      <c r="AT258" s="1"/>
      <c r="AU258" s="1"/>
      <c r="BB258" s="3"/>
      <c r="BD258" s="1"/>
      <c r="BL258" s="3"/>
      <c r="BN258" s="1"/>
    </row>
    <row r="259" spans="2:66" x14ac:dyDescent="0.25">
      <c r="B259" s="64"/>
      <c r="C259" s="64"/>
      <c r="D259" s="3"/>
      <c r="E259" s="64"/>
      <c r="F259" s="63"/>
      <c r="G259" s="64"/>
      <c r="L259" s="64"/>
      <c r="M259" s="3"/>
      <c r="N259" s="3"/>
      <c r="O259" s="64"/>
      <c r="P259" s="63"/>
      <c r="Q259" s="64"/>
      <c r="R259" s="64"/>
      <c r="S259" s="64"/>
      <c r="V259" s="64"/>
      <c r="W259" s="64"/>
      <c r="X259" s="3"/>
      <c r="Y259" s="64"/>
      <c r="Z259" s="63"/>
      <c r="AA259" s="64"/>
      <c r="AH259" s="3"/>
      <c r="AJ259" s="1"/>
      <c r="AR259" s="3"/>
      <c r="AS259" s="3"/>
      <c r="AT259" s="1"/>
      <c r="AU259" s="1"/>
      <c r="BB259" s="3"/>
      <c r="BD259" s="1"/>
      <c r="BL259" s="3"/>
      <c r="BN259" s="1"/>
    </row>
    <row r="260" spans="2:66" x14ac:dyDescent="0.25">
      <c r="B260" s="64"/>
      <c r="C260" s="64"/>
      <c r="D260" s="3"/>
      <c r="E260" s="64"/>
      <c r="F260" s="63"/>
      <c r="G260" s="64"/>
      <c r="L260" s="64"/>
      <c r="M260" s="3"/>
      <c r="N260" s="3"/>
      <c r="O260" s="64"/>
      <c r="P260" s="63"/>
      <c r="Q260" s="64"/>
      <c r="V260" s="64"/>
      <c r="W260" s="64"/>
      <c r="X260" s="3"/>
      <c r="Y260" s="64"/>
      <c r="Z260" s="63"/>
      <c r="AA260" s="64"/>
      <c r="AH260" s="3"/>
      <c r="AJ260" s="1"/>
      <c r="AR260" s="3"/>
      <c r="AS260" s="3"/>
      <c r="AT260" s="1"/>
      <c r="AU260" s="1"/>
      <c r="BB260" s="3"/>
      <c r="BD260" s="1"/>
      <c r="BL260" s="3"/>
      <c r="BN260" s="1"/>
    </row>
    <row r="261" spans="2:66" x14ac:dyDescent="0.25">
      <c r="B261" s="64"/>
      <c r="C261" s="64"/>
      <c r="D261" s="3"/>
      <c r="E261" s="64"/>
      <c r="F261" s="63"/>
      <c r="G261" s="64"/>
      <c r="L261" s="64"/>
      <c r="M261" s="3"/>
      <c r="N261" s="64"/>
      <c r="O261" s="64"/>
      <c r="P261" s="63"/>
      <c r="Q261" s="64"/>
      <c r="V261" s="64"/>
      <c r="W261" s="64"/>
      <c r="X261" s="3"/>
      <c r="Y261" s="64"/>
      <c r="Z261" s="63"/>
      <c r="AA261" s="64"/>
      <c r="AH261" s="3"/>
      <c r="AJ261" s="1"/>
      <c r="AR261" s="3"/>
      <c r="AS261" s="3"/>
      <c r="AT261" s="1"/>
      <c r="AU261" s="1"/>
      <c r="BB261" s="3"/>
      <c r="BD261" s="1"/>
      <c r="BL261" s="3"/>
      <c r="BN261" s="1"/>
    </row>
    <row r="262" spans="2:66" x14ac:dyDescent="0.25">
      <c r="B262" s="64"/>
      <c r="C262" s="64"/>
      <c r="D262" s="3"/>
      <c r="E262" s="64"/>
      <c r="F262" s="63"/>
      <c r="G262" s="64"/>
      <c r="L262" s="64"/>
      <c r="M262" s="3"/>
      <c r="N262" s="64"/>
      <c r="O262" s="64"/>
      <c r="P262" s="63"/>
      <c r="Q262" s="64"/>
      <c r="V262" s="64"/>
      <c r="W262" s="64"/>
      <c r="X262" s="3"/>
      <c r="Y262" s="64"/>
      <c r="Z262" s="63"/>
      <c r="AA262" s="64"/>
      <c r="AH262" s="3"/>
      <c r="AJ262" s="1"/>
      <c r="AR262" s="3"/>
      <c r="AS262" s="3"/>
      <c r="AT262" s="1"/>
      <c r="AU262" s="1"/>
      <c r="BB262" s="3"/>
      <c r="BD262" s="1"/>
      <c r="BL262" s="3"/>
      <c r="BN262" s="1"/>
    </row>
    <row r="263" spans="2:66" x14ac:dyDescent="0.25">
      <c r="B263" s="64"/>
      <c r="C263" s="64"/>
      <c r="D263" s="3"/>
      <c r="E263" s="64"/>
      <c r="F263" s="63"/>
      <c r="G263" s="64"/>
      <c r="L263" s="64"/>
      <c r="M263" s="3"/>
      <c r="N263" s="64"/>
      <c r="O263" s="64"/>
      <c r="P263" s="63"/>
      <c r="Q263" s="64"/>
      <c r="V263" s="64"/>
      <c r="W263" s="64"/>
      <c r="X263" s="3"/>
      <c r="Y263" s="64"/>
      <c r="Z263" s="63"/>
      <c r="AA263" s="64"/>
      <c r="AH263" s="3"/>
      <c r="AJ263" s="1"/>
      <c r="AR263" s="3"/>
      <c r="AS263" s="3"/>
      <c r="AT263" s="1"/>
      <c r="AU263" s="1"/>
      <c r="BB263" s="3"/>
      <c r="BD263" s="1"/>
      <c r="BL263" s="3"/>
      <c r="BN263" s="1"/>
    </row>
    <row r="264" spans="2:66" x14ac:dyDescent="0.25">
      <c r="B264" s="64"/>
      <c r="C264" s="64"/>
      <c r="D264" s="3"/>
      <c r="E264" s="64"/>
      <c r="F264" s="63"/>
      <c r="G264" s="64"/>
      <c r="L264" s="64"/>
      <c r="M264" s="3"/>
      <c r="N264" s="64"/>
      <c r="O264" s="64"/>
      <c r="P264" s="63"/>
      <c r="Q264" s="64"/>
      <c r="V264" s="64"/>
      <c r="W264" s="64"/>
      <c r="X264" s="3"/>
      <c r="Y264" s="64"/>
      <c r="Z264" s="63"/>
      <c r="AA264" s="64"/>
      <c r="AH264" s="3"/>
      <c r="AJ264" s="1"/>
      <c r="AR264" s="3"/>
      <c r="AS264" s="3"/>
      <c r="AT264" s="1"/>
      <c r="AU264" s="1"/>
      <c r="BB264" s="3"/>
      <c r="BD264" s="1"/>
      <c r="BL264" s="3"/>
      <c r="BN264" s="1"/>
    </row>
    <row r="265" spans="2:66" x14ac:dyDescent="0.25">
      <c r="B265" s="64"/>
      <c r="C265" s="64"/>
      <c r="D265" s="3"/>
      <c r="E265" s="64"/>
      <c r="F265" s="63"/>
      <c r="G265" s="64"/>
      <c r="L265" s="64"/>
      <c r="M265" s="3"/>
      <c r="N265" s="64"/>
      <c r="O265" s="64"/>
      <c r="P265" s="64"/>
      <c r="Q265" s="64"/>
      <c r="V265" s="64"/>
      <c r="W265" s="3"/>
      <c r="X265" s="3"/>
      <c r="Y265" s="64"/>
      <c r="Z265" s="64"/>
      <c r="AA265" s="64"/>
      <c r="AH265" s="3"/>
      <c r="AJ265" s="1"/>
      <c r="AR265" s="3"/>
      <c r="AS265" s="3"/>
      <c r="AT265" s="1"/>
      <c r="AU265" s="1"/>
      <c r="BB265" s="3"/>
      <c r="BD265" s="1"/>
      <c r="BL265" s="3"/>
      <c r="BN265" s="1"/>
    </row>
    <row r="266" spans="2:66" x14ac:dyDescent="0.25">
      <c r="B266" s="64"/>
      <c r="C266" s="64"/>
      <c r="D266" s="3"/>
      <c r="E266" s="64"/>
      <c r="F266" s="63"/>
      <c r="G266" s="64"/>
      <c r="L266" s="64"/>
      <c r="M266" s="64"/>
      <c r="N266" s="64"/>
      <c r="O266" s="64"/>
      <c r="P266" s="64"/>
      <c r="Q266" s="64"/>
      <c r="V266" s="64"/>
      <c r="W266" s="3"/>
      <c r="X266" s="64"/>
      <c r="Y266" s="64"/>
      <c r="Z266" s="64"/>
      <c r="AA266" s="64"/>
      <c r="AH266" s="3"/>
      <c r="AJ266" s="1"/>
      <c r="AR266" s="3"/>
      <c r="AS266" s="3"/>
      <c r="AT266" s="1"/>
      <c r="AU266" s="1"/>
      <c r="BB266" s="3"/>
      <c r="BD266" s="1"/>
      <c r="BL266" s="3"/>
      <c r="BN266" s="1"/>
    </row>
    <row r="267" spans="2:66" x14ac:dyDescent="0.25">
      <c r="B267" s="64"/>
      <c r="C267" s="64"/>
      <c r="D267" s="3"/>
      <c r="E267" s="64"/>
      <c r="F267" s="64"/>
      <c r="G267" s="64"/>
      <c r="AH267" s="3"/>
      <c r="AJ267" s="1"/>
      <c r="AR267" s="3"/>
      <c r="AS267" s="3"/>
      <c r="AT267" s="1"/>
      <c r="BB267" s="3"/>
      <c r="BD267" s="1"/>
      <c r="BL267" s="3"/>
      <c r="BN267" s="1"/>
    </row>
    <row r="268" spans="2:66" x14ac:dyDescent="0.25">
      <c r="B268" s="64"/>
      <c r="C268" s="64"/>
      <c r="D268" s="3"/>
      <c r="E268" s="64"/>
      <c r="F268" s="64"/>
      <c r="G268" s="64"/>
      <c r="AH268" s="3"/>
      <c r="AJ268" s="1"/>
      <c r="AR268" s="3"/>
      <c r="AS268" s="3"/>
      <c r="AT268" s="1"/>
      <c r="BB268" s="3"/>
      <c r="BD268" s="1"/>
      <c r="BK268" s="3"/>
      <c r="BL268" s="3"/>
      <c r="BN268" s="1"/>
    </row>
    <row r="269" spans="2:66" x14ac:dyDescent="0.25">
      <c r="AH269" s="3"/>
      <c r="AR269" s="3"/>
      <c r="AS269" s="3"/>
      <c r="AT269" s="1"/>
      <c r="BB269" s="3"/>
      <c r="BD269" s="1"/>
      <c r="BK269" s="3"/>
      <c r="BL269" s="3"/>
    </row>
    <row r="270" spans="2:66" x14ac:dyDescent="0.25">
      <c r="AR270" s="3"/>
      <c r="BB270" s="3"/>
      <c r="BL270" s="3"/>
    </row>
    <row r="271" spans="2:66" x14ac:dyDescent="0.25">
      <c r="AR271" s="3"/>
      <c r="BB271" s="3"/>
      <c r="BL271" s="3"/>
    </row>
    <row r="272" spans="2:66" x14ac:dyDescent="0.25">
      <c r="AR272" s="3"/>
      <c r="BB272" s="3"/>
    </row>
    <row r="275" spans="44:70" s="15" customFormat="1" x14ac:dyDescent="0.25"/>
    <row r="277" spans="44:70" x14ac:dyDescent="0.25">
      <c r="AT277" s="1"/>
      <c r="AV277" s="1"/>
      <c r="AX277" s="3"/>
      <c r="BN277" s="1"/>
      <c r="BP277" s="1"/>
      <c r="BR277" s="3"/>
    </row>
    <row r="278" spans="44:70" x14ac:dyDescent="0.25">
      <c r="AR278" s="1"/>
      <c r="AV278" s="1"/>
      <c r="AX278" s="3"/>
      <c r="BL278" s="1"/>
      <c r="BP278" s="1"/>
      <c r="BR278" s="3"/>
    </row>
    <row r="279" spans="44:70" x14ac:dyDescent="0.25">
      <c r="AX279" s="3"/>
      <c r="BL279" s="1"/>
      <c r="BP279" s="1"/>
      <c r="BR279" s="3"/>
    </row>
    <row r="280" spans="44:70" x14ac:dyDescent="0.25">
      <c r="AV280" s="1"/>
      <c r="AX280" s="3"/>
      <c r="BP280" s="1"/>
      <c r="BR280" s="3"/>
    </row>
    <row r="281" spans="44:70" x14ac:dyDescent="0.25">
      <c r="AR281" s="1"/>
      <c r="AV281" s="1"/>
      <c r="AX281" s="3"/>
      <c r="BL281" s="1"/>
      <c r="BP281" s="1"/>
      <c r="BR281" s="3"/>
    </row>
    <row r="282" spans="44:70" x14ac:dyDescent="0.25">
      <c r="AR282" s="1"/>
      <c r="AV282" s="1"/>
      <c r="AX282" s="3"/>
      <c r="BL282" s="1"/>
      <c r="BP282" s="1"/>
      <c r="BR282" s="3"/>
    </row>
    <row r="283" spans="44:70" x14ac:dyDescent="0.25">
      <c r="AR283" s="1"/>
      <c r="AV283" s="1"/>
      <c r="AX283" s="3"/>
      <c r="BL283" s="1"/>
      <c r="BP283" s="1"/>
      <c r="BR283" s="3"/>
    </row>
    <row r="284" spans="44:70" x14ac:dyDescent="0.25">
      <c r="AT284" s="1"/>
      <c r="AV284" s="1"/>
      <c r="AX284" s="3"/>
      <c r="BN284" s="1"/>
      <c r="BP284" s="1"/>
      <c r="BR284" s="3"/>
    </row>
    <row r="285" spans="44:70" x14ac:dyDescent="0.25">
      <c r="AT285" s="1"/>
      <c r="AV285" s="1"/>
      <c r="AX285" s="3"/>
      <c r="BN285" s="1"/>
      <c r="BP285" s="1"/>
      <c r="BR285" s="3"/>
    </row>
    <row r="286" spans="44:70" x14ac:dyDescent="0.25">
      <c r="AT286" s="1"/>
      <c r="AV286" s="1"/>
      <c r="AX286" s="3"/>
      <c r="BN286" s="1"/>
      <c r="BP286" s="1"/>
      <c r="BR286" s="3"/>
    </row>
    <row r="287" spans="44:70" x14ac:dyDescent="0.25">
      <c r="AX287" s="3"/>
      <c r="BL287" s="1"/>
      <c r="BP287" s="1"/>
      <c r="BR287" s="3"/>
    </row>
    <row r="288" spans="44:70" x14ac:dyDescent="0.25">
      <c r="AX288" s="3"/>
      <c r="BP288" s="1"/>
      <c r="BR288" s="3"/>
    </row>
    <row r="289" spans="42:70" x14ac:dyDescent="0.25">
      <c r="AR289" s="1"/>
      <c r="AV289" s="1"/>
      <c r="AX289" s="3"/>
      <c r="BL289" s="1"/>
      <c r="BP289" s="1"/>
      <c r="BR289" s="3"/>
    </row>
    <row r="290" spans="42:70" x14ac:dyDescent="0.25">
      <c r="AR290" s="1"/>
      <c r="AV290" s="1"/>
      <c r="AX290" s="3"/>
      <c r="BL290" s="1"/>
      <c r="BP290" s="1"/>
      <c r="BR290" s="3"/>
    </row>
    <row r="291" spans="42:70" x14ac:dyDescent="0.25">
      <c r="AX291" s="3"/>
      <c r="BL291" s="1"/>
      <c r="BP291" s="1"/>
      <c r="BR291" s="3"/>
    </row>
    <row r="292" spans="42:70" x14ac:dyDescent="0.25">
      <c r="AR292" s="1"/>
      <c r="AV292" s="1"/>
      <c r="AX292" s="3"/>
      <c r="BL292" s="1"/>
      <c r="BP292" s="1"/>
      <c r="BR292" s="3"/>
    </row>
    <row r="293" spans="42:70" x14ac:dyDescent="0.25">
      <c r="AR293" s="1"/>
      <c r="AV293" s="1"/>
      <c r="AX293" s="3"/>
      <c r="BL293" s="1"/>
      <c r="BP293" s="1"/>
      <c r="BR293" s="3"/>
    </row>
    <row r="294" spans="42:70" x14ac:dyDescent="0.25">
      <c r="AT294" s="1"/>
      <c r="AV294" s="1"/>
      <c r="AX294" s="3"/>
      <c r="BN294" s="1"/>
      <c r="BP294" s="1"/>
      <c r="BR294" s="3"/>
    </row>
    <row r="295" spans="42:70" x14ac:dyDescent="0.25">
      <c r="AT295" s="1"/>
      <c r="AV295" s="1"/>
      <c r="AX295" s="3"/>
      <c r="BN295" s="1"/>
      <c r="BP295" s="1"/>
      <c r="BR295" s="3"/>
    </row>
    <row r="296" spans="42:70" x14ac:dyDescent="0.25">
      <c r="AR296" s="1"/>
      <c r="AV296" s="1"/>
      <c r="AX296" s="3"/>
      <c r="BL296" s="1"/>
      <c r="BP296" s="1"/>
      <c r="BR296" s="3"/>
    </row>
    <row r="297" spans="42:70" x14ac:dyDescent="0.25">
      <c r="AP297" t="s">
        <v>151</v>
      </c>
      <c r="AQ297" t="s">
        <v>152</v>
      </c>
      <c r="AR297" s="1">
        <v>-3.9538400000000002E-8</v>
      </c>
      <c r="AS297" t="s">
        <v>149</v>
      </c>
      <c r="AT297">
        <v>2.2200000000000002E-3</v>
      </c>
      <c r="AU297" t="s">
        <v>150</v>
      </c>
      <c r="AV297" s="1">
        <v>-8.7775299999999994E-11</v>
      </c>
      <c r="AW297" t="s">
        <v>25</v>
      </c>
      <c r="AX297" s="3">
        <f t="shared" ref="AX278:AX333" si="174">AV297/AV$335</f>
        <v>2.3436330785974341E-8</v>
      </c>
      <c r="BJ297" t="s">
        <v>151</v>
      </c>
      <c r="BK297" t="s">
        <v>152</v>
      </c>
      <c r="BL297" s="1">
        <v>-4.3257199999999999E-8</v>
      </c>
      <c r="BM297" t="s">
        <v>149</v>
      </c>
      <c r="BN297">
        <v>2.2200000000000002E-3</v>
      </c>
      <c r="BO297" t="s">
        <v>150</v>
      </c>
      <c r="BP297" s="1">
        <v>-9.6031100000000005E-11</v>
      </c>
      <c r="BQ297" t="s">
        <v>25</v>
      </c>
      <c r="BR297" s="3">
        <f t="shared" ref="BR278:BR333" si="175">BP297/BP$335</f>
        <v>2.8832732089268622E-8</v>
      </c>
    </row>
    <row r="298" spans="42:70" x14ac:dyDescent="0.25">
      <c r="AP298" t="s">
        <v>153</v>
      </c>
      <c r="AQ298" t="s">
        <v>148</v>
      </c>
      <c r="AR298">
        <v>-2.9518599999999999</v>
      </c>
      <c r="AS298" t="s">
        <v>149</v>
      </c>
      <c r="AT298" s="1">
        <v>1.66E-6</v>
      </c>
      <c r="AU298" t="s">
        <v>150</v>
      </c>
      <c r="AV298" s="1">
        <v>-4.90009E-6</v>
      </c>
      <c r="AW298" t="s">
        <v>25</v>
      </c>
      <c r="AX298" s="3">
        <f t="shared" si="174"/>
        <v>1.3083422115452185E-3</v>
      </c>
      <c r="BJ298" t="s">
        <v>153</v>
      </c>
      <c r="BK298" t="s">
        <v>148</v>
      </c>
      <c r="BL298">
        <v>-5.6219999999999999E-2</v>
      </c>
      <c r="BM298" t="s">
        <v>149</v>
      </c>
      <c r="BN298" s="1">
        <v>1.66E-6</v>
      </c>
      <c r="BO298" t="s">
        <v>150</v>
      </c>
      <c r="BP298" s="1">
        <v>-9.3318099999999994E-8</v>
      </c>
      <c r="BQ298" t="s">
        <v>25</v>
      </c>
      <c r="BR298" s="3">
        <f t="shared" si="175"/>
        <v>2.801817095065638E-5</v>
      </c>
    </row>
    <row r="299" spans="42:70" x14ac:dyDescent="0.25">
      <c r="AP299" t="s">
        <v>154</v>
      </c>
      <c r="AQ299" t="s">
        <v>148</v>
      </c>
      <c r="AR299" s="1">
        <v>3.8396600000000001E-7</v>
      </c>
      <c r="AS299" t="s">
        <v>149</v>
      </c>
      <c r="AT299">
        <v>5.6999999999999998E-4</v>
      </c>
      <c r="AU299" t="s">
        <v>150</v>
      </c>
      <c r="AV299" s="1">
        <v>2.18477E-10</v>
      </c>
      <c r="AW299" t="s">
        <v>25</v>
      </c>
      <c r="AX299" s="3">
        <f t="shared" si="174"/>
        <v>-5.8334169648264559E-8</v>
      </c>
      <c r="BJ299" t="s">
        <v>154</v>
      </c>
      <c r="BK299" t="s">
        <v>148</v>
      </c>
      <c r="BL299" s="1">
        <v>-3.9916199999999998E-7</v>
      </c>
      <c r="BM299" t="s">
        <v>149</v>
      </c>
      <c r="BN299">
        <v>5.6999999999999998E-4</v>
      </c>
      <c r="BO299" t="s">
        <v>150</v>
      </c>
      <c r="BP299" s="1">
        <v>-2.2712300000000001E-10</v>
      </c>
      <c r="BQ299" t="s">
        <v>25</v>
      </c>
      <c r="BR299" s="3">
        <f t="shared" si="175"/>
        <v>6.8192248243651865E-8</v>
      </c>
    </row>
    <row r="300" spans="42:70" x14ac:dyDescent="0.25">
      <c r="AP300" t="s">
        <v>155</v>
      </c>
      <c r="AQ300" t="s">
        <v>148</v>
      </c>
      <c r="AR300">
        <v>-2.2100000000000002E-3</v>
      </c>
      <c r="AS300" t="s">
        <v>149</v>
      </c>
      <c r="AT300">
        <v>1.4999999999999999E-2</v>
      </c>
      <c r="AU300" t="s">
        <v>150</v>
      </c>
      <c r="AV300" s="1">
        <v>-3.3218900000000001E-5</v>
      </c>
      <c r="AW300" t="s">
        <v>25</v>
      </c>
      <c r="AX300" s="3">
        <f t="shared" si="174"/>
        <v>8.8695695571100654E-3</v>
      </c>
      <c r="BJ300" t="s">
        <v>155</v>
      </c>
      <c r="BK300" t="s">
        <v>148</v>
      </c>
      <c r="BL300" s="1">
        <v>-2E-3</v>
      </c>
      <c r="BM300" t="s">
        <v>149</v>
      </c>
      <c r="BN300">
        <v>1.4999999999999999E-2</v>
      </c>
      <c r="BO300" t="s">
        <v>150</v>
      </c>
      <c r="BP300" s="1">
        <v>-3.00026E-5</v>
      </c>
      <c r="BQ300" t="s">
        <v>25</v>
      </c>
      <c r="BR300" s="3">
        <f t="shared" si="175"/>
        <v>9.0080914181082036E-3</v>
      </c>
    </row>
    <row r="301" spans="42:70" x14ac:dyDescent="0.25">
      <c r="AP301" t="s">
        <v>156</v>
      </c>
      <c r="AQ301" t="s">
        <v>148</v>
      </c>
      <c r="AR301">
        <v>-5.7970000000000001E-2</v>
      </c>
      <c r="AS301" t="s">
        <v>149</v>
      </c>
      <c r="AT301">
        <v>1.3299999999999999E-2</v>
      </c>
      <c r="AU301" t="s">
        <v>150</v>
      </c>
      <c r="AV301">
        <v>-7.6999999999999996E-4</v>
      </c>
      <c r="AW301" t="s">
        <v>25</v>
      </c>
      <c r="AX301" s="3">
        <f t="shared" si="174"/>
        <v>0.2055928570474865</v>
      </c>
      <c r="BJ301" t="s">
        <v>156</v>
      </c>
      <c r="BK301" t="s">
        <v>148</v>
      </c>
      <c r="BL301">
        <v>-4.3439999999999999E-2</v>
      </c>
      <c r="BM301" t="s">
        <v>149</v>
      </c>
      <c r="BN301">
        <v>1.3299999999999999E-2</v>
      </c>
      <c r="BO301" t="s">
        <v>150</v>
      </c>
      <c r="BP301">
        <v>-5.8E-4</v>
      </c>
      <c r="BQ301" t="s">
        <v>25</v>
      </c>
      <c r="BR301" s="3">
        <f t="shared" si="175"/>
        <v>0.17414134183379967</v>
      </c>
    </row>
    <row r="302" spans="42:70" x14ac:dyDescent="0.25">
      <c r="AP302" t="s">
        <v>157</v>
      </c>
      <c r="AQ302" t="s">
        <v>148</v>
      </c>
      <c r="AR302">
        <v>-0.13718</v>
      </c>
      <c r="AS302" t="s">
        <v>149</v>
      </c>
      <c r="AT302" s="1">
        <v>2.48E-6</v>
      </c>
      <c r="AU302" t="s">
        <v>150</v>
      </c>
      <c r="AV302" s="1">
        <v>-3.4019999999999999E-7</v>
      </c>
      <c r="AW302" t="s">
        <v>25</v>
      </c>
      <c r="AX302" s="3">
        <f t="shared" si="174"/>
        <v>9.0834662295525854E-5</v>
      </c>
      <c r="BJ302" t="s">
        <v>157</v>
      </c>
      <c r="BK302" t="s">
        <v>148</v>
      </c>
      <c r="BL302" s="1">
        <v>-2.7699999999999999E-3</v>
      </c>
      <c r="BM302" t="s">
        <v>149</v>
      </c>
      <c r="BN302" s="1">
        <v>2.48E-6</v>
      </c>
      <c r="BO302" t="s">
        <v>150</v>
      </c>
      <c r="BP302" s="1">
        <v>-6.8613899999999996E-9</v>
      </c>
      <c r="BQ302" t="s">
        <v>25</v>
      </c>
      <c r="BR302" s="3">
        <f t="shared" si="175"/>
        <v>2.0600890714569216E-6</v>
      </c>
    </row>
    <row r="303" spans="42:70" x14ac:dyDescent="0.25">
      <c r="AP303" t="s">
        <v>158</v>
      </c>
      <c r="AQ303" t="s">
        <v>148</v>
      </c>
      <c r="AR303">
        <v>-6.7680000000000004E-2</v>
      </c>
      <c r="AS303" t="s">
        <v>149</v>
      </c>
      <c r="AT303" s="1">
        <v>2.3499999999999999E-5</v>
      </c>
      <c r="AU303" t="s">
        <v>150</v>
      </c>
      <c r="AV303" s="1">
        <v>-1.59042E-6</v>
      </c>
      <c r="AW303" t="s">
        <v>25</v>
      </c>
      <c r="AX303" s="3">
        <f t="shared" si="174"/>
        <v>4.2464804117592662E-4</v>
      </c>
      <c r="BJ303" t="s">
        <v>158</v>
      </c>
      <c r="BK303" t="s">
        <v>148</v>
      </c>
      <c r="BL303" s="1">
        <v>-3.4000000000000002E-4</v>
      </c>
      <c r="BM303" t="s">
        <v>149</v>
      </c>
      <c r="BN303" s="1">
        <v>2.3499999999999999E-5</v>
      </c>
      <c r="BO303" t="s">
        <v>150</v>
      </c>
      <c r="BP303" s="1">
        <v>-8.0669499999999993E-9</v>
      </c>
      <c r="BQ303" t="s">
        <v>25</v>
      </c>
      <c r="BR303" s="3">
        <f t="shared" si="175"/>
        <v>2.4220508577692588E-6</v>
      </c>
    </row>
    <row r="304" spans="42:70" x14ac:dyDescent="0.25">
      <c r="AP304" t="s">
        <v>159</v>
      </c>
      <c r="AQ304" t="s">
        <v>148</v>
      </c>
      <c r="AR304" s="1">
        <v>-9.0712399999999994E-9</v>
      </c>
      <c r="AS304" t="s">
        <v>149</v>
      </c>
      <c r="AT304">
        <v>2.62</v>
      </c>
      <c r="AU304" t="s">
        <v>150</v>
      </c>
      <c r="AV304" s="1">
        <v>-2.3766700000000001E-8</v>
      </c>
      <c r="AW304" t="s">
        <v>25</v>
      </c>
      <c r="AX304" s="3">
        <f t="shared" si="174"/>
        <v>6.3457970851824651E-6</v>
      </c>
      <c r="BJ304" t="s">
        <v>159</v>
      </c>
      <c r="BK304" t="s">
        <v>148</v>
      </c>
      <c r="BL304" s="1">
        <v>-4.0771200000000001E-9</v>
      </c>
      <c r="BM304" t="s">
        <v>149</v>
      </c>
      <c r="BN304">
        <v>2.62</v>
      </c>
      <c r="BO304" t="s">
        <v>150</v>
      </c>
      <c r="BP304" s="1">
        <v>-1.06821E-8</v>
      </c>
      <c r="BQ304" t="s">
        <v>25</v>
      </c>
      <c r="BR304" s="3">
        <f t="shared" si="175"/>
        <v>3.2072331510393646E-6</v>
      </c>
    </row>
    <row r="305" spans="42:70" x14ac:dyDescent="0.25">
      <c r="AP305" t="s">
        <v>160</v>
      </c>
      <c r="AQ305" t="s">
        <v>148</v>
      </c>
      <c r="AR305">
        <v>-2.0899999999999998E-3</v>
      </c>
      <c r="AS305" t="s">
        <v>149</v>
      </c>
      <c r="AT305">
        <v>7.1099999999999997E-2</v>
      </c>
      <c r="AU305" t="s">
        <v>150</v>
      </c>
      <c r="AV305">
        <v>-1.4999999999999999E-4</v>
      </c>
      <c r="AW305" t="s">
        <v>25</v>
      </c>
      <c r="AX305" s="3">
        <f t="shared" si="174"/>
        <v>4.0050556567692172E-2</v>
      </c>
      <c r="BJ305" t="s">
        <v>160</v>
      </c>
      <c r="BK305" t="s">
        <v>148</v>
      </c>
      <c r="BL305" s="1">
        <v>-3.13E-3</v>
      </c>
      <c r="BM305" t="s">
        <v>149</v>
      </c>
      <c r="BN305">
        <v>7.1099999999999997E-2</v>
      </c>
      <c r="BO305" t="s">
        <v>150</v>
      </c>
      <c r="BP305" s="1">
        <v>-2.2000000000000001E-4</v>
      </c>
      <c r="BQ305" t="s">
        <v>25</v>
      </c>
      <c r="BR305" s="3">
        <f t="shared" si="175"/>
        <v>6.605361241971712E-2</v>
      </c>
    </row>
    <row r="306" spans="42:70" x14ac:dyDescent="0.25">
      <c r="AP306" t="s">
        <v>161</v>
      </c>
      <c r="AQ306" t="s">
        <v>148</v>
      </c>
      <c r="AR306" s="1">
        <v>-1.3249299999999999E-7</v>
      </c>
      <c r="AS306" t="s">
        <v>149</v>
      </c>
      <c r="AT306">
        <v>5.6999999999999998E-4</v>
      </c>
      <c r="AU306" t="s">
        <v>150</v>
      </c>
      <c r="AV306" s="1">
        <v>-7.5388699999999997E-11</v>
      </c>
      <c r="AW306" t="s">
        <v>25</v>
      </c>
      <c r="AX306" s="3">
        <f t="shared" si="174"/>
        <v>2.0129062626098502E-8</v>
      </c>
      <c r="BJ306" t="s">
        <v>161</v>
      </c>
      <c r="BK306" t="s">
        <v>148</v>
      </c>
      <c r="BL306" s="1">
        <v>-5.7431400000000002E-7</v>
      </c>
      <c r="BM306" t="s">
        <v>149</v>
      </c>
      <c r="BN306">
        <v>5.6999999999999998E-4</v>
      </c>
      <c r="BO306" t="s">
        <v>150</v>
      </c>
      <c r="BP306" s="1">
        <v>-3.2678500000000002E-10</v>
      </c>
      <c r="BQ306" t="s">
        <v>25</v>
      </c>
      <c r="BR306" s="3">
        <f t="shared" si="175"/>
        <v>9.8115135157169361E-8</v>
      </c>
    </row>
    <row r="307" spans="42:70" x14ac:dyDescent="0.25">
      <c r="AP307" t="s">
        <v>162</v>
      </c>
      <c r="AQ307" t="s">
        <v>148</v>
      </c>
      <c r="AR307">
        <v>-0.11647</v>
      </c>
      <c r="AS307" t="s">
        <v>149</v>
      </c>
      <c r="AT307">
        <v>4.1799999999999997E-3</v>
      </c>
      <c r="AU307" t="s">
        <v>150</v>
      </c>
      <c r="AV307">
        <v>-4.8999999999999998E-4</v>
      </c>
      <c r="AW307" t="s">
        <v>25</v>
      </c>
      <c r="AX307" s="3">
        <f t="shared" si="174"/>
        <v>0.13083181812112776</v>
      </c>
      <c r="BJ307" t="s">
        <v>162</v>
      </c>
      <c r="BK307" t="s">
        <v>148</v>
      </c>
      <c r="BL307">
        <v>-3.32E-3</v>
      </c>
      <c r="BM307" t="s">
        <v>149</v>
      </c>
      <c r="BN307">
        <v>4.1799999999999997E-3</v>
      </c>
      <c r="BO307" t="s">
        <v>150</v>
      </c>
      <c r="BP307" s="1">
        <v>-1.3888300000000001E-5</v>
      </c>
      <c r="BQ307" t="s">
        <v>25</v>
      </c>
      <c r="BR307" s="3">
        <f t="shared" si="175"/>
        <v>4.1698744789488967E-3</v>
      </c>
    </row>
    <row r="308" spans="42:70" x14ac:dyDescent="0.25">
      <c r="AP308" t="s">
        <v>163</v>
      </c>
      <c r="AQ308" t="s">
        <v>148</v>
      </c>
      <c r="AR308">
        <v>-0.44266</v>
      </c>
      <c r="AS308" t="s">
        <v>149</v>
      </c>
      <c r="AT308" s="1">
        <v>3.3000000000000002E-7</v>
      </c>
      <c r="AU308" t="s">
        <v>150</v>
      </c>
      <c r="AV308" s="1">
        <v>-1.4607699999999999E-7</v>
      </c>
      <c r="AW308" t="s">
        <v>25</v>
      </c>
      <c r="AX308" s="3">
        <f t="shared" si="174"/>
        <v>3.9003101011591797E-5</v>
      </c>
      <c r="BJ308" t="s">
        <v>163</v>
      </c>
      <c r="BK308" t="s">
        <v>148</v>
      </c>
      <c r="BL308">
        <v>-0.11984</v>
      </c>
      <c r="BM308" t="s">
        <v>149</v>
      </c>
      <c r="BN308" s="1">
        <v>3.3000000000000002E-7</v>
      </c>
      <c r="BO308" t="s">
        <v>150</v>
      </c>
      <c r="BP308" s="1">
        <v>-3.9546000000000002E-8</v>
      </c>
      <c r="BQ308" t="s">
        <v>25</v>
      </c>
      <c r="BR308" s="3">
        <f t="shared" si="175"/>
        <v>1.1873437076136969E-5</v>
      </c>
    </row>
    <row r="309" spans="42:70" x14ac:dyDescent="0.25">
      <c r="AP309" t="s">
        <v>164</v>
      </c>
      <c r="AQ309" t="s">
        <v>148</v>
      </c>
      <c r="AR309" s="1">
        <v>-2.65506E-7</v>
      </c>
      <c r="AS309" t="s">
        <v>149</v>
      </c>
      <c r="AT309">
        <v>9.36</v>
      </c>
      <c r="AU309" t="s">
        <v>150</v>
      </c>
      <c r="AV309" s="1">
        <v>-2.4851300000000001E-6</v>
      </c>
      <c r="AW309" t="s">
        <v>25</v>
      </c>
      <c r="AX309" s="3">
        <f t="shared" si="174"/>
        <v>6.6353893095379244E-4</v>
      </c>
      <c r="BJ309" t="s">
        <v>164</v>
      </c>
      <c r="BK309" t="s">
        <v>148</v>
      </c>
      <c r="BL309" s="1">
        <v>-3.4061199999999998E-9</v>
      </c>
      <c r="BM309" t="s">
        <v>149</v>
      </c>
      <c r="BN309">
        <v>9.36</v>
      </c>
      <c r="BO309" t="s">
        <v>150</v>
      </c>
      <c r="BP309" s="1">
        <v>-3.1881300000000002E-8</v>
      </c>
      <c r="BQ309" t="s">
        <v>25</v>
      </c>
      <c r="BR309" s="3">
        <f t="shared" si="175"/>
        <v>9.5721592438033067E-6</v>
      </c>
    </row>
    <row r="310" spans="42:70" x14ac:dyDescent="0.25">
      <c r="AP310" t="s">
        <v>165</v>
      </c>
      <c r="AQ310" t="s">
        <v>166</v>
      </c>
      <c r="AR310">
        <v>-1.6999999999999999E-3</v>
      </c>
      <c r="AS310" t="s">
        <v>149</v>
      </c>
      <c r="AT310" s="1">
        <v>6.6800000000000003E-8</v>
      </c>
      <c r="AU310" t="s">
        <v>150</v>
      </c>
      <c r="AV310" s="1">
        <v>-1.13781E-10</v>
      </c>
      <c r="AW310" t="s">
        <v>25</v>
      </c>
      <c r="AX310" s="3">
        <f t="shared" si="174"/>
        <v>3.0379949178857226E-8</v>
      </c>
      <c r="BJ310" t="s">
        <v>165</v>
      </c>
      <c r="BK310" t="s">
        <v>166</v>
      </c>
      <c r="BL310">
        <v>1.6800000000000001E-3</v>
      </c>
      <c r="BM310" t="s">
        <v>149</v>
      </c>
      <c r="BN310" s="1">
        <v>6.6800000000000003E-8</v>
      </c>
      <c r="BO310" t="s">
        <v>150</v>
      </c>
      <c r="BP310" s="1">
        <v>1.11998E-10</v>
      </c>
      <c r="BQ310" t="s">
        <v>25</v>
      </c>
      <c r="BR310" s="3">
        <f t="shared" si="175"/>
        <v>-3.3626693108106715E-8</v>
      </c>
    </row>
    <row r="311" spans="42:70" x14ac:dyDescent="0.25">
      <c r="AP311" t="s">
        <v>167</v>
      </c>
      <c r="AQ311" t="s">
        <v>148</v>
      </c>
      <c r="AR311" s="1">
        <v>5.4302599999999998E-8</v>
      </c>
      <c r="AS311" t="s">
        <v>149</v>
      </c>
      <c r="AT311" s="1">
        <v>3.8800000000000001E-5</v>
      </c>
      <c r="AU311" t="s">
        <v>150</v>
      </c>
      <c r="AV311" s="1">
        <v>2.1069399999999999E-12</v>
      </c>
      <c r="AW311" t="s">
        <v>25</v>
      </c>
      <c r="AX311" s="3">
        <f t="shared" si="174"/>
        <v>-5.6256079769822231E-10</v>
      </c>
      <c r="BJ311" t="s">
        <v>167</v>
      </c>
      <c r="BK311" t="s">
        <v>148</v>
      </c>
      <c r="BL311" s="1">
        <v>1.4282999999999999E-7</v>
      </c>
      <c r="BM311" t="s">
        <v>149</v>
      </c>
      <c r="BN311" s="1">
        <v>3.8800000000000001E-5</v>
      </c>
      <c r="BO311" t="s">
        <v>150</v>
      </c>
      <c r="BP311" s="1">
        <v>5.5418099999999998E-12</v>
      </c>
      <c r="BQ311" t="s">
        <v>25</v>
      </c>
      <c r="BR311" s="3">
        <f t="shared" si="175"/>
        <v>-1.6638934992896022E-9</v>
      </c>
    </row>
    <row r="312" spans="42:70" x14ac:dyDescent="0.25">
      <c r="AP312" t="s">
        <v>168</v>
      </c>
      <c r="AQ312" t="s">
        <v>148</v>
      </c>
      <c r="AR312">
        <v>-1.24E-2</v>
      </c>
      <c r="AS312" t="s">
        <v>149</v>
      </c>
      <c r="AT312" s="1">
        <v>6.2100000000000005E-5</v>
      </c>
      <c r="AU312" t="s">
        <v>150</v>
      </c>
      <c r="AV312" s="1">
        <v>-7.7029599999999995E-7</v>
      </c>
      <c r="AW312" t="s">
        <v>25</v>
      </c>
      <c r="AX312" s="3">
        <f t="shared" si="174"/>
        <v>2.0567189014578007E-4</v>
      </c>
      <c r="BJ312" t="s">
        <v>168</v>
      </c>
      <c r="BK312" t="s">
        <v>148</v>
      </c>
      <c r="BL312" s="1">
        <v>-1.7399999999999999E-2</v>
      </c>
      <c r="BM312" t="s">
        <v>149</v>
      </c>
      <c r="BN312" s="1">
        <v>6.2100000000000005E-5</v>
      </c>
      <c r="BO312" t="s">
        <v>150</v>
      </c>
      <c r="BP312" s="1">
        <v>-1.0802700000000001E-6</v>
      </c>
      <c r="BQ312" t="s">
        <v>25</v>
      </c>
      <c r="BR312" s="3">
        <f t="shared" si="175"/>
        <v>3.2434425403930826E-4</v>
      </c>
    </row>
    <row r="313" spans="42:70" x14ac:dyDescent="0.25">
      <c r="AP313" t="s">
        <v>169</v>
      </c>
      <c r="AQ313" t="s">
        <v>148</v>
      </c>
      <c r="AR313" s="1">
        <v>-1.3446500000000001E-7</v>
      </c>
      <c r="AS313" t="s">
        <v>149</v>
      </c>
      <c r="AT313">
        <v>9.09</v>
      </c>
      <c r="AU313" t="s">
        <v>150</v>
      </c>
      <c r="AV313" s="1">
        <v>-1.2222900000000001E-6</v>
      </c>
      <c r="AW313" t="s">
        <v>25</v>
      </c>
      <c r="AX313" s="3">
        <f t="shared" si="174"/>
        <v>3.2635596524749648E-4</v>
      </c>
      <c r="BJ313" t="s">
        <v>169</v>
      </c>
      <c r="BK313" t="s">
        <v>148</v>
      </c>
      <c r="BL313" s="1">
        <v>-1.4180099999999999E-9</v>
      </c>
      <c r="BM313" t="s">
        <v>149</v>
      </c>
      <c r="BN313">
        <v>9.09</v>
      </c>
      <c r="BO313" t="s">
        <v>150</v>
      </c>
      <c r="BP313" s="1">
        <v>-1.28897E-8</v>
      </c>
      <c r="BQ313" t="s">
        <v>25</v>
      </c>
      <c r="BR313" s="3">
        <f t="shared" si="175"/>
        <v>3.8700511273019442E-6</v>
      </c>
    </row>
    <row r="314" spans="42:70" x14ac:dyDescent="0.25">
      <c r="AP314" t="s">
        <v>170</v>
      </c>
      <c r="AQ314" t="s">
        <v>148</v>
      </c>
      <c r="AR314">
        <v>-1.9000000000000001E-4</v>
      </c>
      <c r="AS314" t="s">
        <v>149</v>
      </c>
      <c r="AT314" s="1">
        <v>9.0000000000000002E-6</v>
      </c>
      <c r="AU314" t="s">
        <v>150</v>
      </c>
      <c r="AV314" s="1">
        <v>-1.67453E-9</v>
      </c>
      <c r="AW314" t="s">
        <v>25</v>
      </c>
      <c r="AX314" s="3">
        <f t="shared" si="174"/>
        <v>4.4710572326198388E-7</v>
      </c>
      <c r="BJ314" t="s">
        <v>170</v>
      </c>
      <c r="BK314" t="s">
        <v>148</v>
      </c>
      <c r="BL314" s="1">
        <v>-1.2E-4</v>
      </c>
      <c r="BM314" t="s">
        <v>149</v>
      </c>
      <c r="BN314" s="1">
        <v>9.0000000000000002E-6</v>
      </c>
      <c r="BO314" t="s">
        <v>150</v>
      </c>
      <c r="BP314" s="1">
        <v>-1.0491800000000001E-9</v>
      </c>
      <c r="BQ314" t="s">
        <v>25</v>
      </c>
      <c r="BR314" s="3">
        <f t="shared" si="175"/>
        <v>3.1500967762963094E-7</v>
      </c>
    </row>
    <row r="315" spans="42:70" x14ac:dyDescent="0.25">
      <c r="AP315" t="s">
        <v>171</v>
      </c>
      <c r="AQ315" t="s">
        <v>148</v>
      </c>
      <c r="AR315" s="1">
        <v>-3.4324399999999999E-8</v>
      </c>
      <c r="AS315" t="s">
        <v>149</v>
      </c>
      <c r="AT315">
        <v>5.6999999999999998E-4</v>
      </c>
      <c r="AU315" t="s">
        <v>150</v>
      </c>
      <c r="AV315" s="1">
        <v>-1.95306E-11</v>
      </c>
      <c r="AW315" t="s">
        <v>25</v>
      </c>
      <c r="AX315" s="3">
        <f t="shared" si="174"/>
        <v>5.2147426673397924E-9</v>
      </c>
      <c r="BJ315" t="s">
        <v>171</v>
      </c>
      <c r="BK315" t="s">
        <v>148</v>
      </c>
      <c r="BL315" s="1">
        <v>-1.74537E-7</v>
      </c>
      <c r="BM315" t="s">
        <v>149</v>
      </c>
      <c r="BN315">
        <v>5.6999999999999998E-4</v>
      </c>
      <c r="BO315" t="s">
        <v>150</v>
      </c>
      <c r="BP315" s="1">
        <v>-9.9311500000000004E-11</v>
      </c>
      <c r="BQ315" t="s">
        <v>25</v>
      </c>
      <c r="BR315" s="3">
        <f t="shared" si="175"/>
        <v>2.9817651499185163E-8</v>
      </c>
    </row>
    <row r="316" spans="42:70" x14ac:dyDescent="0.25">
      <c r="AP316" t="s">
        <v>172</v>
      </c>
      <c r="AQ316" t="s">
        <v>148</v>
      </c>
      <c r="AR316" s="1">
        <v>-2.1888499999999999E-7</v>
      </c>
      <c r="AS316" t="s">
        <v>149</v>
      </c>
      <c r="AT316">
        <v>31.9</v>
      </c>
      <c r="AU316" t="s">
        <v>150</v>
      </c>
      <c r="AV316" s="1">
        <v>-6.98242E-6</v>
      </c>
      <c r="AW316" t="s">
        <v>25</v>
      </c>
      <c r="AX316" s="3">
        <f t="shared" si="174"/>
        <v>1.8643320479292348E-3</v>
      </c>
      <c r="BJ316" t="s">
        <v>172</v>
      </c>
      <c r="BK316" t="s">
        <v>148</v>
      </c>
      <c r="BL316" s="1">
        <v>-3.27882E-7</v>
      </c>
      <c r="BM316" t="s">
        <v>149</v>
      </c>
      <c r="BN316">
        <v>31.9</v>
      </c>
      <c r="BO316" t="s">
        <v>150</v>
      </c>
      <c r="BP316" s="1">
        <v>-1.04594E-5</v>
      </c>
      <c r="BQ316" t="s">
        <v>25</v>
      </c>
      <c r="BR316" s="3">
        <f t="shared" si="175"/>
        <v>3.1403688806490417E-3</v>
      </c>
    </row>
    <row r="317" spans="42:70" x14ac:dyDescent="0.25">
      <c r="AP317" t="s">
        <v>173</v>
      </c>
      <c r="AQ317" t="s">
        <v>148</v>
      </c>
      <c r="AR317">
        <v>-1.7000000000000001E-4</v>
      </c>
      <c r="AS317" t="s">
        <v>149</v>
      </c>
      <c r="AT317">
        <v>7.35</v>
      </c>
      <c r="AU317" t="s">
        <v>150</v>
      </c>
      <c r="AV317">
        <v>-1.2199999999999999E-3</v>
      </c>
      <c r="AW317" t="s">
        <v>25</v>
      </c>
      <c r="AX317" s="3">
        <f t="shared" si="174"/>
        <v>0.32574452675056303</v>
      </c>
      <c r="BJ317" t="s">
        <v>173</v>
      </c>
      <c r="BK317" t="s">
        <v>148</v>
      </c>
      <c r="BL317" s="1">
        <v>-2.5000000000000001E-4</v>
      </c>
      <c r="BM317" t="s">
        <v>149</v>
      </c>
      <c r="BN317">
        <v>7.35</v>
      </c>
      <c r="BO317" t="s">
        <v>150</v>
      </c>
      <c r="BP317" s="1">
        <v>-1.83E-3</v>
      </c>
      <c r="BQ317" t="s">
        <v>25</v>
      </c>
      <c r="BR317" s="3">
        <f t="shared" si="175"/>
        <v>0.54944595785491968</v>
      </c>
    </row>
    <row r="318" spans="42:70" x14ac:dyDescent="0.25">
      <c r="AP318" t="s">
        <v>174</v>
      </c>
      <c r="AQ318" t="s">
        <v>148</v>
      </c>
      <c r="AR318" s="1">
        <v>-2.4325199999999999E-5</v>
      </c>
      <c r="AS318" t="s">
        <v>149</v>
      </c>
      <c r="AT318">
        <v>8.42</v>
      </c>
      <c r="AU318" t="s">
        <v>150</v>
      </c>
      <c r="AV318">
        <v>-2.0000000000000001E-4</v>
      </c>
      <c r="AW318" t="s">
        <v>25</v>
      </c>
      <c r="AX318" s="3">
        <f t="shared" si="174"/>
        <v>5.3400742090256241E-2</v>
      </c>
      <c r="BJ318" t="s">
        <v>174</v>
      </c>
      <c r="BK318" t="s">
        <v>148</v>
      </c>
      <c r="BL318" s="1">
        <v>-3.17567E-5</v>
      </c>
      <c r="BM318" t="s">
        <v>149</v>
      </c>
      <c r="BN318">
        <v>8.42</v>
      </c>
      <c r="BO318" t="s">
        <v>150</v>
      </c>
      <c r="BP318" s="1">
        <v>-2.7E-4</v>
      </c>
      <c r="BQ318" t="s">
        <v>25</v>
      </c>
      <c r="BR318" s="3">
        <f t="shared" si="175"/>
        <v>8.1065797060561912E-2</v>
      </c>
    </row>
    <row r="319" spans="42:70" x14ac:dyDescent="0.25">
      <c r="AP319" t="s">
        <v>175</v>
      </c>
      <c r="AQ319" t="s">
        <v>148</v>
      </c>
      <c r="AR319">
        <v>-0.15770999999999999</v>
      </c>
      <c r="AS319" t="s">
        <v>149</v>
      </c>
      <c r="AT319" s="1">
        <v>5.5599999999999995E-7</v>
      </c>
      <c r="AU319" t="s">
        <v>150</v>
      </c>
      <c r="AV319" s="1">
        <v>-8.7684000000000006E-8</v>
      </c>
      <c r="AW319" t="s">
        <v>25</v>
      </c>
      <c r="AX319" s="3">
        <f t="shared" si="174"/>
        <v>2.3411953347210142E-5</v>
      </c>
      <c r="BJ319" t="s">
        <v>175</v>
      </c>
      <c r="BK319" t="s">
        <v>148</v>
      </c>
      <c r="BL319">
        <v>-9.1259999999999994E-2</v>
      </c>
      <c r="BM319" t="s">
        <v>149</v>
      </c>
      <c r="BN319" s="1">
        <v>5.5599999999999995E-7</v>
      </c>
      <c r="BO319" t="s">
        <v>150</v>
      </c>
      <c r="BP319" s="1">
        <v>-5.0743199999999997E-8</v>
      </c>
      <c r="BQ319" t="s">
        <v>25</v>
      </c>
      <c r="BR319" s="3">
        <f t="shared" si="175"/>
        <v>1.5235325753346316E-5</v>
      </c>
    </row>
    <row r="320" spans="42:70" x14ac:dyDescent="0.25">
      <c r="AP320" t="s">
        <v>176</v>
      </c>
      <c r="AQ320" t="s">
        <v>148</v>
      </c>
      <c r="AR320">
        <v>-1.4999999999999999E-4</v>
      </c>
      <c r="AS320" t="s">
        <v>149</v>
      </c>
      <c r="AT320" s="1">
        <v>9.9199999999999999E-6</v>
      </c>
      <c r="AU320" t="s">
        <v>150</v>
      </c>
      <c r="AV320" s="1">
        <v>-1.5235600000000001E-9</v>
      </c>
      <c r="AW320" t="s">
        <v>25</v>
      </c>
      <c r="AX320" s="3">
        <f t="shared" si="174"/>
        <v>4.0679617309515399E-7</v>
      </c>
      <c r="BJ320" t="s">
        <v>176</v>
      </c>
      <c r="BK320" t="s">
        <v>148</v>
      </c>
      <c r="BL320" s="1">
        <v>-5.4829500000000001E-5</v>
      </c>
      <c r="BM320" t="s">
        <v>149</v>
      </c>
      <c r="BN320" s="1">
        <v>9.9199999999999999E-6</v>
      </c>
      <c r="BO320" t="s">
        <v>150</v>
      </c>
      <c r="BP320" s="1">
        <v>-5.4390800000000002E-10</v>
      </c>
      <c r="BQ320" t="s">
        <v>25</v>
      </c>
      <c r="BR320" s="3">
        <f t="shared" si="175"/>
        <v>1.6330494647265225E-7</v>
      </c>
    </row>
    <row r="321" spans="42:70" x14ac:dyDescent="0.25">
      <c r="AP321" t="s">
        <v>177</v>
      </c>
      <c r="AQ321" t="s">
        <v>148</v>
      </c>
      <c r="AR321" s="1">
        <v>-1.2189000000000001E-6</v>
      </c>
      <c r="AS321" t="s">
        <v>149</v>
      </c>
      <c r="AT321">
        <v>0.17699999999999999</v>
      </c>
      <c r="AU321" t="s">
        <v>150</v>
      </c>
      <c r="AV321" s="1">
        <v>-2.15745E-7</v>
      </c>
      <c r="AW321" t="s">
        <v>25</v>
      </c>
      <c r="AX321" s="3">
        <f t="shared" si="174"/>
        <v>5.7604715511311657E-5</v>
      </c>
      <c r="BJ321" t="s">
        <v>177</v>
      </c>
      <c r="BK321" t="s">
        <v>148</v>
      </c>
      <c r="BL321" s="1">
        <v>-5.0118199999999999E-7</v>
      </c>
      <c r="BM321" t="s">
        <v>149</v>
      </c>
      <c r="BN321">
        <v>0.17699999999999999</v>
      </c>
      <c r="BO321" t="s">
        <v>150</v>
      </c>
      <c r="BP321" s="1">
        <v>-8.8709299999999994E-8</v>
      </c>
      <c r="BQ321" t="s">
        <v>25</v>
      </c>
      <c r="BR321" s="3">
        <f t="shared" si="175"/>
        <v>2.663440781920187E-5</v>
      </c>
    </row>
    <row r="322" spans="42:70" x14ac:dyDescent="0.25">
      <c r="AP322" t="s">
        <v>178</v>
      </c>
      <c r="AQ322" t="s">
        <v>148</v>
      </c>
      <c r="AR322">
        <v>-1.5260499999999999</v>
      </c>
      <c r="AS322" t="s">
        <v>149</v>
      </c>
      <c r="AT322">
        <v>3.8999999999999999E-4</v>
      </c>
      <c r="AU322" t="s">
        <v>150</v>
      </c>
      <c r="AV322">
        <v>-5.9999999999999995E-4</v>
      </c>
      <c r="AW322" t="s">
        <v>25</v>
      </c>
      <c r="AX322" s="3">
        <f t="shared" si="174"/>
        <v>0.16020222627076869</v>
      </c>
      <c r="BJ322" t="s">
        <v>178</v>
      </c>
      <c r="BK322" t="s">
        <v>148</v>
      </c>
      <c r="BL322">
        <v>-2.3519999999999999E-2</v>
      </c>
      <c r="BM322" t="s">
        <v>149</v>
      </c>
      <c r="BN322">
        <v>3.8999999999999999E-4</v>
      </c>
      <c r="BO322" t="s">
        <v>150</v>
      </c>
      <c r="BP322" s="1">
        <v>-9.1967699999999994E-6</v>
      </c>
      <c r="BQ322" t="s">
        <v>25</v>
      </c>
      <c r="BR322" s="3">
        <f t="shared" si="175"/>
        <v>2.7612721867876443E-3</v>
      </c>
    </row>
    <row r="323" spans="42:70" x14ac:dyDescent="0.25">
      <c r="AP323" t="s">
        <v>179</v>
      </c>
      <c r="AQ323" t="s">
        <v>148</v>
      </c>
      <c r="AR323" s="1">
        <v>-1.1182000000000001E-5</v>
      </c>
      <c r="AS323" t="s">
        <v>149</v>
      </c>
      <c r="AT323">
        <v>1.1800000000000001E-3</v>
      </c>
      <c r="AU323" t="s">
        <v>150</v>
      </c>
      <c r="AV323" s="1">
        <v>-1.31947E-8</v>
      </c>
      <c r="AW323" t="s">
        <v>25</v>
      </c>
      <c r="AX323" s="3">
        <f t="shared" si="174"/>
        <v>3.5230338582915201E-6</v>
      </c>
      <c r="BJ323" t="s">
        <v>179</v>
      </c>
      <c r="BK323" t="s">
        <v>148</v>
      </c>
      <c r="BL323" s="1">
        <v>-1.1837900000000001E-5</v>
      </c>
      <c r="BM323" t="s">
        <v>149</v>
      </c>
      <c r="BN323">
        <v>1.1800000000000001E-3</v>
      </c>
      <c r="BO323" t="s">
        <v>150</v>
      </c>
      <c r="BP323" s="1">
        <v>-1.39687E-8</v>
      </c>
      <c r="BQ323" t="s">
        <v>25</v>
      </c>
      <c r="BR323" s="3">
        <f t="shared" si="175"/>
        <v>4.1940140718513747E-6</v>
      </c>
    </row>
    <row r="324" spans="42:70" x14ac:dyDescent="0.25">
      <c r="AP324" t="s">
        <v>180</v>
      </c>
      <c r="AQ324" t="s">
        <v>148</v>
      </c>
      <c r="AR324" s="1">
        <v>-4.0548300000000003E-8</v>
      </c>
      <c r="AS324" t="s">
        <v>149</v>
      </c>
      <c r="AT324">
        <v>11.5</v>
      </c>
      <c r="AU324" t="s">
        <v>150</v>
      </c>
      <c r="AV324" s="1">
        <v>-4.6630599999999999E-7</v>
      </c>
      <c r="AW324" t="s">
        <v>25</v>
      </c>
      <c r="AX324" s="3">
        <f t="shared" si="174"/>
        <v>1.2450543220569513E-4</v>
      </c>
      <c r="BJ324" t="s">
        <v>180</v>
      </c>
      <c r="BK324" t="s">
        <v>148</v>
      </c>
      <c r="BL324" s="1">
        <v>1.5182700000000001E-8</v>
      </c>
      <c r="BM324" t="s">
        <v>149</v>
      </c>
      <c r="BN324">
        <v>11.5</v>
      </c>
      <c r="BO324" t="s">
        <v>150</v>
      </c>
      <c r="BP324" s="1">
        <v>1.7460099999999999E-7</v>
      </c>
      <c r="BQ324" t="s">
        <v>25</v>
      </c>
      <c r="BR324" s="3">
        <f t="shared" si="175"/>
        <v>-5.2422849009522849E-5</v>
      </c>
    </row>
    <row r="325" spans="42:70" x14ac:dyDescent="0.25">
      <c r="AP325" t="s">
        <v>181</v>
      </c>
      <c r="AQ325" t="s">
        <v>148</v>
      </c>
      <c r="AR325" s="1">
        <v>-3.0540300000000003E-5</v>
      </c>
      <c r="AS325" t="s">
        <v>149</v>
      </c>
      <c r="AT325">
        <v>7.21</v>
      </c>
      <c r="AU325" t="s">
        <v>150</v>
      </c>
      <c r="AV325">
        <v>-2.2000000000000001E-4</v>
      </c>
      <c r="AW325" t="s">
        <v>25</v>
      </c>
      <c r="AX325" s="3">
        <f t="shared" si="174"/>
        <v>5.8740816299281864E-2</v>
      </c>
      <c r="BJ325" t="s">
        <v>181</v>
      </c>
      <c r="BK325" t="s">
        <v>148</v>
      </c>
      <c r="BL325" s="1">
        <v>-4.5748899999999998E-5</v>
      </c>
      <c r="BM325" t="s">
        <v>149</v>
      </c>
      <c r="BN325">
        <v>7.21</v>
      </c>
      <c r="BO325" t="s">
        <v>150</v>
      </c>
      <c r="BP325" s="1">
        <v>-3.3E-4</v>
      </c>
      <c r="BQ325" t="s">
        <v>25</v>
      </c>
      <c r="BR325" s="3">
        <f t="shared" si="175"/>
        <v>9.9080418629575673E-2</v>
      </c>
    </row>
    <row r="326" spans="42:70" x14ac:dyDescent="0.25">
      <c r="AP326" t="s">
        <v>182</v>
      </c>
      <c r="AQ326" t="s">
        <v>148</v>
      </c>
      <c r="AR326" s="1">
        <v>8.1778800000000003E-9</v>
      </c>
      <c r="AS326" t="s">
        <v>149</v>
      </c>
      <c r="AT326">
        <v>5.6999999999999998E-4</v>
      </c>
      <c r="AU326" t="s">
        <v>150</v>
      </c>
      <c r="AV326" s="1">
        <v>4.6532099999999997E-12</v>
      </c>
      <c r="AW326" t="s">
        <v>25</v>
      </c>
      <c r="AX326" s="3">
        <f t="shared" si="174"/>
        <v>-1.2424243355090061E-9</v>
      </c>
      <c r="BJ326" t="s">
        <v>182</v>
      </c>
      <c r="BK326" t="s">
        <v>148</v>
      </c>
      <c r="BL326" s="1">
        <v>8.4458699999999999E-9</v>
      </c>
      <c r="BM326" t="s">
        <v>149</v>
      </c>
      <c r="BN326">
        <v>5.6999999999999998E-4</v>
      </c>
      <c r="BO326" t="s">
        <v>150</v>
      </c>
      <c r="BP326" s="1">
        <v>4.8057E-12</v>
      </c>
      <c r="BQ326" t="s">
        <v>25</v>
      </c>
      <c r="BR326" s="3">
        <f t="shared" si="175"/>
        <v>-1.442881114570157E-9</v>
      </c>
    </row>
    <row r="327" spans="42:70" x14ac:dyDescent="0.25">
      <c r="AP327" t="s">
        <v>183</v>
      </c>
      <c r="AQ327" t="s">
        <v>148</v>
      </c>
      <c r="AR327" s="1">
        <v>-1.5688600000000001E-6</v>
      </c>
      <c r="AS327" t="s">
        <v>149</v>
      </c>
      <c r="AT327">
        <v>0.115</v>
      </c>
      <c r="AU327" t="s">
        <v>150</v>
      </c>
      <c r="AV327" s="1">
        <v>-1.80419E-7</v>
      </c>
      <c r="AW327" t="s">
        <v>25</v>
      </c>
      <c r="AX327" s="3">
        <f t="shared" si="174"/>
        <v>4.8172542435909699E-5</v>
      </c>
      <c r="BJ327" t="s">
        <v>183</v>
      </c>
      <c r="BK327" t="s">
        <v>148</v>
      </c>
      <c r="BL327" s="1">
        <v>-5.6778699999999995E-7</v>
      </c>
      <c r="BM327" t="s">
        <v>149</v>
      </c>
      <c r="BN327">
        <v>0.115</v>
      </c>
      <c r="BO327" t="s">
        <v>150</v>
      </c>
      <c r="BP327" s="1">
        <v>-6.5295500000000004E-8</v>
      </c>
      <c r="BQ327" t="s">
        <v>25</v>
      </c>
      <c r="BR327" s="3">
        <f t="shared" si="175"/>
        <v>1.9604562044325632E-5</v>
      </c>
    </row>
    <row r="328" spans="42:70" x14ac:dyDescent="0.25">
      <c r="AP328" t="s">
        <v>184</v>
      </c>
      <c r="AQ328" t="s">
        <v>148</v>
      </c>
      <c r="AR328">
        <v>-5.8E-4</v>
      </c>
      <c r="AS328" t="s">
        <v>149</v>
      </c>
      <c r="AT328">
        <v>1.5200000000000001E-3</v>
      </c>
      <c r="AU328" t="s">
        <v>150</v>
      </c>
      <c r="AV328" s="1">
        <v>-8.82131E-7</v>
      </c>
      <c r="AW328" t="s">
        <v>25</v>
      </c>
      <c r="AX328" s="3">
        <f t="shared" si="174"/>
        <v>2.3553225010409913E-4</v>
      </c>
      <c r="BJ328" t="s">
        <v>184</v>
      </c>
      <c r="BK328" t="s">
        <v>148</v>
      </c>
      <c r="BL328" s="1">
        <v>-6.7000000000000002E-4</v>
      </c>
      <c r="BM328" t="s">
        <v>149</v>
      </c>
      <c r="BN328">
        <v>1.5200000000000001E-3</v>
      </c>
      <c r="BO328" t="s">
        <v>150</v>
      </c>
      <c r="BP328" s="1">
        <v>-1.01354E-6</v>
      </c>
      <c r="BQ328" t="s">
        <v>25</v>
      </c>
      <c r="BR328" s="3">
        <f t="shared" si="175"/>
        <v>3.0430899241763672E-4</v>
      </c>
    </row>
    <row r="329" spans="42:70" x14ac:dyDescent="0.25">
      <c r="AP329" t="s">
        <v>185</v>
      </c>
      <c r="AQ329" t="s">
        <v>148</v>
      </c>
      <c r="AR329" s="1">
        <v>-2.46164E-5</v>
      </c>
      <c r="AS329" t="s">
        <v>149</v>
      </c>
      <c r="AT329">
        <v>0.20100000000000001</v>
      </c>
      <c r="AU329" t="s">
        <v>150</v>
      </c>
      <c r="AV329" s="1">
        <v>-4.9478899999999998E-6</v>
      </c>
      <c r="AW329" t="s">
        <v>25</v>
      </c>
      <c r="AX329" s="3">
        <f t="shared" si="174"/>
        <v>1.3211049889047897E-3</v>
      </c>
      <c r="BJ329" t="s">
        <v>185</v>
      </c>
      <c r="BK329" t="s">
        <v>148</v>
      </c>
      <c r="BL329" s="1">
        <v>5.2610500000000002E-6</v>
      </c>
      <c r="BM329" t="s">
        <v>149</v>
      </c>
      <c r="BN329">
        <v>0.20100000000000001</v>
      </c>
      <c r="BO329" t="s">
        <v>150</v>
      </c>
      <c r="BP329" s="1">
        <v>1.0574700000000001E-6</v>
      </c>
      <c r="BQ329" t="s">
        <v>25</v>
      </c>
      <c r="BR329" s="3">
        <f t="shared" si="175"/>
        <v>-3.17498697843083E-4</v>
      </c>
    </row>
    <row r="330" spans="42:70" x14ac:dyDescent="0.25">
      <c r="AP330" t="s">
        <v>186</v>
      </c>
      <c r="AQ330" t="s">
        <v>148</v>
      </c>
      <c r="AR330" s="1">
        <v>-4.1873199999999998E-8</v>
      </c>
      <c r="AS330" t="s">
        <v>149</v>
      </c>
      <c r="AT330">
        <v>4.9300000000000004E-3</v>
      </c>
      <c r="AU330" t="s">
        <v>150</v>
      </c>
      <c r="AV330" s="1">
        <v>-2.06435E-10</v>
      </c>
      <c r="AW330" t="s">
        <v>25</v>
      </c>
      <c r="AX330" s="3">
        <f t="shared" si="174"/>
        <v>5.5118910967010231E-8</v>
      </c>
      <c r="BJ330" t="s">
        <v>186</v>
      </c>
      <c r="BK330" t="s">
        <v>148</v>
      </c>
      <c r="BL330" s="1">
        <v>-4.2299799999999997E-8</v>
      </c>
      <c r="BM330" t="s">
        <v>149</v>
      </c>
      <c r="BN330">
        <v>4.9300000000000004E-3</v>
      </c>
      <c r="BO330" t="s">
        <v>150</v>
      </c>
      <c r="BP330" s="1">
        <v>-2.0853799999999999E-10</v>
      </c>
      <c r="BQ330" t="s">
        <v>25</v>
      </c>
      <c r="BR330" s="3">
        <f t="shared" si="175"/>
        <v>6.261221921264985E-8</v>
      </c>
    </row>
    <row r="331" spans="42:70" x14ac:dyDescent="0.25">
      <c r="AP331" t="s">
        <v>187</v>
      </c>
      <c r="AQ331" t="s">
        <v>148</v>
      </c>
      <c r="AR331" s="1">
        <v>4.9975899999999998E-8</v>
      </c>
      <c r="AS331" t="s">
        <v>149</v>
      </c>
      <c r="AT331">
        <v>0.81599999999999995</v>
      </c>
      <c r="AU331" t="s">
        <v>150</v>
      </c>
      <c r="AV331" s="1">
        <v>4.07804E-8</v>
      </c>
      <c r="AW331" t="s">
        <v>25</v>
      </c>
      <c r="AX331" s="3">
        <f t="shared" si="174"/>
        <v>-1.0888518113687427E-5</v>
      </c>
      <c r="BJ331" t="s">
        <v>187</v>
      </c>
      <c r="BK331" t="s">
        <v>148</v>
      </c>
      <c r="BL331" s="1">
        <v>5.16136E-8</v>
      </c>
      <c r="BM331" t="s">
        <v>149</v>
      </c>
      <c r="BN331">
        <v>0.81599999999999995</v>
      </c>
      <c r="BO331" t="s">
        <v>150</v>
      </c>
      <c r="BP331" s="1">
        <v>4.2116700000000003E-8</v>
      </c>
      <c r="BQ331" t="s">
        <v>25</v>
      </c>
      <c r="BR331" s="3">
        <f t="shared" si="175"/>
        <v>-1.2645273537261364E-5</v>
      </c>
    </row>
    <row r="332" spans="42:70" x14ac:dyDescent="0.25">
      <c r="AP332" t="s">
        <v>188</v>
      </c>
      <c r="AQ332" t="s">
        <v>148</v>
      </c>
      <c r="AR332">
        <v>-9.7199999999999995E-3</v>
      </c>
      <c r="AS332" t="s">
        <v>149</v>
      </c>
      <c r="AT332">
        <v>3.65E-3</v>
      </c>
      <c r="AU332" t="s">
        <v>150</v>
      </c>
      <c r="AV332" s="1">
        <v>-3.5484400000000002E-5</v>
      </c>
      <c r="AW332" t="s">
        <v>25</v>
      </c>
      <c r="AX332" s="3">
        <f t="shared" si="174"/>
        <v>9.4744664631374424E-3</v>
      </c>
      <c r="BJ332" t="s">
        <v>188</v>
      </c>
      <c r="BK332" t="s">
        <v>148</v>
      </c>
      <c r="BL332">
        <v>-9.4000000000000004E-3</v>
      </c>
      <c r="BM332" t="s">
        <v>149</v>
      </c>
      <c r="BN332">
        <v>3.65E-3</v>
      </c>
      <c r="BO332" t="s">
        <v>150</v>
      </c>
      <c r="BP332" s="1">
        <v>-3.43059E-5</v>
      </c>
      <c r="BQ332" t="s">
        <v>25</v>
      </c>
      <c r="BR332" s="3">
        <f t="shared" si="175"/>
        <v>1.0300130101407151E-2</v>
      </c>
    </row>
    <row r="333" spans="42:70" x14ac:dyDescent="0.25">
      <c r="AP333" t="s">
        <v>189</v>
      </c>
      <c r="AQ333" t="s">
        <v>148</v>
      </c>
      <c r="AR333" s="1">
        <v>-8.2088499999999998E-5</v>
      </c>
      <c r="AS333" t="s">
        <v>149</v>
      </c>
      <c r="AT333">
        <v>1.6400000000000001E-2</v>
      </c>
      <c r="AU333" t="s">
        <v>150</v>
      </c>
      <c r="AV333" s="1">
        <v>-1.34625E-6</v>
      </c>
      <c r="AW333" t="s">
        <v>25</v>
      </c>
      <c r="AX333" s="3">
        <f t="shared" si="174"/>
        <v>3.5945374519503733E-4</v>
      </c>
      <c r="BJ333" t="s">
        <v>189</v>
      </c>
      <c r="BK333" t="s">
        <v>148</v>
      </c>
      <c r="BL333" s="1">
        <v>-9.3344799999999994E-5</v>
      </c>
      <c r="BM333" t="s">
        <v>149</v>
      </c>
      <c r="BN333">
        <v>1.6400000000000001E-2</v>
      </c>
      <c r="BO333" t="s">
        <v>150</v>
      </c>
      <c r="BP333" s="1">
        <v>-1.5308499999999999E-6</v>
      </c>
      <c r="BQ333" t="s">
        <v>25</v>
      </c>
      <c r="BR333" s="3">
        <f t="shared" si="175"/>
        <v>4.5962805714874517E-4</v>
      </c>
    </row>
    <row r="335" spans="42:70" x14ac:dyDescent="0.25">
      <c r="AV335" s="1">
        <f>SUM(AV277:AV334)</f>
        <v>-3.7452663047634499E-3</v>
      </c>
      <c r="BP335" s="1">
        <f>SUM(BP277:BP334)</f>
        <v>-3.3306278330710892E-3</v>
      </c>
    </row>
    <row r="336" spans="42:70" x14ac:dyDescent="0.25">
      <c r="AP336" t="s">
        <v>190</v>
      </c>
      <c r="AQ336">
        <f>AV279</f>
        <v>0</v>
      </c>
      <c r="AR336" s="3">
        <f>AQ336/AV$335</f>
        <v>0</v>
      </c>
      <c r="BJ336" t="s">
        <v>190</v>
      </c>
      <c r="BK336">
        <f>BP279</f>
        <v>0</v>
      </c>
      <c r="BL336" s="3">
        <f>BK336/BP$335</f>
        <v>0</v>
      </c>
    </row>
    <row r="337" spans="42:64" x14ac:dyDescent="0.25">
      <c r="AP337" t="s">
        <v>195</v>
      </c>
      <c r="AQ337">
        <f>AV287</f>
        <v>0</v>
      </c>
      <c r="AR337" s="3">
        <f t="shared" ref="AR337:AR346" si="176">AQ337/AV$335</f>
        <v>0</v>
      </c>
      <c r="BJ337" t="s">
        <v>195</v>
      </c>
      <c r="BK337">
        <f>BP287</f>
        <v>0</v>
      </c>
      <c r="BL337" s="3">
        <f t="shared" ref="BL337:BL344" si="177">BK337/BP$335</f>
        <v>0</v>
      </c>
    </row>
    <row r="338" spans="42:64" x14ac:dyDescent="0.25">
      <c r="AP338" t="s">
        <v>191</v>
      </c>
      <c r="AQ338">
        <f>AV288</f>
        <v>0</v>
      </c>
      <c r="AR338" s="3">
        <f t="shared" si="176"/>
        <v>0</v>
      </c>
      <c r="BJ338" t="s">
        <v>191</v>
      </c>
      <c r="BK338">
        <f>BP288</f>
        <v>0</v>
      </c>
      <c r="BL338" s="3">
        <f t="shared" si="177"/>
        <v>0</v>
      </c>
    </row>
    <row r="339" spans="42:64" x14ac:dyDescent="0.25">
      <c r="AP339" t="s">
        <v>197</v>
      </c>
      <c r="AQ339">
        <f>AV291</f>
        <v>0</v>
      </c>
      <c r="AR339" s="3">
        <f t="shared" si="176"/>
        <v>0</v>
      </c>
      <c r="BJ339" t="s">
        <v>197</v>
      </c>
      <c r="BK339">
        <f>BP291</f>
        <v>0</v>
      </c>
      <c r="BL339" s="3">
        <f t="shared" si="177"/>
        <v>0</v>
      </c>
    </row>
    <row r="340" spans="42:64" x14ac:dyDescent="0.25">
      <c r="AP340" t="s">
        <v>125</v>
      </c>
      <c r="AQ340">
        <f>AV301</f>
        <v>-7.6999999999999996E-4</v>
      </c>
      <c r="AR340" s="3">
        <f t="shared" si="176"/>
        <v>0.2055928570474865</v>
      </c>
      <c r="BJ340" t="s">
        <v>125</v>
      </c>
      <c r="BK340">
        <f>BP301</f>
        <v>-5.8E-4</v>
      </c>
      <c r="BL340" s="3">
        <f t="shared" si="177"/>
        <v>0.17414134183379967</v>
      </c>
    </row>
    <row r="341" spans="42:64" x14ac:dyDescent="0.25">
      <c r="AP341" t="s">
        <v>198</v>
      </c>
      <c r="AQ341">
        <f>AV305</f>
        <v>-1.4999999999999999E-4</v>
      </c>
      <c r="AR341" s="3">
        <f t="shared" si="176"/>
        <v>4.0050556567692172E-2</v>
      </c>
      <c r="BJ341" t="s">
        <v>198</v>
      </c>
      <c r="BK341">
        <f>BP305</f>
        <v>-2.2000000000000001E-4</v>
      </c>
      <c r="BL341" s="3">
        <f t="shared" si="177"/>
        <v>6.605361241971712E-2</v>
      </c>
    </row>
    <row r="342" spans="42:64" x14ac:dyDescent="0.25">
      <c r="AP342" t="s">
        <v>196</v>
      </c>
      <c r="AQ342">
        <f>AV307</f>
        <v>-4.8999999999999998E-4</v>
      </c>
      <c r="AR342" s="3">
        <f t="shared" si="176"/>
        <v>0.13083181812112776</v>
      </c>
      <c r="BJ342" t="s">
        <v>196</v>
      </c>
      <c r="BK342">
        <f>BP307</f>
        <v>-1.3888300000000001E-5</v>
      </c>
      <c r="BL342" s="3">
        <f t="shared" si="177"/>
        <v>4.1698744789488967E-3</v>
      </c>
    </row>
    <row r="343" spans="42:64" x14ac:dyDescent="0.25">
      <c r="AP343" t="s">
        <v>192</v>
      </c>
      <c r="AQ343">
        <f>AV317</f>
        <v>-1.2199999999999999E-3</v>
      </c>
      <c r="AR343" s="3">
        <f t="shared" si="176"/>
        <v>0.32574452675056303</v>
      </c>
      <c r="BJ343" t="s">
        <v>192</v>
      </c>
      <c r="BK343">
        <f>BP317</f>
        <v>-1.83E-3</v>
      </c>
      <c r="BL343" s="3">
        <f>BK343/BP$335</f>
        <v>0.54944595785491968</v>
      </c>
    </row>
    <row r="344" spans="42:64" x14ac:dyDescent="0.25">
      <c r="AP344" t="s">
        <v>193</v>
      </c>
      <c r="AQ344">
        <f>AV318</f>
        <v>-2.0000000000000001E-4</v>
      </c>
      <c r="AR344" s="3">
        <f t="shared" si="176"/>
        <v>5.3400742090256241E-2</v>
      </c>
      <c r="BJ344" t="s">
        <v>193</v>
      </c>
      <c r="BK344">
        <f>BP318</f>
        <v>-2.7E-4</v>
      </c>
      <c r="BL344" s="3">
        <f t="shared" si="177"/>
        <v>8.1065797060561912E-2</v>
      </c>
    </row>
    <row r="345" spans="42:64" x14ac:dyDescent="0.25">
      <c r="AP345" t="s">
        <v>199</v>
      </c>
      <c r="AQ345">
        <f>AV322</f>
        <v>-5.9999999999999995E-4</v>
      </c>
      <c r="AR345" s="3">
        <f>AQ345/AV$335</f>
        <v>0.16020222627076869</v>
      </c>
      <c r="AS345" s="3"/>
      <c r="BJ345" t="s">
        <v>199</v>
      </c>
      <c r="BK345" s="1">
        <f>BP322</f>
        <v>-9.1967699999999994E-6</v>
      </c>
      <c r="BL345" s="3">
        <f>BK345/BP$335</f>
        <v>2.7612721867876443E-3</v>
      </c>
    </row>
    <row r="346" spans="42:64" x14ac:dyDescent="0.25">
      <c r="AP346" t="s">
        <v>194</v>
      </c>
      <c r="AQ346">
        <f>AV325</f>
        <v>-2.2000000000000001E-4</v>
      </c>
      <c r="AR346" s="3">
        <f t="shared" si="176"/>
        <v>5.8740816299281864E-2</v>
      </c>
      <c r="BJ346" t="s">
        <v>194</v>
      </c>
      <c r="BK346">
        <f>BP325</f>
        <v>-3.3E-4</v>
      </c>
      <c r="BL346" s="3">
        <f>BK346/BP$335</f>
        <v>9.9080418629575673E-2</v>
      </c>
    </row>
    <row r="347" spans="42:64" x14ac:dyDescent="0.25">
      <c r="AP347" t="s">
        <v>126</v>
      </c>
      <c r="AQ347" s="1">
        <f>AV335-SUM(AQ336:AQ346)</f>
        <v>-9.5266304763450254E-5</v>
      </c>
      <c r="AR347" s="3">
        <f>AQ347/AV$335</f>
        <v>2.543645685282378E-2</v>
      </c>
      <c r="BJ347" t="s">
        <v>126</v>
      </c>
      <c r="BK347" s="1">
        <f>BP335-SUM(BK336:BK346)</f>
        <v>-7.7542763071089277E-5</v>
      </c>
      <c r="BL347" s="3">
        <f>BK347/BP$335</f>
        <v>2.3281725535689475E-2</v>
      </c>
    </row>
  </sheetData>
  <mergeCells count="28">
    <mergeCell ref="BB142:BD142"/>
    <mergeCell ref="AJ150:AL150"/>
    <mergeCell ref="AM150:AO150"/>
    <mergeCell ref="AP150:AR150"/>
    <mergeCell ref="AS150:AU150"/>
    <mergeCell ref="AV150:AX150"/>
    <mergeCell ref="AY150:BA150"/>
    <mergeCell ref="BB150:BD150"/>
    <mergeCell ref="AJ142:AL142"/>
    <mergeCell ref="AM142:AO142"/>
    <mergeCell ref="AP142:AR142"/>
    <mergeCell ref="AS142:AU142"/>
    <mergeCell ref="AV142:AX142"/>
    <mergeCell ref="AY142:BA142"/>
    <mergeCell ref="AY81:BA81"/>
    <mergeCell ref="BB81:BD81"/>
    <mergeCell ref="AJ89:AL89"/>
    <mergeCell ref="AM89:AO89"/>
    <mergeCell ref="AP89:AR89"/>
    <mergeCell ref="AS89:AU89"/>
    <mergeCell ref="AV89:AX89"/>
    <mergeCell ref="AY89:BA89"/>
    <mergeCell ref="BB89:BD89"/>
    <mergeCell ref="AJ81:AL81"/>
    <mergeCell ref="AM81:AO81"/>
    <mergeCell ref="AP81:AR81"/>
    <mergeCell ref="AS81:AU81"/>
    <mergeCell ref="AV81:AX81"/>
  </mergeCells>
  <conditionalFormatting sqref="AL143:AL149 AO143:AO149 AR143:AR149 AU143:AU149 AX143:AX149 BA143:BA149 BD143:BD149">
    <cfRule type="cellIs" dxfId="0" priority="1" operator="lessThan">
      <formula>0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3:AR221"/>
  <sheetViews>
    <sheetView topLeftCell="A52" zoomScale="40" zoomScaleNormal="40" workbookViewId="0">
      <selection activeCell="J95" sqref="J95"/>
    </sheetView>
  </sheetViews>
  <sheetFormatPr baseColWidth="10" defaultRowHeight="15" x14ac:dyDescent="0.25"/>
  <cols>
    <col min="1" max="1" width="27.140625" customWidth="1"/>
    <col min="5" max="5" width="11.7109375" customWidth="1"/>
    <col min="25" max="25" width="13.7109375" customWidth="1"/>
  </cols>
  <sheetData>
    <row r="3" spans="1:25" s="26" customFormat="1" x14ac:dyDescent="0.25">
      <c r="A3" s="25"/>
      <c r="B3" s="5" t="s">
        <v>140</v>
      </c>
    </row>
    <row r="4" spans="1:25" s="31" customFormat="1" x14ac:dyDescent="0.25">
      <c r="B4" s="32"/>
    </row>
    <row r="6" spans="1:25" x14ac:dyDescent="0.25">
      <c r="B6" s="2"/>
      <c r="C6" s="2"/>
      <c r="D6" s="285" t="str">
        <f>Recycling!AJ142</f>
        <v>NaNMC</v>
      </c>
      <c r="E6" s="286"/>
      <c r="F6" s="287"/>
      <c r="G6" s="285" t="str">
        <f>Recycling!AM142</f>
        <v>NaMVP</v>
      </c>
      <c r="H6" s="286"/>
      <c r="I6" s="286"/>
      <c r="J6" s="285" t="str">
        <f>Recycling!AP142</f>
        <v>NaMMO</v>
      </c>
      <c r="K6" s="286"/>
      <c r="L6" s="286"/>
      <c r="M6" s="285" t="str">
        <f>Recycling!AS142</f>
        <v>NaNMMT</v>
      </c>
      <c r="N6" s="286"/>
      <c r="O6" s="286"/>
      <c r="P6" s="285" t="str">
        <f>Recycling!AV142</f>
        <v>NaPBA</v>
      </c>
      <c r="Q6" s="286"/>
      <c r="R6" s="286"/>
      <c r="S6" s="282" t="str">
        <f>Recycling!AY142</f>
        <v>LiNMC</v>
      </c>
      <c r="T6" s="283"/>
      <c r="U6" s="283"/>
      <c r="V6" s="282" t="str">
        <f>Recycling!BB142</f>
        <v>LiFP</v>
      </c>
      <c r="W6" s="283"/>
      <c r="X6" s="283"/>
    </row>
    <row r="7" spans="1:25" x14ac:dyDescent="0.25">
      <c r="C7" s="18" t="str">
        <f>Recycling!AI143</f>
        <v>per cell</v>
      </c>
      <c r="D7" s="20" t="str">
        <f>Recycling!AJ143</f>
        <v>Prod</v>
      </c>
      <c r="E7" s="19" t="str">
        <f>Recycling!AK143</f>
        <v>Rec</v>
      </c>
      <c r="F7" s="21" t="str">
        <f>Recycling!AL143</f>
        <v>Net</v>
      </c>
      <c r="G7" s="20" t="str">
        <f>Recycling!AM143</f>
        <v>Prod</v>
      </c>
      <c r="H7" s="19" t="str">
        <f>Recycling!AN143</f>
        <v>Rec</v>
      </c>
      <c r="I7" s="19" t="str">
        <f>Recycling!AO143</f>
        <v>Net</v>
      </c>
      <c r="J7" s="10" t="str">
        <f>Recycling!AP143</f>
        <v>Prod</v>
      </c>
      <c r="K7" s="11" t="str">
        <f>Recycling!AQ143</f>
        <v>Rec</v>
      </c>
      <c r="L7" s="11" t="str">
        <f>Recycling!AR143</f>
        <v>Net</v>
      </c>
      <c r="M7" s="20" t="str">
        <f>Recycling!AS143</f>
        <v>Prod</v>
      </c>
      <c r="N7" s="19" t="str">
        <f>Recycling!AT143</f>
        <v>Rec</v>
      </c>
      <c r="O7" s="19" t="str">
        <f>Recycling!AU143</f>
        <v>Net</v>
      </c>
      <c r="P7" s="20" t="str">
        <f>Recycling!AV143</f>
        <v>Prod</v>
      </c>
      <c r="Q7" s="19" t="str">
        <f>Recycling!AW143</f>
        <v>Rec</v>
      </c>
      <c r="R7" s="19" t="str">
        <f>Recycling!AX143</f>
        <v>Net</v>
      </c>
      <c r="S7" s="20" t="str">
        <f>Recycling!AY143</f>
        <v>Prod</v>
      </c>
      <c r="T7" s="19" t="str">
        <f>Recycling!AZ143</f>
        <v>Rec</v>
      </c>
      <c r="U7" s="19" t="str">
        <f>Recycling!BA143</f>
        <v>Net</v>
      </c>
      <c r="V7" s="20" t="str">
        <f>Recycling!BB143</f>
        <v>Prod</v>
      </c>
      <c r="W7" s="19" t="str">
        <f>Recycling!BC143</f>
        <v>Rec</v>
      </c>
      <c r="X7" s="19" t="str">
        <f>Recycling!BD143</f>
        <v>Net</v>
      </c>
    </row>
    <row r="8" spans="1:25" x14ac:dyDescent="0.25">
      <c r="C8" s="2" t="str">
        <f>Recycling!AI144</f>
        <v>AP</v>
      </c>
      <c r="D8" s="8">
        <f>Recycling!AJ144</f>
        <v>0.15678</v>
      </c>
      <c r="E8" s="17">
        <f>Recycling!AK144</f>
        <v>-9.7820000000000004E-2</v>
      </c>
      <c r="F8" s="22">
        <f>Recycling!AL144</f>
        <v>5.8959999999999999E-2</v>
      </c>
      <c r="G8" s="8">
        <f>Recycling!AM144</f>
        <v>0.13553999999999999</v>
      </c>
      <c r="H8" s="17">
        <f>Recycling!AN144</f>
        <v>-3.4070000000000003E-2</v>
      </c>
      <c r="I8" s="17">
        <f>Recycling!AO144</f>
        <v>0.10146999999999999</v>
      </c>
      <c r="J8" s="8">
        <f>Recycling!AP144</f>
        <v>7.8920000000000004E-2</v>
      </c>
      <c r="K8" s="17">
        <f>Recycling!AQ144</f>
        <v>-4.6179999999999999E-2</v>
      </c>
      <c r="L8" s="17">
        <f>Recycling!AR144</f>
        <v>3.2740000000000005E-2</v>
      </c>
      <c r="M8" s="8">
        <f>Recycling!AS144</f>
        <v>8.3940000000000001E-2</v>
      </c>
      <c r="N8" s="17">
        <f>Recycling!AT144</f>
        <v>-5.3199999999999997E-2</v>
      </c>
      <c r="O8" s="17">
        <f>Recycling!AU144</f>
        <v>3.0740000000000003E-2</v>
      </c>
      <c r="P8" s="8">
        <f>Recycling!AV144</f>
        <v>9.1389999999999999E-2</v>
      </c>
      <c r="Q8" s="17">
        <f>Recycling!AW144</f>
        <v>-4.4900000000000002E-2</v>
      </c>
      <c r="R8" s="17">
        <f>Recycling!AX144</f>
        <v>4.6489999999999997E-2</v>
      </c>
      <c r="S8" s="8">
        <f>Recycling!AY144</f>
        <v>7.1440000000000003E-2</v>
      </c>
      <c r="T8" s="17">
        <f>Recycling!AZ144</f>
        <v>-4.759E-2</v>
      </c>
      <c r="U8" s="17">
        <f>Recycling!BA144</f>
        <v>2.3850000000000003E-2</v>
      </c>
      <c r="V8" s="8">
        <f>Recycling!BB144</f>
        <v>5.3010000000000002E-2</v>
      </c>
      <c r="W8" s="17">
        <f>Recycling!BC144</f>
        <v>-1.8380000000000001E-2</v>
      </c>
      <c r="X8" s="17">
        <f>Recycling!BD144</f>
        <v>3.4630000000000001E-2</v>
      </c>
      <c r="Y8" t="str">
        <f>Recycling!BE144</f>
        <v>molc H+ eq</v>
      </c>
    </row>
    <row r="9" spans="1:25" x14ac:dyDescent="0.25">
      <c r="C9" s="2" t="str">
        <f>Recycling!AI145</f>
        <v>GWP</v>
      </c>
      <c r="D9" s="8">
        <f>Recycling!AJ145</f>
        <v>13.71866</v>
      </c>
      <c r="E9" s="17">
        <f>Recycling!AK145</f>
        <v>-5.05023</v>
      </c>
      <c r="F9" s="22">
        <f>Recycling!AL145</f>
        <v>8.6684300000000007</v>
      </c>
      <c r="G9" s="8">
        <f>Recycling!AM145</f>
        <v>14.20745</v>
      </c>
      <c r="H9" s="17">
        <f>Recycling!AN145</f>
        <v>-1.3187800000000001</v>
      </c>
      <c r="I9" s="17">
        <f>Recycling!AO145</f>
        <v>12.888669999999999</v>
      </c>
      <c r="J9" s="8">
        <f>Recycling!AP145</f>
        <v>8.2842199999999995</v>
      </c>
      <c r="K9" s="17">
        <f>Recycling!AQ145</f>
        <v>-1.0034799999999999</v>
      </c>
      <c r="L9" s="17">
        <f>Recycling!AR145</f>
        <v>7.2807399999999998</v>
      </c>
      <c r="M9" s="8">
        <f>Recycling!AS145</f>
        <v>8.0170899999999996</v>
      </c>
      <c r="N9" s="17">
        <f>Recycling!AT145</f>
        <v>-2.1135199999999998</v>
      </c>
      <c r="O9" s="17">
        <f>Recycling!AU145</f>
        <v>5.9035700000000002</v>
      </c>
      <c r="P9" s="8">
        <f>Recycling!AV145</f>
        <v>13.87795</v>
      </c>
      <c r="Q9" s="17">
        <f>Recycling!AW145</f>
        <v>-2.0900799999999999</v>
      </c>
      <c r="R9" s="17">
        <f>Recycling!AX145</f>
        <v>11.78787</v>
      </c>
      <c r="S9" s="8">
        <f>Recycling!AY145</f>
        <v>7.1000800000000002</v>
      </c>
      <c r="T9" s="17">
        <f>Recycling!AZ145</f>
        <v>-2.75495</v>
      </c>
      <c r="U9" s="17">
        <f>Recycling!BA145</f>
        <v>4.3451300000000002</v>
      </c>
      <c r="V9" s="8">
        <f>Recycling!BB145</f>
        <v>7.8349700000000002</v>
      </c>
      <c r="W9" s="17">
        <f>Recycling!BC145</f>
        <v>-1.03389</v>
      </c>
      <c r="X9" s="17">
        <f>Recycling!BD145</f>
        <v>6.8010800000000007</v>
      </c>
      <c r="Y9" t="str">
        <f>Recycling!BE145</f>
        <v>kg CO2 eq</v>
      </c>
    </row>
    <row r="10" spans="1:25" x14ac:dyDescent="0.25">
      <c r="C10" s="2" t="str">
        <f>Recycling!AI146</f>
        <v>Htox</v>
      </c>
      <c r="D10" s="8">
        <f>Recycling!AJ146</f>
        <v>1.8349560000000001E-2</v>
      </c>
      <c r="E10" s="17">
        <f>Recycling!AK146</f>
        <v>-1.2572180000000001E-2</v>
      </c>
      <c r="F10" s="22">
        <f>Recycling!AL146</f>
        <v>5.7773800000000004E-3</v>
      </c>
      <c r="G10" s="8">
        <f>Recycling!AM146</f>
        <v>2.7620600000000002E-2</v>
      </c>
      <c r="H10" s="17">
        <f>Recycling!AN146</f>
        <v>-6.7375999999999992E-4</v>
      </c>
      <c r="I10" s="17">
        <f>Recycling!AO146</f>
        <v>2.6946840000000003E-2</v>
      </c>
      <c r="J10" s="8">
        <f>Recycling!AP146</f>
        <v>2.7495950000000001E-3</v>
      </c>
      <c r="K10" s="17">
        <f>Recycling!AQ146</f>
        <v>-4.7162100000000003E-4</v>
      </c>
      <c r="L10" s="17">
        <f>Recycling!AR146</f>
        <v>2.2779739999999999E-3</v>
      </c>
      <c r="M10" s="8">
        <f>Recycling!AS146</f>
        <v>4.66717E-3</v>
      </c>
      <c r="N10" s="17">
        <f>Recycling!AT146</f>
        <v>-2.4094239999999999E-3</v>
      </c>
      <c r="O10" s="17">
        <f>Recycling!AU146</f>
        <v>2.2577460000000001E-3</v>
      </c>
      <c r="P10" s="8">
        <f>Recycling!AV146</f>
        <v>4.3252999999999998E-3</v>
      </c>
      <c r="Q10" s="17">
        <f>Recycling!AW146</f>
        <v>-1.2375839999999999E-3</v>
      </c>
      <c r="R10" s="17">
        <f>Recycling!AX146</f>
        <v>3.0877159999999999E-3</v>
      </c>
      <c r="S10" s="8">
        <f>Recycling!AY146</f>
        <v>1.6488590000000001E-2</v>
      </c>
      <c r="T10" s="17">
        <f>Recycling!AZ146</f>
        <v>-1.3465039999999999E-2</v>
      </c>
      <c r="U10" s="17">
        <f>Recycling!BA146</f>
        <v>3.0235500000000016E-3</v>
      </c>
      <c r="V10" s="8">
        <f>Recycling!BB146</f>
        <v>1.5776860000000004E-2</v>
      </c>
      <c r="W10" s="17">
        <f>Recycling!BC146</f>
        <v>-1.1637781999999999E-2</v>
      </c>
      <c r="X10" s="17">
        <f>Recycling!BD146</f>
        <v>4.1390780000000044E-3</v>
      </c>
      <c r="Y10" t="str">
        <f>Recycling!BE146</f>
        <v>mCTUh</v>
      </c>
    </row>
    <row r="11" spans="1:25" x14ac:dyDescent="0.25">
      <c r="C11" s="2" t="str">
        <f>Recycling!AI147</f>
        <v>RDP</v>
      </c>
      <c r="D11" s="8">
        <f>Recycling!AJ147</f>
        <v>5.7299999999999999E-3</v>
      </c>
      <c r="E11" s="17">
        <f>Recycling!AK147</f>
        <v>-4.47E-3</v>
      </c>
      <c r="F11" s="22">
        <f>Recycling!AL147</f>
        <v>1.2599999999999998E-3</v>
      </c>
      <c r="G11" s="8">
        <f>Recycling!AM147</f>
        <v>1.24E-3</v>
      </c>
      <c r="H11" s="17">
        <f>Recycling!AN147</f>
        <v>-6.2E-4</v>
      </c>
      <c r="I11" s="17">
        <f>Recycling!AO147</f>
        <v>6.2E-4</v>
      </c>
      <c r="J11" s="8">
        <f>Recycling!AP147</f>
        <v>8.4000000000000003E-4</v>
      </c>
      <c r="K11" s="17">
        <f>Recycling!AQ147</f>
        <v>-6.0999999999999997E-4</v>
      </c>
      <c r="L11" s="17">
        <f>Recycling!AR147</f>
        <v>2.3000000000000006E-4</v>
      </c>
      <c r="M11" s="8">
        <f>Recycling!AS147</f>
        <v>1.4400000000000001E-3</v>
      </c>
      <c r="N11" s="17">
        <f>Recycling!AT147</f>
        <v>-9.7000000000000005E-4</v>
      </c>
      <c r="O11" s="17">
        <f>Recycling!AU147</f>
        <v>4.7000000000000004E-4</v>
      </c>
      <c r="P11" s="8">
        <f>Recycling!AV147</f>
        <v>1.2800000000000001E-3</v>
      </c>
      <c r="Q11" s="17">
        <f>Recycling!AW147</f>
        <v>-9.3999999999999997E-4</v>
      </c>
      <c r="R11" s="17">
        <f>Recycling!AX147</f>
        <v>3.4000000000000013E-4</v>
      </c>
      <c r="S11" s="8">
        <f>Recycling!AY147</f>
        <v>5.0299999999999997E-3</v>
      </c>
      <c r="T11" s="17">
        <f>Recycling!AZ147</f>
        <v>-4.7600000000000003E-3</v>
      </c>
      <c r="U11" s="17">
        <f>Recycling!BA147</f>
        <v>2.6999999999999941E-4</v>
      </c>
      <c r="V11" s="8">
        <f>Recycling!BB147</f>
        <v>4.8599999999999997E-3</v>
      </c>
      <c r="W11" s="17">
        <f>Recycling!BC147</f>
        <v>-3.9399999999999999E-3</v>
      </c>
      <c r="X11" s="17">
        <f>Recycling!BD147</f>
        <v>9.1999999999999981E-4</v>
      </c>
      <c r="Y11" t="str">
        <f>Recycling!BE147</f>
        <v>kg Sb eq</v>
      </c>
    </row>
    <row r="12" spans="1:25" x14ac:dyDescent="0.25">
      <c r="C12" s="2" t="str">
        <f>Recycling!AI148</f>
        <v>ODP</v>
      </c>
      <c r="D12" s="8">
        <f>Recycling!AJ148</f>
        <v>1.8274000000000001E-6</v>
      </c>
      <c r="E12" s="17">
        <f>Recycling!AK148</f>
        <v>-6.3596200000000004E-7</v>
      </c>
      <c r="F12" s="22">
        <f>Recycling!AL148</f>
        <v>1.1914379999999999E-6</v>
      </c>
      <c r="G12" s="8">
        <f>Recycling!AM148</f>
        <v>1.23342E-6</v>
      </c>
      <c r="H12" s="17">
        <f>Recycling!AN148</f>
        <v>-1.0313799999999999E-7</v>
      </c>
      <c r="I12" s="17">
        <f>Recycling!AO148</f>
        <v>1.1302820000000001E-6</v>
      </c>
      <c r="J12" s="8">
        <f>Recycling!AP148</f>
        <v>7.3945600000000003E-7</v>
      </c>
      <c r="K12" s="17">
        <f>Recycling!AQ148</f>
        <v>-1.5042099999999999E-7</v>
      </c>
      <c r="L12" s="17">
        <f>Recycling!AR148</f>
        <v>5.8903500000000001E-7</v>
      </c>
      <c r="M12" s="8">
        <f>Recycling!AS148</f>
        <v>7.3717300000000001E-7</v>
      </c>
      <c r="N12" s="17">
        <f>Recycling!AT148</f>
        <v>-2.0950299999999999E-7</v>
      </c>
      <c r="O12" s="17">
        <f>Recycling!AU148</f>
        <v>5.2767000000000007E-7</v>
      </c>
      <c r="P12" s="8">
        <f>Recycling!AV148</f>
        <v>1.41684E-6</v>
      </c>
      <c r="Q12" s="17">
        <f>Recycling!AW148</f>
        <v>-1.17568E-7</v>
      </c>
      <c r="R12" s="17">
        <f>Recycling!AX148</f>
        <v>1.2992720000000001E-6</v>
      </c>
      <c r="S12" s="8">
        <f>Recycling!AY148</f>
        <v>7.8499000000000004E-7</v>
      </c>
      <c r="T12" s="17">
        <f>Recycling!AZ148</f>
        <v>-2.9398700000000002E-7</v>
      </c>
      <c r="U12" s="17">
        <f>Recycling!BA148</f>
        <v>4.9100300000000002E-7</v>
      </c>
      <c r="V12" s="8">
        <f>Recycling!BB148</f>
        <v>6.1755400000000003E-7</v>
      </c>
      <c r="W12" s="17">
        <f>Recycling!BC148</f>
        <v>-4.5666599999999999E-8</v>
      </c>
      <c r="X12" s="17">
        <f>Recycling!BD148</f>
        <v>5.7188740000000001E-7</v>
      </c>
      <c r="Y12" t="str">
        <f>Recycling!BE148</f>
        <v>kg CFC-11 eq</v>
      </c>
    </row>
    <row r="13" spans="1:25" x14ac:dyDescent="0.25">
      <c r="C13" s="18" t="str">
        <f>Recycling!AI149</f>
        <v>PMF</v>
      </c>
      <c r="D13" s="16">
        <f>Recycling!AJ149</f>
        <v>1.158E-2</v>
      </c>
      <c r="E13" s="15">
        <f>Recycling!AK149</f>
        <v>-6.8900000000000003E-3</v>
      </c>
      <c r="F13" s="23">
        <f>Recycling!AL149</f>
        <v>4.6899999999999997E-3</v>
      </c>
      <c r="G13" s="16">
        <f>Recycling!AM149</f>
        <v>1.06E-2</v>
      </c>
      <c r="H13" s="15">
        <f>Recycling!AN149</f>
        <v>-2.3800000000000002E-3</v>
      </c>
      <c r="I13" s="15">
        <f>Recycling!AO149</f>
        <v>8.2199999999999999E-3</v>
      </c>
      <c r="J13" s="16">
        <f>Recycling!AP149</f>
        <v>6.5799999999999999E-3</v>
      </c>
      <c r="K13" s="15">
        <f>Recycling!AQ149</f>
        <v>-2.5500000000000002E-3</v>
      </c>
      <c r="L13" s="15">
        <f>Recycling!AR149</f>
        <v>4.0299999999999997E-3</v>
      </c>
      <c r="M13" s="16">
        <f>Recycling!AS149</f>
        <v>5.62E-3</v>
      </c>
      <c r="N13" s="15">
        <f>Recycling!AT149</f>
        <v>-3.29E-3</v>
      </c>
      <c r="O13" s="15">
        <f>Recycling!AU149</f>
        <v>2.33E-3</v>
      </c>
      <c r="P13" s="16">
        <f>Recycling!AV149</f>
        <v>7.5799999999999999E-3</v>
      </c>
      <c r="Q13" s="15">
        <f>Recycling!AW149</f>
        <v>-3.3800000000000002E-3</v>
      </c>
      <c r="R13" s="15">
        <f>Recycling!AX149</f>
        <v>4.1999999999999997E-3</v>
      </c>
      <c r="S13" s="16">
        <f>Recycling!AY149</f>
        <v>6.4599999999999996E-3</v>
      </c>
      <c r="T13" s="15">
        <f>Recycling!AZ149</f>
        <v>-4.3299999999999996E-3</v>
      </c>
      <c r="U13" s="15">
        <f>Recycling!BA149</f>
        <v>2.1299999999999999E-3</v>
      </c>
      <c r="V13" s="16">
        <f>Recycling!BB149</f>
        <v>5.5700000000000003E-3</v>
      </c>
      <c r="W13" s="15">
        <f>Recycling!BC149</f>
        <v>-2.4499999999999999E-3</v>
      </c>
      <c r="X13" s="15">
        <f>Recycling!BD149</f>
        <v>3.1200000000000004E-3</v>
      </c>
      <c r="Y13" t="str">
        <f>Recycling!BE149</f>
        <v>kg PM2.5 eq</v>
      </c>
    </row>
    <row r="14" spans="1:25" x14ac:dyDescent="0.25">
      <c r="C14" s="2"/>
      <c r="D14" s="285" t="str">
        <f>Recycling!AJ150</f>
        <v>NaNMC</v>
      </c>
      <c r="E14" s="286"/>
      <c r="F14" s="287"/>
      <c r="G14" s="285" t="str">
        <f>Recycling!AM150</f>
        <v>NaMVP</v>
      </c>
      <c r="H14" s="286"/>
      <c r="I14" s="286"/>
      <c r="J14" s="285" t="str">
        <f>Recycling!AP150</f>
        <v>NaMMO</v>
      </c>
      <c r="K14" s="286"/>
      <c r="L14" s="286"/>
      <c r="M14" s="285" t="str">
        <f>Recycling!AS150</f>
        <v>NaNMMT</v>
      </c>
      <c r="N14" s="286"/>
      <c r="O14" s="286"/>
      <c r="P14" s="285" t="str">
        <f>Recycling!AV150</f>
        <v>NaPBA</v>
      </c>
      <c r="Q14" s="286"/>
      <c r="R14" s="286"/>
      <c r="S14" s="282" t="str">
        <f>Recycling!AY150</f>
        <v>LiNMC</v>
      </c>
      <c r="T14" s="283"/>
      <c r="U14" s="283"/>
      <c r="V14" s="282" t="str">
        <f>Recycling!BB150</f>
        <v>LiFP</v>
      </c>
      <c r="W14" s="283"/>
      <c r="X14" s="283"/>
    </row>
    <row r="15" spans="1:25" x14ac:dyDescent="0.25">
      <c r="C15" s="18" t="str">
        <f>Recycling!AI151</f>
        <v>per kWh</v>
      </c>
      <c r="D15" s="20" t="str">
        <f>Recycling!AJ151</f>
        <v>Prod</v>
      </c>
      <c r="E15" s="19" t="str">
        <f>Recycling!AK151</f>
        <v>Rec</v>
      </c>
      <c r="F15" s="21" t="str">
        <f>Recycling!AL151</f>
        <v>Net</v>
      </c>
      <c r="G15" s="20" t="str">
        <f>Recycling!AM151</f>
        <v>Prod</v>
      </c>
      <c r="H15" s="19" t="str">
        <f>Recycling!AN151</f>
        <v>Rec</v>
      </c>
      <c r="I15" s="19" t="str">
        <f>Recycling!AO151</f>
        <v>Net</v>
      </c>
      <c r="J15" s="10" t="str">
        <f>Recycling!AP151</f>
        <v>Prod</v>
      </c>
      <c r="K15" s="11" t="str">
        <f>Recycling!AQ151</f>
        <v>Rec</v>
      </c>
      <c r="L15" s="11" t="str">
        <f>Recycling!AR151</f>
        <v>Net</v>
      </c>
      <c r="M15" s="20" t="str">
        <f>Recycling!AS151</f>
        <v>Prod</v>
      </c>
      <c r="N15" s="19" t="str">
        <f>Recycling!AT151</f>
        <v>Rec</v>
      </c>
      <c r="O15" s="19" t="str">
        <f>Recycling!AU151</f>
        <v>Net</v>
      </c>
      <c r="P15" s="20" t="str">
        <f>Recycling!AV151</f>
        <v>Prod</v>
      </c>
      <c r="Q15" s="19" t="str">
        <f>Recycling!AW151</f>
        <v>Rec</v>
      </c>
      <c r="R15" s="19" t="str">
        <f>Recycling!AX151</f>
        <v>Net</v>
      </c>
      <c r="S15" s="20" t="str">
        <f>Recycling!AY151</f>
        <v>Prod</v>
      </c>
      <c r="T15" s="19" t="str">
        <f>Recycling!AZ151</f>
        <v>Rec</v>
      </c>
      <c r="U15" s="19" t="str">
        <f>Recycling!BA151</f>
        <v>Net</v>
      </c>
      <c r="V15" s="20" t="str">
        <f>Recycling!BB151</f>
        <v>Prod</v>
      </c>
      <c r="W15" s="19" t="str">
        <f>Recycling!BC151</f>
        <v>Rec</v>
      </c>
      <c r="X15" s="19" t="str">
        <f>Recycling!BD151</f>
        <v>Net</v>
      </c>
    </row>
    <row r="16" spans="1:25" x14ac:dyDescent="0.25">
      <c r="C16" s="2" t="str">
        <f>Recycling!AI152</f>
        <v>AP</v>
      </c>
      <c r="D16" s="8">
        <f>Recycling!AJ152</f>
        <v>0.99028828015265014</v>
      </c>
      <c r="E16" s="17">
        <f>Recycling!AK152</f>
        <v>-0.61787217479609802</v>
      </c>
      <c r="F16" s="22">
        <f>Recycling!AL152</f>
        <v>0.37241610535655212</v>
      </c>
      <c r="G16" s="8">
        <f>Recycling!AM152</f>
        <v>0.85528021203651206</v>
      </c>
      <c r="H16" s="17">
        <f>Recycling!AN152</f>
        <v>-0.21498743414552141</v>
      </c>
      <c r="I16" s="17">
        <f>Recycling!AO152</f>
        <v>0.64029277789099059</v>
      </c>
      <c r="J16" s="8">
        <f>Recycling!AP152</f>
        <v>0.49857514350467624</v>
      </c>
      <c r="K16" s="17">
        <f>Recycling!AQ152</f>
        <v>-0.29174100515770335</v>
      </c>
      <c r="L16" s="17">
        <f>Recycling!AR152</f>
        <v>0.2068341383469729</v>
      </c>
      <c r="M16" s="8">
        <f>Recycling!AS152</f>
        <v>0.52978017529423926</v>
      </c>
      <c r="N16" s="17">
        <f>Recycling!AT152</f>
        <v>-0.33576727812310614</v>
      </c>
      <c r="O16" s="17">
        <f>Recycling!AU152</f>
        <v>0.19401289717113313</v>
      </c>
      <c r="P16" s="8">
        <f>Recycling!AV152</f>
        <v>0.57322963055886589</v>
      </c>
      <c r="Q16" s="17">
        <f>Recycling!AW152</f>
        <v>-0.28162830082167722</v>
      </c>
      <c r="R16" s="17">
        <f>Recycling!AX152</f>
        <v>0.29160132973718866</v>
      </c>
      <c r="S16" s="8">
        <f>Recycling!AY152</f>
        <v>0.45081597148435443</v>
      </c>
      <c r="T16" s="17">
        <f>Recycling!AZ152</f>
        <v>-0.30031259914530273</v>
      </c>
      <c r="U16" s="17">
        <f>Recycling!BA152</f>
        <v>0.1505033723390517</v>
      </c>
      <c r="V16" s="8">
        <f>Recycling!BB152</f>
        <v>0.33551270953016105</v>
      </c>
      <c r="W16" s="17">
        <f>Recycling!BC152</f>
        <v>-0.11633132618683946</v>
      </c>
      <c r="X16" s="17">
        <f>Recycling!BD152</f>
        <v>0.2191813833433216</v>
      </c>
      <c r="Y16" t="str">
        <f t="shared" ref="Y16:Y21" si="0">Y8</f>
        <v>molc H+ eq</v>
      </c>
    </row>
    <row r="17" spans="1:44" x14ac:dyDescent="0.25">
      <c r="C17" s="2" t="str">
        <f>Recycling!AI153</f>
        <v>GWP</v>
      </c>
      <c r="D17" s="8">
        <f>Recycling!AJ153</f>
        <v>86.652814245432808</v>
      </c>
      <c r="E17" s="17">
        <f>Recycling!AK153</f>
        <v>-31.899372248216089</v>
      </c>
      <c r="F17" s="22">
        <f>Recycling!AL153</f>
        <v>54.753441997216719</v>
      </c>
      <c r="G17" s="8">
        <f>Recycling!AM153</f>
        <v>89.651400682441661</v>
      </c>
      <c r="H17" s="17">
        <f>Recycling!AN153</f>
        <v>-8.3217237570422853</v>
      </c>
      <c r="I17" s="17">
        <f>Recycling!AO153</f>
        <v>81.329676925399383</v>
      </c>
      <c r="J17" s="8">
        <f>Recycling!AP153</f>
        <v>52.335354476993274</v>
      </c>
      <c r="K17" s="17">
        <f>Recycling!AQ153</f>
        <v>-6.3394600228595097</v>
      </c>
      <c r="L17" s="17">
        <f>Recycling!AR153</f>
        <v>45.995894454133762</v>
      </c>
      <c r="M17" s="8">
        <f>Recycling!AS153</f>
        <v>50.599182100901743</v>
      </c>
      <c r="N17" s="17">
        <f>Recycling!AT153</f>
        <v>-13.339301835690739</v>
      </c>
      <c r="O17" s="17">
        <f>Recycling!AU153</f>
        <v>37.259880265211002</v>
      </c>
      <c r="P17" s="8">
        <f>Recycling!AV153</f>
        <v>87.0472934830333</v>
      </c>
      <c r="Q17" s="17">
        <f>Recycling!AW153</f>
        <v>-13.109703318070625</v>
      </c>
      <c r="R17" s="17">
        <f>Recycling!AX153</f>
        <v>73.937590164962671</v>
      </c>
      <c r="S17" s="8">
        <f>Recycling!AY153</f>
        <v>44.804443768429941</v>
      </c>
      <c r="T17" s="17">
        <f>Recycling!AZ153</f>
        <v>-17.384874868992469</v>
      </c>
      <c r="U17" s="17">
        <f>Recycling!BA153</f>
        <v>27.419568899437472</v>
      </c>
      <c r="V17" s="8">
        <f>Recycling!BB153</f>
        <v>49.589360758112164</v>
      </c>
      <c r="W17" s="17">
        <f>Recycling!BC153</f>
        <v>-6.543732036524017</v>
      </c>
      <c r="X17" s="17">
        <f>Recycling!BD153</f>
        <v>43.045628721588145</v>
      </c>
      <c r="Y17" t="str">
        <f t="shared" si="0"/>
        <v>kg CO2 eq</v>
      </c>
    </row>
    <row r="18" spans="1:44" x14ac:dyDescent="0.25">
      <c r="C18" s="2" t="str">
        <f>Recycling!AI154</f>
        <v>Htox</v>
      </c>
      <c r="D18" s="8">
        <f>Recycling!AJ154</f>
        <v>0.11590352222195346</v>
      </c>
      <c r="E18" s="17">
        <f>Recycling!AK154</f>
        <v>-7.9411165390799496E-2</v>
      </c>
      <c r="F18" s="22">
        <f>Recycling!AL154</f>
        <v>3.6492356831153969E-2</v>
      </c>
      <c r="G18" s="8">
        <f>Recycling!AM154</f>
        <v>0.17429063468035774</v>
      </c>
      <c r="H18" s="17">
        <f>Recycling!AN154</f>
        <v>-4.251538997061534E-3</v>
      </c>
      <c r="I18" s="17">
        <f>Recycling!AO154</f>
        <v>0.1700390956832962</v>
      </c>
      <c r="J18" s="8">
        <f>Recycling!AP154</f>
        <v>1.7370498247652563E-2</v>
      </c>
      <c r="K18" s="17">
        <f>Recycling!AQ154</f>
        <v>-2.9794539756059168E-3</v>
      </c>
      <c r="L18" s="17">
        <f>Recycling!AR154</f>
        <v>1.4391044272046646E-2</v>
      </c>
      <c r="M18" s="8">
        <f>Recycling!AS154</f>
        <v>2.9456446756349949E-2</v>
      </c>
      <c r="N18" s="17">
        <f>Recycling!AT154</f>
        <v>-1.5206874780535468E-2</v>
      </c>
      <c r="O18" s="17">
        <f>Recycling!AU154</f>
        <v>1.424957197581448E-2</v>
      </c>
      <c r="P18" s="8">
        <f>Recycling!AV154</f>
        <v>2.7129774822806246E-2</v>
      </c>
      <c r="Q18" s="17">
        <f>Recycling!AW154</f>
        <v>-7.7625540989776079E-3</v>
      </c>
      <c r="R18" s="17">
        <f>Recycling!AX154</f>
        <v>1.9367220723828637E-2</v>
      </c>
      <c r="S18" s="8">
        <f>Recycling!AY154</f>
        <v>0.10404982809710542</v>
      </c>
      <c r="T18" s="17">
        <f>Recycling!AZ154</f>
        <v>-8.4969976045292439E-2</v>
      </c>
      <c r="U18" s="17">
        <f>Recycling!BA154</f>
        <v>1.9079852051812979E-2</v>
      </c>
      <c r="V18" s="8">
        <f>Recycling!BB154</f>
        <v>9.9855443246142567E-2</v>
      </c>
      <c r="W18" s="17">
        <f>Recycling!BC154</f>
        <v>-7.3658248853826366E-2</v>
      </c>
      <c r="X18" s="17">
        <f>Recycling!BD154</f>
        <v>2.61971943923162E-2</v>
      </c>
      <c r="Y18" t="str">
        <f>Y10</f>
        <v>mCTUh</v>
      </c>
    </row>
    <row r="19" spans="1:44" x14ac:dyDescent="0.25">
      <c r="C19" s="2" t="str">
        <f>Recycling!AI155</f>
        <v>RDP</v>
      </c>
      <c r="D19" s="8">
        <f>Recycling!AJ155</f>
        <v>3.6193084865892872E-2</v>
      </c>
      <c r="E19" s="17">
        <f>Recycling!AK155</f>
        <v>-2.8234396047214866E-2</v>
      </c>
      <c r="F19" s="22">
        <f>Recycling!AL155</f>
        <v>7.9586888186780058E-3</v>
      </c>
      <c r="G19" s="8">
        <f>Recycling!AM155</f>
        <v>7.8246086979878639E-3</v>
      </c>
      <c r="H19" s="17">
        <f>Recycling!AN155</f>
        <v>-3.912304348993932E-3</v>
      </c>
      <c r="I19" s="17">
        <f>Recycling!AO155</f>
        <v>3.912304348993932E-3</v>
      </c>
      <c r="J19" s="8">
        <f>Recycling!AP155</f>
        <v>5.3066791756706541E-3</v>
      </c>
      <c r="K19" s="17">
        <f>Recycling!AQ155</f>
        <v>-3.8536598775703555E-3</v>
      </c>
      <c r="L19" s="17">
        <f>Recycling!AR155</f>
        <v>1.4530192981002986E-3</v>
      </c>
      <c r="M19" s="8">
        <f>Recycling!AS155</f>
        <v>9.088437603332198E-3</v>
      </c>
      <c r="N19" s="17">
        <f>Recycling!AT155</f>
        <v>-6.1220725522446052E-3</v>
      </c>
      <c r="O19" s="17">
        <f>Recycling!AU155</f>
        <v>2.9663650510875928E-3</v>
      </c>
      <c r="P19" s="8">
        <f>Recycling!AV155</f>
        <v>8.0286018942482603E-3</v>
      </c>
      <c r="Q19" s="17">
        <f>Recycling!AW155</f>
        <v>-5.8960045160885649E-3</v>
      </c>
      <c r="R19" s="17">
        <f>Recycling!AX155</f>
        <v>2.1325973781596954E-3</v>
      </c>
      <c r="S19" s="8">
        <f>Recycling!AY155</f>
        <v>3.1741382090793711E-2</v>
      </c>
      <c r="T19" s="17">
        <f>Recycling!AZ155</f>
        <v>-3.0037570328464824E-2</v>
      </c>
      <c r="U19" s="17">
        <f>Recycling!BA155</f>
        <v>1.703811762328887E-3</v>
      </c>
      <c r="V19" s="8">
        <f>Recycling!BB155</f>
        <v>3.0760078632646338E-2</v>
      </c>
      <c r="W19" s="17">
        <f>Recycling!BC155</f>
        <v>-2.4937183089017816E-2</v>
      </c>
      <c r="X19" s="17">
        <f>Recycling!BD155</f>
        <v>5.8228955436285222E-3</v>
      </c>
      <c r="Y19" t="str">
        <f t="shared" si="0"/>
        <v>kg Sb eq</v>
      </c>
    </row>
    <row r="20" spans="1:44" x14ac:dyDescent="0.25">
      <c r="C20" s="2" t="str">
        <f>Recycling!AI156</f>
        <v>ODP</v>
      </c>
      <c r="D20" s="8">
        <f>Recycling!AJ156</f>
        <v>1.1542625354962067E-5</v>
      </c>
      <c r="E20" s="17">
        <f>Recycling!AK156</f>
        <v>-4.0170029035746889E-6</v>
      </c>
      <c r="F20" s="22">
        <f>Recycling!AL156</f>
        <v>7.5256224513873785E-6</v>
      </c>
      <c r="G20" s="8">
        <f>Recycling!AM156</f>
        <v>7.7830877905420884E-6</v>
      </c>
      <c r="H20" s="17">
        <f>Recycling!AN156</f>
        <v>-6.5081813862344539E-7</v>
      </c>
      <c r="I20" s="17">
        <f>Recycling!AO156</f>
        <v>7.1322696519186432E-6</v>
      </c>
      <c r="J20" s="8">
        <f>Recycling!AP156</f>
        <v>4.6714949482437134E-6</v>
      </c>
      <c r="K20" s="17">
        <f>Recycling!AQ156</f>
        <v>-9.5028093843280421E-7</v>
      </c>
      <c r="L20" s="17">
        <f>Recycling!AR156</f>
        <v>3.721214009810909E-6</v>
      </c>
      <c r="M20" s="8">
        <f>Recycling!AS156</f>
        <v>4.6526047315008367E-6</v>
      </c>
      <c r="N20" s="17">
        <f>Recycling!AT156</f>
        <v>-1.3222603772297954E-6</v>
      </c>
      <c r="O20" s="17">
        <f>Recycling!AU156</f>
        <v>3.3303443542710411E-6</v>
      </c>
      <c r="P20" s="8">
        <f>Recycling!AV156</f>
        <v>8.8869096155052368E-6</v>
      </c>
      <c r="Q20" s="17">
        <f>Recycling!AW156</f>
        <v>-7.3742708398670255E-7</v>
      </c>
      <c r="R20" s="17">
        <f>Recycling!AX156</f>
        <v>8.149482531518534E-6</v>
      </c>
      <c r="S20" s="8">
        <f>Recycling!AY156</f>
        <v>4.9536118344835294E-6</v>
      </c>
      <c r="T20" s="17">
        <f>Recycling!AZ156</f>
        <v>-1.8551796613769723E-6</v>
      </c>
      <c r="U20" s="17">
        <f>Recycling!BA156</f>
        <v>3.0984321731065571E-6</v>
      </c>
      <c r="V20" s="8">
        <f>Recycling!BB156</f>
        <v>3.9086439505977941E-6</v>
      </c>
      <c r="W20" s="17">
        <f>Recycling!BC156</f>
        <v>-2.8903461047028956E-7</v>
      </c>
      <c r="X20" s="17">
        <f>Recycling!BD156</f>
        <v>3.6196093401275043E-6</v>
      </c>
      <c r="Y20" t="str">
        <f t="shared" si="0"/>
        <v>kg CFC-11 eq</v>
      </c>
    </row>
    <row r="21" spans="1:44" x14ac:dyDescent="0.25">
      <c r="C21" s="2" t="str">
        <f>Recycling!AI157</f>
        <v>PMF</v>
      </c>
      <c r="D21" s="8">
        <f>Recycling!AJ157</f>
        <v>7.3144140095469379E-2</v>
      </c>
      <c r="E21" s="17">
        <f>Recycling!AK157</f>
        <v>-4.3520131714834542E-2</v>
      </c>
      <c r="F21" s="22">
        <f>Recycling!AL157</f>
        <v>2.9624008380634836E-2</v>
      </c>
      <c r="G21" s="8">
        <f>Recycling!AM157</f>
        <v>6.6887784031186573E-2</v>
      </c>
      <c r="H21" s="17">
        <f>Recycling!AN157</f>
        <v>-1.5018200565492835E-2</v>
      </c>
      <c r="I21" s="17">
        <f>Recycling!AO157</f>
        <v>5.1869583465693737E-2</v>
      </c>
      <c r="J21" s="8">
        <f>Recycling!AP157</f>
        <v>4.1568986876086789E-2</v>
      </c>
      <c r="K21" s="17">
        <f>Recycling!AQ157</f>
        <v>-1.6109561783285917E-2</v>
      </c>
      <c r="L21" s="17">
        <f>Recycling!AR157</f>
        <v>2.5459425092800872E-2</v>
      </c>
      <c r="M21" s="8">
        <f>Recycling!AS157</f>
        <v>3.5470152313004821E-2</v>
      </c>
      <c r="N21" s="17">
        <f>Recycling!AT157</f>
        <v>-2.0764555357613144E-2</v>
      </c>
      <c r="O21" s="17">
        <f>Recycling!AU157</f>
        <v>1.4705596955391677E-2</v>
      </c>
      <c r="P21" s="8">
        <f>Recycling!AV157</f>
        <v>4.7544376842501408E-2</v>
      </c>
      <c r="Q21" s="17">
        <f>Recycling!AW157</f>
        <v>-2.1200526876999311E-2</v>
      </c>
      <c r="R21" s="17">
        <f>Recycling!AX157</f>
        <v>2.6343849965502097E-2</v>
      </c>
      <c r="S21" s="8">
        <f>Recycling!AY157</f>
        <v>4.0765274017202258E-2</v>
      </c>
      <c r="T21" s="17">
        <f>Recycling!AZ157</f>
        <v>-2.7324092336607705E-2</v>
      </c>
      <c r="U21" s="17">
        <f>Recycling!BA157</f>
        <v>1.3441181680594553E-2</v>
      </c>
      <c r="V21" s="8">
        <f>Recycling!BB157</f>
        <v>3.525383497609879E-2</v>
      </c>
      <c r="W21" s="17">
        <f>Recycling!BC157</f>
        <v>-1.5506624002054225E-2</v>
      </c>
      <c r="X21" s="17">
        <f>Recycling!BD157</f>
        <v>1.9747210974044565E-2</v>
      </c>
      <c r="Y21" t="str">
        <f t="shared" si="0"/>
        <v>kg PM2.5 eq</v>
      </c>
    </row>
    <row r="23" spans="1:44" x14ac:dyDescent="0.25">
      <c r="D23" s="261">
        <f>($S17-D17)/$S17</f>
        <v>-0.93402276553849373</v>
      </c>
      <c r="E23" s="261"/>
      <c r="F23" s="261"/>
      <c r="G23" s="261">
        <f>($S17-G17)/$S17</f>
        <v>-1.0009488600238294</v>
      </c>
      <c r="J23" s="261">
        <f>($S17-J17)/$S17</f>
        <v>-0.168084012994036</v>
      </c>
      <c r="M23" s="261">
        <f>($S17-M17)/$S17</f>
        <v>-0.12933400897512948</v>
      </c>
      <c r="P23" s="261">
        <f>($S17-P17)/$S17</f>
        <v>-0.94282723233735288</v>
      </c>
      <c r="S23" s="261">
        <f>($S17-S17)/$S17</f>
        <v>0</v>
      </c>
      <c r="V23" s="261">
        <f>($S17-V17)/$S17</f>
        <v>-0.10679558961635333</v>
      </c>
    </row>
    <row r="24" spans="1:44" s="34" customFormat="1" ht="1.9" customHeight="1" x14ac:dyDescent="0.25">
      <c r="A24" s="33"/>
    </row>
    <row r="26" spans="1:44" s="26" customFormat="1" ht="15.75" thickBot="1" x14ac:dyDescent="0.3">
      <c r="A26" s="25"/>
      <c r="B26" s="5" t="s">
        <v>133</v>
      </c>
      <c r="C26" s="101"/>
      <c r="D26" s="101"/>
      <c r="E26" s="101"/>
      <c r="F26" s="101"/>
      <c r="G26" s="101"/>
      <c r="H26" s="101"/>
      <c r="I26" s="101"/>
      <c r="J26" s="101"/>
      <c r="K26" s="101"/>
      <c r="L26" s="101"/>
    </row>
    <row r="27" spans="1:44" x14ac:dyDescent="0.25">
      <c r="C27" s="102"/>
      <c r="D27" s="106"/>
      <c r="E27" s="103"/>
      <c r="F27" s="103"/>
      <c r="G27" s="103"/>
      <c r="H27" s="103"/>
      <c r="I27" s="103"/>
      <c r="J27" s="103"/>
      <c r="K27" s="103"/>
      <c r="L27" s="104"/>
    </row>
    <row r="28" spans="1:44" ht="15.75" thickBot="1" x14ac:dyDescent="0.3">
      <c r="A28" s="2" t="s">
        <v>141</v>
      </c>
      <c r="C28" s="115"/>
      <c r="D28" s="116" t="s">
        <v>134</v>
      </c>
      <c r="E28" s="117">
        <f>Production!C22</f>
        <v>136.31</v>
      </c>
      <c r="F28" s="117">
        <f>Production!D22</f>
        <v>152.46717232698828</v>
      </c>
      <c r="G28" s="117">
        <f>Production!E22</f>
        <v>157.08000000000001</v>
      </c>
      <c r="H28" s="117">
        <f>Production!F22</f>
        <v>171.91012615929549</v>
      </c>
      <c r="I28" s="117">
        <f>Production!G22</f>
        <v>124.1</v>
      </c>
      <c r="J28" s="117">
        <f>Production!H22</f>
        <v>272.11478270288444</v>
      </c>
      <c r="K28" s="117">
        <f>Production!I22</f>
        <v>197.41872402425963</v>
      </c>
      <c r="L28" s="118" t="s">
        <v>111</v>
      </c>
    </row>
    <row r="29" spans="1:44" x14ac:dyDescent="0.25">
      <c r="B29" s="2" t="s">
        <v>48</v>
      </c>
      <c r="D29" s="2" t="s">
        <v>136</v>
      </c>
      <c r="M29" s="2" t="s">
        <v>139</v>
      </c>
      <c r="Z29" s="2" t="s">
        <v>211</v>
      </c>
    </row>
    <row r="30" spans="1:44" x14ac:dyDescent="0.25">
      <c r="D30" s="28" t="s">
        <v>135</v>
      </c>
      <c r="E30" s="27" t="str">
        <f>Production!C24</f>
        <v>NaNMC</v>
      </c>
      <c r="F30" s="107" t="str">
        <f>Production!D24</f>
        <v>NaMVP</v>
      </c>
      <c r="G30" s="18" t="str">
        <f>Production!E24</f>
        <v>NaMMO</v>
      </c>
      <c r="H30" s="18" t="str">
        <f>Production!F24</f>
        <v>NaNMMT</v>
      </c>
      <c r="I30" s="107" t="str">
        <f>Production!G24</f>
        <v>NaPBA</v>
      </c>
      <c r="J30" s="18" t="str">
        <f>Production!H24</f>
        <v>LiNMC</v>
      </c>
      <c r="K30" s="18" t="str">
        <f>Production!I24</f>
        <v>LiFP</v>
      </c>
      <c r="M30" s="18" t="str">
        <f t="shared" ref="M30:N35" si="1">D30</f>
        <v>Energy density - absolute values</v>
      </c>
      <c r="N30" s="18" t="str">
        <f t="shared" si="1"/>
        <v>NaNMC</v>
      </c>
      <c r="O30" s="18" t="str">
        <f t="shared" ref="O30:T30" si="2">F30</f>
        <v>NaMVP</v>
      </c>
      <c r="P30" s="18" t="str">
        <f t="shared" si="2"/>
        <v>NaMMO</v>
      </c>
      <c r="Q30" s="18" t="str">
        <f t="shared" si="2"/>
        <v>NaNMMT</v>
      </c>
      <c r="R30" s="18" t="str">
        <f t="shared" si="2"/>
        <v>NaPBA</v>
      </c>
      <c r="S30" s="18" t="str">
        <f t="shared" si="2"/>
        <v>LiNMC</v>
      </c>
      <c r="T30" s="18" t="str">
        <f t="shared" si="2"/>
        <v>LiFP</v>
      </c>
      <c r="AB30" s="28" t="s">
        <v>135</v>
      </c>
      <c r="AC30" s="18" t="str">
        <f>N30</f>
        <v>NaNMC</v>
      </c>
      <c r="AD30" s="18" t="str">
        <f t="shared" ref="AD30:AI30" si="3">O30</f>
        <v>NaMVP</v>
      </c>
      <c r="AE30" s="18" t="str">
        <f t="shared" si="3"/>
        <v>NaMMO</v>
      </c>
      <c r="AF30" s="18" t="str">
        <f t="shared" si="3"/>
        <v>NaNMMT</v>
      </c>
      <c r="AG30" s="18" t="str">
        <f t="shared" si="3"/>
        <v>NaPBA</v>
      </c>
      <c r="AH30" s="18" t="str">
        <f t="shared" si="3"/>
        <v>LiNMC</v>
      </c>
      <c r="AI30" s="18" t="str">
        <f t="shared" si="3"/>
        <v>LiFP</v>
      </c>
      <c r="AL30" s="18" t="str">
        <f>AC30</f>
        <v>NaNMC</v>
      </c>
      <c r="AM30" s="18" t="str">
        <f t="shared" ref="AM30:AR30" si="4">AD30</f>
        <v>NaMVP</v>
      </c>
      <c r="AN30" s="18" t="str">
        <f t="shared" si="4"/>
        <v>NaMMO</v>
      </c>
      <c r="AO30" s="18" t="str">
        <f t="shared" si="4"/>
        <v>NaNMMT</v>
      </c>
      <c r="AP30" s="18" t="str">
        <f t="shared" si="4"/>
        <v>NaPBA</v>
      </c>
      <c r="AQ30" s="18" t="str">
        <f t="shared" si="4"/>
        <v>LiNMC</v>
      </c>
      <c r="AR30" s="18" t="str">
        <f t="shared" si="4"/>
        <v>LiFP</v>
      </c>
    </row>
    <row r="31" spans="1:44" x14ac:dyDescent="0.25">
      <c r="D31">
        <v>100</v>
      </c>
      <c r="E31" s="8">
        <f>D$17*E$28/$D31</f>
        <v>118.11645109794947</v>
      </c>
      <c r="F31">
        <f t="shared" ref="F31:F51" si="5">G$17*F$28/$D31</f>
        <v>136.68895557205707</v>
      </c>
      <c r="G31">
        <f t="shared" ref="G31:G51" si="6">J$17*G$28/$D31</f>
        <v>82.208374812461045</v>
      </c>
      <c r="H31">
        <f t="shared" ref="H31:H51" si="7">M$17*H$28/$D31</f>
        <v>86.98511778523185</v>
      </c>
      <c r="I31">
        <f t="shared" ref="I31:I51" si="8">P$17*I$28/$D31</f>
        <v>108.02569121244433</v>
      </c>
      <c r="J31">
        <f t="shared" ref="J31:J51" si="9">S$17*J$28/$D31</f>
        <v>121.91951480169919</v>
      </c>
      <c r="K31">
        <f t="shared" ref="K31:K51" si="10">V$17*K$28/$D31</f>
        <v>97.898683260451961</v>
      </c>
      <c r="M31">
        <f t="shared" si="1"/>
        <v>100</v>
      </c>
      <c r="N31">
        <f t="shared" ref="N31:N51" si="11">F$17*E$28/$D31</f>
        <v>74.634416786406106</v>
      </c>
      <c r="O31">
        <f t="shared" ref="O31:O51" si="12">I$17*F$28/$D31</f>
        <v>124.0010586708315</v>
      </c>
      <c r="P31">
        <f t="shared" ref="P31:P51" si="13">L$17*G$28/$D31</f>
        <v>72.250351008553309</v>
      </c>
      <c r="Q31">
        <f t="shared" ref="Q31:Q51" si="14">O$17*H$28/$D31</f>
        <v>64.053507170726675</v>
      </c>
      <c r="R31">
        <f t="shared" ref="R31:R51" si="15">R$17*I$28/$D31</f>
        <v>91.756549394718675</v>
      </c>
      <c r="S31">
        <f t="shared" ref="S31:S51" si="16">U$17*J$28/$D31</f>
        <v>74.612700328771965</v>
      </c>
      <c r="T31">
        <f t="shared" ref="T31:T51" si="17">X$17*K$28/$D31</f>
        <v>84.980130970379548</v>
      </c>
      <c r="AB31">
        <v>50</v>
      </c>
      <c r="AC31" s="8">
        <f>D$18*E$28/$D31</f>
        <v>0.15798809114074477</v>
      </c>
      <c r="AD31">
        <f>G$18*F$28/$D31</f>
        <v>0.26573600232790262</v>
      </c>
      <c r="AE31">
        <f>J$18*G$28/$D31</f>
        <v>2.7285578647412646E-2</v>
      </c>
      <c r="AF31">
        <f>M$18*H$28/$D31</f>
        <v>5.0638614780886895E-2</v>
      </c>
      <c r="AG31">
        <f>P$18*I$28/$D31</f>
        <v>3.3668050555102552E-2</v>
      </c>
      <c r="AH31">
        <f>S$18*J$28/$D31</f>
        <v>0.28313496362916324</v>
      </c>
      <c r="AI31">
        <f>V$18*K$28/$D31</f>
        <v>0.19713334192530341</v>
      </c>
      <c r="AL31" s="8">
        <f>F$18*E$28/$D31</f>
        <v>4.9742731596545971E-2</v>
      </c>
      <c r="AM31" s="64">
        <f>I$18*F$28/$D31</f>
        <v>0.25925380103870371</v>
      </c>
      <c r="AN31" s="64">
        <f>L$18*G$28/$D31</f>
        <v>2.2605452342530873E-2</v>
      </c>
      <c r="AO31" s="64">
        <f>O$18*H$28/$D31</f>
        <v>2.4496457160782286E-2</v>
      </c>
      <c r="AP31" s="64">
        <f>R$18*I$28/$D31</f>
        <v>2.4034720918271336E-2</v>
      </c>
      <c r="AQ31" s="64">
        <f>U$18*J$28/$D31</f>
        <v>5.191909795082273E-2</v>
      </c>
      <c r="AR31" s="64">
        <f>X$18*K$28/$D31</f>
        <v>5.171816689946554E-2</v>
      </c>
    </row>
    <row r="32" spans="1:44" x14ac:dyDescent="0.25">
      <c r="D32">
        <v>110</v>
      </c>
      <c r="E32" s="8">
        <f t="shared" ref="E32:E51" si="18">D$17*E$28/$D32</f>
        <v>107.37859190722679</v>
      </c>
      <c r="F32">
        <f t="shared" si="5"/>
        <v>124.26268688368825</v>
      </c>
      <c r="G32">
        <f t="shared" si="6"/>
        <v>74.734886193146409</v>
      </c>
      <c r="H32">
        <f t="shared" si="7"/>
        <v>79.077379804756234</v>
      </c>
      <c r="I32">
        <f t="shared" si="8"/>
        <v>98.205173829494839</v>
      </c>
      <c r="J32">
        <f t="shared" si="9"/>
        <v>110.83592254699926</v>
      </c>
      <c r="K32">
        <f t="shared" si="10"/>
        <v>88.998802964047243</v>
      </c>
      <c r="M32">
        <f t="shared" si="1"/>
        <v>110</v>
      </c>
      <c r="N32">
        <f t="shared" si="11"/>
        <v>67.84946980582373</v>
      </c>
      <c r="O32">
        <f t="shared" si="12"/>
        <v>112.72823515530136</v>
      </c>
      <c r="P32">
        <f t="shared" si="13"/>
        <v>65.682137280503014</v>
      </c>
      <c r="Q32">
        <f t="shared" si="14"/>
        <v>58.230461064296982</v>
      </c>
      <c r="R32">
        <f t="shared" si="15"/>
        <v>83.415044904289701</v>
      </c>
      <c r="S32">
        <f t="shared" si="16"/>
        <v>67.829727571610874</v>
      </c>
      <c r="T32">
        <f t="shared" si="17"/>
        <v>77.254664518526852</v>
      </c>
      <c r="AB32">
        <v>60</v>
      </c>
      <c r="AC32" s="8">
        <f t="shared" ref="AC32:AC51" si="19">D$18*E$28/$D32</f>
        <v>0.14362553740067704</v>
      </c>
      <c r="AD32">
        <f t="shared" ref="AD32:AD51" si="20">G$18*F$28/$D32</f>
        <v>0.24157818393445693</v>
      </c>
      <c r="AE32">
        <f t="shared" ref="AE32:AE51" si="21">J$18*G$28/$D32</f>
        <v>2.4805071497647862E-2</v>
      </c>
      <c r="AF32">
        <f t="shared" ref="AF32:AF51" si="22">M$18*H$28/$D32</f>
        <v>4.6035104346260812E-2</v>
      </c>
      <c r="AG32">
        <f t="shared" ref="AG32:AG51" si="23">P$18*I$28/$D32</f>
        <v>3.0607318686456862E-2</v>
      </c>
      <c r="AH32">
        <f t="shared" ref="AH32:AH51" si="24">S$18*J$28/$D32</f>
        <v>0.25739542148105748</v>
      </c>
      <c r="AI32">
        <f t="shared" ref="AI32:AI51" si="25">V$18*K$28/$D32</f>
        <v>0.1792121290230031</v>
      </c>
      <c r="AL32" s="8">
        <f t="shared" ref="AL32:AL51" si="26">F$18*E$28/$D32</f>
        <v>4.5220665087769063E-2</v>
      </c>
      <c r="AM32" s="64">
        <f t="shared" ref="AM32:AM51" si="27">I$18*F$28/$D32</f>
        <v>0.23568527367154882</v>
      </c>
      <c r="AN32" s="64">
        <f t="shared" ref="AN32:AN51" si="28">L$18*G$28/$D32</f>
        <v>2.0550411220482612E-2</v>
      </c>
      <c r="AO32" s="64">
        <f t="shared" ref="AO32:AO51" si="29">O$18*H$28/$D32</f>
        <v>2.2269506509802077E-2</v>
      </c>
      <c r="AP32" s="64">
        <f t="shared" ref="AP32:AP51" si="30">R$18*I$28/$D32</f>
        <v>2.1849746289337578E-2</v>
      </c>
      <c r="AQ32" s="64">
        <f t="shared" ref="AQ32:AQ51" si="31">U$18*J$28/$D32</f>
        <v>4.7199179955293387E-2</v>
      </c>
      <c r="AR32" s="64">
        <f t="shared" ref="AR32:AR51" si="32">X$18*K$28/$D32</f>
        <v>4.7016515363150491E-2</v>
      </c>
    </row>
    <row r="33" spans="4:44" x14ac:dyDescent="0.25">
      <c r="D33">
        <v>120</v>
      </c>
      <c r="E33" s="8">
        <f t="shared" si="18"/>
        <v>98.430375914957892</v>
      </c>
      <c r="F33">
        <f t="shared" si="5"/>
        <v>113.90746297671423</v>
      </c>
      <c r="G33">
        <f t="shared" si="6"/>
        <v>68.5069790103842</v>
      </c>
      <c r="H33">
        <f t="shared" si="7"/>
        <v>72.487598154359873</v>
      </c>
      <c r="I33">
        <f t="shared" si="8"/>
        <v>90.02140934370361</v>
      </c>
      <c r="J33">
        <f t="shared" si="9"/>
        <v>101.59959566808266</v>
      </c>
      <c r="K33">
        <f t="shared" si="10"/>
        <v>81.582236050376636</v>
      </c>
      <c r="M33">
        <f t="shared" si="1"/>
        <v>120</v>
      </c>
      <c r="N33">
        <f t="shared" si="11"/>
        <v>62.195347322005091</v>
      </c>
      <c r="O33">
        <f t="shared" si="12"/>
        <v>103.33421555902625</v>
      </c>
      <c r="P33">
        <f t="shared" si="13"/>
        <v>60.208625840461096</v>
      </c>
      <c r="Q33">
        <f t="shared" si="14"/>
        <v>53.377922642272232</v>
      </c>
      <c r="R33">
        <f t="shared" si="15"/>
        <v>76.463791162265565</v>
      </c>
      <c r="S33">
        <f t="shared" si="16"/>
        <v>62.177250273976632</v>
      </c>
      <c r="T33">
        <f t="shared" si="17"/>
        <v>70.816775808649624</v>
      </c>
      <c r="AB33">
        <v>70</v>
      </c>
      <c r="AC33" s="8">
        <f t="shared" si="19"/>
        <v>0.1316567426172873</v>
      </c>
      <c r="AD33">
        <f t="shared" si="20"/>
        <v>0.22144666860658552</v>
      </c>
      <c r="AE33">
        <f t="shared" si="21"/>
        <v>2.2737982206177208E-2</v>
      </c>
      <c r="AF33">
        <f t="shared" si="22"/>
        <v>4.2198845650739079E-2</v>
      </c>
      <c r="AG33">
        <f t="shared" si="23"/>
        <v>2.8056708795918792E-2</v>
      </c>
      <c r="AH33">
        <f t="shared" si="24"/>
        <v>0.23594580302430268</v>
      </c>
      <c r="AI33">
        <f t="shared" si="25"/>
        <v>0.16427778493775283</v>
      </c>
      <c r="AL33" s="8">
        <f t="shared" si="26"/>
        <v>4.1452276330454979E-2</v>
      </c>
      <c r="AM33" s="64">
        <f t="shared" si="27"/>
        <v>0.21604483419891976</v>
      </c>
      <c r="AN33" s="64">
        <f t="shared" si="28"/>
        <v>1.8837876952109058E-2</v>
      </c>
      <c r="AO33" s="64">
        <f t="shared" si="29"/>
        <v>2.0413714300651906E-2</v>
      </c>
      <c r="AP33" s="64">
        <f t="shared" si="30"/>
        <v>2.0028934098559447E-2</v>
      </c>
      <c r="AQ33" s="64">
        <f t="shared" si="31"/>
        <v>4.3265914959018943E-2</v>
      </c>
      <c r="AR33" s="64">
        <f t="shared" si="32"/>
        <v>4.3098472416221285E-2</v>
      </c>
    </row>
    <row r="34" spans="4:44" x14ac:dyDescent="0.25">
      <c r="D34" s="64">
        <v>130</v>
      </c>
      <c r="E34" s="8">
        <f t="shared" si="18"/>
        <v>90.858808536884212</v>
      </c>
      <c r="F34">
        <f t="shared" si="5"/>
        <v>105.1453504400439</v>
      </c>
      <c r="G34">
        <f t="shared" si="6"/>
        <v>63.237211394200806</v>
      </c>
      <c r="H34">
        <f t="shared" si="7"/>
        <v>66.911629065562963</v>
      </c>
      <c r="I34">
        <f t="shared" si="8"/>
        <v>83.096685548034102</v>
      </c>
      <c r="J34">
        <f t="shared" si="9"/>
        <v>93.784242155153223</v>
      </c>
      <c r="K34">
        <f t="shared" si="10"/>
        <v>75.306679431116891</v>
      </c>
      <c r="M34">
        <f t="shared" si="1"/>
        <v>130</v>
      </c>
      <c r="N34">
        <f t="shared" si="11"/>
        <v>57.411089835697005</v>
      </c>
      <c r="O34">
        <f t="shared" si="12"/>
        <v>95.385429746793463</v>
      </c>
      <c r="P34">
        <f t="shared" si="13"/>
        <v>55.57719308350255</v>
      </c>
      <c r="Q34">
        <f t="shared" si="14"/>
        <v>49.271928592866679</v>
      </c>
      <c r="R34">
        <f t="shared" si="15"/>
        <v>70.581961072860523</v>
      </c>
      <c r="S34">
        <f t="shared" si="16"/>
        <v>57.394384868286124</v>
      </c>
      <c r="T34">
        <f t="shared" si="17"/>
        <v>65.369331515676564</v>
      </c>
      <c r="AB34">
        <v>80</v>
      </c>
      <c r="AC34" s="8">
        <f t="shared" si="19"/>
        <v>0.12152930087749597</v>
      </c>
      <c r="AD34">
        <f t="shared" si="20"/>
        <v>0.20441230948300201</v>
      </c>
      <c r="AE34">
        <f t="shared" si="21"/>
        <v>2.0988906651855883E-2</v>
      </c>
      <c r="AF34">
        <f t="shared" si="22"/>
        <v>3.8952780600682226E-2</v>
      </c>
      <c r="AG34">
        <f t="shared" si="23"/>
        <v>2.5898500427001959E-2</v>
      </c>
      <c r="AH34">
        <f t="shared" si="24"/>
        <v>0.2177961258685871</v>
      </c>
      <c r="AI34">
        <f t="shared" si="25"/>
        <v>0.15164103225023337</v>
      </c>
      <c r="AL34" s="8">
        <f t="shared" si="26"/>
        <v>3.8263639689650748E-2</v>
      </c>
      <c r="AM34" s="64">
        <f t="shared" si="27"/>
        <v>0.19942600079900286</v>
      </c>
      <c r="AN34" s="64">
        <f t="shared" si="28"/>
        <v>1.7388809494254517E-2</v>
      </c>
      <c r="AO34" s="64">
        <f t="shared" si="29"/>
        <v>1.8843428585217144E-2</v>
      </c>
      <c r="AP34" s="64">
        <f t="shared" si="30"/>
        <v>1.848824686020872E-2</v>
      </c>
      <c r="AQ34" s="64">
        <f t="shared" si="31"/>
        <v>3.9937767654479019E-2</v>
      </c>
      <c r="AR34" s="64">
        <f t="shared" si="32"/>
        <v>3.9783205307281182E-2</v>
      </c>
    </row>
    <row r="35" spans="4:44" x14ac:dyDescent="0.25">
      <c r="D35" s="64">
        <v>140</v>
      </c>
      <c r="E35" s="8">
        <f t="shared" si="18"/>
        <v>84.368893641392475</v>
      </c>
      <c r="F35">
        <f t="shared" si="5"/>
        <v>97.634968265755049</v>
      </c>
      <c r="G35">
        <f t="shared" si="6"/>
        <v>58.72026772318646</v>
      </c>
      <c r="H35">
        <f t="shared" si="7"/>
        <v>62.132226989451318</v>
      </c>
      <c r="I35">
        <f t="shared" si="8"/>
        <v>77.161208008888806</v>
      </c>
      <c r="J35">
        <f t="shared" si="9"/>
        <v>87.085367715499416</v>
      </c>
      <c r="K35">
        <f t="shared" si="10"/>
        <v>69.927630900322825</v>
      </c>
      <c r="M35">
        <f t="shared" si="1"/>
        <v>140</v>
      </c>
      <c r="N35">
        <f t="shared" si="11"/>
        <v>53.310297704575795</v>
      </c>
      <c r="O35">
        <f t="shared" si="12"/>
        <v>88.572184764879637</v>
      </c>
      <c r="P35">
        <f t="shared" si="13"/>
        <v>51.607393577538083</v>
      </c>
      <c r="Q35">
        <f t="shared" si="14"/>
        <v>45.752505121947628</v>
      </c>
      <c r="R35">
        <f t="shared" si="15"/>
        <v>65.540392424799052</v>
      </c>
      <c r="S35">
        <f t="shared" si="16"/>
        <v>53.294785949122833</v>
      </c>
      <c r="T35">
        <f t="shared" si="17"/>
        <v>60.700093550271099</v>
      </c>
      <c r="AB35">
        <v>90</v>
      </c>
      <c r="AC35" s="8">
        <f t="shared" si="19"/>
        <v>0.1128486365291034</v>
      </c>
      <c r="AD35">
        <f>G$18*F$28/$D35</f>
        <v>0.18981143023421615</v>
      </c>
      <c r="AE35">
        <f t="shared" si="21"/>
        <v>1.9489699033866176E-2</v>
      </c>
      <c r="AF35">
        <f t="shared" si="22"/>
        <v>3.6170439129204923E-2</v>
      </c>
      <c r="AG35">
        <f t="shared" si="23"/>
        <v>2.4048607539358963E-2</v>
      </c>
      <c r="AH35">
        <f t="shared" si="24"/>
        <v>0.20223925973511658</v>
      </c>
      <c r="AI35">
        <f t="shared" si="25"/>
        <v>0.14080952994664528</v>
      </c>
      <c r="AL35" s="8">
        <f t="shared" si="26"/>
        <v>3.5530522568961408E-2</v>
      </c>
      <c r="AM35" s="64">
        <f t="shared" si="27"/>
        <v>0.18518128645621693</v>
      </c>
      <c r="AN35" s="64">
        <f t="shared" si="28"/>
        <v>1.6146751673236336E-2</v>
      </c>
      <c r="AO35" s="64">
        <f t="shared" si="29"/>
        <v>1.7497469400558775E-2</v>
      </c>
      <c r="AP35" s="64">
        <f t="shared" si="30"/>
        <v>1.7167657798765241E-2</v>
      </c>
      <c r="AQ35" s="64">
        <f t="shared" si="31"/>
        <v>3.7085069964873374E-2</v>
      </c>
      <c r="AR35" s="64">
        <f t="shared" si="32"/>
        <v>3.6941547785332526E-2</v>
      </c>
    </row>
    <row r="36" spans="4:44" x14ac:dyDescent="0.25">
      <c r="D36" s="64">
        <v>150</v>
      </c>
      <c r="E36" s="8">
        <f t="shared" si="18"/>
        <v>78.744300731966305</v>
      </c>
      <c r="F36">
        <f t="shared" si="5"/>
        <v>91.125970381371388</v>
      </c>
      <c r="G36">
        <f t="shared" si="6"/>
        <v>54.805583208307361</v>
      </c>
      <c r="H36">
        <f t="shared" si="7"/>
        <v>57.990078523487902</v>
      </c>
      <c r="I36">
        <f t="shared" si="8"/>
        <v>72.017127474962891</v>
      </c>
      <c r="J36">
        <f t="shared" si="9"/>
        <v>81.27967653446612</v>
      </c>
      <c r="K36">
        <f t="shared" si="10"/>
        <v>65.265788840301312</v>
      </c>
      <c r="M36">
        <f>D36</f>
        <v>150</v>
      </c>
      <c r="N36">
        <f t="shared" si="11"/>
        <v>49.756277857604076</v>
      </c>
      <c r="O36">
        <f t="shared" si="12"/>
        <v>82.667372447220998</v>
      </c>
      <c r="P36">
        <f t="shared" si="13"/>
        <v>48.166900672368875</v>
      </c>
      <c r="Q36">
        <f t="shared" si="14"/>
        <v>42.702338113817788</v>
      </c>
      <c r="R36">
        <f t="shared" si="15"/>
        <v>61.171032929812448</v>
      </c>
      <c r="S36">
        <f t="shared" si="16"/>
        <v>49.741800219181307</v>
      </c>
      <c r="T36">
        <f t="shared" si="17"/>
        <v>56.653420646919692</v>
      </c>
      <c r="AB36">
        <v>100</v>
      </c>
      <c r="AC36" s="8">
        <f t="shared" si="19"/>
        <v>0.10532539409382985</v>
      </c>
      <c r="AD36">
        <f t="shared" si="20"/>
        <v>0.17715733488526841</v>
      </c>
      <c r="AE36">
        <f t="shared" si="21"/>
        <v>1.8190385764941766E-2</v>
      </c>
      <c r="AF36">
        <f t="shared" si="22"/>
        <v>3.3759076520591264E-2</v>
      </c>
      <c r="AG36">
        <f t="shared" si="23"/>
        <v>2.2445367036735032E-2</v>
      </c>
      <c r="AH36">
        <f t="shared" si="24"/>
        <v>0.18875664241944215</v>
      </c>
      <c r="AI36">
        <f t="shared" si="25"/>
        <v>0.13142222795020225</v>
      </c>
      <c r="AL36" s="8">
        <f t="shared" si="26"/>
        <v>3.316182106436398E-2</v>
      </c>
      <c r="AM36" s="64">
        <f t="shared" si="27"/>
        <v>0.17283586735913581</v>
      </c>
      <c r="AN36" s="64">
        <f t="shared" si="28"/>
        <v>1.5070301561687248E-2</v>
      </c>
      <c r="AO36" s="64">
        <f t="shared" si="29"/>
        <v>1.6330971440521525E-2</v>
      </c>
      <c r="AP36" s="64">
        <f t="shared" si="30"/>
        <v>1.6023147278847558E-2</v>
      </c>
      <c r="AQ36" s="64">
        <f t="shared" si="31"/>
        <v>3.4612731967215149E-2</v>
      </c>
      <c r="AR36" s="64">
        <f t="shared" si="32"/>
        <v>3.4478777932977024E-2</v>
      </c>
    </row>
    <row r="37" spans="4:44" x14ac:dyDescent="0.25">
      <c r="D37" s="64">
        <v>160</v>
      </c>
      <c r="E37" s="8">
        <f t="shared" si="18"/>
        <v>73.822781936218419</v>
      </c>
      <c r="F37">
        <f t="shared" si="5"/>
        <v>85.430597232535675</v>
      </c>
      <c r="G37">
        <f t="shared" si="6"/>
        <v>51.380234257788153</v>
      </c>
      <c r="H37">
        <f t="shared" si="7"/>
        <v>54.365698615769908</v>
      </c>
      <c r="I37">
        <f t="shared" si="8"/>
        <v>67.516057007777704</v>
      </c>
      <c r="J37">
        <f t="shared" si="9"/>
        <v>76.199696751061992</v>
      </c>
      <c r="K37">
        <f t="shared" si="10"/>
        <v>61.186677037782474</v>
      </c>
      <c r="M37">
        <f t="shared" ref="M37:M51" si="33">D37</f>
        <v>160</v>
      </c>
      <c r="N37">
        <f t="shared" si="11"/>
        <v>46.646510491503818</v>
      </c>
      <c r="O37">
        <f t="shared" si="12"/>
        <v>77.500661669269689</v>
      </c>
      <c r="P37">
        <f t="shared" si="13"/>
        <v>45.156469380345825</v>
      </c>
      <c r="Q37">
        <f t="shared" si="14"/>
        <v>40.033441981704172</v>
      </c>
      <c r="R37">
        <f t="shared" si="15"/>
        <v>57.34784337169917</v>
      </c>
      <c r="S37">
        <f t="shared" si="16"/>
        <v>46.632937705482476</v>
      </c>
      <c r="T37">
        <f t="shared" si="17"/>
        <v>53.112581856487211</v>
      </c>
      <c r="AB37">
        <v>110</v>
      </c>
      <c r="AC37" s="8">
        <f t="shared" si="19"/>
        <v>9.874255696296548E-2</v>
      </c>
      <c r="AD37">
        <f t="shared" si="20"/>
        <v>0.16608500145493915</v>
      </c>
      <c r="AE37">
        <f t="shared" si="21"/>
        <v>1.7053486654632903E-2</v>
      </c>
      <c r="AF37">
        <f t="shared" si="22"/>
        <v>3.1649134238054308E-2</v>
      </c>
      <c r="AG37">
        <f t="shared" si="23"/>
        <v>2.1042531596939092E-2</v>
      </c>
      <c r="AH37">
        <f t="shared" si="24"/>
        <v>0.17695935226822701</v>
      </c>
      <c r="AI37">
        <f t="shared" si="25"/>
        <v>0.12320833870331463</v>
      </c>
      <c r="AL37" s="8">
        <f t="shared" si="26"/>
        <v>3.1089207247841234E-2</v>
      </c>
      <c r="AM37" s="64">
        <f t="shared" si="27"/>
        <v>0.16203362564918983</v>
      </c>
      <c r="AN37" s="64">
        <f t="shared" si="28"/>
        <v>1.4128407714081795E-2</v>
      </c>
      <c r="AO37" s="64">
        <f t="shared" si="29"/>
        <v>1.5310285725488929E-2</v>
      </c>
      <c r="AP37" s="64">
        <f t="shared" si="30"/>
        <v>1.5021700573919586E-2</v>
      </c>
      <c r="AQ37" s="64">
        <f t="shared" si="31"/>
        <v>3.2449436219264202E-2</v>
      </c>
      <c r="AR37" s="64">
        <f t="shared" si="32"/>
        <v>3.2323854312165959E-2</v>
      </c>
    </row>
    <row r="38" spans="4:44" x14ac:dyDescent="0.25">
      <c r="D38" s="64">
        <v>170</v>
      </c>
      <c r="E38" s="8">
        <f t="shared" si="18"/>
        <v>69.480265351734985</v>
      </c>
      <c r="F38">
        <f t="shared" si="5"/>
        <v>80.405267983562979</v>
      </c>
      <c r="G38">
        <f t="shared" si="6"/>
        <v>48.357867536741793</v>
      </c>
      <c r="H38">
        <f t="shared" si="7"/>
        <v>51.167716344254032</v>
      </c>
      <c r="I38">
        <f t="shared" si="8"/>
        <v>63.544524242614308</v>
      </c>
      <c r="J38">
        <f t="shared" si="9"/>
        <v>71.717361648058343</v>
      </c>
      <c r="K38">
        <f t="shared" si="10"/>
        <v>57.587460741442328</v>
      </c>
      <c r="M38">
        <f t="shared" si="33"/>
        <v>170</v>
      </c>
      <c r="N38">
        <f t="shared" si="11"/>
        <v>43.902598109650654</v>
      </c>
      <c r="O38">
        <f t="shared" si="12"/>
        <v>72.941799218136183</v>
      </c>
      <c r="P38">
        <f t="shared" si="13"/>
        <v>42.500206475619599</v>
      </c>
      <c r="Q38">
        <f t="shared" si="14"/>
        <v>37.678533629839222</v>
      </c>
      <c r="R38">
        <f t="shared" si="15"/>
        <v>53.97444082042275</v>
      </c>
      <c r="S38">
        <f t="shared" si="16"/>
        <v>43.889823722807037</v>
      </c>
      <c r="T38">
        <f t="shared" si="17"/>
        <v>49.988312335517378</v>
      </c>
      <c r="AB38">
        <v>120</v>
      </c>
      <c r="AC38" s="8">
        <f t="shared" si="19"/>
        <v>9.2934171259261622E-2</v>
      </c>
      <c r="AD38">
        <f t="shared" si="20"/>
        <v>0.15631529548700154</v>
      </c>
      <c r="AE38">
        <f t="shared" si="21"/>
        <v>1.6050340380830967E-2</v>
      </c>
      <c r="AF38">
        <f t="shared" si="22"/>
        <v>2.9787420459345234E-2</v>
      </c>
      <c r="AG38">
        <f t="shared" si="23"/>
        <v>1.9804735620648557E-2</v>
      </c>
      <c r="AH38">
        <f t="shared" si="24"/>
        <v>0.16654997860539011</v>
      </c>
      <c r="AI38">
        <f t="shared" si="25"/>
        <v>0.11596078936782553</v>
      </c>
      <c r="AL38" s="8">
        <f t="shared" si="26"/>
        <v>2.9260430350909396E-2</v>
      </c>
      <c r="AM38" s="64">
        <f t="shared" si="27"/>
        <v>0.15250223590511983</v>
      </c>
      <c r="AN38" s="64">
        <f t="shared" si="28"/>
        <v>1.3297324907371101E-2</v>
      </c>
      <c r="AO38" s="64">
        <f t="shared" si="29"/>
        <v>1.4409680682813109E-2</v>
      </c>
      <c r="AP38" s="64">
        <f t="shared" si="30"/>
        <v>1.4138071128394904E-2</v>
      </c>
      <c r="AQ38" s="64">
        <f t="shared" si="31"/>
        <v>3.0540645853425134E-2</v>
      </c>
      <c r="AR38" s="64">
        <f t="shared" si="32"/>
        <v>3.0422451117332671E-2</v>
      </c>
    </row>
    <row r="39" spans="4:44" x14ac:dyDescent="0.25">
      <c r="D39" s="64">
        <v>180</v>
      </c>
      <c r="E39" s="8">
        <f t="shared" si="18"/>
        <v>65.620250609971919</v>
      </c>
      <c r="F39">
        <f t="shared" si="5"/>
        <v>75.938308651142819</v>
      </c>
      <c r="G39">
        <f t="shared" si="6"/>
        <v>45.671319340256133</v>
      </c>
      <c r="H39">
        <f t="shared" si="7"/>
        <v>48.325065436239917</v>
      </c>
      <c r="I39">
        <f t="shared" si="8"/>
        <v>60.014272895802407</v>
      </c>
      <c r="J39">
        <f t="shared" si="9"/>
        <v>67.733063778721771</v>
      </c>
      <c r="K39">
        <f t="shared" si="10"/>
        <v>54.38815736691776</v>
      </c>
      <c r="M39">
        <f t="shared" si="33"/>
        <v>180</v>
      </c>
      <c r="N39">
        <f t="shared" si="11"/>
        <v>41.46356488133673</v>
      </c>
      <c r="O39">
        <f t="shared" si="12"/>
        <v>68.889477039350837</v>
      </c>
      <c r="P39">
        <f t="shared" si="13"/>
        <v>40.139083893640731</v>
      </c>
      <c r="Q39">
        <f t="shared" si="14"/>
        <v>35.585281761514821</v>
      </c>
      <c r="R39">
        <f t="shared" si="15"/>
        <v>50.97586077484371</v>
      </c>
      <c r="S39">
        <f t="shared" si="16"/>
        <v>41.451500182651088</v>
      </c>
      <c r="T39">
        <f t="shared" si="17"/>
        <v>47.211183872433075</v>
      </c>
      <c r="AB39">
        <v>130</v>
      </c>
      <c r="AC39" s="8">
        <f t="shared" si="19"/>
        <v>8.7771161744858203E-2</v>
      </c>
      <c r="AD39">
        <f t="shared" si="20"/>
        <v>0.14763111240439034</v>
      </c>
      <c r="AE39">
        <f t="shared" si="21"/>
        <v>1.5158654804118137E-2</v>
      </c>
      <c r="AF39">
        <f t="shared" si="22"/>
        <v>2.8132563767159387E-2</v>
      </c>
      <c r="AG39">
        <f t="shared" si="23"/>
        <v>1.8704472530612526E-2</v>
      </c>
      <c r="AH39">
        <f t="shared" si="24"/>
        <v>0.15729720201620179</v>
      </c>
      <c r="AI39">
        <f t="shared" si="25"/>
        <v>0.10951852329183522</v>
      </c>
      <c r="AL39" s="8">
        <f t="shared" si="26"/>
        <v>2.7634850886969986E-2</v>
      </c>
      <c r="AM39" s="64">
        <f t="shared" si="27"/>
        <v>0.1440298894659465</v>
      </c>
      <c r="AN39" s="64">
        <f t="shared" si="28"/>
        <v>1.2558584634739373E-2</v>
      </c>
      <c r="AO39" s="64">
        <f t="shared" si="29"/>
        <v>1.360914286710127E-2</v>
      </c>
      <c r="AP39" s="64">
        <f t="shared" si="30"/>
        <v>1.3352622732372966E-2</v>
      </c>
      <c r="AQ39" s="64">
        <f t="shared" si="31"/>
        <v>2.8843943306012625E-2</v>
      </c>
      <c r="AR39" s="64">
        <f t="shared" si="32"/>
        <v>2.8732314944147522E-2</v>
      </c>
    </row>
    <row r="40" spans="4:44" x14ac:dyDescent="0.25">
      <c r="D40" s="64">
        <v>190</v>
      </c>
      <c r="E40" s="8">
        <f t="shared" si="18"/>
        <v>62.166553209447088</v>
      </c>
      <c r="F40">
        <f t="shared" si="5"/>
        <v>71.941555564240559</v>
      </c>
      <c r="G40">
        <f t="shared" si="6"/>
        <v>43.267565690768969</v>
      </c>
      <c r="H40">
        <f t="shared" si="7"/>
        <v>45.781640939595711</v>
      </c>
      <c r="I40">
        <f t="shared" si="8"/>
        <v>56.855626953918069</v>
      </c>
      <c r="J40">
        <f t="shared" si="9"/>
        <v>64.168165685104839</v>
      </c>
      <c r="K40">
        <f t="shared" si="10"/>
        <v>51.525622768658927</v>
      </c>
      <c r="M40">
        <f t="shared" si="33"/>
        <v>190</v>
      </c>
      <c r="N40">
        <f t="shared" si="11"/>
        <v>39.281271992845319</v>
      </c>
      <c r="O40">
        <f t="shared" si="12"/>
        <v>65.263715089911315</v>
      </c>
      <c r="P40">
        <f t="shared" si="13"/>
        <v>38.026500530817536</v>
      </c>
      <c r="Q40">
        <f t="shared" si="14"/>
        <v>33.712372195119308</v>
      </c>
      <c r="R40">
        <f t="shared" si="15"/>
        <v>48.292920734062463</v>
      </c>
      <c r="S40">
        <f t="shared" si="16"/>
        <v>39.269842278301034</v>
      </c>
      <c r="T40">
        <f t="shared" si="17"/>
        <v>44.726384721252387</v>
      </c>
      <c r="AB40">
        <v>140</v>
      </c>
      <c r="AC40" s="8">
        <f t="shared" si="19"/>
        <v>8.3151626916181456E-2</v>
      </c>
      <c r="AD40">
        <f t="shared" si="20"/>
        <v>0.13986105385679085</v>
      </c>
      <c r="AE40">
        <f t="shared" si="21"/>
        <v>1.4360830867059289E-2</v>
      </c>
      <c r="AF40">
        <f t="shared" si="22"/>
        <v>2.6651902516256262E-2</v>
      </c>
      <c r="AG40">
        <f t="shared" si="23"/>
        <v>1.7720026607948709E-2</v>
      </c>
      <c r="AH40">
        <f t="shared" si="24"/>
        <v>0.14901840191008589</v>
      </c>
      <c r="AI40">
        <f t="shared" si="25"/>
        <v>0.10375439048700179</v>
      </c>
      <c r="AL40" s="8">
        <f t="shared" si="26"/>
        <v>2.618038505081367E-2</v>
      </c>
      <c r="AM40" s="64">
        <f t="shared" si="27"/>
        <v>0.13644936896773879</v>
      </c>
      <c r="AN40" s="64">
        <f t="shared" si="28"/>
        <v>1.189760649606888E-2</v>
      </c>
      <c r="AO40" s="64">
        <f t="shared" si="29"/>
        <v>1.2892872189885414E-2</v>
      </c>
      <c r="AP40" s="64">
        <f t="shared" si="30"/>
        <v>1.2649853114879652E-2</v>
      </c>
      <c r="AQ40" s="64">
        <f t="shared" si="31"/>
        <v>2.7325841026748805E-2</v>
      </c>
      <c r="AR40" s="64">
        <f t="shared" si="32"/>
        <v>2.7220087841823969E-2</v>
      </c>
    </row>
    <row r="41" spans="4:44" x14ac:dyDescent="0.25">
      <c r="D41" s="64">
        <v>200</v>
      </c>
      <c r="E41" s="8">
        <f t="shared" si="18"/>
        <v>59.058225548974733</v>
      </c>
      <c r="F41">
        <f t="shared" si="5"/>
        <v>68.344477786028534</v>
      </c>
      <c r="G41">
        <f t="shared" si="6"/>
        <v>41.104187406230523</v>
      </c>
      <c r="H41">
        <f t="shared" si="7"/>
        <v>43.492558892615925</v>
      </c>
      <c r="I41">
        <f t="shared" si="8"/>
        <v>54.012845606222164</v>
      </c>
      <c r="J41">
        <f t="shared" si="9"/>
        <v>60.959757400849597</v>
      </c>
      <c r="K41">
        <f t="shared" si="10"/>
        <v>48.94934163022598</v>
      </c>
      <c r="M41">
        <f t="shared" si="33"/>
        <v>200</v>
      </c>
      <c r="N41">
        <f t="shared" si="11"/>
        <v>37.317208393203053</v>
      </c>
      <c r="O41">
        <f t="shared" si="12"/>
        <v>62.000529335415749</v>
      </c>
      <c r="P41">
        <f t="shared" si="13"/>
        <v>36.125175504276655</v>
      </c>
      <c r="Q41">
        <f t="shared" si="14"/>
        <v>32.026753585363338</v>
      </c>
      <c r="R41">
        <f t="shared" si="15"/>
        <v>45.878274697359338</v>
      </c>
      <c r="S41">
        <f t="shared" si="16"/>
        <v>37.306350164385982</v>
      </c>
      <c r="T41">
        <f t="shared" si="17"/>
        <v>42.490065485189774</v>
      </c>
      <c r="AB41">
        <v>150</v>
      </c>
      <c r="AC41" s="8">
        <f t="shared" si="19"/>
        <v>7.8994045570372387E-2</v>
      </c>
      <c r="AD41">
        <f t="shared" si="20"/>
        <v>0.13286800116395131</v>
      </c>
      <c r="AE41">
        <f t="shared" si="21"/>
        <v>1.3642789323706323E-2</v>
      </c>
      <c r="AF41">
        <f t="shared" si="22"/>
        <v>2.5319307390443448E-2</v>
      </c>
      <c r="AG41">
        <f t="shared" si="23"/>
        <v>1.6834025277551276E-2</v>
      </c>
      <c r="AH41">
        <f t="shared" si="24"/>
        <v>0.14156748181458162</v>
      </c>
      <c r="AI41">
        <f t="shared" si="25"/>
        <v>9.8566670962651703E-2</v>
      </c>
      <c r="AL41" s="8">
        <f t="shared" si="26"/>
        <v>2.4871365798272985E-2</v>
      </c>
      <c r="AM41" s="64">
        <f t="shared" si="27"/>
        <v>0.12962690051935186</v>
      </c>
      <c r="AN41" s="64">
        <f t="shared" si="28"/>
        <v>1.1302726171265437E-2</v>
      </c>
      <c r="AO41" s="64">
        <f t="shared" si="29"/>
        <v>1.2248228580391143E-2</v>
      </c>
      <c r="AP41" s="64">
        <f t="shared" si="30"/>
        <v>1.2017360459135668E-2</v>
      </c>
      <c r="AQ41" s="64">
        <f t="shared" si="31"/>
        <v>2.5959548975411365E-2</v>
      </c>
      <c r="AR41" s="64">
        <f t="shared" si="32"/>
        <v>2.585908344973277E-2</v>
      </c>
    </row>
    <row r="42" spans="4:44" x14ac:dyDescent="0.25">
      <c r="D42" s="64">
        <v>210</v>
      </c>
      <c r="E42" s="8">
        <f t="shared" si="18"/>
        <v>56.245929094261648</v>
      </c>
      <c r="F42">
        <f t="shared" si="5"/>
        <v>65.089978843836704</v>
      </c>
      <c r="G42">
        <f t="shared" si="6"/>
        <v>39.146845148790973</v>
      </c>
      <c r="H42">
        <f t="shared" si="7"/>
        <v>41.421484659634217</v>
      </c>
      <c r="I42">
        <f t="shared" si="8"/>
        <v>51.4408053392592</v>
      </c>
      <c r="J42">
        <f t="shared" si="9"/>
        <v>58.056911810332949</v>
      </c>
      <c r="K42">
        <f t="shared" si="10"/>
        <v>46.618420600215217</v>
      </c>
      <c r="M42">
        <f t="shared" si="33"/>
        <v>210</v>
      </c>
      <c r="N42">
        <f t="shared" si="11"/>
        <v>35.540198469717197</v>
      </c>
      <c r="O42">
        <f t="shared" si="12"/>
        <v>59.048123176586429</v>
      </c>
      <c r="P42">
        <f t="shared" si="13"/>
        <v>34.404929051692058</v>
      </c>
      <c r="Q42">
        <f t="shared" si="14"/>
        <v>30.501670081298418</v>
      </c>
      <c r="R42">
        <f t="shared" si="15"/>
        <v>43.693594949866039</v>
      </c>
      <c r="S42">
        <f t="shared" si="16"/>
        <v>35.52985729941522</v>
      </c>
      <c r="T42">
        <f t="shared" si="17"/>
        <v>40.466729033514071</v>
      </c>
      <c r="AB42">
        <v>160</v>
      </c>
      <c r="AC42" s="8">
        <f t="shared" si="19"/>
        <v>7.5232424352735597E-2</v>
      </c>
      <c r="AD42">
        <f t="shared" si="20"/>
        <v>0.12654095348947744</v>
      </c>
      <c r="AE42">
        <f t="shared" si="21"/>
        <v>1.2993132689244118E-2</v>
      </c>
      <c r="AF42">
        <f t="shared" si="22"/>
        <v>2.4113626086136618E-2</v>
      </c>
      <c r="AG42">
        <f t="shared" si="23"/>
        <v>1.6032405026239309E-2</v>
      </c>
      <c r="AH42">
        <f t="shared" si="24"/>
        <v>0.13482617315674439</v>
      </c>
      <c r="AI42">
        <f t="shared" si="25"/>
        <v>9.387301996443019E-2</v>
      </c>
      <c r="AL42" s="8">
        <f t="shared" si="26"/>
        <v>2.3687015045974272E-2</v>
      </c>
      <c r="AM42" s="64">
        <f t="shared" si="27"/>
        <v>0.12345419097081128</v>
      </c>
      <c r="AN42" s="64">
        <f t="shared" si="28"/>
        <v>1.0764501115490892E-2</v>
      </c>
      <c r="AO42" s="64">
        <f t="shared" si="29"/>
        <v>1.1664979600372516E-2</v>
      </c>
      <c r="AP42" s="64">
        <f t="shared" si="30"/>
        <v>1.1445105199176827E-2</v>
      </c>
      <c r="AQ42" s="64">
        <f t="shared" si="31"/>
        <v>2.4723379976582253E-2</v>
      </c>
      <c r="AR42" s="64">
        <f t="shared" si="32"/>
        <v>2.4627698523555019E-2</v>
      </c>
    </row>
    <row r="43" spans="4:44" x14ac:dyDescent="0.25">
      <c r="D43" s="64">
        <v>220</v>
      </c>
      <c r="E43" s="8">
        <f t="shared" si="18"/>
        <v>53.689295953613396</v>
      </c>
      <c r="F43">
        <f t="shared" si="5"/>
        <v>62.131343441844123</v>
      </c>
      <c r="G43">
        <f t="shared" si="6"/>
        <v>37.367443096573204</v>
      </c>
      <c r="H43">
        <f t="shared" si="7"/>
        <v>39.538689902378117</v>
      </c>
      <c r="I43">
        <f t="shared" si="8"/>
        <v>49.10258691474742</v>
      </c>
      <c r="J43">
        <f t="shared" si="9"/>
        <v>55.417961273499628</v>
      </c>
      <c r="K43">
        <f t="shared" si="10"/>
        <v>44.499401482023622</v>
      </c>
      <c r="M43">
        <f t="shared" si="33"/>
        <v>220</v>
      </c>
      <c r="N43">
        <f t="shared" si="11"/>
        <v>33.924734902911865</v>
      </c>
      <c r="O43">
        <f t="shared" si="12"/>
        <v>56.364117577650681</v>
      </c>
      <c r="P43">
        <f t="shared" si="13"/>
        <v>32.841068640251507</v>
      </c>
      <c r="Q43">
        <f t="shared" si="14"/>
        <v>29.115230532148491</v>
      </c>
      <c r="R43">
        <f t="shared" si="15"/>
        <v>41.70752245214485</v>
      </c>
      <c r="S43">
        <f t="shared" si="16"/>
        <v>33.914863785805437</v>
      </c>
      <c r="T43">
        <f t="shared" si="17"/>
        <v>38.627332259263426</v>
      </c>
      <c r="AB43">
        <v>170</v>
      </c>
      <c r="AC43" s="8">
        <f t="shared" si="19"/>
        <v>7.1812768700338522E-2</v>
      </c>
      <c r="AD43">
        <f t="shared" si="20"/>
        <v>0.12078909196722847</v>
      </c>
      <c r="AE43">
        <f t="shared" si="21"/>
        <v>1.2402535748823931E-2</v>
      </c>
      <c r="AF43">
        <f t="shared" si="22"/>
        <v>2.3017552173130406E-2</v>
      </c>
      <c r="AG43">
        <f t="shared" si="23"/>
        <v>1.5303659343228431E-2</v>
      </c>
      <c r="AH43">
        <f t="shared" si="24"/>
        <v>0.12869771074052874</v>
      </c>
      <c r="AI43">
        <f t="shared" si="25"/>
        <v>8.9606064511501549E-2</v>
      </c>
      <c r="AL43" s="8">
        <f t="shared" si="26"/>
        <v>2.2610332543884532E-2</v>
      </c>
      <c r="AM43" s="64">
        <f t="shared" si="27"/>
        <v>0.11784263683577441</v>
      </c>
      <c r="AN43" s="64">
        <f t="shared" si="28"/>
        <v>1.0275205610241306E-2</v>
      </c>
      <c r="AO43" s="64">
        <f t="shared" si="29"/>
        <v>1.1134753254901038E-2</v>
      </c>
      <c r="AP43" s="64">
        <f t="shared" si="30"/>
        <v>1.0924873144668789E-2</v>
      </c>
      <c r="AQ43" s="64">
        <f t="shared" si="31"/>
        <v>2.3599589977646693E-2</v>
      </c>
      <c r="AR43" s="64">
        <f t="shared" si="32"/>
        <v>2.3508257681575245E-2</v>
      </c>
    </row>
    <row r="44" spans="4:44" x14ac:dyDescent="0.25">
      <c r="D44" s="64">
        <v>230</v>
      </c>
      <c r="E44" s="8">
        <f t="shared" si="18"/>
        <v>51.354978738238898</v>
      </c>
      <c r="F44">
        <f t="shared" si="5"/>
        <v>59.429980683503075</v>
      </c>
      <c r="G44">
        <f t="shared" si="6"/>
        <v>35.74277165759176</v>
      </c>
      <c r="H44">
        <f t="shared" si="7"/>
        <v>37.819616428361677</v>
      </c>
      <c r="I44">
        <f t="shared" si="8"/>
        <v>46.967691831497532</v>
      </c>
      <c r="J44">
        <f t="shared" si="9"/>
        <v>53.008484696390951</v>
      </c>
      <c r="K44">
        <f t="shared" si="10"/>
        <v>42.56464489584868</v>
      </c>
      <c r="M44">
        <f t="shared" si="33"/>
        <v>230</v>
      </c>
      <c r="N44">
        <f t="shared" si="11"/>
        <v>32.449746428872224</v>
      </c>
      <c r="O44">
        <f t="shared" si="12"/>
        <v>53.913503769926741</v>
      </c>
      <c r="P44">
        <f t="shared" si="13"/>
        <v>31.413196090675356</v>
      </c>
      <c r="Q44">
        <f t="shared" si="14"/>
        <v>27.84935094379421</v>
      </c>
      <c r="R44">
        <f t="shared" si="15"/>
        <v>39.894151910747247</v>
      </c>
      <c r="S44">
        <f t="shared" si="16"/>
        <v>32.440304490770416</v>
      </c>
      <c r="T44">
        <f t="shared" si="17"/>
        <v>36.947883030599797</v>
      </c>
      <c r="AB44">
        <v>180</v>
      </c>
      <c r="AC44" s="8">
        <f t="shared" si="19"/>
        <v>6.8690474409019459E-2</v>
      </c>
      <c r="AD44">
        <f t="shared" si="20"/>
        <v>0.1155373923164794</v>
      </c>
      <c r="AE44">
        <f t="shared" si="21"/>
        <v>1.1863295064092455E-2</v>
      </c>
      <c r="AF44">
        <f t="shared" si="22"/>
        <v>2.2016789035168217E-2</v>
      </c>
      <c r="AG44">
        <f t="shared" si="23"/>
        <v>1.4638282850044586E-2</v>
      </c>
      <c r="AH44">
        <f t="shared" si="24"/>
        <v>0.12310215809963618</v>
      </c>
      <c r="AI44">
        <f t="shared" si="25"/>
        <v>8.5710148663175389E-2</v>
      </c>
      <c r="AL44" s="8">
        <f t="shared" si="26"/>
        <v>2.1627274607193901E-2</v>
      </c>
      <c r="AM44" s="64">
        <f t="shared" si="27"/>
        <v>0.11271904392987117</v>
      </c>
      <c r="AN44" s="64">
        <f t="shared" si="28"/>
        <v>9.8284575402308137E-3</v>
      </c>
      <c r="AO44" s="64">
        <f t="shared" si="29"/>
        <v>1.0650633548166212E-2</v>
      </c>
      <c r="AP44" s="64">
        <f t="shared" si="30"/>
        <v>1.0449878660117973E-2</v>
      </c>
      <c r="AQ44" s="64">
        <f t="shared" si="31"/>
        <v>2.2573520848183794E-2</v>
      </c>
      <c r="AR44" s="64">
        <f t="shared" si="32"/>
        <v>2.2486159521506757E-2</v>
      </c>
    </row>
    <row r="45" spans="4:44" x14ac:dyDescent="0.25">
      <c r="D45" s="64">
        <v>240</v>
      </c>
      <c r="E45" s="8">
        <f t="shared" si="18"/>
        <v>49.215187957478946</v>
      </c>
      <c r="F45">
        <f t="shared" si="5"/>
        <v>56.953731488357114</v>
      </c>
      <c r="G45">
        <f t="shared" si="6"/>
        <v>34.2534895051921</v>
      </c>
      <c r="H45">
        <f t="shared" si="7"/>
        <v>36.243799077179936</v>
      </c>
      <c r="I45">
        <f t="shared" si="8"/>
        <v>45.010704671851805</v>
      </c>
      <c r="J45">
        <f t="shared" si="9"/>
        <v>50.799797834041328</v>
      </c>
      <c r="K45">
        <f t="shared" si="10"/>
        <v>40.791118025188318</v>
      </c>
      <c r="M45">
        <f t="shared" si="33"/>
        <v>240</v>
      </c>
      <c r="N45">
        <f t="shared" si="11"/>
        <v>31.097673661002545</v>
      </c>
      <c r="O45">
        <f t="shared" si="12"/>
        <v>51.667107779513124</v>
      </c>
      <c r="P45">
        <f t="shared" si="13"/>
        <v>30.104312920230548</v>
      </c>
      <c r="Q45">
        <f t="shared" si="14"/>
        <v>26.688961321136116</v>
      </c>
      <c r="R45">
        <f t="shared" si="15"/>
        <v>38.231895581132783</v>
      </c>
      <c r="S45">
        <f t="shared" si="16"/>
        <v>31.088625136988316</v>
      </c>
      <c r="T45">
        <f t="shared" si="17"/>
        <v>35.408387904324812</v>
      </c>
      <c r="AB45">
        <v>190</v>
      </c>
      <c r="AC45" s="8">
        <f t="shared" si="19"/>
        <v>6.5828371308643649E-2</v>
      </c>
      <c r="AD45">
        <f t="shared" si="20"/>
        <v>0.11072333430329276</v>
      </c>
      <c r="AE45">
        <f t="shared" si="21"/>
        <v>1.1368991103088604E-2</v>
      </c>
      <c r="AF45">
        <f t="shared" si="22"/>
        <v>2.109942282536954E-2</v>
      </c>
      <c r="AG45">
        <f t="shared" si="23"/>
        <v>1.4028354397959396E-2</v>
      </c>
      <c r="AH45">
        <f t="shared" si="24"/>
        <v>0.11797290151215134</v>
      </c>
      <c r="AI45">
        <f t="shared" si="25"/>
        <v>8.2138892468876415E-2</v>
      </c>
      <c r="AL45" s="8">
        <f t="shared" si="26"/>
        <v>2.072613816522749E-2</v>
      </c>
      <c r="AM45" s="64">
        <f t="shared" si="27"/>
        <v>0.10802241709945988</v>
      </c>
      <c r="AN45" s="64">
        <f t="shared" si="28"/>
        <v>9.4189384760545291E-3</v>
      </c>
      <c r="AO45" s="64">
        <f t="shared" si="29"/>
        <v>1.0206857150325953E-2</v>
      </c>
      <c r="AP45" s="64">
        <f t="shared" si="30"/>
        <v>1.0014467049279724E-2</v>
      </c>
      <c r="AQ45" s="64">
        <f t="shared" si="31"/>
        <v>2.1632957479509472E-2</v>
      </c>
      <c r="AR45" s="64">
        <f t="shared" si="32"/>
        <v>2.1549236208110643E-2</v>
      </c>
    </row>
    <row r="46" spans="4:44" x14ac:dyDescent="0.25">
      <c r="D46" s="64">
        <v>250</v>
      </c>
      <c r="E46" s="8">
        <f t="shared" si="18"/>
        <v>47.246580439179787</v>
      </c>
      <c r="F46">
        <f t="shared" si="5"/>
        <v>54.675582228822833</v>
      </c>
      <c r="G46">
        <f t="shared" si="6"/>
        <v>32.883349924984415</v>
      </c>
      <c r="H46">
        <f t="shared" si="7"/>
        <v>34.794047114092741</v>
      </c>
      <c r="I46">
        <f t="shared" si="8"/>
        <v>43.210276484977733</v>
      </c>
      <c r="J46">
        <f t="shared" si="9"/>
        <v>48.767805920679677</v>
      </c>
      <c r="K46">
        <f t="shared" si="10"/>
        <v>39.159473304180786</v>
      </c>
      <c r="M46">
        <f t="shared" si="33"/>
        <v>250</v>
      </c>
      <c r="N46">
        <f t="shared" si="11"/>
        <v>29.853766714562443</v>
      </c>
      <c r="O46">
        <f t="shared" si="12"/>
        <v>49.6004234683326</v>
      </c>
      <c r="P46">
        <f t="shared" si="13"/>
        <v>28.900140403421325</v>
      </c>
      <c r="Q46">
        <f t="shared" si="14"/>
        <v>25.621402868290673</v>
      </c>
      <c r="R46">
        <f t="shared" si="15"/>
        <v>36.702619757887469</v>
      </c>
      <c r="S46">
        <f t="shared" si="16"/>
        <v>29.845080131508784</v>
      </c>
      <c r="T46">
        <f t="shared" si="17"/>
        <v>33.992052388151819</v>
      </c>
      <c r="AB46">
        <v>200</v>
      </c>
      <c r="AC46" s="8">
        <f t="shared" si="19"/>
        <v>6.3195236456297904E-2</v>
      </c>
      <c r="AD46">
        <f t="shared" si="20"/>
        <v>0.10629440093116105</v>
      </c>
      <c r="AE46">
        <f t="shared" si="21"/>
        <v>1.0914231458965059E-2</v>
      </c>
      <c r="AF46">
        <f t="shared" si="22"/>
        <v>2.0255445912354758E-2</v>
      </c>
      <c r="AG46">
        <f t="shared" si="23"/>
        <v>1.3467220222041019E-2</v>
      </c>
      <c r="AH46">
        <f t="shared" si="24"/>
        <v>0.11325398545166529</v>
      </c>
      <c r="AI46">
        <f t="shared" si="25"/>
        <v>7.8853336770121366E-2</v>
      </c>
      <c r="AL46" s="8">
        <f t="shared" si="26"/>
        <v>1.9897092638618389E-2</v>
      </c>
      <c r="AM46" s="64">
        <f t="shared" si="27"/>
        <v>0.10370152041548149</v>
      </c>
      <c r="AN46" s="64">
        <f t="shared" si="28"/>
        <v>9.0421809370123483E-3</v>
      </c>
      <c r="AO46" s="64">
        <f t="shared" si="29"/>
        <v>9.7985828643129148E-3</v>
      </c>
      <c r="AP46" s="64">
        <f t="shared" si="30"/>
        <v>9.6138883673085353E-3</v>
      </c>
      <c r="AQ46" s="64">
        <f t="shared" si="31"/>
        <v>2.0767639180329093E-2</v>
      </c>
      <c r="AR46" s="64">
        <f t="shared" si="32"/>
        <v>2.0687266759786216E-2</v>
      </c>
    </row>
    <row r="47" spans="4:44" x14ac:dyDescent="0.25">
      <c r="D47" s="64">
        <v>260</v>
      </c>
      <c r="E47" s="8">
        <f t="shared" si="18"/>
        <v>45.429404268442106</v>
      </c>
      <c r="F47">
        <f t="shared" si="5"/>
        <v>52.572675220021949</v>
      </c>
      <c r="G47">
        <f t="shared" si="6"/>
        <v>31.618605697100403</v>
      </c>
      <c r="H47">
        <f t="shared" si="7"/>
        <v>33.455814532781481</v>
      </c>
      <c r="I47">
        <f t="shared" si="8"/>
        <v>41.548342774017051</v>
      </c>
      <c r="J47">
        <f t="shared" si="9"/>
        <v>46.892121077576611</v>
      </c>
      <c r="K47">
        <f t="shared" si="10"/>
        <v>37.653339715558445</v>
      </c>
      <c r="M47">
        <f t="shared" si="33"/>
        <v>260</v>
      </c>
      <c r="N47">
        <f t="shared" si="11"/>
        <v>28.705544917848503</v>
      </c>
      <c r="O47">
        <f t="shared" si="12"/>
        <v>47.692714873396731</v>
      </c>
      <c r="P47">
        <f t="shared" si="13"/>
        <v>27.788596541751275</v>
      </c>
      <c r="Q47">
        <f t="shared" si="14"/>
        <v>24.63596429643334</v>
      </c>
      <c r="R47">
        <f t="shared" si="15"/>
        <v>35.290980536430261</v>
      </c>
      <c r="S47">
        <f t="shared" si="16"/>
        <v>28.697192434143062</v>
      </c>
      <c r="T47">
        <f t="shared" si="17"/>
        <v>32.684665757838282</v>
      </c>
      <c r="AB47">
        <v>210</v>
      </c>
      <c r="AC47" s="8">
        <f t="shared" si="19"/>
        <v>6.0764650438747986E-2</v>
      </c>
      <c r="AD47">
        <f t="shared" si="20"/>
        <v>0.10220615474150101</v>
      </c>
      <c r="AE47">
        <f t="shared" si="21"/>
        <v>1.0494453325927942E-2</v>
      </c>
      <c r="AF47">
        <f t="shared" si="22"/>
        <v>1.9476390300341113E-2</v>
      </c>
      <c r="AG47">
        <f t="shared" si="23"/>
        <v>1.294925021350098E-2</v>
      </c>
      <c r="AH47">
        <f t="shared" si="24"/>
        <v>0.10889806293429355</v>
      </c>
      <c r="AI47">
        <f t="shared" si="25"/>
        <v>7.5820516125116685E-2</v>
      </c>
      <c r="AL47" s="8">
        <f t="shared" si="26"/>
        <v>1.9131819844825374E-2</v>
      </c>
      <c r="AM47" s="64">
        <f t="shared" si="27"/>
        <v>9.9713000399501428E-2</v>
      </c>
      <c r="AN47" s="64">
        <f t="shared" si="28"/>
        <v>8.6944047471272587E-3</v>
      </c>
      <c r="AO47" s="64">
        <f t="shared" si="29"/>
        <v>9.4217142926085722E-3</v>
      </c>
      <c r="AP47" s="64">
        <f t="shared" si="30"/>
        <v>9.24412343010436E-3</v>
      </c>
      <c r="AQ47" s="64">
        <f t="shared" si="31"/>
        <v>1.9968883827239509E-2</v>
      </c>
      <c r="AR47" s="64">
        <f t="shared" si="32"/>
        <v>1.9891602653640591E-2</v>
      </c>
    </row>
    <row r="48" spans="4:44" x14ac:dyDescent="0.25">
      <c r="D48" s="64">
        <v>270</v>
      </c>
      <c r="E48" s="8">
        <f t="shared" si="18"/>
        <v>43.746833739981284</v>
      </c>
      <c r="F48">
        <f t="shared" si="5"/>
        <v>50.625539100761877</v>
      </c>
      <c r="G48">
        <f t="shared" si="6"/>
        <v>30.447546226837424</v>
      </c>
      <c r="H48">
        <f t="shared" si="7"/>
        <v>32.216710290826612</v>
      </c>
      <c r="I48">
        <f t="shared" si="8"/>
        <v>40.009515263868266</v>
      </c>
      <c r="J48">
        <f t="shared" si="9"/>
        <v>45.155375852481178</v>
      </c>
      <c r="K48">
        <f t="shared" si="10"/>
        <v>36.258771577945168</v>
      </c>
      <c r="M48">
        <f t="shared" si="33"/>
        <v>270</v>
      </c>
      <c r="N48">
        <f t="shared" si="11"/>
        <v>27.64237658755782</v>
      </c>
      <c r="O48">
        <f t="shared" si="12"/>
        <v>45.926318026233886</v>
      </c>
      <c r="P48">
        <f t="shared" si="13"/>
        <v>26.759389262427153</v>
      </c>
      <c r="Q48">
        <f t="shared" si="14"/>
        <v>23.723521174343215</v>
      </c>
      <c r="R48">
        <f t="shared" si="15"/>
        <v>33.983907183229142</v>
      </c>
      <c r="S48">
        <f t="shared" si="16"/>
        <v>27.634333455100727</v>
      </c>
      <c r="T48">
        <f t="shared" si="17"/>
        <v>31.474122581622051</v>
      </c>
      <c r="AB48">
        <v>220</v>
      </c>
      <c r="AC48" s="8">
        <f t="shared" si="19"/>
        <v>5.8514107829905466E-2</v>
      </c>
      <c r="AD48">
        <f t="shared" si="20"/>
        <v>9.8420741602926895E-2</v>
      </c>
      <c r="AE48">
        <f t="shared" si="21"/>
        <v>1.0105769869412091E-2</v>
      </c>
      <c r="AF48">
        <f t="shared" si="22"/>
        <v>1.8755042511439592E-2</v>
      </c>
      <c r="AG48">
        <f t="shared" si="23"/>
        <v>1.2469648353741685E-2</v>
      </c>
      <c r="AH48">
        <f t="shared" si="24"/>
        <v>0.10486480134413452</v>
      </c>
      <c r="AI48">
        <f t="shared" si="25"/>
        <v>7.3012348861223486E-2</v>
      </c>
      <c r="AL48" s="8">
        <f t="shared" si="26"/>
        <v>1.8423233924646655E-2</v>
      </c>
      <c r="AM48" s="64">
        <f t="shared" si="27"/>
        <v>9.6019926310630999E-2</v>
      </c>
      <c r="AN48" s="64">
        <f t="shared" si="28"/>
        <v>8.3723897564929161E-3</v>
      </c>
      <c r="AO48" s="64">
        <f t="shared" si="29"/>
        <v>9.0727619114008458E-3</v>
      </c>
      <c r="AP48" s="64">
        <f t="shared" si="30"/>
        <v>8.9017484882486439E-3</v>
      </c>
      <c r="AQ48" s="64">
        <f t="shared" si="31"/>
        <v>1.9229295537341751E-2</v>
      </c>
      <c r="AR48" s="64">
        <f t="shared" si="32"/>
        <v>1.9154876629431682E-2</v>
      </c>
    </row>
    <row r="49" spans="3:44" x14ac:dyDescent="0.25">
      <c r="D49" s="64">
        <v>280</v>
      </c>
      <c r="E49" s="8">
        <f t="shared" si="18"/>
        <v>42.184446820696238</v>
      </c>
      <c r="F49">
        <f t="shared" si="5"/>
        <v>48.817484132877524</v>
      </c>
      <c r="G49">
        <f t="shared" si="6"/>
        <v>29.36013386159323</v>
      </c>
      <c r="H49">
        <f t="shared" si="7"/>
        <v>31.066113494725659</v>
      </c>
      <c r="I49">
        <f t="shared" si="8"/>
        <v>38.580604004444403</v>
      </c>
      <c r="J49">
        <f t="shared" si="9"/>
        <v>43.542683857749708</v>
      </c>
      <c r="K49">
        <f t="shared" si="10"/>
        <v>34.963815450161412</v>
      </c>
      <c r="M49">
        <f t="shared" si="33"/>
        <v>280</v>
      </c>
      <c r="N49">
        <f t="shared" si="11"/>
        <v>26.655148852287898</v>
      </c>
      <c r="O49">
        <f t="shared" si="12"/>
        <v>44.286092382439818</v>
      </c>
      <c r="P49">
        <f t="shared" si="13"/>
        <v>25.803696788769042</v>
      </c>
      <c r="Q49">
        <f t="shared" si="14"/>
        <v>22.876252560973814</v>
      </c>
      <c r="R49">
        <f t="shared" si="15"/>
        <v>32.770196212399526</v>
      </c>
      <c r="S49">
        <f t="shared" si="16"/>
        <v>26.647392974561416</v>
      </c>
      <c r="T49">
        <f t="shared" si="17"/>
        <v>30.350046775135549</v>
      </c>
      <c r="AB49">
        <v>230</v>
      </c>
      <c r="AC49" s="8">
        <f t="shared" si="19"/>
        <v>5.6424318264551701E-2</v>
      </c>
      <c r="AD49">
        <f t="shared" si="20"/>
        <v>9.4905715117108075E-2</v>
      </c>
      <c r="AE49">
        <f t="shared" si="21"/>
        <v>9.7448495169330882E-3</v>
      </c>
      <c r="AF49">
        <f t="shared" si="22"/>
        <v>1.8085219564602462E-2</v>
      </c>
      <c r="AG49">
        <f t="shared" si="23"/>
        <v>1.2024303769679482E-2</v>
      </c>
      <c r="AH49">
        <f t="shared" si="24"/>
        <v>0.10111962986755829</v>
      </c>
      <c r="AI49">
        <f t="shared" si="25"/>
        <v>7.0404764973322639E-2</v>
      </c>
      <c r="AL49" s="8">
        <f t="shared" si="26"/>
        <v>1.7765261284480704E-2</v>
      </c>
      <c r="AM49" s="64">
        <f t="shared" si="27"/>
        <v>9.2590643228108463E-2</v>
      </c>
      <c r="AN49" s="64">
        <f t="shared" si="28"/>
        <v>8.0733758366181678E-3</v>
      </c>
      <c r="AO49" s="64">
        <f t="shared" si="29"/>
        <v>8.7487347002793876E-3</v>
      </c>
      <c r="AP49" s="64">
        <f t="shared" si="30"/>
        <v>8.5838288993826204E-3</v>
      </c>
      <c r="AQ49" s="64">
        <f t="shared" si="31"/>
        <v>1.8542534982436687E-2</v>
      </c>
      <c r="AR49" s="64">
        <f t="shared" si="32"/>
        <v>1.8470773892666263E-2</v>
      </c>
    </row>
    <row r="50" spans="3:44" x14ac:dyDescent="0.25">
      <c r="D50" s="64">
        <v>290</v>
      </c>
      <c r="E50" s="8">
        <f t="shared" si="18"/>
        <v>40.729810723430852</v>
      </c>
      <c r="F50">
        <f t="shared" si="5"/>
        <v>47.134122611054167</v>
      </c>
      <c r="G50">
        <f t="shared" si="6"/>
        <v>28.347715452572775</v>
      </c>
      <c r="H50">
        <f t="shared" si="7"/>
        <v>29.994868201804085</v>
      </c>
      <c r="I50">
        <f t="shared" si="8"/>
        <v>37.250238349118732</v>
      </c>
      <c r="J50">
        <f t="shared" si="9"/>
        <v>42.041212000585929</v>
      </c>
      <c r="K50">
        <f t="shared" si="10"/>
        <v>33.758166641535162</v>
      </c>
      <c r="M50">
        <f t="shared" si="33"/>
        <v>290</v>
      </c>
      <c r="N50">
        <f t="shared" si="11"/>
        <v>25.736005788415898</v>
      </c>
      <c r="O50">
        <f t="shared" si="12"/>
        <v>42.758985748562587</v>
      </c>
      <c r="P50">
        <f t="shared" si="13"/>
        <v>24.913914140880454</v>
      </c>
      <c r="Q50">
        <f t="shared" si="14"/>
        <v>22.087416265767821</v>
      </c>
      <c r="R50">
        <f t="shared" si="15"/>
        <v>31.640189446454716</v>
      </c>
      <c r="S50">
        <f t="shared" si="16"/>
        <v>25.728517354748952</v>
      </c>
      <c r="T50">
        <f t="shared" si="17"/>
        <v>29.30349343806191</v>
      </c>
      <c r="AB50">
        <v>240</v>
      </c>
      <c r="AC50" s="8">
        <f t="shared" si="19"/>
        <v>5.4478652117498194E-2</v>
      </c>
      <c r="AD50">
        <f t="shared" si="20"/>
        <v>9.1633104251000908E-2</v>
      </c>
      <c r="AE50">
        <f t="shared" si="21"/>
        <v>9.4088202232457396E-3</v>
      </c>
      <c r="AF50">
        <f t="shared" si="22"/>
        <v>1.7461591303754104E-2</v>
      </c>
      <c r="AG50">
        <f t="shared" si="23"/>
        <v>1.1609672605207776E-2</v>
      </c>
      <c r="AH50">
        <f t="shared" si="24"/>
        <v>9.7632746079021795E-2</v>
      </c>
      <c r="AI50">
        <f t="shared" si="25"/>
        <v>6.7977014457001175E-2</v>
      </c>
      <c r="AL50" s="8">
        <f>F$18*E$28/$D50</f>
        <v>1.7152666067774474E-2</v>
      </c>
      <c r="AM50" s="64">
        <f t="shared" si="27"/>
        <v>8.9397862427139207E-2</v>
      </c>
      <c r="AN50" s="64">
        <f t="shared" si="28"/>
        <v>7.7949835663899559E-3</v>
      </c>
      <c r="AO50" s="64">
        <f t="shared" si="29"/>
        <v>8.4470541933732018E-3</v>
      </c>
      <c r="AP50" s="64">
        <f t="shared" si="30"/>
        <v>8.2878347994039103E-3</v>
      </c>
      <c r="AQ50" s="64">
        <f t="shared" si="31"/>
        <v>1.790313722442163E-2</v>
      </c>
      <c r="AR50" s="64">
        <f t="shared" si="32"/>
        <v>1.7833850654988118E-2</v>
      </c>
    </row>
    <row r="51" spans="3:44" x14ac:dyDescent="0.25">
      <c r="D51" s="64">
        <v>300</v>
      </c>
      <c r="E51" s="8">
        <f t="shared" si="18"/>
        <v>39.372150365983153</v>
      </c>
      <c r="F51">
        <f t="shared" si="5"/>
        <v>45.562985190685694</v>
      </c>
      <c r="G51">
        <f t="shared" si="6"/>
        <v>27.402791604153681</v>
      </c>
      <c r="H51">
        <f t="shared" si="7"/>
        <v>28.995039261743951</v>
      </c>
      <c r="I51">
        <f t="shared" si="8"/>
        <v>36.008563737481445</v>
      </c>
      <c r="J51">
        <f t="shared" si="9"/>
        <v>40.63983826723306</v>
      </c>
      <c r="K51">
        <f t="shared" si="10"/>
        <v>32.632894420150656</v>
      </c>
      <c r="M51">
        <f t="shared" si="33"/>
        <v>300</v>
      </c>
      <c r="N51">
        <f t="shared" si="11"/>
        <v>24.878138928802038</v>
      </c>
      <c r="O51">
        <f t="shared" si="12"/>
        <v>41.333686223610499</v>
      </c>
      <c r="P51">
        <f t="shared" si="13"/>
        <v>24.083450336184438</v>
      </c>
      <c r="Q51">
        <f t="shared" si="14"/>
        <v>21.351169056908894</v>
      </c>
      <c r="R51">
        <f t="shared" si="15"/>
        <v>30.585516464906224</v>
      </c>
      <c r="S51">
        <f t="shared" si="16"/>
        <v>24.870900109590654</v>
      </c>
      <c r="T51">
        <f t="shared" si="17"/>
        <v>28.326710323459846</v>
      </c>
      <c r="AB51">
        <v>250</v>
      </c>
      <c r="AC51" s="8">
        <f t="shared" si="19"/>
        <v>5.2662697046914925E-2</v>
      </c>
      <c r="AD51">
        <f t="shared" si="20"/>
        <v>8.8578667442634207E-2</v>
      </c>
      <c r="AE51">
        <f t="shared" si="21"/>
        <v>9.095192882470883E-3</v>
      </c>
      <c r="AF51">
        <f t="shared" si="22"/>
        <v>1.6879538260295632E-2</v>
      </c>
      <c r="AG51">
        <f t="shared" si="23"/>
        <v>1.1222683518367516E-2</v>
      </c>
      <c r="AH51">
        <f t="shared" si="24"/>
        <v>9.4378321209721075E-2</v>
      </c>
      <c r="AI51">
        <f t="shared" si="25"/>
        <v>6.5711113975101126E-2</v>
      </c>
      <c r="AL51" s="8">
        <f t="shared" si="26"/>
        <v>1.658091053218199E-2</v>
      </c>
      <c r="AM51" s="64">
        <f t="shared" si="27"/>
        <v>8.6417933679567904E-2</v>
      </c>
      <c r="AN51" s="64">
        <f t="shared" si="28"/>
        <v>7.5351507808436241E-3</v>
      </c>
      <c r="AO51" s="64">
        <f t="shared" si="29"/>
        <v>8.1654857202607626E-3</v>
      </c>
      <c r="AP51" s="64">
        <f t="shared" si="30"/>
        <v>8.0115736394237788E-3</v>
      </c>
      <c r="AQ51" s="64">
        <f t="shared" si="31"/>
        <v>1.7306365983607574E-2</v>
      </c>
      <c r="AR51" s="64">
        <f t="shared" si="32"/>
        <v>1.7239388966488512E-2</v>
      </c>
    </row>
    <row r="52" spans="3:44" x14ac:dyDescent="0.25">
      <c r="D52" s="29" t="s">
        <v>111</v>
      </c>
    </row>
    <row r="55" spans="3:44" x14ac:dyDescent="0.25">
      <c r="C55" s="2" t="s">
        <v>137</v>
      </c>
    </row>
    <row r="56" spans="3:44" x14ac:dyDescent="0.25">
      <c r="D56" t="s">
        <v>138</v>
      </c>
      <c r="M56" t="s">
        <v>138</v>
      </c>
      <c r="AB56" t="s">
        <v>138</v>
      </c>
      <c r="AK56" t="s">
        <v>138</v>
      </c>
    </row>
    <row r="57" spans="3:44" x14ac:dyDescent="0.25">
      <c r="D57" s="30">
        <v>0.9</v>
      </c>
      <c r="E57" s="8">
        <f t="shared" ref="E57:E79" si="34">D$17/D57</f>
        <v>96.280904717147564</v>
      </c>
      <c r="F57">
        <f t="shared" ref="F57:F79" si="35">G$17/$D57</f>
        <v>99.612667424935182</v>
      </c>
      <c r="G57">
        <f>J$17/$D57</f>
        <v>58.15039386332586</v>
      </c>
      <c r="H57">
        <f>M$17/$D57</f>
        <v>56.221313445446377</v>
      </c>
      <c r="I57">
        <f>P$17/$D57</f>
        <v>96.719214981148113</v>
      </c>
      <c r="J57">
        <f>S$17/$D57</f>
        <v>49.782715298255489</v>
      </c>
      <c r="K57">
        <f>V$17/$D57</f>
        <v>55.099289731235736</v>
      </c>
      <c r="M57" s="30">
        <v>0.9</v>
      </c>
      <c r="N57" s="8">
        <f>F$17/M57</f>
        <v>60.837157774685238</v>
      </c>
      <c r="O57">
        <f>I$17/$D57</f>
        <v>90.366307694888206</v>
      </c>
      <c r="P57">
        <f>L$17/$D57</f>
        <v>51.106549393481956</v>
      </c>
      <c r="Q57">
        <f>O$17/$D57</f>
        <v>41.399866961345559</v>
      </c>
      <c r="R57">
        <f>R$17/$D57</f>
        <v>82.152877961069635</v>
      </c>
      <c r="S57">
        <f>U$17/$D57</f>
        <v>30.466187666041634</v>
      </c>
      <c r="T57">
        <f>X$17/$D57</f>
        <v>47.828476357320163</v>
      </c>
      <c r="AB57" s="30">
        <v>0.9</v>
      </c>
      <c r="AC57" s="8">
        <f>D$18/AB57</f>
        <v>0.12878169135772607</v>
      </c>
      <c r="AD57">
        <f>G$18/$D57</f>
        <v>0.19365626075595305</v>
      </c>
      <c r="AE57">
        <f>J$18/$D57</f>
        <v>1.9300553608502847E-2</v>
      </c>
      <c r="AF57">
        <f>M$18/$D57</f>
        <v>3.2729385284833275E-2</v>
      </c>
      <c r="AG57">
        <f>P$18/$D57</f>
        <v>3.0144194247562494E-2</v>
      </c>
      <c r="AH57">
        <f>S$18/$D57</f>
        <v>0.11561092010789491</v>
      </c>
      <c r="AI57">
        <f>V$18/$D57</f>
        <v>0.11095049249571395</v>
      </c>
      <c r="AK57" s="30">
        <v>0.9</v>
      </c>
      <c r="AL57" s="8">
        <f>F$18/AK57</f>
        <v>4.0547063145726633E-2</v>
      </c>
      <c r="AM57">
        <f>I$18/$D57</f>
        <v>0.18893232853699576</v>
      </c>
      <c r="AN57">
        <f>L$18/$D57</f>
        <v>1.5990049191162939E-2</v>
      </c>
      <c r="AO57">
        <f>O$18/$D57</f>
        <v>1.5832857750904979E-2</v>
      </c>
      <c r="AP57">
        <f>R$18/$D57</f>
        <v>2.1519134137587374E-2</v>
      </c>
      <c r="AQ57">
        <f>U$18/$D57</f>
        <v>2.1199835613125533E-2</v>
      </c>
      <c r="AR57">
        <f>X$18/$D57</f>
        <v>2.9107993769240222E-2</v>
      </c>
    </row>
    <row r="58" spans="3:44" x14ac:dyDescent="0.25">
      <c r="D58" s="30">
        <v>0.95</v>
      </c>
      <c r="E58" s="8">
        <f t="shared" si="34"/>
        <v>91.213488679402957</v>
      </c>
      <c r="F58">
        <f>G$17/$D58</f>
        <v>94.369895455201757</v>
      </c>
      <c r="G58">
        <f t="shared" ref="G58:G69" si="36">J$17/$D58</f>
        <v>55.089846817887661</v>
      </c>
      <c r="H58">
        <f>M$17/$D58</f>
        <v>53.262296948317626</v>
      </c>
      <c r="I58">
        <f>P$17/$D58</f>
        <v>91.628729982140314</v>
      </c>
      <c r="J58">
        <f>S$17/$D58</f>
        <v>47.162572387820994</v>
      </c>
      <c r="K58">
        <f>V$17/$D58</f>
        <v>52.199327113802283</v>
      </c>
      <c r="M58" s="30">
        <v>0.95</v>
      </c>
      <c r="N58" s="8">
        <f t="shared" ref="N58:N79" si="37">F$17/M58</f>
        <v>57.635202102333388</v>
      </c>
      <c r="O58">
        <f t="shared" ref="O58:O79" si="38">I$17/$D58</f>
        <v>85.610186237262511</v>
      </c>
      <c r="P58">
        <f t="shared" ref="P58:P79" si="39">L$17/$D58</f>
        <v>48.416731004351327</v>
      </c>
      <c r="Q58">
        <f t="shared" ref="Q58:Q79" si="40">O$17/$D58</f>
        <v>39.220926594958954</v>
      </c>
      <c r="R58">
        <f t="shared" ref="R58:R79" si="41">R$17/$D58</f>
        <v>77.829042278908076</v>
      </c>
      <c r="S58">
        <f t="shared" ref="S58:S79" si="42">U$17/$D58</f>
        <v>28.862704104671025</v>
      </c>
      <c r="T58">
        <f t="shared" ref="T58:T79" si="43">X$17/$D58</f>
        <v>45.311188127987521</v>
      </c>
      <c r="AB58" s="30">
        <v>0.95</v>
      </c>
      <c r="AC58" s="8">
        <f t="shared" ref="AC58:AC79" si="44">D$18/AB58</f>
        <v>0.12200370760205628</v>
      </c>
      <c r="AD58">
        <f t="shared" ref="AD58:AD79" si="45">G$18/$D58</f>
        <v>0.18346382597932395</v>
      </c>
      <c r="AE58">
        <f t="shared" ref="AE58:AE79" si="46">J$18/$D58</f>
        <v>1.8284734997529015E-2</v>
      </c>
      <c r="AF58">
        <f t="shared" ref="AF58:AF79" si="47">M$18/$D58</f>
        <v>3.1006786059315738E-2</v>
      </c>
      <c r="AG58">
        <f t="shared" ref="AG58:AG79" si="48">P$18/$D58</f>
        <v>2.8557657708217103E-2</v>
      </c>
      <c r="AH58">
        <f t="shared" ref="AH58:AH79" si="49">S$18/$D58</f>
        <v>0.10952613483905833</v>
      </c>
      <c r="AI58">
        <f t="shared" ref="AI58:AI79" si="50">V$18/$D58</f>
        <v>0.10511099289067639</v>
      </c>
      <c r="AK58" s="30">
        <v>0.95</v>
      </c>
      <c r="AL58" s="8">
        <f t="shared" ref="AL58:AL79" si="51">F$18/AK58</f>
        <v>3.8413007190688388E-2</v>
      </c>
      <c r="AM58">
        <f t="shared" ref="AM58:AM79" si="52">I$18/$D58</f>
        <v>0.17898852177189076</v>
      </c>
      <c r="AN58">
        <f t="shared" ref="AN58:AN79" si="53">L$18/$D58</f>
        <v>1.5148467654785945E-2</v>
      </c>
      <c r="AO58">
        <f t="shared" ref="AO58:AO79" si="54">O$18/$D58</f>
        <v>1.499954944822577E-2</v>
      </c>
      <c r="AP58">
        <f t="shared" ref="AP58:AP79" si="55">R$18/$D58</f>
        <v>2.0386548130345933E-2</v>
      </c>
      <c r="AQ58">
        <f t="shared" ref="AQ58:AQ79" si="56">U$18/$D58</f>
        <v>2.0084054791382085E-2</v>
      </c>
      <c r="AR58">
        <f t="shared" ref="AR58:AR79" si="57">X$18/$D58</f>
        <v>2.7575994097174948E-2</v>
      </c>
    </row>
    <row r="59" spans="3:44" x14ac:dyDescent="0.25">
      <c r="D59" s="30">
        <v>1</v>
      </c>
      <c r="E59" s="8">
        <f t="shared" si="34"/>
        <v>86.652814245432808</v>
      </c>
      <c r="F59">
        <f t="shared" si="35"/>
        <v>89.651400682441661</v>
      </c>
      <c r="G59">
        <f t="shared" si="36"/>
        <v>52.335354476993274</v>
      </c>
      <c r="H59">
        <f t="shared" ref="H59:H69" si="58">M$17/$D59</f>
        <v>50.599182100901743</v>
      </c>
      <c r="I59">
        <f t="shared" ref="I59:I69" si="59">P$17/$D59</f>
        <v>87.0472934830333</v>
      </c>
      <c r="J59">
        <f t="shared" ref="J59:J69" si="60">S$17/$D59</f>
        <v>44.804443768429941</v>
      </c>
      <c r="K59">
        <f t="shared" ref="K59:K69" si="61">V$17/$D59</f>
        <v>49.589360758112164</v>
      </c>
      <c r="M59" s="30">
        <v>1</v>
      </c>
      <c r="N59" s="8">
        <f t="shared" si="37"/>
        <v>54.753441997216719</v>
      </c>
      <c r="O59">
        <f t="shared" si="38"/>
        <v>81.329676925399383</v>
      </c>
      <c r="P59">
        <f t="shared" si="39"/>
        <v>45.995894454133762</v>
      </c>
      <c r="Q59">
        <f t="shared" si="40"/>
        <v>37.259880265211002</v>
      </c>
      <c r="R59">
        <f t="shared" si="41"/>
        <v>73.937590164962671</v>
      </c>
      <c r="S59">
        <f t="shared" si="42"/>
        <v>27.419568899437472</v>
      </c>
      <c r="T59">
        <f t="shared" si="43"/>
        <v>43.045628721588145</v>
      </c>
      <c r="AB59" s="30">
        <v>1</v>
      </c>
      <c r="AC59" s="8">
        <f t="shared" si="44"/>
        <v>0.11590352222195346</v>
      </c>
      <c r="AD59">
        <f t="shared" si="45"/>
        <v>0.17429063468035774</v>
      </c>
      <c r="AE59">
        <f t="shared" si="46"/>
        <v>1.7370498247652563E-2</v>
      </c>
      <c r="AF59">
        <f t="shared" si="47"/>
        <v>2.9456446756349949E-2</v>
      </c>
      <c r="AG59">
        <f t="shared" si="48"/>
        <v>2.7129774822806246E-2</v>
      </c>
      <c r="AH59">
        <f t="shared" si="49"/>
        <v>0.10404982809710542</v>
      </c>
      <c r="AI59">
        <f t="shared" si="50"/>
        <v>9.9855443246142567E-2</v>
      </c>
      <c r="AK59" s="30">
        <v>1</v>
      </c>
      <c r="AL59" s="8">
        <f t="shared" si="51"/>
        <v>3.6492356831153969E-2</v>
      </c>
      <c r="AM59">
        <f t="shared" si="52"/>
        <v>0.1700390956832962</v>
      </c>
      <c r="AN59">
        <f t="shared" si="53"/>
        <v>1.4391044272046646E-2</v>
      </c>
      <c r="AO59">
        <f t="shared" si="54"/>
        <v>1.424957197581448E-2</v>
      </c>
      <c r="AP59">
        <f t="shared" si="55"/>
        <v>1.9367220723828637E-2</v>
      </c>
      <c r="AQ59">
        <f t="shared" si="56"/>
        <v>1.9079852051812979E-2</v>
      </c>
      <c r="AR59">
        <f t="shared" si="57"/>
        <v>2.61971943923162E-2</v>
      </c>
    </row>
    <row r="60" spans="3:44" x14ac:dyDescent="0.25">
      <c r="D60" s="30">
        <v>1.05</v>
      </c>
      <c r="E60" s="8">
        <f t="shared" si="34"/>
        <v>82.526489757555055</v>
      </c>
      <c r="F60">
        <f t="shared" si="35"/>
        <v>85.382286364230154</v>
      </c>
      <c r="G60">
        <f t="shared" si="36"/>
        <v>49.843194739993592</v>
      </c>
      <c r="H60">
        <f t="shared" si="58"/>
        <v>48.189697238954039</v>
      </c>
      <c r="I60">
        <f t="shared" si="59"/>
        <v>82.902184269555519</v>
      </c>
      <c r="J60">
        <f t="shared" si="60"/>
        <v>42.67089882707613</v>
      </c>
      <c r="K60">
        <f t="shared" si="61"/>
        <v>47.22796262677349</v>
      </c>
      <c r="M60" s="30">
        <v>1.05</v>
      </c>
      <c r="N60" s="8">
        <f t="shared" si="37"/>
        <v>52.14613523544449</v>
      </c>
      <c r="O60">
        <f t="shared" si="38"/>
        <v>77.456835167047032</v>
      </c>
      <c r="P60">
        <f t="shared" si="39"/>
        <v>43.805613765841677</v>
      </c>
      <c r="Q60">
        <f t="shared" si="40"/>
        <v>35.485600252581904</v>
      </c>
      <c r="R60">
        <f t="shared" si="41"/>
        <v>70.416752538059683</v>
      </c>
      <c r="S60">
        <f t="shared" si="42"/>
        <v>26.113875142321401</v>
      </c>
      <c r="T60">
        <f t="shared" si="43"/>
        <v>40.995836877702992</v>
      </c>
      <c r="AB60" s="30">
        <v>1.05</v>
      </c>
      <c r="AC60" s="8">
        <f t="shared" si="44"/>
        <v>0.11038430687805091</v>
      </c>
      <c r="AD60">
        <f t="shared" si="45"/>
        <v>0.16599108064795975</v>
      </c>
      <c r="AE60">
        <f t="shared" si="46"/>
        <v>1.6543331664431012E-2</v>
      </c>
      <c r="AF60">
        <f t="shared" si="47"/>
        <v>2.8053758815571379E-2</v>
      </c>
      <c r="AG60">
        <f t="shared" si="48"/>
        <v>2.5837880783624995E-2</v>
      </c>
      <c r="AH60">
        <f t="shared" si="49"/>
        <v>9.9095074378195633E-2</v>
      </c>
      <c r="AI60">
        <f t="shared" si="50"/>
        <v>9.5100422139183391E-2</v>
      </c>
      <c r="AK60" s="30">
        <v>1.05</v>
      </c>
      <c r="AL60" s="8">
        <f t="shared" si="51"/>
        <v>3.4754625553479968E-2</v>
      </c>
      <c r="AM60">
        <f t="shared" si="52"/>
        <v>0.16194199588885352</v>
      </c>
      <c r="AN60">
        <f t="shared" si="53"/>
        <v>1.3705756449568235E-2</v>
      </c>
      <c r="AO60">
        <f t="shared" si="54"/>
        <v>1.3571020929347123E-2</v>
      </c>
      <c r="AP60">
        <f t="shared" si="55"/>
        <v>1.8444972117932033E-2</v>
      </c>
      <c r="AQ60">
        <f t="shared" si="56"/>
        <v>1.8171287668393311E-2</v>
      </c>
      <c r="AR60">
        <f t="shared" si="57"/>
        <v>2.4949708945063046E-2</v>
      </c>
    </row>
    <row r="61" spans="3:44" x14ac:dyDescent="0.25">
      <c r="D61" s="30">
        <v>1.1000000000000001</v>
      </c>
      <c r="E61" s="8">
        <f t="shared" si="34"/>
        <v>78.775285677666176</v>
      </c>
      <c r="F61">
        <f t="shared" si="35"/>
        <v>81.501273347674228</v>
      </c>
      <c r="G61">
        <f t="shared" si="36"/>
        <v>47.577594979084793</v>
      </c>
      <c r="H61">
        <f t="shared" si="58"/>
        <v>45.99925645536522</v>
      </c>
      <c r="I61">
        <f t="shared" si="59"/>
        <v>79.133903166393907</v>
      </c>
      <c r="J61">
        <f t="shared" si="60"/>
        <v>40.731312516754485</v>
      </c>
      <c r="K61">
        <f t="shared" si="61"/>
        <v>45.081237052829238</v>
      </c>
      <c r="M61" s="30">
        <v>1.1000000000000001</v>
      </c>
      <c r="N61" s="8">
        <f t="shared" si="37"/>
        <v>49.775856361106101</v>
      </c>
      <c r="O61">
        <f t="shared" si="38"/>
        <v>73.936069932181255</v>
      </c>
      <c r="P61">
        <f t="shared" si="39"/>
        <v>41.814449503757963</v>
      </c>
      <c r="Q61">
        <f t="shared" si="40"/>
        <v>33.872618422919089</v>
      </c>
      <c r="R61">
        <f t="shared" si="41"/>
        <v>67.215991059056975</v>
      </c>
      <c r="S61">
        <f t="shared" si="42"/>
        <v>24.926880817670426</v>
      </c>
      <c r="T61">
        <f t="shared" si="43"/>
        <v>39.132389746898312</v>
      </c>
      <c r="AB61" s="30">
        <v>1.1000000000000001</v>
      </c>
      <c r="AC61" s="8">
        <f t="shared" si="44"/>
        <v>0.10536683838359405</v>
      </c>
      <c r="AD61">
        <f t="shared" si="45"/>
        <v>0.15844603152759792</v>
      </c>
      <c r="AE61">
        <f t="shared" si="46"/>
        <v>1.579136204332051E-2</v>
      </c>
      <c r="AF61">
        <f t="shared" si="47"/>
        <v>2.6778587960318134E-2</v>
      </c>
      <c r="AG61">
        <f t="shared" si="48"/>
        <v>2.4663431657096585E-2</v>
      </c>
      <c r="AH61">
        <f t="shared" si="49"/>
        <v>9.4590752815550377E-2</v>
      </c>
      <c r="AI61">
        <f t="shared" si="50"/>
        <v>9.0777675678311423E-2</v>
      </c>
      <c r="AK61" s="30">
        <v>1.1000000000000001</v>
      </c>
      <c r="AL61" s="8">
        <f t="shared" si="51"/>
        <v>3.3174869846503606E-2</v>
      </c>
      <c r="AM61">
        <f t="shared" si="52"/>
        <v>0.15458099607572381</v>
      </c>
      <c r="AN61">
        <f t="shared" si="53"/>
        <v>1.3082767520042404E-2</v>
      </c>
      <c r="AO61">
        <f t="shared" si="54"/>
        <v>1.2954156341649526E-2</v>
      </c>
      <c r="AP61">
        <f t="shared" si="55"/>
        <v>1.7606564294389667E-2</v>
      </c>
      <c r="AQ61">
        <f t="shared" si="56"/>
        <v>1.7345320047102708E-2</v>
      </c>
      <c r="AR61">
        <f t="shared" si="57"/>
        <v>2.3815631265741998E-2</v>
      </c>
    </row>
    <row r="62" spans="3:44" x14ac:dyDescent="0.25">
      <c r="D62" s="30">
        <v>1.1499999999999999</v>
      </c>
      <c r="E62" s="8">
        <f t="shared" si="34"/>
        <v>75.350273256898106</v>
      </c>
      <c r="F62">
        <f t="shared" si="35"/>
        <v>77.957739723862318</v>
      </c>
      <c r="G62">
        <f t="shared" si="36"/>
        <v>45.509003893037629</v>
      </c>
      <c r="H62">
        <f t="shared" si="58"/>
        <v>43.999288783392821</v>
      </c>
      <c r="I62">
        <f t="shared" si="59"/>
        <v>75.693298680898522</v>
      </c>
      <c r="J62">
        <f t="shared" si="60"/>
        <v>38.960385885591258</v>
      </c>
      <c r="K62">
        <f t="shared" si="61"/>
        <v>43.121183267923627</v>
      </c>
      <c r="M62" s="30">
        <v>1.1499999999999999</v>
      </c>
      <c r="N62" s="8">
        <f t="shared" si="37"/>
        <v>47.611688693231933</v>
      </c>
      <c r="O62">
        <f t="shared" si="38"/>
        <v>70.721458195999475</v>
      </c>
      <c r="P62">
        <f t="shared" si="39"/>
        <v>39.996429960116316</v>
      </c>
      <c r="Q62">
        <f t="shared" si="40"/>
        <v>32.39989588279218</v>
      </c>
      <c r="R62">
        <f t="shared" si="41"/>
        <v>64.293556665184937</v>
      </c>
      <c r="S62">
        <f t="shared" si="42"/>
        <v>23.843103390815195</v>
      </c>
      <c r="T62">
        <f t="shared" si="43"/>
        <v>37.430981497033173</v>
      </c>
      <c r="AB62" s="30">
        <v>1.1499999999999999</v>
      </c>
      <c r="AC62" s="8">
        <f t="shared" si="44"/>
        <v>0.10078567149735085</v>
      </c>
      <c r="AD62">
        <f t="shared" si="45"/>
        <v>0.15155707363509371</v>
      </c>
      <c r="AE62">
        <f t="shared" si="46"/>
        <v>1.5104781084915274E-2</v>
      </c>
      <c r="AF62">
        <f t="shared" si="47"/>
        <v>2.5614301527260828E-2</v>
      </c>
      <c r="AG62">
        <f t="shared" si="48"/>
        <v>2.3591108541570649E-2</v>
      </c>
      <c r="AH62">
        <f t="shared" si="49"/>
        <v>9.0478111388787322E-2</v>
      </c>
      <c r="AI62">
        <f t="shared" si="50"/>
        <v>8.6830820214037027E-2</v>
      </c>
      <c r="AK62" s="30">
        <v>1.1499999999999999</v>
      </c>
      <c r="AL62" s="8">
        <f t="shared" si="51"/>
        <v>3.1732484201003455E-2</v>
      </c>
      <c r="AM62">
        <f t="shared" si="52"/>
        <v>0.14786008320286628</v>
      </c>
      <c r="AN62">
        <f t="shared" si="53"/>
        <v>1.2513951540910128E-2</v>
      </c>
      <c r="AO62">
        <f t="shared" si="54"/>
        <v>1.2390932152882159E-2</v>
      </c>
      <c r="AP62">
        <f t="shared" si="55"/>
        <v>1.6841061498981423E-2</v>
      </c>
      <c r="AQ62">
        <f t="shared" si="56"/>
        <v>1.6591175697228677E-2</v>
      </c>
      <c r="AR62">
        <f t="shared" si="57"/>
        <v>2.2780169036796697E-2</v>
      </c>
    </row>
    <row r="63" spans="3:44" x14ac:dyDescent="0.25">
      <c r="D63" s="30">
        <v>1.2</v>
      </c>
      <c r="E63" s="8">
        <f t="shared" si="34"/>
        <v>72.210678537860673</v>
      </c>
      <c r="F63">
        <f t="shared" si="35"/>
        <v>74.709500568701387</v>
      </c>
      <c r="G63">
        <f t="shared" si="36"/>
        <v>43.612795397494395</v>
      </c>
      <c r="H63">
        <f t="shared" si="58"/>
        <v>42.165985084084788</v>
      </c>
      <c r="I63">
        <f t="shared" si="59"/>
        <v>72.539411235861081</v>
      </c>
      <c r="J63">
        <f t="shared" si="60"/>
        <v>37.337036473691619</v>
      </c>
      <c r="K63">
        <f t="shared" si="61"/>
        <v>41.324467298426804</v>
      </c>
      <c r="M63" s="30">
        <v>1.2</v>
      </c>
      <c r="N63" s="8">
        <f t="shared" si="37"/>
        <v>45.627868331013936</v>
      </c>
      <c r="O63">
        <f t="shared" si="38"/>
        <v>67.774730771166162</v>
      </c>
      <c r="P63">
        <f t="shared" si="39"/>
        <v>38.32991204511147</v>
      </c>
      <c r="Q63">
        <f t="shared" si="40"/>
        <v>31.049900221009171</v>
      </c>
      <c r="R63">
        <f t="shared" si="41"/>
        <v>61.614658470802226</v>
      </c>
      <c r="S63">
        <f t="shared" si="42"/>
        <v>22.849640749531229</v>
      </c>
      <c r="T63">
        <f t="shared" si="43"/>
        <v>35.87135726799012</v>
      </c>
      <c r="AB63" s="30">
        <v>1.2</v>
      </c>
      <c r="AC63" s="8">
        <f t="shared" si="44"/>
        <v>9.6586268518294563E-2</v>
      </c>
      <c r="AD63">
        <f t="shared" si="45"/>
        <v>0.1452421955669648</v>
      </c>
      <c r="AE63">
        <f t="shared" si="46"/>
        <v>1.4475415206377136E-2</v>
      </c>
      <c r="AF63">
        <f t="shared" si="47"/>
        <v>2.4547038963624958E-2</v>
      </c>
      <c r="AG63">
        <f t="shared" si="48"/>
        <v>2.2608145685671873E-2</v>
      </c>
      <c r="AH63">
        <f t="shared" si="49"/>
        <v>8.6708190080921191E-2</v>
      </c>
      <c r="AI63">
        <f t="shared" si="50"/>
        <v>8.3212869371785472E-2</v>
      </c>
      <c r="AK63" s="30">
        <v>1.2</v>
      </c>
      <c r="AL63" s="8">
        <f t="shared" si="51"/>
        <v>3.0410297359294975E-2</v>
      </c>
      <c r="AM63">
        <f t="shared" si="52"/>
        <v>0.14169924640274684</v>
      </c>
      <c r="AN63">
        <f t="shared" si="53"/>
        <v>1.1992536893372206E-2</v>
      </c>
      <c r="AO63">
        <f t="shared" si="54"/>
        <v>1.1874643313178734E-2</v>
      </c>
      <c r="AP63">
        <f t="shared" si="55"/>
        <v>1.6139350603190532E-2</v>
      </c>
      <c r="AQ63">
        <f t="shared" si="56"/>
        <v>1.5899876709844149E-2</v>
      </c>
      <c r="AR63">
        <f t="shared" si="57"/>
        <v>2.1830995326930169E-2</v>
      </c>
    </row>
    <row r="64" spans="3:44" x14ac:dyDescent="0.25">
      <c r="D64" s="30">
        <v>1.25</v>
      </c>
      <c r="E64" s="8">
        <f t="shared" si="34"/>
        <v>69.322251396346246</v>
      </c>
      <c r="F64">
        <f t="shared" si="35"/>
        <v>71.721120545953326</v>
      </c>
      <c r="G64">
        <f t="shared" si="36"/>
        <v>41.868283581594618</v>
      </c>
      <c r="H64">
        <f t="shared" si="58"/>
        <v>40.479345680721394</v>
      </c>
      <c r="I64">
        <f t="shared" si="59"/>
        <v>69.637834786426637</v>
      </c>
      <c r="J64">
        <f t="shared" si="60"/>
        <v>35.843555014743956</v>
      </c>
      <c r="K64">
        <f t="shared" si="61"/>
        <v>39.671488606489731</v>
      </c>
      <c r="M64" s="30">
        <v>1.25</v>
      </c>
      <c r="N64" s="8">
        <f t="shared" si="37"/>
        <v>43.802753597773375</v>
      </c>
      <c r="O64">
        <f t="shared" si="38"/>
        <v>65.063741540319512</v>
      </c>
      <c r="P64">
        <f t="shared" si="39"/>
        <v>36.796715563307011</v>
      </c>
      <c r="Q64">
        <f t="shared" si="40"/>
        <v>29.8079042121688</v>
      </c>
      <c r="R64">
        <f t="shared" si="41"/>
        <v>59.150072131970134</v>
      </c>
      <c r="S64">
        <f t="shared" si="42"/>
        <v>21.935655119549978</v>
      </c>
      <c r="T64">
        <f t="shared" si="43"/>
        <v>34.436502977270514</v>
      </c>
      <c r="AB64" s="30">
        <v>1.25</v>
      </c>
      <c r="AC64" s="8">
        <f t="shared" si="44"/>
        <v>9.2722817777562777E-2</v>
      </c>
      <c r="AD64">
        <f t="shared" si="45"/>
        <v>0.1394325077442862</v>
      </c>
      <c r="AE64">
        <f t="shared" si="46"/>
        <v>1.3896398598122051E-2</v>
      </c>
      <c r="AF64">
        <f t="shared" si="47"/>
        <v>2.3565157405079959E-2</v>
      </c>
      <c r="AG64">
        <f t="shared" si="48"/>
        <v>2.1703819858244995E-2</v>
      </c>
      <c r="AH64">
        <f t="shared" si="49"/>
        <v>8.3239862477684334E-2</v>
      </c>
      <c r="AI64">
        <f t="shared" si="50"/>
        <v>7.9884354596914051E-2</v>
      </c>
      <c r="AK64" s="30">
        <v>1.25</v>
      </c>
      <c r="AL64" s="8">
        <f t="shared" si="51"/>
        <v>2.9193885464923176E-2</v>
      </c>
      <c r="AM64">
        <f t="shared" si="52"/>
        <v>0.13603127654663696</v>
      </c>
      <c r="AN64">
        <f t="shared" si="53"/>
        <v>1.1512835417637316E-2</v>
      </c>
      <c r="AO64">
        <f t="shared" si="54"/>
        <v>1.1399657580651585E-2</v>
      </c>
      <c r="AP64">
        <f t="shared" si="55"/>
        <v>1.549377657906291E-2</v>
      </c>
      <c r="AQ64">
        <f t="shared" si="56"/>
        <v>1.5263881641450382E-2</v>
      </c>
      <c r="AR64">
        <f t="shared" si="57"/>
        <v>2.0957755513852962E-2</v>
      </c>
    </row>
    <row r="65" spans="4:44" x14ac:dyDescent="0.25">
      <c r="D65" s="30">
        <v>1.3</v>
      </c>
      <c r="E65" s="8">
        <f t="shared" si="34"/>
        <v>66.656010958025234</v>
      </c>
      <c r="F65">
        <f t="shared" si="35"/>
        <v>68.962615909570502</v>
      </c>
      <c r="G65">
        <f t="shared" si="36"/>
        <v>40.257964982302518</v>
      </c>
      <c r="H65">
        <f t="shared" si="58"/>
        <v>38.922447769924418</v>
      </c>
      <c r="I65">
        <f t="shared" si="59"/>
        <v>66.959456525410232</v>
      </c>
      <c r="J65">
        <f t="shared" si="60"/>
        <v>34.464956744946107</v>
      </c>
      <c r="K65">
        <f t="shared" si="61"/>
        <v>38.145662121624738</v>
      </c>
      <c r="M65" s="30">
        <v>1.3</v>
      </c>
      <c r="N65" s="8">
        <f t="shared" si="37"/>
        <v>42.118032305551317</v>
      </c>
      <c r="O65">
        <f t="shared" si="38"/>
        <v>62.561289942614906</v>
      </c>
      <c r="P65">
        <f t="shared" si="39"/>
        <v>35.381457272410586</v>
      </c>
      <c r="Q65">
        <f t="shared" si="40"/>
        <v>28.661446357854615</v>
      </c>
      <c r="R65">
        <f t="shared" si="41"/>
        <v>56.875069357663591</v>
      </c>
      <c r="S65">
        <f t="shared" si="42"/>
        <v>21.091976076490361</v>
      </c>
      <c r="T65">
        <f t="shared" si="43"/>
        <v>33.11202209352934</v>
      </c>
      <c r="AB65" s="30">
        <v>1.3</v>
      </c>
      <c r="AC65" s="8">
        <f t="shared" si="44"/>
        <v>8.9156555555348821E-2</v>
      </c>
      <c r="AD65">
        <f t="shared" si="45"/>
        <v>0.13406971898489056</v>
      </c>
      <c r="AE65">
        <f t="shared" si="46"/>
        <v>1.336192172896351E-2</v>
      </c>
      <c r="AF65">
        <f t="shared" si="47"/>
        <v>2.2658805197192267E-2</v>
      </c>
      <c r="AG65">
        <f t="shared" si="48"/>
        <v>2.0869057556004805E-2</v>
      </c>
      <c r="AH65">
        <f t="shared" si="49"/>
        <v>8.00383293054657E-2</v>
      </c>
      <c r="AI65">
        <f t="shared" si="50"/>
        <v>7.6811879420109669E-2</v>
      </c>
      <c r="AK65" s="30">
        <v>1.3</v>
      </c>
      <c r="AL65" s="8">
        <f t="shared" si="51"/>
        <v>2.8071043716272281E-2</v>
      </c>
      <c r="AM65">
        <f t="shared" si="52"/>
        <v>0.13079930437176629</v>
      </c>
      <c r="AN65">
        <f t="shared" si="53"/>
        <v>1.1070034055420496E-2</v>
      </c>
      <c r="AO65">
        <f t="shared" si="54"/>
        <v>1.0961209212164985E-2</v>
      </c>
      <c r="AP65">
        <f t="shared" si="55"/>
        <v>1.4897862095252797E-2</v>
      </c>
      <c r="AQ65">
        <f t="shared" si="56"/>
        <v>1.4676809270625368E-2</v>
      </c>
      <c r="AR65">
        <f t="shared" si="57"/>
        <v>2.0151687994089385E-2</v>
      </c>
    </row>
    <row r="66" spans="4:44" x14ac:dyDescent="0.25">
      <c r="D66" s="30">
        <v>1.35</v>
      </c>
      <c r="E66" s="8">
        <f t="shared" si="34"/>
        <v>64.187269811431705</v>
      </c>
      <c r="F66">
        <f t="shared" si="35"/>
        <v>66.408444949956788</v>
      </c>
      <c r="G66">
        <f t="shared" si="36"/>
        <v>38.766929242217238</v>
      </c>
      <c r="H66">
        <f t="shared" si="58"/>
        <v>37.480875630297582</v>
      </c>
      <c r="I66">
        <f t="shared" si="59"/>
        <v>64.479476654098733</v>
      </c>
      <c r="J66">
        <f t="shared" si="60"/>
        <v>33.188476865503659</v>
      </c>
      <c r="K66">
        <f t="shared" si="61"/>
        <v>36.732859820823826</v>
      </c>
      <c r="M66" s="30">
        <v>1.35</v>
      </c>
      <c r="N66" s="8">
        <f t="shared" si="37"/>
        <v>40.558105183123494</v>
      </c>
      <c r="O66">
        <f t="shared" si="38"/>
        <v>60.244205129925462</v>
      </c>
      <c r="P66">
        <f t="shared" si="39"/>
        <v>34.071032928987968</v>
      </c>
      <c r="Q66">
        <f t="shared" si="40"/>
        <v>27.599911307563705</v>
      </c>
      <c r="R66">
        <f t="shared" si="41"/>
        <v>54.768585307379752</v>
      </c>
      <c r="S66">
        <f t="shared" si="42"/>
        <v>20.310791777361089</v>
      </c>
      <c r="T66">
        <f t="shared" si="43"/>
        <v>31.885650904880105</v>
      </c>
      <c r="AB66" s="30">
        <v>1.35</v>
      </c>
      <c r="AC66" s="8">
        <f t="shared" si="44"/>
        <v>8.5854460905150712E-2</v>
      </c>
      <c r="AD66">
        <f t="shared" si="45"/>
        <v>0.12910417383730202</v>
      </c>
      <c r="AE66">
        <f t="shared" si="46"/>
        <v>1.2867035739001898E-2</v>
      </c>
      <c r="AF66">
        <f t="shared" si="47"/>
        <v>2.1819590189888851E-2</v>
      </c>
      <c r="AG66">
        <f t="shared" si="48"/>
        <v>2.0096129498374995E-2</v>
      </c>
      <c r="AH66">
        <f t="shared" si="49"/>
        <v>7.7073946738596605E-2</v>
      </c>
      <c r="AI66">
        <f t="shared" si="50"/>
        <v>7.396699499714264E-2</v>
      </c>
      <c r="AK66" s="30">
        <v>1.35</v>
      </c>
      <c r="AL66" s="8">
        <f t="shared" si="51"/>
        <v>2.7031375430484419E-2</v>
      </c>
      <c r="AM66">
        <f t="shared" si="52"/>
        <v>0.12595488569133051</v>
      </c>
      <c r="AN66">
        <f t="shared" si="53"/>
        <v>1.0660032794108626E-2</v>
      </c>
      <c r="AO66">
        <f t="shared" si="54"/>
        <v>1.0555238500603317E-2</v>
      </c>
      <c r="AP66">
        <f t="shared" si="55"/>
        <v>1.4346089425058248E-2</v>
      </c>
      <c r="AQ66">
        <f t="shared" si="56"/>
        <v>1.4133223742083686E-2</v>
      </c>
      <c r="AR66">
        <f t="shared" si="57"/>
        <v>1.9405329179493482E-2</v>
      </c>
    </row>
    <row r="67" spans="4:44" x14ac:dyDescent="0.25">
      <c r="D67" s="30">
        <v>1.4</v>
      </c>
      <c r="E67" s="8">
        <f t="shared" si="34"/>
        <v>61.894867318166298</v>
      </c>
      <c r="F67">
        <f t="shared" si="35"/>
        <v>64.036714773172619</v>
      </c>
      <c r="G67">
        <f t="shared" si="36"/>
        <v>37.382396054995198</v>
      </c>
      <c r="H67">
        <f t="shared" si="58"/>
        <v>36.14227292921553</v>
      </c>
      <c r="I67">
        <f t="shared" si="59"/>
        <v>62.17663820216665</v>
      </c>
      <c r="J67">
        <f t="shared" si="60"/>
        <v>32.003174120307101</v>
      </c>
      <c r="K67">
        <f t="shared" si="61"/>
        <v>35.420971970080117</v>
      </c>
      <c r="M67" s="30">
        <v>1.4</v>
      </c>
      <c r="N67" s="8">
        <f t="shared" si="37"/>
        <v>39.109601426583374</v>
      </c>
      <c r="O67">
        <f t="shared" si="38"/>
        <v>58.092626375285278</v>
      </c>
      <c r="P67">
        <f t="shared" si="39"/>
        <v>32.854210324381263</v>
      </c>
      <c r="Q67">
        <f t="shared" si="40"/>
        <v>26.614200189436431</v>
      </c>
      <c r="R67">
        <f t="shared" si="41"/>
        <v>52.812564403544769</v>
      </c>
      <c r="S67">
        <f t="shared" si="42"/>
        <v>19.585406356741053</v>
      </c>
      <c r="T67">
        <f t="shared" si="43"/>
        <v>30.746877658277249</v>
      </c>
      <c r="AB67" s="30">
        <v>1.4</v>
      </c>
      <c r="AC67" s="8">
        <f t="shared" si="44"/>
        <v>8.2788230158538201E-2</v>
      </c>
      <c r="AD67">
        <f t="shared" si="45"/>
        <v>0.12449331048596983</v>
      </c>
      <c r="AE67">
        <f t="shared" si="46"/>
        <v>1.240749874832326E-2</v>
      </c>
      <c r="AF67">
        <f t="shared" si="47"/>
        <v>2.1040319111678536E-2</v>
      </c>
      <c r="AG67">
        <f t="shared" si="48"/>
        <v>1.9378410587718747E-2</v>
      </c>
      <c r="AH67">
        <f t="shared" si="49"/>
        <v>7.4321305783646735E-2</v>
      </c>
      <c r="AI67">
        <f t="shared" si="50"/>
        <v>7.1325316604387554E-2</v>
      </c>
      <c r="AK67" s="30">
        <v>1.4</v>
      </c>
      <c r="AL67" s="8">
        <f t="shared" si="51"/>
        <v>2.6065969165109979E-2</v>
      </c>
      <c r="AM67">
        <f t="shared" si="52"/>
        <v>0.12145649691664015</v>
      </c>
      <c r="AN67">
        <f t="shared" si="53"/>
        <v>1.0279317337176177E-2</v>
      </c>
      <c r="AO67">
        <f t="shared" si="54"/>
        <v>1.0178265697010344E-2</v>
      </c>
      <c r="AP67">
        <f t="shared" si="55"/>
        <v>1.3833729088449027E-2</v>
      </c>
      <c r="AQ67">
        <f t="shared" si="56"/>
        <v>1.3628465751294986E-2</v>
      </c>
      <c r="AR67">
        <f t="shared" si="57"/>
        <v>1.8712281708797286E-2</v>
      </c>
    </row>
    <row r="68" spans="4:44" x14ac:dyDescent="0.25">
      <c r="D68" s="30">
        <v>1.45</v>
      </c>
      <c r="E68" s="8">
        <f t="shared" si="34"/>
        <v>59.760561548574351</v>
      </c>
      <c r="F68">
        <f t="shared" si="35"/>
        <v>61.828552194787356</v>
      </c>
      <c r="G68">
        <f t="shared" si="36"/>
        <v>36.093347915167776</v>
      </c>
      <c r="H68">
        <f t="shared" si="58"/>
        <v>34.895987655794308</v>
      </c>
      <c r="I68">
        <f t="shared" si="59"/>
        <v>60.032616195195381</v>
      </c>
      <c r="J68">
        <f t="shared" si="60"/>
        <v>30.899616392020651</v>
      </c>
      <c r="K68">
        <f t="shared" si="61"/>
        <v>34.199559143525633</v>
      </c>
      <c r="M68" s="30">
        <v>1.45</v>
      </c>
      <c r="N68" s="8">
        <f t="shared" si="37"/>
        <v>37.760994480839116</v>
      </c>
      <c r="O68">
        <f t="shared" si="38"/>
        <v>56.089432362344404</v>
      </c>
      <c r="P68">
        <f t="shared" si="39"/>
        <v>31.721306520092249</v>
      </c>
      <c r="Q68">
        <f t="shared" si="40"/>
        <v>25.696469148421382</v>
      </c>
      <c r="R68">
        <f t="shared" si="41"/>
        <v>50.991441493077708</v>
      </c>
      <c r="S68">
        <f t="shared" si="42"/>
        <v>18.910047516853428</v>
      </c>
      <c r="T68">
        <f t="shared" si="43"/>
        <v>29.686640497646998</v>
      </c>
      <c r="AB68" s="30">
        <v>1.45</v>
      </c>
      <c r="AC68" s="8">
        <f t="shared" si="44"/>
        <v>7.9933463601347218E-2</v>
      </c>
      <c r="AD68">
        <f t="shared" si="45"/>
        <v>0.12020043771059155</v>
      </c>
      <c r="AE68">
        <f t="shared" si="46"/>
        <v>1.197965396389832E-2</v>
      </c>
      <c r="AF68">
        <f t="shared" si="47"/>
        <v>2.0314790866448242E-2</v>
      </c>
      <c r="AG68">
        <f t="shared" si="48"/>
        <v>1.8710189532969827E-2</v>
      </c>
      <c r="AH68">
        <f t="shared" si="49"/>
        <v>7.1758502135934779E-2</v>
      </c>
      <c r="AI68">
        <f t="shared" si="50"/>
        <v>6.886582292837419E-2</v>
      </c>
      <c r="AK68" s="30">
        <v>1.45</v>
      </c>
      <c r="AL68" s="8">
        <f t="shared" si="51"/>
        <v>2.516714264217515E-2</v>
      </c>
      <c r="AM68">
        <f t="shared" si="52"/>
        <v>0.1172683418505491</v>
      </c>
      <c r="AN68">
        <f t="shared" si="53"/>
        <v>9.9248581186528601E-3</v>
      </c>
      <c r="AO68">
        <f t="shared" si="54"/>
        <v>9.8272910178030908E-3</v>
      </c>
      <c r="AP68">
        <f t="shared" si="55"/>
        <v>1.3356703947468025E-2</v>
      </c>
      <c r="AQ68">
        <f t="shared" si="56"/>
        <v>1.3158518656422745E-2</v>
      </c>
      <c r="AR68">
        <f t="shared" si="57"/>
        <v>1.8067030615390483E-2</v>
      </c>
    </row>
    <row r="69" spans="4:44" x14ac:dyDescent="0.25">
      <c r="D69" s="30">
        <v>1.5</v>
      </c>
      <c r="E69" s="8">
        <f t="shared" si="34"/>
        <v>57.768542830288538</v>
      </c>
      <c r="F69">
        <f t="shared" si="35"/>
        <v>59.767600454961105</v>
      </c>
      <c r="G69">
        <f t="shared" si="36"/>
        <v>34.890236317995516</v>
      </c>
      <c r="H69">
        <f t="shared" si="58"/>
        <v>33.732788067267826</v>
      </c>
      <c r="I69">
        <f t="shared" si="59"/>
        <v>58.031528988688869</v>
      </c>
      <c r="J69">
        <f t="shared" si="60"/>
        <v>29.869629178953293</v>
      </c>
      <c r="K69">
        <f t="shared" si="61"/>
        <v>33.059573838741443</v>
      </c>
      <c r="M69" s="30">
        <v>1.5</v>
      </c>
      <c r="N69" s="8">
        <f t="shared" si="37"/>
        <v>36.502294664811146</v>
      </c>
      <c r="O69">
        <f t="shared" si="38"/>
        <v>54.21978461693292</v>
      </c>
      <c r="P69">
        <f t="shared" si="39"/>
        <v>30.663929636089176</v>
      </c>
      <c r="Q69">
        <f t="shared" si="40"/>
        <v>24.839920176807336</v>
      </c>
      <c r="R69">
        <f t="shared" si="41"/>
        <v>49.291726776641781</v>
      </c>
      <c r="S69">
        <f t="shared" si="42"/>
        <v>18.279712599624983</v>
      </c>
      <c r="T69">
        <f t="shared" si="43"/>
        <v>28.697085814392096</v>
      </c>
      <c r="AB69" s="30">
        <v>1.5</v>
      </c>
      <c r="AC69" s="8">
        <f t="shared" si="44"/>
        <v>7.7269014814635648E-2</v>
      </c>
      <c r="AD69">
        <f t="shared" si="45"/>
        <v>0.11619375645357183</v>
      </c>
      <c r="AE69">
        <f t="shared" si="46"/>
        <v>1.1580332165101709E-2</v>
      </c>
      <c r="AF69">
        <f t="shared" si="47"/>
        <v>1.9637631170899967E-2</v>
      </c>
      <c r="AG69">
        <f t="shared" si="48"/>
        <v>1.8086516548537497E-2</v>
      </c>
      <c r="AH69">
        <f t="shared" si="49"/>
        <v>6.936655206473695E-2</v>
      </c>
      <c r="AI69">
        <f t="shared" si="50"/>
        <v>6.6570295497428378E-2</v>
      </c>
      <c r="AK69" s="30">
        <v>1.5</v>
      </c>
      <c r="AL69" s="8">
        <f t="shared" si="51"/>
        <v>2.4328237887435978E-2</v>
      </c>
      <c r="AM69">
        <f t="shared" si="52"/>
        <v>0.11335939712219746</v>
      </c>
      <c r="AN69">
        <f t="shared" si="53"/>
        <v>9.594029514697764E-3</v>
      </c>
      <c r="AO69">
        <f t="shared" si="54"/>
        <v>9.4997146505429869E-3</v>
      </c>
      <c r="AP69">
        <f t="shared" si="55"/>
        <v>1.2911480482552425E-2</v>
      </c>
      <c r="AQ69">
        <f t="shared" si="56"/>
        <v>1.2719901367875319E-2</v>
      </c>
      <c r="AR69">
        <f t="shared" si="57"/>
        <v>1.7464796261544135E-2</v>
      </c>
    </row>
    <row r="70" spans="4:44" x14ac:dyDescent="0.25">
      <c r="D70" s="30">
        <v>1.55</v>
      </c>
      <c r="E70" s="8">
        <f t="shared" si="34"/>
        <v>55.905041448666324</v>
      </c>
      <c r="F70">
        <f t="shared" si="35"/>
        <v>57.839613343510749</v>
      </c>
      <c r="G70">
        <f t="shared" ref="G70:G79" si="62">J$17/$D70</f>
        <v>33.764744823866629</v>
      </c>
      <c r="H70">
        <f t="shared" ref="H70:H79" si="63">M$17/$D70</f>
        <v>32.644633613484991</v>
      </c>
      <c r="I70">
        <f t="shared" ref="I70:I79" si="64">P$17/$D70</f>
        <v>56.159544182602126</v>
      </c>
      <c r="J70">
        <f t="shared" ref="J70:J79" si="65">S$17/$D70</f>
        <v>28.906092753825767</v>
      </c>
      <c r="K70">
        <f t="shared" ref="K70:K79" si="66">V$17/$D70</f>
        <v>31.99313597297559</v>
      </c>
      <c r="M70" s="30">
        <v>1.55</v>
      </c>
      <c r="N70" s="8">
        <f t="shared" si="37"/>
        <v>35.324801288526913</v>
      </c>
      <c r="O70">
        <f t="shared" si="38"/>
        <v>52.470759306709276</v>
      </c>
      <c r="P70">
        <f t="shared" si="39"/>
        <v>29.674770615570168</v>
      </c>
      <c r="Q70">
        <f t="shared" si="40"/>
        <v>24.038632429168388</v>
      </c>
      <c r="R70">
        <f t="shared" si="41"/>
        <v>47.701671074169461</v>
      </c>
      <c r="S70">
        <f t="shared" si="42"/>
        <v>17.690044451249982</v>
      </c>
      <c r="T70">
        <f t="shared" si="43"/>
        <v>27.771373368766543</v>
      </c>
      <c r="AB70" s="30">
        <v>1.55</v>
      </c>
      <c r="AC70" s="8">
        <f t="shared" si="44"/>
        <v>7.4776465949647389E-2</v>
      </c>
      <c r="AD70">
        <f t="shared" si="45"/>
        <v>0.11244557076152112</v>
      </c>
      <c r="AE70">
        <f t="shared" si="46"/>
        <v>1.1206773063001654E-2</v>
      </c>
      <c r="AF70">
        <f t="shared" si="47"/>
        <v>1.9004159197645129E-2</v>
      </c>
      <c r="AG70">
        <f t="shared" si="48"/>
        <v>1.7503080530842739E-2</v>
      </c>
      <c r="AH70">
        <f t="shared" si="49"/>
        <v>6.712892135297123E-2</v>
      </c>
      <c r="AI70">
        <f t="shared" si="50"/>
        <v>6.4422866610414561E-2</v>
      </c>
      <c r="AK70" s="30">
        <v>1.55</v>
      </c>
      <c r="AL70" s="8">
        <f t="shared" si="51"/>
        <v>2.3543456020099333E-2</v>
      </c>
      <c r="AM70">
        <f t="shared" si="52"/>
        <v>0.10970264237632013</v>
      </c>
      <c r="AN70">
        <f t="shared" si="53"/>
        <v>9.2845446916429968E-3</v>
      </c>
      <c r="AO70">
        <f t="shared" si="54"/>
        <v>9.1932722424609547E-3</v>
      </c>
      <c r="AP70">
        <f t="shared" si="55"/>
        <v>1.2494981112147507E-2</v>
      </c>
      <c r="AQ70">
        <f t="shared" si="56"/>
        <v>1.2309581968911599E-2</v>
      </c>
      <c r="AR70">
        <f t="shared" si="57"/>
        <v>1.6901415736978193E-2</v>
      </c>
    </row>
    <row r="71" spans="4:44" x14ac:dyDescent="0.25">
      <c r="D71" s="30">
        <v>1.6</v>
      </c>
      <c r="E71" s="8">
        <f t="shared" si="34"/>
        <v>54.158008903395505</v>
      </c>
      <c r="F71">
        <f t="shared" si="35"/>
        <v>56.032125426526036</v>
      </c>
      <c r="G71">
        <f t="shared" si="62"/>
        <v>32.709596548120793</v>
      </c>
      <c r="H71">
        <f t="shared" si="63"/>
        <v>31.624488813063589</v>
      </c>
      <c r="I71">
        <f t="shared" si="64"/>
        <v>54.404558426895811</v>
      </c>
      <c r="J71">
        <f t="shared" si="65"/>
        <v>28.002777355268712</v>
      </c>
      <c r="K71">
        <f t="shared" si="66"/>
        <v>30.993350473820101</v>
      </c>
      <c r="M71" s="30">
        <v>1.6</v>
      </c>
      <c r="N71" s="8">
        <f t="shared" si="37"/>
        <v>34.220901248260446</v>
      </c>
      <c r="O71">
        <f t="shared" si="38"/>
        <v>50.831048078374614</v>
      </c>
      <c r="P71">
        <f t="shared" si="39"/>
        <v>28.747434033833599</v>
      </c>
      <c r="Q71">
        <f t="shared" si="40"/>
        <v>23.287425165756876</v>
      </c>
      <c r="R71">
        <f t="shared" si="41"/>
        <v>46.21099385310167</v>
      </c>
      <c r="S71">
        <f t="shared" si="42"/>
        <v>17.137230562148417</v>
      </c>
      <c r="T71">
        <f t="shared" si="43"/>
        <v>26.90351795099259</v>
      </c>
      <c r="AB71" s="30">
        <v>1.6</v>
      </c>
      <c r="AC71" s="8">
        <f t="shared" si="44"/>
        <v>7.2439701388720912E-2</v>
      </c>
      <c r="AD71">
        <f t="shared" si="45"/>
        <v>0.10893164667522358</v>
      </c>
      <c r="AE71">
        <f t="shared" si="46"/>
        <v>1.0856561404782852E-2</v>
      </c>
      <c r="AF71">
        <f t="shared" si="47"/>
        <v>1.8410279222718717E-2</v>
      </c>
      <c r="AG71">
        <f t="shared" si="48"/>
        <v>1.6956109264253904E-2</v>
      </c>
      <c r="AH71">
        <f t="shared" si="49"/>
        <v>6.5031142560690883E-2</v>
      </c>
      <c r="AI71">
        <f t="shared" si="50"/>
        <v>6.2409652028839101E-2</v>
      </c>
      <c r="AK71" s="30">
        <v>1.6</v>
      </c>
      <c r="AL71" s="8">
        <f t="shared" si="51"/>
        <v>2.2807723019471229E-2</v>
      </c>
      <c r="AM71">
        <f t="shared" si="52"/>
        <v>0.10627443480206011</v>
      </c>
      <c r="AN71">
        <f t="shared" si="53"/>
        <v>8.994402670029154E-3</v>
      </c>
      <c r="AO71">
        <f t="shared" si="54"/>
        <v>8.9059824848840494E-3</v>
      </c>
      <c r="AP71">
        <f t="shared" si="55"/>
        <v>1.2104512952392897E-2</v>
      </c>
      <c r="AQ71">
        <f t="shared" si="56"/>
        <v>1.1924907532383112E-2</v>
      </c>
      <c r="AR71">
        <f t="shared" si="57"/>
        <v>1.6373246495197624E-2</v>
      </c>
    </row>
    <row r="72" spans="4:44" x14ac:dyDescent="0.25">
      <c r="D72" s="30">
        <v>1.65</v>
      </c>
      <c r="E72" s="8">
        <f t="shared" si="34"/>
        <v>52.516857118444129</v>
      </c>
      <c r="F72">
        <f t="shared" si="35"/>
        <v>54.334182231782826</v>
      </c>
      <c r="G72">
        <f t="shared" si="62"/>
        <v>31.718396652723197</v>
      </c>
      <c r="H72">
        <f t="shared" si="63"/>
        <v>30.666170970243481</v>
      </c>
      <c r="I72">
        <f t="shared" si="64"/>
        <v>52.755935444262612</v>
      </c>
      <c r="J72">
        <f t="shared" si="65"/>
        <v>27.154208344502997</v>
      </c>
      <c r="K72">
        <f t="shared" si="66"/>
        <v>30.054158035219494</v>
      </c>
      <c r="M72" s="30">
        <v>1.65</v>
      </c>
      <c r="N72" s="8">
        <f t="shared" si="37"/>
        <v>33.183904240737405</v>
      </c>
      <c r="O72">
        <f t="shared" si="38"/>
        <v>49.290713288120841</v>
      </c>
      <c r="P72">
        <f t="shared" si="39"/>
        <v>27.876299669171978</v>
      </c>
      <c r="Q72">
        <f t="shared" si="40"/>
        <v>22.581745615279395</v>
      </c>
      <c r="R72">
        <f t="shared" si="41"/>
        <v>44.810660706037986</v>
      </c>
      <c r="S72">
        <f t="shared" si="42"/>
        <v>16.61792054511362</v>
      </c>
      <c r="T72">
        <f t="shared" si="43"/>
        <v>26.088259831265542</v>
      </c>
      <c r="AB72" s="30">
        <v>1.65</v>
      </c>
      <c r="AC72" s="8">
        <f t="shared" si="44"/>
        <v>7.0244558922396047E-2</v>
      </c>
      <c r="AD72">
        <f t="shared" si="45"/>
        <v>0.10563068768506531</v>
      </c>
      <c r="AE72">
        <f t="shared" si="46"/>
        <v>1.0527574695547008E-2</v>
      </c>
      <c r="AF72">
        <f t="shared" si="47"/>
        <v>1.7852391973545424E-2</v>
      </c>
      <c r="AG72">
        <f t="shared" si="48"/>
        <v>1.6442287771397727E-2</v>
      </c>
      <c r="AH72">
        <f t="shared" si="49"/>
        <v>6.306050187703359E-2</v>
      </c>
      <c r="AI72">
        <f t="shared" si="50"/>
        <v>6.051845045220762E-2</v>
      </c>
      <c r="AK72" s="30">
        <v>1.65</v>
      </c>
      <c r="AL72" s="8">
        <f t="shared" si="51"/>
        <v>2.2116579897669072E-2</v>
      </c>
      <c r="AM72">
        <f t="shared" si="52"/>
        <v>0.10305399738381589</v>
      </c>
      <c r="AN72">
        <f t="shared" si="53"/>
        <v>8.7218450133616041E-3</v>
      </c>
      <c r="AO72">
        <f t="shared" si="54"/>
        <v>8.636104227766353E-3</v>
      </c>
      <c r="AP72">
        <f t="shared" si="55"/>
        <v>1.1737709529593113E-2</v>
      </c>
      <c r="AQ72">
        <f t="shared" si="56"/>
        <v>1.1563546698068472E-2</v>
      </c>
      <c r="AR72">
        <f t="shared" si="57"/>
        <v>1.5877087510494669E-2</v>
      </c>
    </row>
    <row r="73" spans="4:44" x14ac:dyDescent="0.25">
      <c r="D73" s="30">
        <v>1.7</v>
      </c>
      <c r="E73" s="8">
        <f t="shared" si="34"/>
        <v>50.972243673784007</v>
      </c>
      <c r="F73">
        <f t="shared" si="35"/>
        <v>52.736118048495094</v>
      </c>
      <c r="G73">
        <f t="shared" si="62"/>
        <v>30.785502633525457</v>
      </c>
      <c r="H73">
        <f t="shared" si="63"/>
        <v>29.764224765236321</v>
      </c>
      <c r="I73">
        <f t="shared" si="64"/>
        <v>51.204290284137237</v>
      </c>
      <c r="J73">
        <f t="shared" si="65"/>
        <v>26.355555157899968</v>
      </c>
      <c r="K73">
        <f t="shared" si="66"/>
        <v>29.170212210654213</v>
      </c>
      <c r="M73" s="30">
        <v>1.7</v>
      </c>
      <c r="N73" s="8">
        <f t="shared" si="37"/>
        <v>32.207907057186304</v>
      </c>
      <c r="O73">
        <f t="shared" si="38"/>
        <v>47.84098642670552</v>
      </c>
      <c r="P73">
        <f t="shared" si="39"/>
        <v>27.056408502431626</v>
      </c>
      <c r="Q73">
        <f t="shared" si="40"/>
        <v>21.917576626594709</v>
      </c>
      <c r="R73">
        <f t="shared" si="41"/>
        <v>43.492700097036867</v>
      </c>
      <c r="S73">
        <f t="shared" si="42"/>
        <v>16.12915817613969</v>
      </c>
      <c r="T73">
        <f t="shared" si="43"/>
        <v>25.320958071522437</v>
      </c>
      <c r="AB73" s="30">
        <v>1.7</v>
      </c>
      <c r="AC73" s="8">
        <f t="shared" si="44"/>
        <v>6.8178542483502039E-2</v>
      </c>
      <c r="AD73">
        <f t="shared" si="45"/>
        <v>0.10252390275315161</v>
      </c>
      <c r="AE73">
        <f t="shared" si="46"/>
        <v>1.0217940145677978E-2</v>
      </c>
      <c r="AF73">
        <f t="shared" si="47"/>
        <v>1.7327321621382324E-2</v>
      </c>
      <c r="AG73">
        <f t="shared" si="48"/>
        <v>1.5958691072238969E-2</v>
      </c>
      <c r="AH73">
        <f t="shared" si="49"/>
        <v>6.1205781233591425E-2</v>
      </c>
      <c r="AI73">
        <f t="shared" si="50"/>
        <v>5.8738496027142685E-2</v>
      </c>
      <c r="AK73" s="30">
        <v>1.7</v>
      </c>
      <c r="AL73" s="8">
        <f t="shared" si="51"/>
        <v>2.1466092253619982E-2</v>
      </c>
      <c r="AM73">
        <f t="shared" si="52"/>
        <v>0.10002299746076247</v>
      </c>
      <c r="AN73">
        <f t="shared" si="53"/>
        <v>8.4653201600274394E-3</v>
      </c>
      <c r="AO73">
        <f t="shared" si="54"/>
        <v>8.3821011622438116E-3</v>
      </c>
      <c r="AP73">
        <f t="shared" si="55"/>
        <v>1.1392482778722728E-2</v>
      </c>
      <c r="AQ73">
        <f t="shared" si="56"/>
        <v>1.1223442383419399E-2</v>
      </c>
      <c r="AR73">
        <f t="shared" si="57"/>
        <v>1.5410114348421294E-2</v>
      </c>
    </row>
    <row r="74" spans="4:44" x14ac:dyDescent="0.25">
      <c r="D74" s="30">
        <v>1.75</v>
      </c>
      <c r="E74" s="8">
        <f t="shared" si="34"/>
        <v>49.515893854533033</v>
      </c>
      <c r="F74">
        <f t="shared" si="35"/>
        <v>51.229371818538091</v>
      </c>
      <c r="G74">
        <f t="shared" si="62"/>
        <v>29.905916843996156</v>
      </c>
      <c r="H74">
        <f t="shared" si="63"/>
        <v>28.913818343372423</v>
      </c>
      <c r="I74">
        <f t="shared" si="64"/>
        <v>49.741310561733314</v>
      </c>
      <c r="J74">
        <f t="shared" si="65"/>
        <v>25.602539296245681</v>
      </c>
      <c r="K74">
        <f t="shared" si="66"/>
        <v>28.336777576064094</v>
      </c>
      <c r="M74" s="30">
        <v>1.75</v>
      </c>
      <c r="N74" s="8">
        <f t="shared" si="37"/>
        <v>31.287681141266695</v>
      </c>
      <c r="O74">
        <f t="shared" si="38"/>
        <v>46.474101100228218</v>
      </c>
      <c r="P74">
        <f t="shared" si="39"/>
        <v>26.283368259505007</v>
      </c>
      <c r="Q74">
        <f t="shared" si="40"/>
        <v>21.291360151549146</v>
      </c>
      <c r="R74">
        <f t="shared" si="41"/>
        <v>42.250051522835811</v>
      </c>
      <c r="S74">
        <f t="shared" si="42"/>
        <v>15.668325085392841</v>
      </c>
      <c r="T74">
        <f t="shared" si="43"/>
        <v>24.597502126621798</v>
      </c>
      <c r="AB74" s="30">
        <v>1.75</v>
      </c>
      <c r="AC74" s="8">
        <f t="shared" si="44"/>
        <v>6.6230584126830555E-2</v>
      </c>
      <c r="AD74">
        <f t="shared" si="45"/>
        <v>9.9594648388775853E-2</v>
      </c>
      <c r="AE74">
        <f t="shared" si="46"/>
        <v>9.9259989986586073E-3</v>
      </c>
      <c r="AF74">
        <f t="shared" si="47"/>
        <v>1.6832255289342828E-2</v>
      </c>
      <c r="AG74">
        <f t="shared" si="48"/>
        <v>1.5502728470174998E-2</v>
      </c>
      <c r="AH74">
        <f t="shared" si="49"/>
        <v>5.945704462691738E-2</v>
      </c>
      <c r="AI74">
        <f t="shared" si="50"/>
        <v>5.706025328351004E-2</v>
      </c>
      <c r="AK74" s="30">
        <v>1.75</v>
      </c>
      <c r="AL74" s="8">
        <f t="shared" si="51"/>
        <v>2.0852775332087983E-2</v>
      </c>
      <c r="AM74">
        <f t="shared" si="52"/>
        <v>9.7165197533312112E-2</v>
      </c>
      <c r="AN74">
        <f t="shared" si="53"/>
        <v>8.2234538697409411E-3</v>
      </c>
      <c r="AO74">
        <f t="shared" si="54"/>
        <v>8.1426125576082743E-3</v>
      </c>
      <c r="AP74">
        <f t="shared" si="55"/>
        <v>1.1066983270759221E-2</v>
      </c>
      <c r="AQ74">
        <f t="shared" si="56"/>
        <v>1.0902772601035988E-2</v>
      </c>
      <c r="AR74">
        <f t="shared" si="57"/>
        <v>1.4969825367037828E-2</v>
      </c>
    </row>
    <row r="75" spans="4:44" x14ac:dyDescent="0.25">
      <c r="D75" s="30">
        <v>1.8</v>
      </c>
      <c r="E75" s="8">
        <f t="shared" si="34"/>
        <v>48.140452358573782</v>
      </c>
      <c r="F75">
        <f t="shared" si="35"/>
        <v>49.806333712467591</v>
      </c>
      <c r="G75">
        <f t="shared" si="62"/>
        <v>29.07519693166293</v>
      </c>
      <c r="H75">
        <f t="shared" si="63"/>
        <v>28.110656722723188</v>
      </c>
      <c r="I75">
        <f t="shared" si="64"/>
        <v>48.359607490574056</v>
      </c>
      <c r="J75">
        <f t="shared" si="65"/>
        <v>24.891357649127745</v>
      </c>
      <c r="K75">
        <f t="shared" si="66"/>
        <v>27.549644865617868</v>
      </c>
      <c r="M75" s="30">
        <v>1.8</v>
      </c>
      <c r="N75" s="8">
        <f t="shared" si="37"/>
        <v>30.418578887342619</v>
      </c>
      <c r="O75">
        <f t="shared" si="38"/>
        <v>45.183153847444103</v>
      </c>
      <c r="P75">
        <f t="shared" si="39"/>
        <v>25.553274696740978</v>
      </c>
      <c r="Q75">
        <f t="shared" si="40"/>
        <v>20.699933480672779</v>
      </c>
      <c r="R75">
        <f t="shared" si="41"/>
        <v>41.076438980534817</v>
      </c>
      <c r="S75">
        <f t="shared" si="42"/>
        <v>15.233093833020817</v>
      </c>
      <c r="T75">
        <f t="shared" si="43"/>
        <v>23.914238178660082</v>
      </c>
      <c r="AB75" s="30">
        <v>1.8</v>
      </c>
      <c r="AC75" s="8">
        <f t="shared" si="44"/>
        <v>6.4390845678863037E-2</v>
      </c>
      <c r="AD75">
        <f t="shared" si="45"/>
        <v>9.6828130377976523E-2</v>
      </c>
      <c r="AE75">
        <f t="shared" si="46"/>
        <v>9.6502768042514234E-3</v>
      </c>
      <c r="AF75">
        <f t="shared" si="47"/>
        <v>1.6364692642416637E-2</v>
      </c>
      <c r="AG75">
        <f t="shared" si="48"/>
        <v>1.5072097123781247E-2</v>
      </c>
      <c r="AH75">
        <f t="shared" si="49"/>
        <v>5.7805460053947454E-2</v>
      </c>
      <c r="AI75">
        <f t="shared" si="50"/>
        <v>5.5475246247856977E-2</v>
      </c>
      <c r="AK75" s="30">
        <v>1.8</v>
      </c>
      <c r="AL75" s="8">
        <f t="shared" si="51"/>
        <v>2.0273531572863317E-2</v>
      </c>
      <c r="AM75">
        <f t="shared" si="52"/>
        <v>9.4466164268497882E-2</v>
      </c>
      <c r="AN75">
        <f t="shared" si="53"/>
        <v>7.9950245955814694E-3</v>
      </c>
      <c r="AO75">
        <f t="shared" si="54"/>
        <v>7.9164288754524897E-3</v>
      </c>
      <c r="AP75">
        <f t="shared" si="55"/>
        <v>1.0759567068793687E-2</v>
      </c>
      <c r="AQ75">
        <f t="shared" si="56"/>
        <v>1.0599917806562767E-2</v>
      </c>
      <c r="AR75">
        <f t="shared" si="57"/>
        <v>1.4553996884620111E-2</v>
      </c>
    </row>
    <row r="76" spans="4:44" x14ac:dyDescent="0.25">
      <c r="D76" s="30">
        <v>1.85</v>
      </c>
      <c r="E76" s="8">
        <f t="shared" si="34"/>
        <v>46.839359051585298</v>
      </c>
      <c r="F76">
        <f t="shared" si="35"/>
        <v>48.460216585103595</v>
      </c>
      <c r="G76">
        <f t="shared" si="62"/>
        <v>28.28938079837474</v>
      </c>
      <c r="H76">
        <f t="shared" si="63"/>
        <v>27.350909243730669</v>
      </c>
      <c r="I76">
        <f t="shared" si="64"/>
        <v>47.052591071909887</v>
      </c>
      <c r="J76">
        <f t="shared" si="65"/>
        <v>24.218618253205371</v>
      </c>
      <c r="K76">
        <f t="shared" si="66"/>
        <v>26.805059869249817</v>
      </c>
      <c r="M76" s="30">
        <v>1.85</v>
      </c>
      <c r="N76" s="8">
        <f t="shared" si="37"/>
        <v>29.596455133630656</v>
      </c>
      <c r="O76">
        <f t="shared" si="38"/>
        <v>43.961987527242904</v>
      </c>
      <c r="P76">
        <f t="shared" si="39"/>
        <v>24.862645650883113</v>
      </c>
      <c r="Q76">
        <f t="shared" si="40"/>
        <v>20.140475819032972</v>
      </c>
      <c r="R76">
        <f t="shared" si="41"/>
        <v>39.966264954033875</v>
      </c>
      <c r="S76">
        <f t="shared" si="42"/>
        <v>14.821388594290525</v>
      </c>
      <c r="T76">
        <f t="shared" si="43"/>
        <v>23.267907417074671</v>
      </c>
      <c r="AB76" s="30">
        <v>1.85</v>
      </c>
      <c r="AC76" s="8">
        <f t="shared" si="44"/>
        <v>6.2650552552407271E-2</v>
      </c>
      <c r="AD76">
        <f t="shared" si="45"/>
        <v>9.4211153881274448E-2</v>
      </c>
      <c r="AE76">
        <f t="shared" si="46"/>
        <v>9.3894585122446285E-3</v>
      </c>
      <c r="AF76">
        <f t="shared" si="47"/>
        <v>1.5922403652081054E-2</v>
      </c>
      <c r="AG76">
        <f t="shared" si="48"/>
        <v>1.4664743147462835E-2</v>
      </c>
      <c r="AH76">
        <f t="shared" si="49"/>
        <v>5.6243150322759686E-2</v>
      </c>
      <c r="AI76">
        <f t="shared" si="50"/>
        <v>5.3975915268185168E-2</v>
      </c>
      <c r="AK76" s="30">
        <v>1.85</v>
      </c>
      <c r="AL76" s="8">
        <f t="shared" si="51"/>
        <v>1.9725598287110253E-2</v>
      </c>
      <c r="AM76">
        <f t="shared" si="52"/>
        <v>9.1913024693673614E-2</v>
      </c>
      <c r="AN76">
        <f t="shared" si="53"/>
        <v>7.7789428497549431E-3</v>
      </c>
      <c r="AO76">
        <f t="shared" si="54"/>
        <v>7.7024713382780972E-3</v>
      </c>
      <c r="AP76">
        <f t="shared" si="55"/>
        <v>1.046876795882629E-2</v>
      </c>
      <c r="AQ76">
        <f t="shared" si="56"/>
        <v>1.0313433541520528E-2</v>
      </c>
      <c r="AR76">
        <f t="shared" si="57"/>
        <v>1.4160645617468215E-2</v>
      </c>
    </row>
    <row r="77" spans="4:44" x14ac:dyDescent="0.25">
      <c r="D77" s="30">
        <v>1.9</v>
      </c>
      <c r="E77" s="8">
        <f t="shared" si="34"/>
        <v>45.606744339701478</v>
      </c>
      <c r="F77">
        <f t="shared" si="35"/>
        <v>47.184947727600878</v>
      </c>
      <c r="G77">
        <f t="shared" si="62"/>
        <v>27.544923408943831</v>
      </c>
      <c r="H77">
        <f t="shared" si="63"/>
        <v>26.631148474158813</v>
      </c>
      <c r="I77">
        <f t="shared" si="64"/>
        <v>45.814364991070157</v>
      </c>
      <c r="J77">
        <f t="shared" si="65"/>
        <v>23.581286193910497</v>
      </c>
      <c r="K77">
        <f t="shared" si="66"/>
        <v>26.099663556901142</v>
      </c>
      <c r="M77" s="30">
        <v>1.9</v>
      </c>
      <c r="N77" s="8">
        <f t="shared" si="37"/>
        <v>28.817601051166694</v>
      </c>
      <c r="O77">
        <f t="shared" si="38"/>
        <v>42.805093118631255</v>
      </c>
      <c r="P77">
        <f t="shared" si="39"/>
        <v>24.208365502175663</v>
      </c>
      <c r="Q77">
        <f t="shared" si="40"/>
        <v>19.610463297479477</v>
      </c>
      <c r="R77">
        <f t="shared" si="41"/>
        <v>38.914521139454038</v>
      </c>
      <c r="S77">
        <f t="shared" si="42"/>
        <v>14.431352052335512</v>
      </c>
      <c r="T77">
        <f t="shared" si="43"/>
        <v>22.65559406399376</v>
      </c>
      <c r="AB77" s="30">
        <v>1.9</v>
      </c>
      <c r="AC77" s="8">
        <f t="shared" si="44"/>
        <v>6.1001853801028141E-2</v>
      </c>
      <c r="AD77">
        <f t="shared" si="45"/>
        <v>9.1731912989661976E-2</v>
      </c>
      <c r="AE77">
        <f t="shared" si="46"/>
        <v>9.1423674987645073E-3</v>
      </c>
      <c r="AF77">
        <f t="shared" si="47"/>
        <v>1.5503393029657869E-2</v>
      </c>
      <c r="AG77">
        <f t="shared" si="48"/>
        <v>1.4278828854108552E-2</v>
      </c>
      <c r="AH77">
        <f t="shared" si="49"/>
        <v>5.4763067419529167E-2</v>
      </c>
      <c r="AI77">
        <f t="shared" si="50"/>
        <v>5.2555496445338197E-2</v>
      </c>
      <c r="AK77" s="30">
        <v>1.9</v>
      </c>
      <c r="AL77" s="8">
        <f t="shared" si="51"/>
        <v>1.9206503595344194E-2</v>
      </c>
      <c r="AM77">
        <f t="shared" si="52"/>
        <v>8.9494260885945379E-2</v>
      </c>
      <c r="AN77">
        <f t="shared" si="53"/>
        <v>7.5742338273929724E-3</v>
      </c>
      <c r="AO77">
        <f t="shared" si="54"/>
        <v>7.499774724112885E-3</v>
      </c>
      <c r="AP77">
        <f t="shared" si="55"/>
        <v>1.0193274065172966E-2</v>
      </c>
      <c r="AQ77">
        <f t="shared" si="56"/>
        <v>1.0042027395691043E-2</v>
      </c>
      <c r="AR77">
        <f t="shared" si="57"/>
        <v>1.3787997048587474E-2</v>
      </c>
    </row>
    <row r="78" spans="4:44" x14ac:dyDescent="0.25">
      <c r="D78" s="30">
        <v>1.95</v>
      </c>
      <c r="E78" s="8">
        <f t="shared" si="34"/>
        <v>44.437340638683494</v>
      </c>
      <c r="F78">
        <f t="shared" si="35"/>
        <v>45.975077273047006</v>
      </c>
      <c r="G78">
        <f t="shared" si="62"/>
        <v>26.838643321535013</v>
      </c>
      <c r="H78">
        <f t="shared" si="63"/>
        <v>25.948298513282946</v>
      </c>
      <c r="I78">
        <f t="shared" si="64"/>
        <v>44.639637683606821</v>
      </c>
      <c r="J78">
        <f t="shared" si="65"/>
        <v>22.976637829964073</v>
      </c>
      <c r="K78">
        <f t="shared" si="66"/>
        <v>25.430441414416496</v>
      </c>
      <c r="M78" s="30">
        <v>1.95</v>
      </c>
      <c r="N78" s="8">
        <f t="shared" si="37"/>
        <v>28.078688203700882</v>
      </c>
      <c r="O78">
        <f t="shared" si="38"/>
        <v>41.707526628409944</v>
      </c>
      <c r="P78">
        <f t="shared" si="39"/>
        <v>23.587638181607058</v>
      </c>
      <c r="Q78">
        <f t="shared" si="40"/>
        <v>19.107630905236412</v>
      </c>
      <c r="R78">
        <f t="shared" si="41"/>
        <v>37.916712905109065</v>
      </c>
      <c r="S78">
        <f t="shared" si="42"/>
        <v>14.061317384326909</v>
      </c>
      <c r="T78">
        <f t="shared" si="43"/>
        <v>22.074681395686227</v>
      </c>
      <c r="AB78" s="30">
        <v>1.95</v>
      </c>
      <c r="AC78" s="8">
        <f t="shared" si="44"/>
        <v>5.9437703703565881E-2</v>
      </c>
      <c r="AD78">
        <f t="shared" si="45"/>
        <v>8.9379812656593713E-2</v>
      </c>
      <c r="AE78">
        <f t="shared" si="46"/>
        <v>8.9079478193090072E-3</v>
      </c>
      <c r="AF78">
        <f t="shared" si="47"/>
        <v>1.5105870131461512E-2</v>
      </c>
      <c r="AG78">
        <f t="shared" si="48"/>
        <v>1.3912705037336536E-2</v>
      </c>
      <c r="AH78">
        <f t="shared" si="49"/>
        <v>5.3358886203643804E-2</v>
      </c>
      <c r="AI78">
        <f t="shared" si="50"/>
        <v>5.1207919613406448E-2</v>
      </c>
      <c r="AK78" s="30">
        <v>1.95</v>
      </c>
      <c r="AL78" s="8">
        <f t="shared" si="51"/>
        <v>1.8714029144181524E-2</v>
      </c>
      <c r="AM78">
        <f t="shared" si="52"/>
        <v>8.7199536247844212E-2</v>
      </c>
      <c r="AN78">
        <f t="shared" si="53"/>
        <v>7.3800227036136647E-3</v>
      </c>
      <c r="AO78">
        <f t="shared" si="54"/>
        <v>7.3074728081099901E-3</v>
      </c>
      <c r="AP78">
        <f t="shared" si="55"/>
        <v>9.9319080635018649E-3</v>
      </c>
      <c r="AQ78">
        <f t="shared" si="56"/>
        <v>9.7845395137502456E-3</v>
      </c>
      <c r="AR78">
        <f t="shared" si="57"/>
        <v>1.3434458662726257E-2</v>
      </c>
    </row>
    <row r="79" spans="4:44" x14ac:dyDescent="0.25">
      <c r="D79" s="30">
        <v>2</v>
      </c>
      <c r="E79" s="8">
        <f t="shared" si="34"/>
        <v>43.326407122716404</v>
      </c>
      <c r="F79">
        <f t="shared" si="35"/>
        <v>44.825700341220831</v>
      </c>
      <c r="G79">
        <f t="shared" si="62"/>
        <v>26.167677238496637</v>
      </c>
      <c r="H79">
        <f t="shared" si="63"/>
        <v>25.299591050450871</v>
      </c>
      <c r="I79">
        <f t="shared" si="64"/>
        <v>43.52364674151665</v>
      </c>
      <c r="J79">
        <f t="shared" si="65"/>
        <v>22.402221884214971</v>
      </c>
      <c r="K79">
        <f t="shared" si="66"/>
        <v>24.794680379056082</v>
      </c>
      <c r="M79" s="30">
        <v>2</v>
      </c>
      <c r="N79" s="8">
        <f t="shared" si="37"/>
        <v>27.376720998608359</v>
      </c>
      <c r="O79">
        <f t="shared" si="38"/>
        <v>40.664838462699691</v>
      </c>
      <c r="P79">
        <f t="shared" si="39"/>
        <v>22.997947227066881</v>
      </c>
      <c r="Q79">
        <f t="shared" si="40"/>
        <v>18.629940132605501</v>
      </c>
      <c r="R79">
        <f t="shared" si="41"/>
        <v>36.968795082481336</v>
      </c>
      <c r="S79">
        <f t="shared" si="42"/>
        <v>13.709784449718736</v>
      </c>
      <c r="T79">
        <f t="shared" si="43"/>
        <v>21.522814360794072</v>
      </c>
      <c r="AB79" s="30">
        <v>2</v>
      </c>
      <c r="AC79" s="8">
        <f t="shared" si="44"/>
        <v>5.7951761110976732E-2</v>
      </c>
      <c r="AD79">
        <f t="shared" si="45"/>
        <v>8.7145317340178871E-2</v>
      </c>
      <c r="AE79">
        <f t="shared" si="46"/>
        <v>8.6852491238262816E-3</v>
      </c>
      <c r="AF79">
        <f t="shared" si="47"/>
        <v>1.4728223378174974E-2</v>
      </c>
      <c r="AG79">
        <f t="shared" si="48"/>
        <v>1.3564887411403123E-2</v>
      </c>
      <c r="AH79">
        <f t="shared" si="49"/>
        <v>5.2024914048552709E-2</v>
      </c>
      <c r="AI79">
        <f t="shared" si="50"/>
        <v>4.9927721623071283E-2</v>
      </c>
      <c r="AK79" s="30">
        <v>2</v>
      </c>
      <c r="AL79" s="8">
        <f t="shared" si="51"/>
        <v>1.8246178415576984E-2</v>
      </c>
      <c r="AM79">
        <f t="shared" si="52"/>
        <v>8.5019547841648099E-2</v>
      </c>
      <c r="AN79">
        <f t="shared" si="53"/>
        <v>7.195522136023323E-3</v>
      </c>
      <c r="AO79">
        <f t="shared" si="54"/>
        <v>7.1247859879072402E-3</v>
      </c>
      <c r="AP79">
        <f t="shared" si="55"/>
        <v>9.6836103619143184E-3</v>
      </c>
      <c r="AQ79">
        <f t="shared" si="56"/>
        <v>9.5399260259064894E-3</v>
      </c>
      <c r="AR79">
        <f t="shared" si="57"/>
        <v>1.30985971961581E-2</v>
      </c>
    </row>
    <row r="82" spans="1:44" s="34" customFormat="1" ht="3" customHeight="1" x14ac:dyDescent="0.25">
      <c r="A82" s="33"/>
    </row>
    <row r="84" spans="1:44" x14ac:dyDescent="0.25">
      <c r="A84" s="2" t="s">
        <v>141</v>
      </c>
      <c r="D84" t="s">
        <v>134</v>
      </c>
      <c r="E84">
        <f>E28</f>
        <v>136.31</v>
      </c>
      <c r="F84" s="132">
        <f t="shared" ref="F84:K84" si="67">F28</f>
        <v>152.46717232698828</v>
      </c>
      <c r="G84" s="132">
        <f t="shared" si="67"/>
        <v>157.08000000000001</v>
      </c>
      <c r="H84" s="132">
        <f t="shared" si="67"/>
        <v>171.91012615929549</v>
      </c>
      <c r="I84" s="132">
        <f t="shared" si="67"/>
        <v>124.1</v>
      </c>
      <c r="J84" s="132">
        <f t="shared" si="67"/>
        <v>272.11478270288444</v>
      </c>
      <c r="K84" s="132">
        <f t="shared" si="67"/>
        <v>197.41872402425963</v>
      </c>
      <c r="L84" t="s">
        <v>111</v>
      </c>
    </row>
    <row r="85" spans="1:44" x14ac:dyDescent="0.25">
      <c r="B85" s="2" t="s">
        <v>49</v>
      </c>
      <c r="D85" s="2" t="s">
        <v>142</v>
      </c>
      <c r="M85" s="2" t="s">
        <v>143</v>
      </c>
      <c r="Z85" s="2" t="s">
        <v>54</v>
      </c>
      <c r="AK85" s="30"/>
      <c r="AL85" s="8"/>
    </row>
    <row r="86" spans="1:44" x14ac:dyDescent="0.25">
      <c r="D86" s="28" t="s">
        <v>135</v>
      </c>
      <c r="E86" s="27" t="str">
        <f>E30</f>
        <v>NaNMC</v>
      </c>
      <c r="F86" s="18" t="str">
        <f t="shared" ref="F86:K86" si="68">F30</f>
        <v>NaMVP</v>
      </c>
      <c r="G86" s="18" t="str">
        <f t="shared" si="68"/>
        <v>NaMMO</v>
      </c>
      <c r="H86" s="18" t="str">
        <f t="shared" si="68"/>
        <v>NaNMMT</v>
      </c>
      <c r="I86" s="18" t="str">
        <f t="shared" si="68"/>
        <v>NaPBA</v>
      </c>
      <c r="J86" s="18" t="str">
        <f t="shared" si="68"/>
        <v>LiNMC</v>
      </c>
      <c r="K86" s="18" t="str">
        <f t="shared" si="68"/>
        <v>LiFP</v>
      </c>
      <c r="M86" s="18" t="str">
        <f t="shared" ref="M86:M91" si="69">D86</f>
        <v>Energy density - absolute values</v>
      </c>
      <c r="N86" s="18" t="str">
        <f>E86</f>
        <v>NaNMC</v>
      </c>
      <c r="O86" s="18" t="str">
        <f t="shared" ref="O86:T86" si="70">F86</f>
        <v>NaMVP</v>
      </c>
      <c r="P86" s="18" t="str">
        <f t="shared" si="70"/>
        <v>NaMMO</v>
      </c>
      <c r="Q86" s="18" t="str">
        <f t="shared" si="70"/>
        <v>NaNMMT</v>
      </c>
      <c r="R86" s="18" t="str">
        <f t="shared" si="70"/>
        <v>NaPBA</v>
      </c>
      <c r="S86" s="18" t="str">
        <f t="shared" si="70"/>
        <v>LiNMC</v>
      </c>
      <c r="T86" s="18" t="str">
        <f t="shared" si="70"/>
        <v>LiFP</v>
      </c>
      <c r="AB86" s="28" t="s">
        <v>135</v>
      </c>
      <c r="AC86" s="27" t="str">
        <f>AC30</f>
        <v>NaNMC</v>
      </c>
      <c r="AD86" s="18" t="str">
        <f t="shared" ref="AD86:AI86" si="71">AD30</f>
        <v>NaMVP</v>
      </c>
      <c r="AE86" s="18" t="str">
        <f t="shared" si="71"/>
        <v>NaMMO</v>
      </c>
      <c r="AF86" s="18" t="str">
        <f t="shared" si="71"/>
        <v>NaNMMT</v>
      </c>
      <c r="AG86" s="18" t="str">
        <f t="shared" si="71"/>
        <v>NaPBA</v>
      </c>
      <c r="AH86" s="18" t="str">
        <f t="shared" si="71"/>
        <v>LiNMC</v>
      </c>
      <c r="AI86" s="18" t="str">
        <f t="shared" si="71"/>
        <v>LiFP</v>
      </c>
      <c r="AJ86" s="64"/>
      <c r="AK86" s="18" t="str">
        <f t="shared" ref="AK86:AK91" si="72">AB86</f>
        <v>Energy density - absolute values</v>
      </c>
      <c r="AL86" s="18" t="str">
        <f>AC86</f>
        <v>NaNMC</v>
      </c>
      <c r="AM86" s="18" t="str">
        <f t="shared" ref="AM86" si="73">AD86</f>
        <v>NaMVP</v>
      </c>
      <c r="AN86" s="18" t="str">
        <f t="shared" ref="AN86" si="74">AE86</f>
        <v>NaMMO</v>
      </c>
      <c r="AO86" s="18" t="str">
        <f t="shared" ref="AO86" si="75">AF86</f>
        <v>NaNMMT</v>
      </c>
      <c r="AP86" s="18" t="str">
        <f t="shared" ref="AP86" si="76">AG86</f>
        <v>NaPBA</v>
      </c>
      <c r="AQ86" s="18" t="str">
        <f t="shared" ref="AQ86" si="77">AH86</f>
        <v>LiNMC</v>
      </c>
      <c r="AR86" s="18" t="str">
        <f t="shared" ref="AR86" si="78">AI86</f>
        <v>LiFP</v>
      </c>
    </row>
    <row r="87" spans="1:44" x14ac:dyDescent="0.25">
      <c r="D87">
        <f>D31</f>
        <v>100</v>
      </c>
      <c r="E87" s="8">
        <f>D$19*E$28/$D87</f>
        <v>4.9334793980698573E-2</v>
      </c>
      <c r="F87">
        <f>G$19*F$28/$D87</f>
        <v>1.1929959627473669E-2</v>
      </c>
      <c r="G87">
        <f>J$19*G$28/$D87</f>
        <v>8.3357316491434637E-3</v>
      </c>
      <c r="H87">
        <f>M$19*H$28/$D87</f>
        <v>1.5623944549797233E-2</v>
      </c>
      <c r="I87">
        <f>P$19*I$28/$D87</f>
        <v>9.9634949507620904E-3</v>
      </c>
      <c r="J87">
        <f>S$19*J$28/$D87</f>
        <v>8.6372992903255577E-2</v>
      </c>
      <c r="K87">
        <f>V$19*K$28/$D87</f>
        <v>6.0726154745429327E-2</v>
      </c>
      <c r="M87">
        <f t="shared" si="69"/>
        <v>100</v>
      </c>
      <c r="N87">
        <f>F$19*E$28/$D87</f>
        <v>1.0848488728739988E-2</v>
      </c>
      <c r="O87">
        <f>I$19*F$28/$D87</f>
        <v>5.9649798137368345E-3</v>
      </c>
      <c r="P87">
        <f>L$19*G$28/$D87</f>
        <v>2.2824027134559495E-3</v>
      </c>
      <c r="Q87">
        <f>O$19*H$28/$D87</f>
        <v>5.0994819016699309E-3</v>
      </c>
      <c r="R87">
        <f>R$19*I$28/$D87</f>
        <v>2.6465533462961817E-3</v>
      </c>
      <c r="S87">
        <f>U$19*J$28/$D87</f>
        <v>4.6363236747274366E-3</v>
      </c>
      <c r="T87">
        <f>X$19*K$28/$D87</f>
        <v>1.1495486083496905E-2</v>
      </c>
      <c r="AB87" s="64">
        <v>50</v>
      </c>
      <c r="AC87" s="8">
        <f>D$16*E$28/$D87</f>
        <v>1.3498619546760773</v>
      </c>
      <c r="AD87" s="8">
        <f>I$16*F$28/$D87</f>
        <v>0.97623629306431692</v>
      </c>
      <c r="AE87" s="8">
        <f t="shared" ref="AE87:AI87" si="79">F$16*G$28/$D87</f>
        <v>0.58499121829407208</v>
      </c>
      <c r="AF87" s="8">
        <f t="shared" si="79"/>
        <v>1.4703132915274577</v>
      </c>
      <c r="AG87" s="8">
        <f t="shared" si="79"/>
        <v>-0.26679940577459205</v>
      </c>
      <c r="AH87" s="8">
        <f t="shared" si="79"/>
        <v>1.7423313012203314</v>
      </c>
      <c r="AI87" s="8">
        <f t="shared" si="79"/>
        <v>0.98428068660905321</v>
      </c>
      <c r="AJ87" s="64"/>
      <c r="AK87" s="64">
        <f t="shared" si="72"/>
        <v>50</v>
      </c>
      <c r="AL87" s="64">
        <f>F$16*E$28/$D87</f>
        <v>0.50764039321151622</v>
      </c>
      <c r="AM87" s="64">
        <f>I$16*F$28/$D87</f>
        <v>0.97623629306431692</v>
      </c>
      <c r="AN87" s="64">
        <f>L$16*G$28/$D87</f>
        <v>0.32489506451542505</v>
      </c>
      <c r="AO87" s="64">
        <f>O$16*H$28/$D87</f>
        <v>0.33352781629219919</v>
      </c>
      <c r="AP87" s="64">
        <f>R$16*I$28/$D87</f>
        <v>0.36187725020385109</v>
      </c>
      <c r="AQ87" s="64">
        <f>U$16*J$28/$D87</f>
        <v>0.40954192460092365</v>
      </c>
      <c r="AR87" s="64">
        <f>X$16*K$28/$D87</f>
        <v>0.43270509029510662</v>
      </c>
    </row>
    <row r="88" spans="1:44" x14ac:dyDescent="0.25">
      <c r="D88" s="64">
        <f t="shared" ref="D88:D107" si="80">D32</f>
        <v>110</v>
      </c>
      <c r="E88" s="8">
        <f t="shared" ref="E88:E107" si="81">D$19*E$28/$D88</f>
        <v>4.4849812709725975E-2</v>
      </c>
      <c r="F88">
        <f t="shared" ref="F88:F107" si="82">G$19*F$28/$D88</f>
        <v>1.0845417843157882E-2</v>
      </c>
      <c r="G88">
        <f t="shared" ref="G88:G107" si="83">J$19*G$28/$D88</f>
        <v>7.5779378628576949E-3</v>
      </c>
      <c r="H88">
        <f t="shared" ref="H88:H107" si="84">M$19*H$28/$D88</f>
        <v>1.4203585954361121E-2</v>
      </c>
      <c r="I88">
        <f t="shared" ref="I88:I107" si="85">P$19*I$28/$D88</f>
        <v>9.0577226825109911E-3</v>
      </c>
      <c r="J88">
        <f t="shared" ref="J88:J107" si="86">S$19*J$28/$D88</f>
        <v>7.8520902639323251E-2</v>
      </c>
      <c r="K88">
        <f t="shared" ref="K88:K107" si="87">V$19*K$28/$D88</f>
        <v>5.5205595223117569E-2</v>
      </c>
      <c r="M88">
        <f t="shared" si="69"/>
        <v>110</v>
      </c>
      <c r="N88">
        <f t="shared" ref="N88:N107" si="88">F$19*E$28/$D88</f>
        <v>9.862262480672717E-3</v>
      </c>
      <c r="O88">
        <f t="shared" ref="O88:O107" si="89">I$19*F$28/$D88</f>
        <v>5.4227089215789408E-3</v>
      </c>
      <c r="P88">
        <f t="shared" ref="P88:P107" si="90">L$19*G$28/$D88</f>
        <v>2.0749115576872267E-3</v>
      </c>
      <c r="Q88">
        <f t="shared" ref="Q88:Q107" si="91">O$19*H$28/$D88</f>
        <v>4.6358926378817552E-3</v>
      </c>
      <c r="R88">
        <f t="shared" ref="R88:R107" si="92">R$19*I$28/$D88</f>
        <v>2.4059575875419832E-3</v>
      </c>
      <c r="S88">
        <f t="shared" ref="S88:S107" si="93">U$19*J$28/$D88</f>
        <v>4.2148397042976694E-3</v>
      </c>
      <c r="T88">
        <f t="shared" ref="T88:T107" si="94">X$19*K$28/$D88</f>
        <v>1.0450441894088095E-2</v>
      </c>
      <c r="AB88" s="64">
        <v>60</v>
      </c>
      <c r="AC88" s="8">
        <f t="shared" ref="AC88:AC107" si="95">D$16*E$28/$D88</f>
        <v>1.2271472315237066</v>
      </c>
      <c r="AD88" s="8">
        <f t="shared" ref="AD88:AD107" si="96">E$16*F$28/$D88</f>
        <v>-0.85641112136988817</v>
      </c>
      <c r="AE88" s="8">
        <f t="shared" ref="AE88:AE107" si="97">F$16*G$28/$D88</f>
        <v>0.53181019844915645</v>
      </c>
      <c r="AF88" s="8">
        <f t="shared" ref="AF88:AF107" si="98">G$16*H$28/$D88</f>
        <v>1.3366484468431434</v>
      </c>
      <c r="AG88" s="8">
        <f t="shared" ref="AG88:AG107" si="99">H$16*I$28/$D88</f>
        <v>-0.24254491434053824</v>
      </c>
      <c r="AH88" s="8">
        <f t="shared" ref="AH88:AH107" si="100">I$16*J$28/$D88</f>
        <v>1.5839375465639376</v>
      </c>
      <c r="AI88" s="8">
        <f t="shared" ref="AI88:AI107" si="101">J$16*K$28/$D88</f>
        <v>0.89480062419004835</v>
      </c>
      <c r="AJ88" s="64"/>
      <c r="AK88" s="64">
        <f t="shared" si="72"/>
        <v>60</v>
      </c>
      <c r="AL88" s="64">
        <f t="shared" ref="AL88:AL107" si="102">F$16*E$28/$D88</f>
        <v>0.46149126655592382</v>
      </c>
      <c r="AM88" s="64">
        <f t="shared" ref="AM88:AM107" si="103">I$16*F$28/$D88</f>
        <v>0.88748753914937906</v>
      </c>
      <c r="AN88" s="64">
        <f t="shared" ref="AN88:AN107" si="104">L$16*G$28/$D88</f>
        <v>0.29535914955947729</v>
      </c>
      <c r="AO88" s="64">
        <f t="shared" ref="AO88:AO107" si="105">O$16*H$28/$D88</f>
        <v>0.30320710572018106</v>
      </c>
      <c r="AP88" s="64">
        <f t="shared" ref="AP88:AP107" si="106">R$16*I$28/$D88</f>
        <v>0.32897931836713734</v>
      </c>
      <c r="AQ88" s="64">
        <f t="shared" ref="AQ88:AQ107" si="107">U$16*J$28/$D88</f>
        <v>0.37231084054629421</v>
      </c>
      <c r="AR88" s="64">
        <f t="shared" ref="AR88:AR107" si="108">X$16*K$28/$D88</f>
        <v>0.39336826390464241</v>
      </c>
    </row>
    <row r="89" spans="1:44" x14ac:dyDescent="0.25">
      <c r="D89" s="64">
        <f t="shared" si="80"/>
        <v>120</v>
      </c>
      <c r="E89" s="8">
        <f t="shared" si="81"/>
        <v>4.1112328317248807E-2</v>
      </c>
      <c r="F89">
        <f t="shared" si="82"/>
        <v>9.9416330228947244E-3</v>
      </c>
      <c r="G89">
        <f t="shared" si="83"/>
        <v>6.946443040952887E-3</v>
      </c>
      <c r="H89">
        <f t="shared" si="84"/>
        <v>1.3019953791497695E-2</v>
      </c>
      <c r="I89">
        <f t="shared" si="85"/>
        <v>8.3029124589684093E-3</v>
      </c>
      <c r="J89">
        <f t="shared" si="86"/>
        <v>7.1977494086046312E-2</v>
      </c>
      <c r="K89">
        <f t="shared" si="87"/>
        <v>5.0605128954524438E-2</v>
      </c>
      <c r="M89">
        <f t="shared" si="69"/>
        <v>120</v>
      </c>
      <c r="N89">
        <f t="shared" si="88"/>
        <v>9.0404072739499915E-3</v>
      </c>
      <c r="O89">
        <f t="shared" si="89"/>
        <v>4.9708165114473622E-3</v>
      </c>
      <c r="P89">
        <f t="shared" si="90"/>
        <v>1.9020022612132911E-3</v>
      </c>
      <c r="Q89">
        <f t="shared" si="91"/>
        <v>4.2495682513916094E-3</v>
      </c>
      <c r="R89">
        <f t="shared" si="92"/>
        <v>2.2054611219134847E-3</v>
      </c>
      <c r="S89">
        <f t="shared" si="93"/>
        <v>3.8636030622728637E-3</v>
      </c>
      <c r="T89">
        <f t="shared" si="94"/>
        <v>9.5795717362474209E-3</v>
      </c>
      <c r="AB89" s="64">
        <v>70</v>
      </c>
      <c r="AC89" s="8">
        <f t="shared" si="95"/>
        <v>1.1248849622300645</v>
      </c>
      <c r="AD89" s="8">
        <f t="shared" si="96"/>
        <v>-0.78504352792239751</v>
      </c>
      <c r="AE89" s="8">
        <f t="shared" si="97"/>
        <v>0.48749268191172673</v>
      </c>
      <c r="AF89" s="8">
        <f t="shared" si="98"/>
        <v>1.2252610762728815</v>
      </c>
      <c r="AG89" s="8">
        <f t="shared" si="99"/>
        <v>-0.22233283814549337</v>
      </c>
      <c r="AH89" s="8">
        <f t="shared" si="100"/>
        <v>1.4519427510169429</v>
      </c>
      <c r="AI89" s="8">
        <f t="shared" si="101"/>
        <v>0.82023390550754438</v>
      </c>
      <c r="AJ89" s="64"/>
      <c r="AK89" s="64">
        <f t="shared" si="72"/>
        <v>70</v>
      </c>
      <c r="AL89" s="64">
        <f t="shared" si="102"/>
        <v>0.42303366100959683</v>
      </c>
      <c r="AM89" s="64">
        <f t="shared" si="103"/>
        <v>0.8135302442202641</v>
      </c>
      <c r="AN89" s="64">
        <f t="shared" si="104"/>
        <v>0.27074588709618752</v>
      </c>
      <c r="AO89" s="64">
        <f t="shared" si="105"/>
        <v>0.27793984691016599</v>
      </c>
      <c r="AP89" s="64">
        <f t="shared" si="106"/>
        <v>0.30156437516987589</v>
      </c>
      <c r="AQ89" s="64">
        <f t="shared" si="107"/>
        <v>0.34128493716743635</v>
      </c>
      <c r="AR89" s="64">
        <f t="shared" si="108"/>
        <v>0.36058757524592217</v>
      </c>
    </row>
    <row r="90" spans="1:44" x14ac:dyDescent="0.25">
      <c r="D90" s="64">
        <f t="shared" si="80"/>
        <v>130</v>
      </c>
      <c r="E90" s="8">
        <f t="shared" si="81"/>
        <v>3.7949841523614289E-2</v>
      </c>
      <c r="F90">
        <f t="shared" si="82"/>
        <v>9.1768920211335921E-3</v>
      </c>
      <c r="G90">
        <f t="shared" si="83"/>
        <v>6.4121012685718955E-3</v>
      </c>
      <c r="H90">
        <f t="shared" si="84"/>
        <v>1.201841888445941E-2</v>
      </c>
      <c r="I90">
        <f t="shared" si="85"/>
        <v>7.6642268852016079E-3</v>
      </c>
      <c r="J90">
        <f t="shared" si="86"/>
        <v>6.6440763771735065E-2</v>
      </c>
      <c r="K90">
        <f t="shared" si="87"/>
        <v>4.6712426727253328E-2</v>
      </c>
      <c r="M90">
        <f t="shared" si="69"/>
        <v>130</v>
      </c>
      <c r="N90">
        <f t="shared" si="88"/>
        <v>8.3449913297999907E-3</v>
      </c>
      <c r="O90">
        <f t="shared" si="89"/>
        <v>4.5884460105667961E-3</v>
      </c>
      <c r="P90">
        <f t="shared" si="90"/>
        <v>1.7556943949661149E-3</v>
      </c>
      <c r="Q90">
        <f t="shared" si="91"/>
        <v>3.9226783858999472E-3</v>
      </c>
      <c r="R90">
        <f t="shared" si="92"/>
        <v>2.0358102663816783E-3</v>
      </c>
      <c r="S90">
        <f t="shared" si="93"/>
        <v>3.5664028267134128E-3</v>
      </c>
      <c r="T90">
        <f t="shared" si="94"/>
        <v>8.8426816026899255E-3</v>
      </c>
      <c r="AB90" s="64">
        <v>80</v>
      </c>
      <c r="AC90" s="8">
        <f t="shared" si="95"/>
        <v>1.0383553497508287</v>
      </c>
      <c r="AD90" s="8">
        <f t="shared" si="96"/>
        <v>-0.72465556423605926</v>
      </c>
      <c r="AE90" s="8">
        <f t="shared" si="97"/>
        <v>0.44999324484159392</v>
      </c>
      <c r="AF90" s="8">
        <f t="shared" si="98"/>
        <v>1.1310102242518905</v>
      </c>
      <c r="AG90" s="8">
        <f t="shared" si="99"/>
        <v>-0.2052303121343016</v>
      </c>
      <c r="AH90" s="8">
        <f t="shared" si="100"/>
        <v>1.3402548470925626</v>
      </c>
      <c r="AI90" s="8">
        <f t="shared" si="101"/>
        <v>0.75713898969927174</v>
      </c>
      <c r="AJ90" s="64"/>
      <c r="AK90" s="64">
        <f t="shared" si="72"/>
        <v>80</v>
      </c>
      <c r="AL90" s="64">
        <f t="shared" si="102"/>
        <v>0.39049261016270476</v>
      </c>
      <c r="AM90" s="64">
        <f t="shared" si="103"/>
        <v>0.75095099466485915</v>
      </c>
      <c r="AN90" s="64">
        <f t="shared" si="104"/>
        <v>0.24991928039648079</v>
      </c>
      <c r="AO90" s="64">
        <f t="shared" si="105"/>
        <v>0.2565598586863071</v>
      </c>
      <c r="AP90" s="64">
        <f t="shared" si="106"/>
        <v>0.2783671155414239</v>
      </c>
      <c r="AQ90" s="64">
        <f t="shared" si="107"/>
        <v>0.31503224969301818</v>
      </c>
      <c r="AR90" s="64">
        <f t="shared" si="108"/>
        <v>0.33285006945777434</v>
      </c>
    </row>
    <row r="91" spans="1:44" x14ac:dyDescent="0.25">
      <c r="D91" s="64">
        <f t="shared" si="80"/>
        <v>140</v>
      </c>
      <c r="E91" s="8">
        <f t="shared" si="81"/>
        <v>3.5239138557641839E-2</v>
      </c>
      <c r="F91">
        <f t="shared" si="82"/>
        <v>8.5213997339097635E-3</v>
      </c>
      <c r="G91">
        <f t="shared" si="83"/>
        <v>5.9540940351024739E-3</v>
      </c>
      <c r="H91">
        <f t="shared" si="84"/>
        <v>1.1159960392712309E-2</v>
      </c>
      <c r="I91">
        <f t="shared" si="85"/>
        <v>7.1167821076872076E-3</v>
      </c>
      <c r="J91">
        <f t="shared" si="86"/>
        <v>6.1694994930896842E-2</v>
      </c>
      <c r="K91">
        <f t="shared" si="87"/>
        <v>4.3375824818163808E-2</v>
      </c>
      <c r="M91">
        <f t="shared" si="69"/>
        <v>140</v>
      </c>
      <c r="N91">
        <f t="shared" si="88"/>
        <v>7.7489205205285632E-3</v>
      </c>
      <c r="O91">
        <f t="shared" si="89"/>
        <v>4.2606998669548818E-3</v>
      </c>
      <c r="P91">
        <f t="shared" si="90"/>
        <v>1.6302876524685352E-3</v>
      </c>
      <c r="Q91">
        <f t="shared" si="91"/>
        <v>3.6424870726213792E-3</v>
      </c>
      <c r="R91">
        <f t="shared" si="92"/>
        <v>1.8903952473544154E-3</v>
      </c>
      <c r="S91">
        <f t="shared" si="93"/>
        <v>3.3116597676624547E-3</v>
      </c>
      <c r="T91">
        <f t="shared" si="94"/>
        <v>8.2110614882120736E-3</v>
      </c>
      <c r="AB91" s="64">
        <v>90</v>
      </c>
      <c r="AC91" s="8">
        <f t="shared" si="95"/>
        <v>0.96418711048291239</v>
      </c>
      <c r="AD91" s="8">
        <f t="shared" si="96"/>
        <v>-0.6728944525049122</v>
      </c>
      <c r="AE91" s="8">
        <f t="shared" si="97"/>
        <v>0.41785087021005146</v>
      </c>
      <c r="AF91" s="8">
        <f t="shared" si="98"/>
        <v>1.0502237796624698</v>
      </c>
      <c r="AG91" s="8">
        <f t="shared" si="99"/>
        <v>-0.19057100412470862</v>
      </c>
      <c r="AH91" s="8">
        <f t="shared" si="100"/>
        <v>1.2445223580145224</v>
      </c>
      <c r="AI91" s="8">
        <f t="shared" si="101"/>
        <v>0.70305763329218085</v>
      </c>
      <c r="AJ91" s="64"/>
      <c r="AK91" s="64">
        <f t="shared" si="72"/>
        <v>90</v>
      </c>
      <c r="AL91" s="64">
        <f t="shared" si="102"/>
        <v>0.36260028086536872</v>
      </c>
      <c r="AM91" s="64">
        <f t="shared" si="103"/>
        <v>0.69731163790308359</v>
      </c>
      <c r="AN91" s="64">
        <f t="shared" si="104"/>
        <v>0.2320679032253036</v>
      </c>
      <c r="AO91" s="64">
        <f t="shared" si="105"/>
        <v>0.238234154494428</v>
      </c>
      <c r="AP91" s="64">
        <f t="shared" si="106"/>
        <v>0.25848375014560793</v>
      </c>
      <c r="AQ91" s="64">
        <f t="shared" si="107"/>
        <v>0.29252994614351691</v>
      </c>
      <c r="AR91" s="64">
        <f t="shared" si="108"/>
        <v>0.30907506449650474</v>
      </c>
    </row>
    <row r="92" spans="1:44" x14ac:dyDescent="0.25">
      <c r="D92" s="64">
        <f t="shared" si="80"/>
        <v>150</v>
      </c>
      <c r="E92" s="8">
        <f t="shared" si="81"/>
        <v>3.2889862653799048E-2</v>
      </c>
      <c r="F92">
        <f t="shared" si="82"/>
        <v>7.9533064183157798E-3</v>
      </c>
      <c r="G92">
        <f t="shared" si="83"/>
        <v>5.5571544327623094E-3</v>
      </c>
      <c r="H92">
        <f t="shared" si="84"/>
        <v>1.0415963033198155E-2</v>
      </c>
      <c r="I92">
        <f t="shared" si="85"/>
        <v>6.6423299671747272E-3</v>
      </c>
      <c r="J92">
        <f t="shared" si="86"/>
        <v>5.7581995268837054E-2</v>
      </c>
      <c r="K92">
        <f t="shared" si="87"/>
        <v>4.0484103163619549E-2</v>
      </c>
      <c r="M92">
        <f>D92</f>
        <v>150</v>
      </c>
      <c r="N92">
        <f t="shared" si="88"/>
        <v>7.2323258191599928E-3</v>
      </c>
      <c r="O92">
        <f t="shared" si="89"/>
        <v>3.9766532091578899E-3</v>
      </c>
      <c r="P92">
        <f t="shared" si="90"/>
        <v>1.5216018089706329E-3</v>
      </c>
      <c r="Q92">
        <f t="shared" si="91"/>
        <v>3.3996546011132874E-3</v>
      </c>
      <c r="R92">
        <f t="shared" si="92"/>
        <v>1.7643688975307876E-3</v>
      </c>
      <c r="S92">
        <f t="shared" si="93"/>
        <v>3.0908824498182912E-3</v>
      </c>
      <c r="T92">
        <f t="shared" si="94"/>
        <v>7.6636573889979362E-3</v>
      </c>
      <c r="AB92" s="64">
        <v>100</v>
      </c>
      <c r="AC92" s="8">
        <f t="shared" si="95"/>
        <v>0.89990796978405152</v>
      </c>
      <c r="AD92" s="8">
        <f t="shared" si="96"/>
        <v>-0.62803482233791807</v>
      </c>
      <c r="AE92" s="8">
        <f t="shared" si="97"/>
        <v>0.38999414552938139</v>
      </c>
      <c r="AF92" s="8">
        <f t="shared" si="98"/>
        <v>0.98020886101830518</v>
      </c>
      <c r="AG92" s="8">
        <f t="shared" si="99"/>
        <v>-0.1778662705163947</v>
      </c>
      <c r="AH92" s="8">
        <f t="shared" si="100"/>
        <v>1.1615542008135542</v>
      </c>
      <c r="AI92" s="8">
        <f t="shared" si="101"/>
        <v>0.65618712440603555</v>
      </c>
      <c r="AJ92" s="64"/>
      <c r="AK92" s="64">
        <f>AB92</f>
        <v>100</v>
      </c>
      <c r="AL92" s="64">
        <f t="shared" si="102"/>
        <v>0.3384269288076775</v>
      </c>
      <c r="AM92" s="64">
        <f t="shared" si="103"/>
        <v>0.65082419537621128</v>
      </c>
      <c r="AN92" s="64">
        <f t="shared" si="104"/>
        <v>0.21659670967695002</v>
      </c>
      <c r="AO92" s="64">
        <f t="shared" si="105"/>
        <v>0.22235187752813279</v>
      </c>
      <c r="AP92" s="64">
        <f t="shared" si="106"/>
        <v>0.24125150013590071</v>
      </c>
      <c r="AQ92" s="64">
        <f t="shared" si="107"/>
        <v>0.27302794973394912</v>
      </c>
      <c r="AR92" s="64">
        <f t="shared" si="108"/>
        <v>0.28847006019673777</v>
      </c>
    </row>
    <row r="93" spans="1:44" x14ac:dyDescent="0.25">
      <c r="D93" s="64">
        <f t="shared" si="80"/>
        <v>160</v>
      </c>
      <c r="E93" s="8">
        <f t="shared" si="81"/>
        <v>3.0834246237936607E-2</v>
      </c>
      <c r="F93">
        <f t="shared" si="82"/>
        <v>7.4562247671710437E-3</v>
      </c>
      <c r="G93">
        <f t="shared" si="83"/>
        <v>5.2098322807146652E-3</v>
      </c>
      <c r="H93">
        <f t="shared" si="84"/>
        <v>9.7649653436232709E-3</v>
      </c>
      <c r="I93">
        <f t="shared" si="85"/>
        <v>6.2271843442263065E-3</v>
      </c>
      <c r="J93">
        <f t="shared" si="86"/>
        <v>5.3983120564534734E-2</v>
      </c>
      <c r="K93">
        <f t="shared" si="87"/>
        <v>3.795384671589333E-2</v>
      </c>
      <c r="M93">
        <f t="shared" ref="M93:M107" si="109">D93</f>
        <v>160</v>
      </c>
      <c r="N93">
        <f t="shared" si="88"/>
        <v>6.7803054554624927E-3</v>
      </c>
      <c r="O93">
        <f t="shared" si="89"/>
        <v>3.7281123835855219E-3</v>
      </c>
      <c r="P93">
        <f t="shared" si="90"/>
        <v>1.4265016959099683E-3</v>
      </c>
      <c r="Q93">
        <f t="shared" si="91"/>
        <v>3.187176188543707E-3</v>
      </c>
      <c r="R93">
        <f t="shared" si="92"/>
        <v>1.6540958414351134E-3</v>
      </c>
      <c r="S93">
        <f t="shared" si="93"/>
        <v>2.8977022967046481E-3</v>
      </c>
      <c r="T93">
        <f t="shared" si="94"/>
        <v>7.1846788021855653E-3</v>
      </c>
      <c r="AB93" s="64">
        <v>110</v>
      </c>
      <c r="AC93" s="8">
        <f t="shared" si="95"/>
        <v>0.84366372167254833</v>
      </c>
      <c r="AD93" s="8">
        <f t="shared" si="96"/>
        <v>-0.58878264594179819</v>
      </c>
      <c r="AE93" s="8">
        <f t="shared" si="97"/>
        <v>0.36561951143379506</v>
      </c>
      <c r="AF93" s="8">
        <f t="shared" si="98"/>
        <v>0.91894580720466101</v>
      </c>
      <c r="AG93" s="8">
        <f t="shared" si="99"/>
        <v>-0.16674962860912004</v>
      </c>
      <c r="AH93" s="8">
        <f t="shared" si="100"/>
        <v>1.0889570632627072</v>
      </c>
      <c r="AI93" s="8">
        <f t="shared" si="101"/>
        <v>0.61517542913065826</v>
      </c>
      <c r="AJ93" s="64"/>
      <c r="AK93" s="64">
        <f t="shared" ref="AK93:AK107" si="110">AB93</f>
        <v>110</v>
      </c>
      <c r="AL93" s="64">
        <f t="shared" si="102"/>
        <v>0.31727524575719762</v>
      </c>
      <c r="AM93" s="64">
        <f t="shared" si="103"/>
        <v>0.61014768316519807</v>
      </c>
      <c r="AN93" s="64">
        <f t="shared" si="104"/>
        <v>0.20305941532214064</v>
      </c>
      <c r="AO93" s="64">
        <f t="shared" si="105"/>
        <v>0.20845488518262451</v>
      </c>
      <c r="AP93" s="64">
        <f t="shared" si="106"/>
        <v>0.22617328137740694</v>
      </c>
      <c r="AQ93" s="64">
        <f t="shared" si="107"/>
        <v>0.25596370287557729</v>
      </c>
      <c r="AR93" s="64">
        <f t="shared" si="108"/>
        <v>0.27044068143444167</v>
      </c>
    </row>
    <row r="94" spans="1:44" x14ac:dyDescent="0.25">
      <c r="D94" s="64">
        <f t="shared" si="80"/>
        <v>170</v>
      </c>
      <c r="E94" s="8">
        <f t="shared" si="81"/>
        <v>2.9020467047469748E-2</v>
      </c>
      <c r="F94">
        <f t="shared" si="82"/>
        <v>7.0176233102786289E-3</v>
      </c>
      <c r="G94">
        <f t="shared" si="83"/>
        <v>4.9033715583196849E-3</v>
      </c>
      <c r="H94">
        <f t="shared" si="84"/>
        <v>9.1905556175277837E-3</v>
      </c>
      <c r="I94">
        <f t="shared" si="85"/>
        <v>5.8608793828012302E-3</v>
      </c>
      <c r="J94">
        <f t="shared" si="86"/>
        <v>5.0807642884267985E-2</v>
      </c>
      <c r="K94">
        <f t="shared" si="87"/>
        <v>3.5721267497311367E-2</v>
      </c>
      <c r="M94">
        <f t="shared" si="109"/>
        <v>170</v>
      </c>
      <c r="N94">
        <f t="shared" si="88"/>
        <v>6.3814639580823465E-3</v>
      </c>
      <c r="O94">
        <f t="shared" si="89"/>
        <v>3.5088116551393145E-3</v>
      </c>
      <c r="P94">
        <f t="shared" si="90"/>
        <v>1.3425898314446761E-3</v>
      </c>
      <c r="Q94">
        <f t="shared" si="91"/>
        <v>2.99969523627643E-3</v>
      </c>
      <c r="R94">
        <f t="shared" si="92"/>
        <v>1.5567960860565773E-3</v>
      </c>
      <c r="S94">
        <f t="shared" si="93"/>
        <v>2.727249220427904E-3</v>
      </c>
      <c r="T94">
        <f t="shared" si="94"/>
        <v>6.7620506373511201E-3</v>
      </c>
      <c r="AB94" s="64">
        <v>120</v>
      </c>
      <c r="AC94" s="8">
        <f t="shared" si="95"/>
        <v>0.79403644392710426</v>
      </c>
      <c r="AD94" s="8">
        <f t="shared" si="96"/>
        <v>-0.55414837265110417</v>
      </c>
      <c r="AE94" s="8">
        <f t="shared" si="97"/>
        <v>0.34411248134945416</v>
      </c>
      <c r="AF94" s="8">
        <f t="shared" si="98"/>
        <v>0.86489017148673986</v>
      </c>
      <c r="AG94" s="8">
        <f t="shared" si="99"/>
        <v>-0.15694082692623063</v>
      </c>
      <c r="AH94" s="8">
        <f t="shared" si="100"/>
        <v>1.0249007654237243</v>
      </c>
      <c r="AI94" s="8">
        <f t="shared" si="101"/>
        <v>0.57898863918179599</v>
      </c>
      <c r="AJ94" s="64"/>
      <c r="AK94" s="64">
        <f t="shared" si="110"/>
        <v>120</v>
      </c>
      <c r="AL94" s="64">
        <f t="shared" si="102"/>
        <v>0.29861199600677424</v>
      </c>
      <c r="AM94" s="64">
        <f t="shared" si="103"/>
        <v>0.57425664297901002</v>
      </c>
      <c r="AN94" s="64">
        <f t="shared" si="104"/>
        <v>0.19111474383260296</v>
      </c>
      <c r="AO94" s="64">
        <f t="shared" si="105"/>
        <v>0.19619283311305835</v>
      </c>
      <c r="AP94" s="64">
        <f t="shared" si="106"/>
        <v>0.2128689707081477</v>
      </c>
      <c r="AQ94" s="64">
        <f t="shared" si="107"/>
        <v>0.24090701447113155</v>
      </c>
      <c r="AR94" s="64">
        <f t="shared" si="108"/>
        <v>0.25453240605594507</v>
      </c>
    </row>
    <row r="95" spans="1:44" x14ac:dyDescent="0.25">
      <c r="D95" s="64">
        <f t="shared" si="80"/>
        <v>180</v>
      </c>
      <c r="E95" s="8">
        <f t="shared" si="81"/>
        <v>2.7408218878165875E-2</v>
      </c>
      <c r="F95">
        <f t="shared" si="82"/>
        <v>6.6277553485964832E-3</v>
      </c>
      <c r="G95">
        <f t="shared" si="83"/>
        <v>4.6309620273019244E-3</v>
      </c>
      <c r="H95">
        <f t="shared" si="84"/>
        <v>8.6799691943317964E-3</v>
      </c>
      <c r="I95">
        <f t="shared" si="85"/>
        <v>5.5352749726456062E-3</v>
      </c>
      <c r="J95">
        <f t="shared" si="86"/>
        <v>4.7984996057364213E-2</v>
      </c>
      <c r="K95">
        <f t="shared" si="87"/>
        <v>3.3736752636349628E-2</v>
      </c>
      <c r="M95">
        <f t="shared" si="109"/>
        <v>180</v>
      </c>
      <c r="N95">
        <f t="shared" si="88"/>
        <v>6.0269381826333268E-3</v>
      </c>
      <c r="O95">
        <f t="shared" si="89"/>
        <v>3.3138776742982416E-3</v>
      </c>
      <c r="P95">
        <f t="shared" si="90"/>
        <v>1.2680015074755275E-3</v>
      </c>
      <c r="Q95">
        <f t="shared" si="91"/>
        <v>2.8330455009277396E-3</v>
      </c>
      <c r="R95">
        <f t="shared" si="92"/>
        <v>1.4703074146089898E-3</v>
      </c>
      <c r="S95">
        <f t="shared" si="93"/>
        <v>2.5757353748485758E-3</v>
      </c>
      <c r="T95">
        <f t="shared" si="94"/>
        <v>6.38638115749828E-3</v>
      </c>
      <c r="AB95" s="64">
        <v>130</v>
      </c>
      <c r="AC95" s="8">
        <f t="shared" si="95"/>
        <v>0.74992330815337627</v>
      </c>
      <c r="AD95" s="8">
        <f t="shared" si="96"/>
        <v>-0.52336235194826497</v>
      </c>
      <c r="AE95" s="8">
        <f t="shared" si="97"/>
        <v>0.32499512127448449</v>
      </c>
      <c r="AF95" s="8">
        <f t="shared" si="98"/>
        <v>0.81684071751525422</v>
      </c>
      <c r="AG95" s="8">
        <f t="shared" si="99"/>
        <v>-0.1482218920969956</v>
      </c>
      <c r="AH95" s="8">
        <f t="shared" si="100"/>
        <v>0.96796183401129521</v>
      </c>
      <c r="AI95" s="8">
        <f t="shared" si="101"/>
        <v>0.54682260367169622</v>
      </c>
      <c r="AJ95" s="64"/>
      <c r="AK95" s="64">
        <f t="shared" si="110"/>
        <v>130</v>
      </c>
      <c r="AL95" s="64">
        <f t="shared" si="102"/>
        <v>0.28202244067306459</v>
      </c>
      <c r="AM95" s="64">
        <f t="shared" si="103"/>
        <v>0.54235349614684281</v>
      </c>
      <c r="AN95" s="64">
        <f t="shared" si="104"/>
        <v>0.18049725806412503</v>
      </c>
      <c r="AO95" s="64">
        <f t="shared" si="105"/>
        <v>0.18529323127344399</v>
      </c>
      <c r="AP95" s="64">
        <f t="shared" si="106"/>
        <v>0.20104291677991729</v>
      </c>
      <c r="AQ95" s="64">
        <f t="shared" si="107"/>
        <v>0.22752329144495759</v>
      </c>
      <c r="AR95" s="64">
        <f t="shared" si="108"/>
        <v>0.2403917168306148</v>
      </c>
    </row>
    <row r="96" spans="1:44" x14ac:dyDescent="0.25">
      <c r="D96" s="64">
        <f t="shared" si="80"/>
        <v>190</v>
      </c>
      <c r="E96" s="8">
        <f t="shared" si="81"/>
        <v>2.5965681042472932E-2</v>
      </c>
      <c r="F96">
        <f t="shared" si="82"/>
        <v>6.2789261197229839E-3</v>
      </c>
      <c r="G96">
        <f t="shared" si="83"/>
        <v>4.387227183759718E-3</v>
      </c>
      <c r="H96">
        <f t="shared" si="84"/>
        <v>8.2231287104195961E-3</v>
      </c>
      <c r="I96">
        <f t="shared" si="85"/>
        <v>5.2439447109274163E-3</v>
      </c>
      <c r="J96">
        <f t="shared" si="86"/>
        <v>4.5459469949081885E-2</v>
      </c>
      <c r="K96">
        <f t="shared" si="87"/>
        <v>3.1961134076541754E-2</v>
      </c>
      <c r="M96">
        <f t="shared" si="109"/>
        <v>190</v>
      </c>
      <c r="N96">
        <f t="shared" si="88"/>
        <v>5.7097309098631524E-3</v>
      </c>
      <c r="O96">
        <f t="shared" si="89"/>
        <v>3.139463059861492E-3</v>
      </c>
      <c r="P96">
        <f t="shared" si="90"/>
        <v>1.201264586029447E-3</v>
      </c>
      <c r="Q96">
        <f t="shared" si="91"/>
        <v>2.6839378429841742E-3</v>
      </c>
      <c r="R96">
        <f t="shared" si="92"/>
        <v>1.3929228138400956E-3</v>
      </c>
      <c r="S96">
        <f t="shared" si="93"/>
        <v>2.4401703551197034E-3</v>
      </c>
      <c r="T96">
        <f t="shared" si="94"/>
        <v>6.0502558334194229E-3</v>
      </c>
      <c r="AB96" s="64">
        <v>140</v>
      </c>
      <c r="AC96" s="8">
        <f t="shared" si="95"/>
        <v>0.71045366035583013</v>
      </c>
      <c r="AD96" s="8">
        <f t="shared" si="96"/>
        <v>-0.49581696500361949</v>
      </c>
      <c r="AE96" s="8">
        <f t="shared" si="97"/>
        <v>0.30789011489161688</v>
      </c>
      <c r="AF96" s="8">
        <f t="shared" si="98"/>
        <v>0.77384910080392511</v>
      </c>
      <c r="AG96" s="8">
        <f t="shared" si="99"/>
        <v>-0.14042073988136425</v>
      </c>
      <c r="AH96" s="8">
        <f t="shared" si="100"/>
        <v>0.91701647432649025</v>
      </c>
      <c r="AI96" s="8">
        <f t="shared" si="101"/>
        <v>0.51804246663634379</v>
      </c>
      <c r="AJ96" s="64"/>
      <c r="AK96" s="64">
        <f t="shared" si="110"/>
        <v>140</v>
      </c>
      <c r="AL96" s="64">
        <f t="shared" si="102"/>
        <v>0.26717915432185063</v>
      </c>
      <c r="AM96" s="64">
        <f t="shared" si="103"/>
        <v>0.51380857529700896</v>
      </c>
      <c r="AN96" s="64">
        <f t="shared" si="104"/>
        <v>0.17099740237653949</v>
      </c>
      <c r="AO96" s="64">
        <f t="shared" si="105"/>
        <v>0.17554095594326274</v>
      </c>
      <c r="AP96" s="64">
        <f t="shared" si="106"/>
        <v>0.19046171063360584</v>
      </c>
      <c r="AQ96" s="64">
        <f t="shared" si="107"/>
        <v>0.21554838136890719</v>
      </c>
      <c r="AR96" s="64">
        <f t="shared" si="108"/>
        <v>0.22773952120795085</v>
      </c>
    </row>
    <row r="97" spans="3:44" x14ac:dyDescent="0.25">
      <c r="D97" s="64">
        <f t="shared" si="80"/>
        <v>200</v>
      </c>
      <c r="E97" s="8">
        <f t="shared" si="81"/>
        <v>2.4667396990349286E-2</v>
      </c>
      <c r="F97">
        <f t="shared" si="82"/>
        <v>5.9649798137368345E-3</v>
      </c>
      <c r="G97">
        <f t="shared" si="83"/>
        <v>4.1678658245717318E-3</v>
      </c>
      <c r="H97">
        <f t="shared" si="84"/>
        <v>7.8119722748986164E-3</v>
      </c>
      <c r="I97">
        <f t="shared" si="85"/>
        <v>4.9817474753810452E-3</v>
      </c>
      <c r="J97">
        <f t="shared" si="86"/>
        <v>4.3186496451627789E-2</v>
      </c>
      <c r="K97">
        <f t="shared" si="87"/>
        <v>3.0363077372714663E-2</v>
      </c>
      <c r="M97">
        <f t="shared" si="109"/>
        <v>200</v>
      </c>
      <c r="N97">
        <f t="shared" si="88"/>
        <v>5.4242443643699942E-3</v>
      </c>
      <c r="O97">
        <f t="shared" si="89"/>
        <v>2.9824899068684172E-3</v>
      </c>
      <c r="P97">
        <f t="shared" si="90"/>
        <v>1.1412013567279747E-3</v>
      </c>
      <c r="Q97">
        <f t="shared" si="91"/>
        <v>2.5497409508349654E-3</v>
      </c>
      <c r="R97">
        <f t="shared" si="92"/>
        <v>1.3232766731480908E-3</v>
      </c>
      <c r="S97">
        <f t="shared" si="93"/>
        <v>2.3181618373637183E-3</v>
      </c>
      <c r="T97">
        <f t="shared" si="94"/>
        <v>5.7477430417484524E-3</v>
      </c>
      <c r="AB97" s="64">
        <v>150</v>
      </c>
      <c r="AC97" s="8">
        <f t="shared" si="95"/>
        <v>0.67493097733803864</v>
      </c>
      <c r="AD97" s="8">
        <f t="shared" si="96"/>
        <v>-0.47102611675343853</v>
      </c>
      <c r="AE97" s="8">
        <f t="shared" si="97"/>
        <v>0.29249560914703604</v>
      </c>
      <c r="AF97" s="8">
        <f t="shared" si="98"/>
        <v>0.73515664576372886</v>
      </c>
      <c r="AG97" s="8">
        <f t="shared" si="99"/>
        <v>-0.13339970288729602</v>
      </c>
      <c r="AH97" s="8">
        <f t="shared" si="100"/>
        <v>0.87116565061016571</v>
      </c>
      <c r="AI97" s="8">
        <f t="shared" si="101"/>
        <v>0.49214034330452661</v>
      </c>
      <c r="AJ97" s="64"/>
      <c r="AK97" s="64">
        <f t="shared" si="110"/>
        <v>150</v>
      </c>
      <c r="AL97" s="64">
        <f t="shared" si="102"/>
        <v>0.25382019660575811</v>
      </c>
      <c r="AM97" s="64">
        <f t="shared" si="103"/>
        <v>0.48811814653215846</v>
      </c>
      <c r="AN97" s="64">
        <f t="shared" si="104"/>
        <v>0.16244753225771252</v>
      </c>
      <c r="AO97" s="64">
        <f t="shared" si="105"/>
        <v>0.16676390814609959</v>
      </c>
      <c r="AP97" s="64">
        <f t="shared" si="106"/>
        <v>0.18093862510192554</v>
      </c>
      <c r="AQ97" s="64">
        <f t="shared" si="107"/>
        <v>0.20477096230046182</v>
      </c>
      <c r="AR97" s="64">
        <f t="shared" si="108"/>
        <v>0.21635254514755331</v>
      </c>
    </row>
    <row r="98" spans="3:44" x14ac:dyDescent="0.25">
      <c r="D98" s="64">
        <f t="shared" si="80"/>
        <v>210</v>
      </c>
      <c r="E98" s="8">
        <f t="shared" si="81"/>
        <v>2.3492759038427891E-2</v>
      </c>
      <c r="F98">
        <f t="shared" si="82"/>
        <v>5.6809331559398426E-3</v>
      </c>
      <c r="G98">
        <f t="shared" si="83"/>
        <v>3.9693960234016496E-3</v>
      </c>
      <c r="H98">
        <f t="shared" si="84"/>
        <v>7.4399735951415392E-3</v>
      </c>
      <c r="I98">
        <f t="shared" si="85"/>
        <v>4.744521405124805E-3</v>
      </c>
      <c r="J98">
        <f t="shared" si="86"/>
        <v>4.1129996620597895E-2</v>
      </c>
      <c r="K98">
        <f t="shared" si="87"/>
        <v>2.8917216545442537E-2</v>
      </c>
      <c r="M98">
        <f t="shared" si="109"/>
        <v>210</v>
      </c>
      <c r="N98">
        <f t="shared" si="88"/>
        <v>5.1659470136857094E-3</v>
      </c>
      <c r="O98">
        <f t="shared" si="89"/>
        <v>2.8404665779699213E-3</v>
      </c>
      <c r="P98">
        <f t="shared" si="90"/>
        <v>1.0868584349790235E-3</v>
      </c>
      <c r="Q98">
        <f t="shared" si="91"/>
        <v>2.4283247150809198E-3</v>
      </c>
      <c r="R98">
        <f t="shared" si="92"/>
        <v>1.2602634982362769E-3</v>
      </c>
      <c r="S98">
        <f t="shared" si="93"/>
        <v>2.2077731784416366E-3</v>
      </c>
      <c r="T98">
        <f t="shared" si="94"/>
        <v>5.4740409921413833E-3</v>
      </c>
      <c r="AB98" s="64">
        <v>160</v>
      </c>
      <c r="AC98" s="8">
        <f t="shared" si="95"/>
        <v>0.64279140698860826</v>
      </c>
      <c r="AD98" s="8">
        <f t="shared" si="96"/>
        <v>-0.44859630166994147</v>
      </c>
      <c r="AE98" s="8">
        <f t="shared" si="97"/>
        <v>0.27856724680670097</v>
      </c>
      <c r="AF98" s="8">
        <f t="shared" si="98"/>
        <v>0.70014918644164648</v>
      </c>
      <c r="AG98" s="8">
        <f t="shared" si="99"/>
        <v>-0.12704733608313909</v>
      </c>
      <c r="AH98" s="8">
        <f t="shared" si="100"/>
        <v>0.82968157200968162</v>
      </c>
      <c r="AI98" s="8">
        <f t="shared" si="101"/>
        <v>0.4687050888614539</v>
      </c>
      <c r="AJ98" s="64"/>
      <c r="AK98" s="64">
        <f t="shared" si="110"/>
        <v>160</v>
      </c>
      <c r="AL98" s="64">
        <f t="shared" si="102"/>
        <v>0.24173352057691247</v>
      </c>
      <c r="AM98" s="64">
        <f t="shared" si="103"/>
        <v>0.46487442526872236</v>
      </c>
      <c r="AN98" s="64">
        <f t="shared" si="104"/>
        <v>0.15471193548353573</v>
      </c>
      <c r="AO98" s="64">
        <f t="shared" si="105"/>
        <v>0.158822769662952</v>
      </c>
      <c r="AP98" s="64">
        <f t="shared" si="106"/>
        <v>0.17232250009707195</v>
      </c>
      <c r="AQ98" s="64">
        <f t="shared" si="107"/>
        <v>0.19501996409567793</v>
      </c>
      <c r="AR98" s="64">
        <f t="shared" si="108"/>
        <v>0.20605004299766982</v>
      </c>
    </row>
    <row r="99" spans="3:44" x14ac:dyDescent="0.25">
      <c r="D99" s="64">
        <f t="shared" si="80"/>
        <v>220</v>
      </c>
      <c r="E99" s="8">
        <f t="shared" si="81"/>
        <v>2.2424906354862988E-2</v>
      </c>
      <c r="F99">
        <f t="shared" si="82"/>
        <v>5.4227089215789408E-3</v>
      </c>
      <c r="G99">
        <f t="shared" si="83"/>
        <v>3.7889689314288474E-3</v>
      </c>
      <c r="H99">
        <f t="shared" si="84"/>
        <v>7.1017929771805604E-3</v>
      </c>
      <c r="I99">
        <f t="shared" si="85"/>
        <v>4.5288613412554956E-3</v>
      </c>
      <c r="J99">
        <f t="shared" si="86"/>
        <v>3.9260451319661625E-2</v>
      </c>
      <c r="K99">
        <f t="shared" si="87"/>
        <v>2.7602797611558785E-2</v>
      </c>
      <c r="M99">
        <f t="shared" si="109"/>
        <v>220</v>
      </c>
      <c r="N99">
        <f t="shared" si="88"/>
        <v>4.9311312403363585E-3</v>
      </c>
      <c r="O99">
        <f t="shared" si="89"/>
        <v>2.7113544607894704E-3</v>
      </c>
      <c r="P99">
        <f t="shared" si="90"/>
        <v>1.0374557788436134E-3</v>
      </c>
      <c r="Q99">
        <f t="shared" si="91"/>
        <v>2.3179463189408776E-3</v>
      </c>
      <c r="R99">
        <f t="shared" si="92"/>
        <v>1.2029787937709916E-3</v>
      </c>
      <c r="S99">
        <f t="shared" si="93"/>
        <v>2.1074198521488347E-3</v>
      </c>
      <c r="T99">
        <f t="shared" si="94"/>
        <v>5.2252209470440474E-3</v>
      </c>
      <c r="AB99" s="64">
        <v>170</v>
      </c>
      <c r="AC99" s="8">
        <f t="shared" si="95"/>
        <v>0.61357361576185332</v>
      </c>
      <c r="AD99" s="8">
        <f t="shared" si="96"/>
        <v>-0.42820556068494409</v>
      </c>
      <c r="AE99" s="8">
        <f t="shared" si="97"/>
        <v>0.26590509922457822</v>
      </c>
      <c r="AF99" s="8">
        <f t="shared" si="98"/>
        <v>0.66832422342157172</v>
      </c>
      <c r="AG99" s="8">
        <f t="shared" si="99"/>
        <v>-0.12127245717026912</v>
      </c>
      <c r="AH99" s="8">
        <f t="shared" si="100"/>
        <v>0.7919687732819688</v>
      </c>
      <c r="AI99" s="8">
        <f t="shared" si="101"/>
        <v>0.44740031209502418</v>
      </c>
      <c r="AJ99" s="64"/>
      <c r="AK99" s="64">
        <f t="shared" si="110"/>
        <v>170</v>
      </c>
      <c r="AL99" s="64">
        <f t="shared" si="102"/>
        <v>0.23074563327796191</v>
      </c>
      <c r="AM99" s="64">
        <f t="shared" si="103"/>
        <v>0.44374376957468953</v>
      </c>
      <c r="AN99" s="64">
        <f t="shared" si="104"/>
        <v>0.14767957477973864</v>
      </c>
      <c r="AO99" s="64">
        <f t="shared" si="105"/>
        <v>0.15160355286009053</v>
      </c>
      <c r="AP99" s="64">
        <f t="shared" si="106"/>
        <v>0.16448965918356867</v>
      </c>
      <c r="AQ99" s="64">
        <f t="shared" si="107"/>
        <v>0.1861554202731471</v>
      </c>
      <c r="AR99" s="64">
        <f t="shared" si="108"/>
        <v>0.19668413195232121</v>
      </c>
    </row>
    <row r="100" spans="3:44" x14ac:dyDescent="0.25">
      <c r="D100" s="64">
        <f t="shared" si="80"/>
        <v>230</v>
      </c>
      <c r="E100" s="8">
        <f t="shared" si="81"/>
        <v>2.1449910426390682E-2</v>
      </c>
      <c r="F100">
        <f t="shared" si="82"/>
        <v>5.1869389684668131E-3</v>
      </c>
      <c r="G100">
        <f t="shared" si="83"/>
        <v>3.6242311518015062E-3</v>
      </c>
      <c r="H100">
        <f t="shared" si="84"/>
        <v>6.7930193694770574E-3</v>
      </c>
      <c r="I100">
        <f t="shared" si="85"/>
        <v>4.3319543264183002E-3</v>
      </c>
      <c r="J100">
        <f t="shared" si="86"/>
        <v>3.7553475175328511E-2</v>
      </c>
      <c r="K100">
        <f t="shared" si="87"/>
        <v>2.6402675976273621E-2</v>
      </c>
      <c r="M100">
        <f t="shared" si="109"/>
        <v>230</v>
      </c>
      <c r="N100">
        <f t="shared" si="88"/>
        <v>4.7167342298869517E-3</v>
      </c>
      <c r="O100">
        <f t="shared" si="89"/>
        <v>2.5934694842334066E-3</v>
      </c>
      <c r="P100">
        <f t="shared" si="90"/>
        <v>9.9234900585041283E-4</v>
      </c>
      <c r="Q100">
        <f t="shared" si="91"/>
        <v>2.2171660442043177E-3</v>
      </c>
      <c r="R100">
        <f t="shared" si="92"/>
        <v>1.1506753679548616E-3</v>
      </c>
      <c r="S100">
        <f t="shared" si="93"/>
        <v>2.0157929020554071E-3</v>
      </c>
      <c r="T100">
        <f t="shared" si="94"/>
        <v>4.99803742760735E-3</v>
      </c>
      <c r="AB100" s="64">
        <v>180</v>
      </c>
      <c r="AC100" s="8">
        <f t="shared" si="95"/>
        <v>0.58689650203307708</v>
      </c>
      <c r="AD100" s="8">
        <f t="shared" si="96"/>
        <v>-0.40958792761168566</v>
      </c>
      <c r="AE100" s="8">
        <f t="shared" si="97"/>
        <v>0.25434400795394441</v>
      </c>
      <c r="AF100" s="8">
        <f t="shared" si="98"/>
        <v>0.63926664849019899</v>
      </c>
      <c r="AG100" s="8">
        <f t="shared" si="99"/>
        <v>-0.11599974164112699</v>
      </c>
      <c r="AH100" s="8">
        <f t="shared" si="100"/>
        <v>0.75753534835666581</v>
      </c>
      <c r="AI100" s="8">
        <f t="shared" si="101"/>
        <v>0.42794812461263182</v>
      </c>
      <c r="AJ100" s="64"/>
      <c r="AK100" s="64">
        <f t="shared" si="110"/>
        <v>180</v>
      </c>
      <c r="AL100" s="64">
        <f t="shared" si="102"/>
        <v>0.22071321443978967</v>
      </c>
      <c r="AM100" s="64">
        <f t="shared" si="103"/>
        <v>0.42445056220187694</v>
      </c>
      <c r="AN100" s="64">
        <f t="shared" si="104"/>
        <v>0.1412587237023587</v>
      </c>
      <c r="AO100" s="64">
        <f t="shared" si="105"/>
        <v>0.14501209404008661</v>
      </c>
      <c r="AP100" s="64">
        <f t="shared" si="106"/>
        <v>0.15733793487123959</v>
      </c>
      <c r="AQ100" s="64">
        <f t="shared" si="107"/>
        <v>0.17806170634822768</v>
      </c>
      <c r="AR100" s="64">
        <f t="shared" si="108"/>
        <v>0.18813264795439419</v>
      </c>
    </row>
    <row r="101" spans="3:44" x14ac:dyDescent="0.25">
      <c r="D101" s="64">
        <f t="shared" si="80"/>
        <v>240</v>
      </c>
      <c r="E101" s="8">
        <f t="shared" si="81"/>
        <v>2.0556164158624404E-2</v>
      </c>
      <c r="F101">
        <f t="shared" si="82"/>
        <v>4.9708165114473622E-3</v>
      </c>
      <c r="G101">
        <f t="shared" si="83"/>
        <v>3.4732215204764435E-3</v>
      </c>
      <c r="H101">
        <f t="shared" si="84"/>
        <v>6.5099768957488473E-3</v>
      </c>
      <c r="I101">
        <f t="shared" si="85"/>
        <v>4.1514562294842046E-3</v>
      </c>
      <c r="J101">
        <f t="shared" si="86"/>
        <v>3.5988747043023156E-2</v>
      </c>
      <c r="K101">
        <f t="shared" si="87"/>
        <v>2.5302564477262219E-2</v>
      </c>
      <c r="M101">
        <f t="shared" si="109"/>
        <v>240</v>
      </c>
      <c r="N101">
        <f t="shared" si="88"/>
        <v>4.5202036369749957E-3</v>
      </c>
      <c r="O101">
        <f t="shared" si="89"/>
        <v>2.4854082557236811E-3</v>
      </c>
      <c r="P101">
        <f t="shared" si="90"/>
        <v>9.5100113060664555E-4</v>
      </c>
      <c r="Q101">
        <f t="shared" si="91"/>
        <v>2.1247841256958047E-3</v>
      </c>
      <c r="R101">
        <f t="shared" si="92"/>
        <v>1.1027305609567423E-3</v>
      </c>
      <c r="S101">
        <f t="shared" si="93"/>
        <v>1.9318015311364318E-3</v>
      </c>
      <c r="T101">
        <f t="shared" si="94"/>
        <v>4.7897858681237105E-3</v>
      </c>
      <c r="AB101" s="64">
        <v>190</v>
      </c>
      <c r="AC101" s="8">
        <f t="shared" si="95"/>
        <v>0.56244248111503226</v>
      </c>
      <c r="AD101" s="8">
        <f t="shared" si="96"/>
        <v>-0.39252176396119876</v>
      </c>
      <c r="AE101" s="8">
        <f t="shared" si="97"/>
        <v>0.24374634095586337</v>
      </c>
      <c r="AF101" s="8">
        <f t="shared" si="98"/>
        <v>0.61263053813644075</v>
      </c>
      <c r="AG101" s="8">
        <f t="shared" si="99"/>
        <v>-0.11116641907274669</v>
      </c>
      <c r="AH101" s="8">
        <f t="shared" si="100"/>
        <v>0.72597137550847146</v>
      </c>
      <c r="AI101" s="8">
        <f t="shared" si="101"/>
        <v>0.41011695275377219</v>
      </c>
      <c r="AJ101" s="64"/>
      <c r="AK101" s="64">
        <f t="shared" si="110"/>
        <v>190</v>
      </c>
      <c r="AL101" s="64">
        <f t="shared" si="102"/>
        <v>0.21151683050479841</v>
      </c>
      <c r="AM101" s="64">
        <f t="shared" si="103"/>
        <v>0.40676512211013205</v>
      </c>
      <c r="AN101" s="64">
        <f t="shared" si="104"/>
        <v>0.13537294354809376</v>
      </c>
      <c r="AO101" s="64">
        <f t="shared" si="105"/>
        <v>0.13896992345508299</v>
      </c>
      <c r="AP101" s="64">
        <f t="shared" si="106"/>
        <v>0.15078218758493794</v>
      </c>
      <c r="AQ101" s="64">
        <f t="shared" si="107"/>
        <v>0.17064246858371818</v>
      </c>
      <c r="AR101" s="64">
        <f t="shared" si="108"/>
        <v>0.18029378762296108</v>
      </c>
    </row>
    <row r="102" spans="3:44" x14ac:dyDescent="0.25">
      <c r="D102" s="64">
        <f t="shared" si="80"/>
        <v>250</v>
      </c>
      <c r="E102" s="8">
        <f t="shared" si="81"/>
        <v>1.973391759227943E-2</v>
      </c>
      <c r="F102">
        <f t="shared" si="82"/>
        <v>4.7719838509894677E-3</v>
      </c>
      <c r="G102">
        <f t="shared" si="83"/>
        <v>3.3342926596573856E-3</v>
      </c>
      <c r="H102">
        <f t="shared" si="84"/>
        <v>6.2495778199188933E-3</v>
      </c>
      <c r="I102">
        <f t="shared" si="85"/>
        <v>3.9853979803048363E-3</v>
      </c>
      <c r="J102">
        <f t="shared" si="86"/>
        <v>3.4549197161302232E-2</v>
      </c>
      <c r="K102">
        <f t="shared" si="87"/>
        <v>2.4290461898171731E-2</v>
      </c>
      <c r="M102">
        <f t="shared" si="109"/>
        <v>250</v>
      </c>
      <c r="N102">
        <f t="shared" si="88"/>
        <v>4.3393954914959952E-3</v>
      </c>
      <c r="O102">
        <f t="shared" si="89"/>
        <v>2.3859919254947339E-3</v>
      </c>
      <c r="P102">
        <f t="shared" si="90"/>
        <v>9.1296108538237977E-4</v>
      </c>
      <c r="Q102">
        <f t="shared" si="91"/>
        <v>2.0397927606679725E-3</v>
      </c>
      <c r="R102">
        <f t="shared" si="92"/>
        <v>1.0586213385184726E-3</v>
      </c>
      <c r="S102">
        <f t="shared" si="93"/>
        <v>1.8545294698909746E-3</v>
      </c>
      <c r="T102">
        <f t="shared" si="94"/>
        <v>4.5981944333987621E-3</v>
      </c>
      <c r="AB102" s="64">
        <v>200</v>
      </c>
      <c r="AC102" s="8">
        <f t="shared" si="95"/>
        <v>0.53994478187043093</v>
      </c>
      <c r="AD102" s="8">
        <f t="shared" si="96"/>
        <v>-0.37682089340275082</v>
      </c>
      <c r="AE102" s="8">
        <f t="shared" si="97"/>
        <v>0.23399648731762884</v>
      </c>
      <c r="AF102" s="8">
        <f t="shared" si="98"/>
        <v>0.58812531661098311</v>
      </c>
      <c r="AG102" s="8">
        <f t="shared" si="99"/>
        <v>-0.10671976230983682</v>
      </c>
      <c r="AH102" s="8">
        <f t="shared" si="100"/>
        <v>0.69693252048813259</v>
      </c>
      <c r="AI102" s="8">
        <f t="shared" si="101"/>
        <v>0.3937122746436213</v>
      </c>
      <c r="AJ102" s="64"/>
      <c r="AK102" s="64">
        <f t="shared" si="110"/>
        <v>200</v>
      </c>
      <c r="AL102" s="64">
        <f t="shared" si="102"/>
        <v>0.20305615728460649</v>
      </c>
      <c r="AM102" s="64">
        <f t="shared" si="103"/>
        <v>0.39049451722572676</v>
      </c>
      <c r="AN102" s="64">
        <f t="shared" si="104"/>
        <v>0.12995802580617002</v>
      </c>
      <c r="AO102" s="64">
        <f t="shared" si="105"/>
        <v>0.13341112651687967</v>
      </c>
      <c r="AP102" s="64">
        <f t="shared" si="106"/>
        <v>0.14475090008154043</v>
      </c>
      <c r="AQ102" s="64">
        <f t="shared" si="107"/>
        <v>0.16381676984036947</v>
      </c>
      <c r="AR102" s="64">
        <f t="shared" si="108"/>
        <v>0.17308203611804265</v>
      </c>
    </row>
    <row r="103" spans="3:44" x14ac:dyDescent="0.25">
      <c r="D103" s="64">
        <f t="shared" si="80"/>
        <v>260</v>
      </c>
      <c r="E103" s="8">
        <f t="shared" si="81"/>
        <v>1.8974920761807144E-2</v>
      </c>
      <c r="F103">
        <f t="shared" si="82"/>
        <v>4.5884460105667961E-3</v>
      </c>
      <c r="G103">
        <f t="shared" si="83"/>
        <v>3.2060506342859478E-3</v>
      </c>
      <c r="H103">
        <f t="shared" si="84"/>
        <v>6.0092094422297048E-3</v>
      </c>
      <c r="I103">
        <f t="shared" si="85"/>
        <v>3.8321134426008039E-3</v>
      </c>
      <c r="J103">
        <f t="shared" si="86"/>
        <v>3.3220381885867532E-2</v>
      </c>
      <c r="K103">
        <f t="shared" si="87"/>
        <v>2.3356213363626664E-2</v>
      </c>
      <c r="M103">
        <f t="shared" si="109"/>
        <v>260</v>
      </c>
      <c r="N103">
        <f t="shared" si="88"/>
        <v>4.1724956648999953E-3</v>
      </c>
      <c r="O103">
        <f t="shared" si="89"/>
        <v>2.294223005283398E-3</v>
      </c>
      <c r="P103">
        <f t="shared" si="90"/>
        <v>8.7784719748305743E-4</v>
      </c>
      <c r="Q103">
        <f t="shared" si="91"/>
        <v>1.9613391929499736E-3</v>
      </c>
      <c r="R103">
        <f t="shared" si="92"/>
        <v>1.0179051331908392E-3</v>
      </c>
      <c r="S103">
        <f t="shared" si="93"/>
        <v>1.7832014133567064E-3</v>
      </c>
      <c r="T103">
        <f t="shared" si="94"/>
        <v>4.4213408013449628E-3</v>
      </c>
      <c r="AB103" s="64">
        <v>210</v>
      </c>
      <c r="AC103" s="8">
        <f t="shared" si="95"/>
        <v>0.51917767487541433</v>
      </c>
      <c r="AD103" s="8">
        <f t="shared" si="96"/>
        <v>-0.36232778211802963</v>
      </c>
      <c r="AE103" s="8">
        <f t="shared" si="97"/>
        <v>0.22499662242079696</v>
      </c>
      <c r="AF103" s="8">
        <f t="shared" si="98"/>
        <v>0.56550511212594523</v>
      </c>
      <c r="AG103" s="8">
        <f t="shared" si="99"/>
        <v>-0.1026151560671508</v>
      </c>
      <c r="AH103" s="8">
        <f t="shared" si="100"/>
        <v>0.6701274235462813</v>
      </c>
      <c r="AI103" s="8">
        <f t="shared" si="101"/>
        <v>0.37856949484963587</v>
      </c>
      <c r="AJ103" s="64"/>
      <c r="AK103" s="64">
        <f t="shared" si="110"/>
        <v>210</v>
      </c>
      <c r="AL103" s="64">
        <f t="shared" si="102"/>
        <v>0.19524630508135238</v>
      </c>
      <c r="AM103" s="64">
        <f t="shared" si="103"/>
        <v>0.37547549733242958</v>
      </c>
      <c r="AN103" s="64">
        <f t="shared" si="104"/>
        <v>0.12495964019824039</v>
      </c>
      <c r="AO103" s="64">
        <f t="shared" si="105"/>
        <v>0.12827992934315355</v>
      </c>
      <c r="AP103" s="64">
        <f t="shared" si="106"/>
        <v>0.13918355777071195</v>
      </c>
      <c r="AQ103" s="64">
        <f t="shared" si="107"/>
        <v>0.15751612484650909</v>
      </c>
      <c r="AR103" s="64">
        <f t="shared" si="108"/>
        <v>0.16642503472888717</v>
      </c>
    </row>
    <row r="104" spans="3:44" x14ac:dyDescent="0.25">
      <c r="D104" s="64">
        <f t="shared" si="80"/>
        <v>270</v>
      </c>
      <c r="E104" s="8">
        <f t="shared" si="81"/>
        <v>1.8272145918777249E-2</v>
      </c>
      <c r="F104">
        <f t="shared" si="82"/>
        <v>4.4185035657309888E-3</v>
      </c>
      <c r="G104">
        <f t="shared" si="83"/>
        <v>3.0873080182012829E-3</v>
      </c>
      <c r="H104">
        <f t="shared" si="84"/>
        <v>5.7866461295545306E-3</v>
      </c>
      <c r="I104">
        <f t="shared" si="85"/>
        <v>3.6901833150970705E-3</v>
      </c>
      <c r="J104">
        <f t="shared" si="86"/>
        <v>3.1989997371576137E-2</v>
      </c>
      <c r="K104">
        <f t="shared" si="87"/>
        <v>2.2491168424233085E-2</v>
      </c>
      <c r="M104">
        <f t="shared" si="109"/>
        <v>270</v>
      </c>
      <c r="N104">
        <f t="shared" si="88"/>
        <v>4.0179587884222184E-3</v>
      </c>
      <c r="O104">
        <f t="shared" si="89"/>
        <v>2.2092517828654944E-3</v>
      </c>
      <c r="P104">
        <f t="shared" si="90"/>
        <v>8.4533433831701827E-4</v>
      </c>
      <c r="Q104">
        <f t="shared" si="91"/>
        <v>1.888697000618493E-3</v>
      </c>
      <c r="R104">
        <f t="shared" si="92"/>
        <v>9.8020494307265982E-4</v>
      </c>
      <c r="S104">
        <f t="shared" si="93"/>
        <v>1.7171569165657173E-3</v>
      </c>
      <c r="T104">
        <f t="shared" si="94"/>
        <v>4.2575874383321867E-3</v>
      </c>
      <c r="AB104" s="64">
        <v>220</v>
      </c>
      <c r="AC104" s="8">
        <f t="shared" si="95"/>
        <v>0.49994887210225086</v>
      </c>
      <c r="AD104" s="8">
        <f t="shared" si="96"/>
        <v>-0.34890823463217668</v>
      </c>
      <c r="AE104" s="8">
        <f t="shared" si="97"/>
        <v>0.21666341418298965</v>
      </c>
      <c r="AF104" s="8">
        <f t="shared" si="98"/>
        <v>0.54456047834350285</v>
      </c>
      <c r="AG104" s="8">
        <f t="shared" si="99"/>
        <v>-9.8814594731330391E-2</v>
      </c>
      <c r="AH104" s="8">
        <f t="shared" si="100"/>
        <v>0.64530788934086347</v>
      </c>
      <c r="AI104" s="8">
        <f t="shared" si="101"/>
        <v>0.36454840244779751</v>
      </c>
      <c r="AJ104" s="64"/>
      <c r="AK104" s="64">
        <f t="shared" si="110"/>
        <v>220</v>
      </c>
      <c r="AL104" s="64">
        <f t="shared" si="102"/>
        <v>0.18801496044870972</v>
      </c>
      <c r="AM104" s="64">
        <f t="shared" si="103"/>
        <v>0.3615689974312285</v>
      </c>
      <c r="AN104" s="64">
        <f t="shared" si="104"/>
        <v>0.12033150537608335</v>
      </c>
      <c r="AO104" s="64">
        <f t="shared" si="105"/>
        <v>0.12352882084896266</v>
      </c>
      <c r="AP104" s="64">
        <f t="shared" si="106"/>
        <v>0.13402861118661152</v>
      </c>
      <c r="AQ104" s="64">
        <f t="shared" si="107"/>
        <v>0.1516821942966384</v>
      </c>
      <c r="AR104" s="64">
        <f t="shared" si="108"/>
        <v>0.16026114455374318</v>
      </c>
    </row>
    <row r="105" spans="3:44" x14ac:dyDescent="0.25">
      <c r="D105" s="64">
        <f t="shared" si="80"/>
        <v>280</v>
      </c>
      <c r="E105" s="8">
        <f t="shared" si="81"/>
        <v>1.7619569278820919E-2</v>
      </c>
      <c r="F105">
        <f t="shared" si="82"/>
        <v>4.2606998669548818E-3</v>
      </c>
      <c r="G105">
        <f t="shared" si="83"/>
        <v>2.977047017551237E-3</v>
      </c>
      <c r="H105">
        <f t="shared" si="84"/>
        <v>5.5799801963561544E-3</v>
      </c>
      <c r="I105">
        <f t="shared" si="85"/>
        <v>3.5583910538436038E-3</v>
      </c>
      <c r="J105">
        <f t="shared" si="86"/>
        <v>3.0847497465448421E-2</v>
      </c>
      <c r="K105">
        <f t="shared" si="87"/>
        <v>2.1687912409081904E-2</v>
      </c>
      <c r="M105">
        <f t="shared" si="109"/>
        <v>280</v>
      </c>
      <c r="N105">
        <f t="shared" si="88"/>
        <v>3.8744602602642816E-3</v>
      </c>
      <c r="O105">
        <f t="shared" si="89"/>
        <v>2.1303499334774409E-3</v>
      </c>
      <c r="P105">
        <f t="shared" si="90"/>
        <v>8.1514382623426758E-4</v>
      </c>
      <c r="Q105">
        <f t="shared" si="91"/>
        <v>1.8212435363106896E-3</v>
      </c>
      <c r="R105">
        <f t="shared" si="92"/>
        <v>9.4519762367720769E-4</v>
      </c>
      <c r="S105">
        <f t="shared" si="93"/>
        <v>1.6558298838312273E-3</v>
      </c>
      <c r="T105">
        <f t="shared" si="94"/>
        <v>4.1055307441060368E-3</v>
      </c>
      <c r="AB105" s="64">
        <v>230</v>
      </c>
      <c r="AC105" s="8">
        <f t="shared" si="95"/>
        <v>0.4820935552414562</v>
      </c>
      <c r="AD105" s="8">
        <f t="shared" si="96"/>
        <v>-0.3364472262524561</v>
      </c>
      <c r="AE105" s="8">
        <f t="shared" si="97"/>
        <v>0.20892543510502573</v>
      </c>
      <c r="AF105" s="8">
        <f t="shared" si="98"/>
        <v>0.52511188983123491</v>
      </c>
      <c r="AG105" s="8">
        <f t="shared" si="99"/>
        <v>-9.528550206235431E-2</v>
      </c>
      <c r="AH105" s="8">
        <f t="shared" si="100"/>
        <v>0.62226117900726119</v>
      </c>
      <c r="AI105" s="8">
        <f t="shared" si="101"/>
        <v>0.35152881664609043</v>
      </c>
      <c r="AJ105" s="64"/>
      <c r="AK105" s="64">
        <f t="shared" si="110"/>
        <v>230</v>
      </c>
      <c r="AL105" s="64">
        <f t="shared" si="102"/>
        <v>0.18130014043268436</v>
      </c>
      <c r="AM105" s="64">
        <f t="shared" si="103"/>
        <v>0.3486558189515418</v>
      </c>
      <c r="AN105" s="64">
        <f t="shared" si="104"/>
        <v>0.1160339516126518</v>
      </c>
      <c r="AO105" s="64">
        <f t="shared" si="105"/>
        <v>0.119117077247214</v>
      </c>
      <c r="AP105" s="64">
        <f t="shared" si="106"/>
        <v>0.12924187507280396</v>
      </c>
      <c r="AQ105" s="64">
        <f t="shared" si="107"/>
        <v>0.14626497307175845</v>
      </c>
      <c r="AR105" s="64">
        <f t="shared" si="108"/>
        <v>0.15453753224825237</v>
      </c>
    </row>
    <row r="106" spans="3:44" x14ac:dyDescent="0.25">
      <c r="D106" s="64">
        <f t="shared" si="80"/>
        <v>290</v>
      </c>
      <c r="E106" s="8">
        <f t="shared" si="81"/>
        <v>1.7011997924378817E-2</v>
      </c>
      <c r="F106">
        <f t="shared" si="82"/>
        <v>4.1137791818874727E-3</v>
      </c>
      <c r="G106">
        <f t="shared" si="83"/>
        <v>2.8743902238425739E-3</v>
      </c>
      <c r="H106">
        <f t="shared" si="84"/>
        <v>5.3875670861369771E-3</v>
      </c>
      <c r="I106">
        <f t="shared" si="85"/>
        <v>3.4356879140558932E-3</v>
      </c>
      <c r="J106">
        <f t="shared" si="86"/>
        <v>2.9783790656295026E-2</v>
      </c>
      <c r="K106">
        <f t="shared" si="87"/>
        <v>2.0940053360492872E-2</v>
      </c>
      <c r="M106">
        <f t="shared" si="109"/>
        <v>290</v>
      </c>
      <c r="N106">
        <f t="shared" si="88"/>
        <v>3.7408581823241342E-3</v>
      </c>
      <c r="O106">
        <f t="shared" si="89"/>
        <v>2.0568895909437363E-3</v>
      </c>
      <c r="P106">
        <f t="shared" si="90"/>
        <v>7.8703541843308598E-4</v>
      </c>
      <c r="Q106">
        <f t="shared" si="91"/>
        <v>1.7584420350585969E-3</v>
      </c>
      <c r="R106">
        <f t="shared" si="92"/>
        <v>9.1260460217109708E-4</v>
      </c>
      <c r="S106">
        <f t="shared" si="93"/>
        <v>1.5987323016301506E-3</v>
      </c>
      <c r="T106">
        <f t="shared" si="94"/>
        <v>3.9639607184472087E-3</v>
      </c>
      <c r="AB106" s="64">
        <v>240</v>
      </c>
      <c r="AC106" s="8">
        <f t="shared" si="95"/>
        <v>0.46546963954347492</v>
      </c>
      <c r="AD106" s="8">
        <f t="shared" si="96"/>
        <v>-0.32484559776099209</v>
      </c>
      <c r="AE106" s="8">
        <f t="shared" si="97"/>
        <v>0.20172110975657659</v>
      </c>
      <c r="AF106" s="8">
        <f t="shared" si="98"/>
        <v>0.50700458328533027</v>
      </c>
      <c r="AG106" s="8">
        <f t="shared" si="99"/>
        <v>-9.199979509468692E-2</v>
      </c>
      <c r="AH106" s="8">
        <f t="shared" si="100"/>
        <v>0.60080389697252812</v>
      </c>
      <c r="AI106" s="8">
        <f t="shared" si="101"/>
        <v>0.33940713331346661</v>
      </c>
      <c r="AJ106" s="64"/>
      <c r="AK106" s="64">
        <f t="shared" si="110"/>
        <v>240</v>
      </c>
      <c r="AL106" s="64">
        <f t="shared" si="102"/>
        <v>0.17504841145224698</v>
      </c>
      <c r="AM106" s="64">
        <f t="shared" si="103"/>
        <v>0.33663320450493689</v>
      </c>
      <c r="AN106" s="64">
        <f t="shared" si="104"/>
        <v>0.11203278086738794</v>
      </c>
      <c r="AO106" s="64">
        <f t="shared" si="105"/>
        <v>0.11500959182489627</v>
      </c>
      <c r="AP106" s="64">
        <f t="shared" si="106"/>
        <v>0.12478525869098313</v>
      </c>
      <c r="AQ106" s="64">
        <f t="shared" si="107"/>
        <v>0.14122135331066332</v>
      </c>
      <c r="AR106" s="64">
        <f t="shared" si="108"/>
        <v>0.14920865182589885</v>
      </c>
    </row>
    <row r="107" spans="3:44" x14ac:dyDescent="0.25">
      <c r="D107" s="64">
        <f t="shared" si="80"/>
        <v>300</v>
      </c>
      <c r="E107" s="8">
        <f t="shared" si="81"/>
        <v>1.6444931326899524E-2</v>
      </c>
      <c r="F107">
        <f t="shared" si="82"/>
        <v>3.9766532091578899E-3</v>
      </c>
      <c r="G107">
        <f t="shared" si="83"/>
        <v>2.7785772163811547E-3</v>
      </c>
      <c r="H107">
        <f t="shared" si="84"/>
        <v>5.2079815165990773E-3</v>
      </c>
      <c r="I107">
        <f t="shared" si="85"/>
        <v>3.3211649835873636E-3</v>
      </c>
      <c r="J107">
        <f t="shared" si="86"/>
        <v>2.8790997634418527E-2</v>
      </c>
      <c r="K107">
        <f t="shared" si="87"/>
        <v>2.0242051581809774E-2</v>
      </c>
      <c r="M107">
        <f t="shared" si="109"/>
        <v>300</v>
      </c>
      <c r="N107">
        <f t="shared" si="88"/>
        <v>3.6161629095799964E-3</v>
      </c>
      <c r="O107">
        <f t="shared" si="89"/>
        <v>1.988326604578945E-3</v>
      </c>
      <c r="P107">
        <f t="shared" si="90"/>
        <v>7.6080090448531646E-4</v>
      </c>
      <c r="Q107">
        <f t="shared" si="91"/>
        <v>1.6998273005566437E-3</v>
      </c>
      <c r="R107">
        <f t="shared" si="92"/>
        <v>8.8218444876539382E-4</v>
      </c>
      <c r="S107">
        <f t="shared" si="93"/>
        <v>1.5454412249091456E-3</v>
      </c>
      <c r="T107">
        <f t="shared" si="94"/>
        <v>3.8318286944989681E-3</v>
      </c>
      <c r="AB107" s="64">
        <v>250</v>
      </c>
      <c r="AC107" s="8">
        <f t="shared" si="95"/>
        <v>0.44995398489202576</v>
      </c>
      <c r="AD107" s="8">
        <f t="shared" si="96"/>
        <v>-0.31401741116895904</v>
      </c>
      <c r="AE107" s="8">
        <f t="shared" si="97"/>
        <v>0.19499707276469069</v>
      </c>
      <c r="AF107" s="8">
        <f t="shared" si="98"/>
        <v>0.49010443050915259</v>
      </c>
      <c r="AG107" s="8">
        <f t="shared" si="99"/>
        <v>-8.8933135258197349E-2</v>
      </c>
      <c r="AH107" s="8">
        <f t="shared" si="100"/>
        <v>0.5807771004067771</v>
      </c>
      <c r="AI107" s="8">
        <f t="shared" si="101"/>
        <v>0.32809356220301777</v>
      </c>
      <c r="AJ107" s="64"/>
      <c r="AK107" s="64">
        <f t="shared" si="110"/>
        <v>250</v>
      </c>
      <c r="AL107" s="64">
        <f t="shared" si="102"/>
        <v>0.16921346440383875</v>
      </c>
      <c r="AM107" s="64">
        <f t="shared" si="103"/>
        <v>0.32541209768810564</v>
      </c>
      <c r="AN107" s="64">
        <f t="shared" si="104"/>
        <v>0.10829835483847501</v>
      </c>
      <c r="AO107" s="64">
        <f t="shared" si="105"/>
        <v>0.1111759387640664</v>
      </c>
      <c r="AP107" s="64">
        <f t="shared" si="106"/>
        <v>0.12062575006795036</v>
      </c>
      <c r="AQ107" s="64">
        <f t="shared" si="107"/>
        <v>0.13651397486697456</v>
      </c>
      <c r="AR107" s="64">
        <f t="shared" si="108"/>
        <v>0.14423503009836888</v>
      </c>
    </row>
    <row r="108" spans="3:44" x14ac:dyDescent="0.25">
      <c r="D108" s="29" t="s">
        <v>111</v>
      </c>
    </row>
    <row r="111" spans="3:44" x14ac:dyDescent="0.25">
      <c r="C111" s="2" t="s">
        <v>137</v>
      </c>
      <c r="AK111" s="2" t="s">
        <v>143</v>
      </c>
    </row>
    <row r="112" spans="3:44" x14ac:dyDescent="0.25">
      <c r="D112" t="s">
        <v>138</v>
      </c>
      <c r="M112" t="s">
        <v>138</v>
      </c>
      <c r="AK112" s="18" t="s">
        <v>135</v>
      </c>
      <c r="AL112" s="18" t="s">
        <v>59</v>
      </c>
      <c r="AM112" s="18" t="s">
        <v>61</v>
      </c>
      <c r="AN112" s="18" t="s">
        <v>60</v>
      </c>
      <c r="AO112" s="18" t="s">
        <v>62</v>
      </c>
      <c r="AP112" s="18" t="s">
        <v>63</v>
      </c>
      <c r="AQ112" s="18" t="s">
        <v>64</v>
      </c>
      <c r="AR112" s="18" t="s">
        <v>65</v>
      </c>
    </row>
    <row r="113" spans="4:44" x14ac:dyDescent="0.25">
      <c r="D113" s="30">
        <v>0.9</v>
      </c>
      <c r="E113" s="8">
        <f>D$19/D113</f>
        <v>4.021453873988097E-2</v>
      </c>
      <c r="F113">
        <f>G$19/$D113</f>
        <v>8.694009664430959E-3</v>
      </c>
      <c r="G113">
        <f>J$19/$D113</f>
        <v>5.8963101951896154E-3</v>
      </c>
      <c r="H113">
        <f>M$19/$D113</f>
        <v>1.0098264003702442E-2</v>
      </c>
      <c r="I113">
        <f>P$19/$D113</f>
        <v>8.9206687713869557E-3</v>
      </c>
      <c r="J113">
        <f>S$19/$D113</f>
        <v>3.5268202323104125E-2</v>
      </c>
      <c r="K113">
        <f>V$19/$D113</f>
        <v>3.4177865147384821E-2</v>
      </c>
      <c r="M113" s="30">
        <v>0.9</v>
      </c>
      <c r="N113" s="8">
        <f>F$19/M113</f>
        <v>8.8429875763088948E-3</v>
      </c>
      <c r="O113">
        <f>I$19/$D113</f>
        <v>4.3470048322154795E-3</v>
      </c>
      <c r="P113">
        <f>L$19/$D113</f>
        <v>1.6144658867781095E-3</v>
      </c>
      <c r="Q113">
        <f>O$19/$D113</f>
        <v>3.2959611678751032E-3</v>
      </c>
      <c r="R113">
        <f>R$19/$D113</f>
        <v>2.3695526423996613E-3</v>
      </c>
      <c r="S113">
        <f>U$19/$D113</f>
        <v>1.89312418036543E-3</v>
      </c>
      <c r="T113">
        <f>X$19/$D113</f>
        <v>6.4698839373650242E-3</v>
      </c>
      <c r="AK113" s="30">
        <v>0.9</v>
      </c>
      <c r="AL113" s="8">
        <f>F$16/AK113</f>
        <v>0.41379567261839123</v>
      </c>
      <c r="AM113">
        <f>I$16/$AK113</f>
        <v>0.7114364198788784</v>
      </c>
      <c r="AN113">
        <f>L$16/$D113</f>
        <v>0.22981570927441433</v>
      </c>
      <c r="AO113">
        <f>O$16/$D113</f>
        <v>0.21556988574570346</v>
      </c>
      <c r="AP113">
        <f>R$16/$D113</f>
        <v>0.32400147748576519</v>
      </c>
      <c r="AQ113">
        <f>U$16/$D113</f>
        <v>0.16722596926561301</v>
      </c>
      <c r="AR113">
        <f>X$16/$D113</f>
        <v>0.24353487038146843</v>
      </c>
    </row>
    <row r="114" spans="4:44" x14ac:dyDescent="0.25">
      <c r="D114" s="30">
        <v>0.95</v>
      </c>
      <c r="E114" s="8">
        <f t="shared" ref="E114:E135" si="111">D$19/D114</f>
        <v>3.8097984069360921E-2</v>
      </c>
      <c r="F114">
        <f t="shared" ref="F114:F135" si="112">G$19/$D114</f>
        <v>8.2364302084082779E-3</v>
      </c>
      <c r="G114">
        <f t="shared" ref="G114:G135" si="113">J$19/$D114</f>
        <v>5.5859780796533205E-3</v>
      </c>
      <c r="H114">
        <f t="shared" ref="H114:H135" si="114">M$19/$D114</f>
        <v>9.566776424560209E-3</v>
      </c>
      <c r="I114">
        <f t="shared" ref="I114:I135" si="115">P$19/$D114</f>
        <v>8.4511598886823792E-3</v>
      </c>
      <c r="J114">
        <f t="shared" ref="J114:J135" si="116">S$19/$D114</f>
        <v>3.3411981148203908E-2</v>
      </c>
      <c r="K114">
        <f t="shared" ref="K114:K135" si="117">V$19/$D114</f>
        <v>3.2379030139627722E-2</v>
      </c>
      <c r="M114" s="30">
        <v>0.95</v>
      </c>
      <c r="N114" s="8">
        <f t="shared" ref="N114:N135" si="118">F$19/M114</f>
        <v>8.3775671775557954E-3</v>
      </c>
      <c r="O114">
        <f t="shared" ref="O114:O135" si="119">I$19/$D114</f>
        <v>4.118215104204139E-3</v>
      </c>
      <c r="P114">
        <f t="shared" ref="P114:P135" si="120">L$19/$D114</f>
        <v>1.5294939980003144E-3</v>
      </c>
      <c r="Q114">
        <f t="shared" ref="Q114:Q135" si="121">O$19/$D114</f>
        <v>3.1224895274606242E-3</v>
      </c>
      <c r="R114">
        <f t="shared" ref="R114:R135" si="122">R$19/$D114</f>
        <v>2.2448393454312585E-3</v>
      </c>
      <c r="S114">
        <f t="shared" ref="S114:S135" si="123">U$19/$D114</f>
        <v>1.7934860656093549E-3</v>
      </c>
      <c r="T114">
        <f t="shared" ref="T114:T135" si="124">X$19/$D114</f>
        <v>6.129363730135287E-3</v>
      </c>
      <c r="AK114" s="30">
        <v>0.95</v>
      </c>
      <c r="AL114" s="8">
        <f t="shared" ref="AL114:AL135" si="125">F$16/AK114</f>
        <v>0.39201695300689698</v>
      </c>
      <c r="AM114">
        <f t="shared" ref="AM114:AM135" si="126">I$16/$AK114</f>
        <v>0.67399239777999009</v>
      </c>
      <c r="AN114">
        <f t="shared" ref="AN114:AN135" si="127">L$16/$D114</f>
        <v>0.21772014562839254</v>
      </c>
      <c r="AO114">
        <f t="shared" ref="AO114:AO135" si="128">O$16/$D114</f>
        <v>0.2042241022854033</v>
      </c>
      <c r="AP114">
        <f t="shared" ref="AP114:AP135" si="129">R$16/$D114</f>
        <v>0.30694876814440913</v>
      </c>
      <c r="AQ114">
        <f t="shared" ref="AQ114:AQ135" si="130">U$16/$D114</f>
        <v>0.1584246024621597</v>
      </c>
      <c r="AR114">
        <f t="shared" ref="AR114:AR135" si="131">X$16/$D114</f>
        <v>0.23071724562454907</v>
      </c>
    </row>
    <row r="115" spans="4:44" x14ac:dyDescent="0.25">
      <c r="D115" s="30">
        <v>1</v>
      </c>
      <c r="E115" s="8">
        <f t="shared" si="111"/>
        <v>3.6193084865892872E-2</v>
      </c>
      <c r="F115">
        <f t="shared" si="112"/>
        <v>7.8246086979878639E-3</v>
      </c>
      <c r="G115">
        <f t="shared" si="113"/>
        <v>5.3066791756706541E-3</v>
      </c>
      <c r="H115">
        <f t="shared" si="114"/>
        <v>9.088437603332198E-3</v>
      </c>
      <c r="I115">
        <f t="shared" si="115"/>
        <v>8.0286018942482603E-3</v>
      </c>
      <c r="J115">
        <f t="shared" si="116"/>
        <v>3.1741382090793711E-2</v>
      </c>
      <c r="K115">
        <f t="shared" si="117"/>
        <v>3.0760078632646338E-2</v>
      </c>
      <c r="M115" s="30">
        <v>1</v>
      </c>
      <c r="N115" s="8">
        <f t="shared" si="118"/>
        <v>7.9586888186780058E-3</v>
      </c>
      <c r="O115">
        <f t="shared" si="119"/>
        <v>3.912304348993932E-3</v>
      </c>
      <c r="P115">
        <f t="shared" si="120"/>
        <v>1.4530192981002986E-3</v>
      </c>
      <c r="Q115">
        <f t="shared" si="121"/>
        <v>2.9663650510875928E-3</v>
      </c>
      <c r="R115">
        <f t="shared" si="122"/>
        <v>2.1325973781596954E-3</v>
      </c>
      <c r="S115">
        <f t="shared" si="123"/>
        <v>1.703811762328887E-3</v>
      </c>
      <c r="T115">
        <f t="shared" si="124"/>
        <v>5.8228955436285222E-3</v>
      </c>
      <c r="AK115" s="30">
        <v>1</v>
      </c>
      <c r="AL115" s="8">
        <f t="shared" si="125"/>
        <v>0.37241610535655212</v>
      </c>
      <c r="AM115">
        <f t="shared" si="126"/>
        <v>0.64029277789099059</v>
      </c>
      <c r="AN115">
        <f t="shared" si="127"/>
        <v>0.2068341383469729</v>
      </c>
      <c r="AO115">
        <f t="shared" si="128"/>
        <v>0.19401289717113313</v>
      </c>
      <c r="AP115">
        <f t="shared" si="129"/>
        <v>0.29160132973718866</v>
      </c>
      <c r="AQ115">
        <f t="shared" si="130"/>
        <v>0.1505033723390517</v>
      </c>
      <c r="AR115">
        <f t="shared" si="131"/>
        <v>0.2191813833433216</v>
      </c>
    </row>
    <row r="116" spans="4:44" x14ac:dyDescent="0.25">
      <c r="D116" s="30">
        <v>1.05</v>
      </c>
      <c r="E116" s="8">
        <f t="shared" si="111"/>
        <v>3.4469604634183686E-2</v>
      </c>
      <c r="F116">
        <f t="shared" si="112"/>
        <v>7.4520082837979656E-3</v>
      </c>
      <c r="G116">
        <f t="shared" si="113"/>
        <v>5.0539801673053844E-3</v>
      </c>
      <c r="H116">
        <f t="shared" si="114"/>
        <v>8.6556548603163794E-3</v>
      </c>
      <c r="I116">
        <f t="shared" si="115"/>
        <v>7.6462875183316761E-3</v>
      </c>
      <c r="J116">
        <f t="shared" si="116"/>
        <v>3.0229887705517818E-2</v>
      </c>
      <c r="K116">
        <f t="shared" si="117"/>
        <v>2.9295312983472703E-2</v>
      </c>
      <c r="M116" s="30">
        <v>1.05</v>
      </c>
      <c r="N116" s="8">
        <f t="shared" si="118"/>
        <v>7.5797036368361959E-3</v>
      </c>
      <c r="O116">
        <f t="shared" si="119"/>
        <v>3.7260041418989828E-3</v>
      </c>
      <c r="P116">
        <f t="shared" si="120"/>
        <v>1.3838279029526653E-3</v>
      </c>
      <c r="Q116">
        <f t="shared" si="121"/>
        <v>2.8251095724643738E-3</v>
      </c>
      <c r="R116">
        <f t="shared" si="122"/>
        <v>2.0310451220568525E-3</v>
      </c>
      <c r="S116">
        <f t="shared" si="123"/>
        <v>1.6226778688846542E-3</v>
      </c>
      <c r="T116">
        <f t="shared" si="124"/>
        <v>5.545614803455735E-3</v>
      </c>
      <c r="AK116" s="30">
        <v>1.05</v>
      </c>
      <c r="AL116" s="8">
        <f t="shared" si="125"/>
        <v>0.35468200510147818</v>
      </c>
      <c r="AM116">
        <f t="shared" si="126"/>
        <v>0.60980264561046715</v>
      </c>
      <c r="AN116">
        <f t="shared" si="127"/>
        <v>0.19698489366378369</v>
      </c>
      <c r="AO116">
        <f t="shared" si="128"/>
        <v>0.18477418778203153</v>
      </c>
      <c r="AP116">
        <f t="shared" si="129"/>
        <v>0.27771555213065585</v>
      </c>
      <c r="AQ116">
        <f t="shared" si="130"/>
        <v>0.14333654508481114</v>
      </c>
      <c r="AR116">
        <f t="shared" si="131"/>
        <v>0.20874417461268724</v>
      </c>
    </row>
    <row r="117" spans="4:44" x14ac:dyDescent="0.25">
      <c r="D117" s="30">
        <v>1.1000000000000001</v>
      </c>
      <c r="E117" s="8">
        <f t="shared" si="111"/>
        <v>3.2902804423538969E-2</v>
      </c>
      <c r="F117">
        <f t="shared" si="112"/>
        <v>7.1132806345344211E-3</v>
      </c>
      <c r="G117">
        <f t="shared" si="113"/>
        <v>4.8242537960642307E-3</v>
      </c>
      <c r="H117">
        <f t="shared" si="114"/>
        <v>8.2622160030292706E-3</v>
      </c>
      <c r="I117">
        <f t="shared" si="115"/>
        <v>7.2987289947711448E-3</v>
      </c>
      <c r="J117">
        <f t="shared" si="116"/>
        <v>2.8855801900721553E-2</v>
      </c>
      <c r="K117">
        <f t="shared" si="117"/>
        <v>2.7963707847860304E-2</v>
      </c>
      <c r="M117" s="30">
        <v>1.1000000000000001</v>
      </c>
      <c r="N117" s="8">
        <f t="shared" si="118"/>
        <v>7.2351716533436408E-3</v>
      </c>
      <c r="O117">
        <f t="shared" si="119"/>
        <v>3.5566403172672106E-3</v>
      </c>
      <c r="P117">
        <f t="shared" si="120"/>
        <v>1.320926634636635E-3</v>
      </c>
      <c r="Q117">
        <f t="shared" si="121"/>
        <v>2.6966955009887204E-3</v>
      </c>
      <c r="R117">
        <f t="shared" si="122"/>
        <v>1.9387248892360866E-3</v>
      </c>
      <c r="S117">
        <f t="shared" si="123"/>
        <v>1.5489197839353517E-3</v>
      </c>
      <c r="T117">
        <f t="shared" si="124"/>
        <v>5.2935414032986563E-3</v>
      </c>
      <c r="AK117" s="30">
        <v>1.1000000000000001</v>
      </c>
      <c r="AL117" s="8">
        <f t="shared" si="125"/>
        <v>0.33856009577868373</v>
      </c>
      <c r="AM117">
        <f t="shared" si="126"/>
        <v>0.58208434353726413</v>
      </c>
      <c r="AN117">
        <f t="shared" si="127"/>
        <v>0.18803103486088443</v>
      </c>
      <c r="AO117">
        <f t="shared" si="128"/>
        <v>0.17637536106466647</v>
      </c>
      <c r="AP117">
        <f t="shared" si="129"/>
        <v>0.26509211794289878</v>
      </c>
      <c r="AQ117">
        <f t="shared" si="130"/>
        <v>0.13682124758095607</v>
      </c>
      <c r="AR117">
        <f t="shared" si="131"/>
        <v>0.19925580303938326</v>
      </c>
    </row>
    <row r="118" spans="4:44" x14ac:dyDescent="0.25">
      <c r="D118" s="30">
        <v>1.1499999999999999</v>
      </c>
      <c r="E118" s="8">
        <f t="shared" si="111"/>
        <v>3.1472247709472066E-2</v>
      </c>
      <c r="F118">
        <f t="shared" si="112"/>
        <v>6.8040075634677082E-3</v>
      </c>
      <c r="G118">
        <f t="shared" si="113"/>
        <v>4.6145036310179608E-3</v>
      </c>
      <c r="H118">
        <f t="shared" si="114"/>
        <v>7.9029892202888679E-3</v>
      </c>
      <c r="I118">
        <f t="shared" si="115"/>
        <v>6.9813929515202267E-3</v>
      </c>
      <c r="J118">
        <f t="shared" si="116"/>
        <v>2.760120181808149E-2</v>
      </c>
      <c r="K118">
        <f t="shared" si="117"/>
        <v>2.6747894463170732E-2</v>
      </c>
      <c r="M118" s="30">
        <v>1.1499999999999999</v>
      </c>
      <c r="N118" s="8">
        <f t="shared" si="118"/>
        <v>6.9205989727634835E-3</v>
      </c>
      <c r="O118">
        <f t="shared" si="119"/>
        <v>3.4020037817338541E-3</v>
      </c>
      <c r="P118">
        <f t="shared" si="120"/>
        <v>1.2634950418263468E-3</v>
      </c>
      <c r="Q118">
        <f t="shared" si="121"/>
        <v>2.5794478705109506E-3</v>
      </c>
      <c r="R118">
        <f t="shared" si="122"/>
        <v>1.8544325027475613E-3</v>
      </c>
      <c r="S118">
        <f t="shared" si="123"/>
        <v>1.4815754455033802E-3</v>
      </c>
      <c r="T118">
        <f t="shared" si="124"/>
        <v>5.0633874292421938E-3</v>
      </c>
      <c r="AK118" s="30">
        <v>1.1499999999999999</v>
      </c>
      <c r="AL118" s="8">
        <f t="shared" si="125"/>
        <v>0.32384009161439314</v>
      </c>
      <c r="AM118">
        <f t="shared" si="126"/>
        <v>0.55677632860086146</v>
      </c>
      <c r="AN118">
        <f t="shared" si="127"/>
        <v>0.17985577247562862</v>
      </c>
      <c r="AO118">
        <f t="shared" si="128"/>
        <v>0.16870686710533317</v>
      </c>
      <c r="AP118">
        <f t="shared" si="129"/>
        <v>0.2535663736845119</v>
      </c>
      <c r="AQ118">
        <f t="shared" si="130"/>
        <v>0.13087249768613193</v>
      </c>
      <c r="AR118">
        <f t="shared" si="131"/>
        <v>0.19059250725506227</v>
      </c>
    </row>
    <row r="119" spans="4:44" x14ac:dyDescent="0.25">
      <c r="D119" s="30">
        <v>1.2</v>
      </c>
      <c r="E119" s="8">
        <f t="shared" si="111"/>
        <v>3.0160904054910728E-2</v>
      </c>
      <c r="F119">
        <f t="shared" si="112"/>
        <v>6.5205072483232205E-3</v>
      </c>
      <c r="G119">
        <f t="shared" si="113"/>
        <v>4.4222326463922122E-3</v>
      </c>
      <c r="H119">
        <f t="shared" si="114"/>
        <v>7.573698002776832E-3</v>
      </c>
      <c r="I119">
        <f t="shared" si="115"/>
        <v>6.6905015785402172E-3</v>
      </c>
      <c r="J119">
        <f t="shared" si="116"/>
        <v>2.6451151742328094E-2</v>
      </c>
      <c r="K119">
        <f t="shared" si="117"/>
        <v>2.5633398860538614E-2</v>
      </c>
      <c r="M119" s="30">
        <v>1.2</v>
      </c>
      <c r="N119" s="8">
        <f t="shared" si="118"/>
        <v>6.6322406822316715E-3</v>
      </c>
      <c r="O119">
        <f t="shared" si="119"/>
        <v>3.2602536241616103E-3</v>
      </c>
      <c r="P119">
        <f t="shared" si="120"/>
        <v>1.2108494150835823E-3</v>
      </c>
      <c r="Q119">
        <f t="shared" si="121"/>
        <v>2.4719708759063275E-3</v>
      </c>
      <c r="R119">
        <f t="shared" si="122"/>
        <v>1.7771644817997463E-3</v>
      </c>
      <c r="S119">
        <f t="shared" si="123"/>
        <v>1.4198431352740726E-3</v>
      </c>
      <c r="T119">
        <f t="shared" si="124"/>
        <v>4.8524129530237688E-3</v>
      </c>
      <c r="AK119" s="30">
        <v>1.2</v>
      </c>
      <c r="AL119" s="8">
        <f t="shared" si="125"/>
        <v>0.31034675446379345</v>
      </c>
      <c r="AM119">
        <f t="shared" si="126"/>
        <v>0.53357731490915883</v>
      </c>
      <c r="AN119">
        <f t="shared" si="127"/>
        <v>0.17236178195581076</v>
      </c>
      <c r="AO119">
        <f t="shared" si="128"/>
        <v>0.16167741430927762</v>
      </c>
      <c r="AP119">
        <f t="shared" si="129"/>
        <v>0.2430011081143239</v>
      </c>
      <c r="AQ119">
        <f t="shared" si="130"/>
        <v>0.12541947694920977</v>
      </c>
      <c r="AR119">
        <f t="shared" si="131"/>
        <v>0.18265115278610133</v>
      </c>
    </row>
    <row r="120" spans="4:44" x14ac:dyDescent="0.25">
      <c r="D120" s="30">
        <v>1.25</v>
      </c>
      <c r="E120" s="8">
        <f t="shared" si="111"/>
        <v>2.8954467892714296E-2</v>
      </c>
      <c r="F120">
        <f t="shared" si="112"/>
        <v>6.2596869583902912E-3</v>
      </c>
      <c r="G120">
        <f t="shared" si="113"/>
        <v>4.245343340536523E-3</v>
      </c>
      <c r="H120">
        <f t="shared" si="114"/>
        <v>7.2707500826657582E-3</v>
      </c>
      <c r="I120">
        <f t="shared" si="115"/>
        <v>6.4228815153986084E-3</v>
      </c>
      <c r="J120">
        <f t="shared" si="116"/>
        <v>2.5393105672634968E-2</v>
      </c>
      <c r="K120">
        <f t="shared" si="117"/>
        <v>2.460806290611707E-2</v>
      </c>
      <c r="M120" s="30">
        <v>1.25</v>
      </c>
      <c r="N120" s="8">
        <f t="shared" si="118"/>
        <v>6.3669510549424048E-3</v>
      </c>
      <c r="O120">
        <f t="shared" si="119"/>
        <v>3.1298434791951456E-3</v>
      </c>
      <c r="P120">
        <f t="shared" si="120"/>
        <v>1.1624154384802389E-3</v>
      </c>
      <c r="Q120">
        <f t="shared" si="121"/>
        <v>2.3730920408700741E-3</v>
      </c>
      <c r="R120">
        <f t="shared" si="122"/>
        <v>1.7060779025277564E-3</v>
      </c>
      <c r="S120">
        <f t="shared" si="123"/>
        <v>1.3630494098631097E-3</v>
      </c>
      <c r="T120">
        <f t="shared" si="124"/>
        <v>4.6583164349028178E-3</v>
      </c>
      <c r="AK120" s="30">
        <v>1.25</v>
      </c>
      <c r="AL120" s="8">
        <f t="shared" si="125"/>
        <v>0.29793288428524167</v>
      </c>
      <c r="AM120">
        <f t="shared" si="126"/>
        <v>0.51223422231279248</v>
      </c>
      <c r="AN120">
        <f t="shared" si="127"/>
        <v>0.16546731067757831</v>
      </c>
      <c r="AO120">
        <f t="shared" si="128"/>
        <v>0.15521031773690649</v>
      </c>
      <c r="AP120">
        <f t="shared" si="129"/>
        <v>0.23328106378975094</v>
      </c>
      <c r="AQ120">
        <f t="shared" si="130"/>
        <v>0.12040269787124136</v>
      </c>
      <c r="AR120">
        <f t="shared" si="131"/>
        <v>0.17534510667465728</v>
      </c>
    </row>
    <row r="121" spans="4:44" x14ac:dyDescent="0.25">
      <c r="D121" s="30">
        <v>1.3</v>
      </c>
      <c r="E121" s="8">
        <f t="shared" si="111"/>
        <v>2.7840834512225285E-2</v>
      </c>
      <c r="F121">
        <f t="shared" si="112"/>
        <v>6.018929767682972E-3</v>
      </c>
      <c r="G121">
        <f t="shared" si="113"/>
        <v>4.0820609043620412E-3</v>
      </c>
      <c r="H121">
        <f t="shared" si="114"/>
        <v>6.991105848717075E-3</v>
      </c>
      <c r="I121">
        <f t="shared" si="115"/>
        <v>6.1758476109601999E-3</v>
      </c>
      <c r="J121">
        <f t="shared" si="116"/>
        <v>2.4416447762149008E-2</v>
      </c>
      <c r="K121">
        <f t="shared" si="117"/>
        <v>2.3661598948189491E-2</v>
      </c>
      <c r="M121" s="30">
        <v>1.3</v>
      </c>
      <c r="N121" s="8">
        <f t="shared" si="118"/>
        <v>6.1220683220600041E-3</v>
      </c>
      <c r="O121">
        <f t="shared" si="119"/>
        <v>3.009464883841486E-3</v>
      </c>
      <c r="P121">
        <f t="shared" si="120"/>
        <v>1.1177071523848451E-3</v>
      </c>
      <c r="Q121">
        <f t="shared" si="121"/>
        <v>2.2818192700673791E-3</v>
      </c>
      <c r="R121">
        <f t="shared" si="122"/>
        <v>1.6404595216613041E-3</v>
      </c>
      <c r="S121">
        <f t="shared" si="123"/>
        <v>1.3106244325606822E-3</v>
      </c>
      <c r="T121">
        <f t="shared" si="124"/>
        <v>4.479150418175786E-3</v>
      </c>
      <c r="AK121" s="30">
        <v>1.3</v>
      </c>
      <c r="AL121" s="8">
        <f t="shared" si="125"/>
        <v>0.28647392719734777</v>
      </c>
      <c r="AM121">
        <f t="shared" si="126"/>
        <v>0.49253290606999273</v>
      </c>
      <c r="AN121">
        <f t="shared" si="127"/>
        <v>0.15910318334382531</v>
      </c>
      <c r="AO121">
        <f t="shared" si="128"/>
        <v>0.14924069013164087</v>
      </c>
      <c r="AP121">
        <f t="shared" si="129"/>
        <v>0.22430871518245282</v>
      </c>
      <c r="AQ121">
        <f t="shared" si="130"/>
        <v>0.11577182487619361</v>
      </c>
      <c r="AR121">
        <f t="shared" si="131"/>
        <v>0.16860106411024739</v>
      </c>
    </row>
    <row r="122" spans="4:44" x14ac:dyDescent="0.25">
      <c r="D122" s="30">
        <v>1.35</v>
      </c>
      <c r="E122" s="8">
        <f t="shared" si="111"/>
        <v>2.6809692493253979E-2</v>
      </c>
      <c r="F122">
        <f t="shared" si="112"/>
        <v>5.7960064429539732E-3</v>
      </c>
      <c r="G122">
        <f t="shared" si="113"/>
        <v>3.9308734634597433E-3</v>
      </c>
      <c r="H122">
        <f t="shared" si="114"/>
        <v>6.7321760024682941E-3</v>
      </c>
      <c r="I122">
        <f t="shared" si="115"/>
        <v>5.9471125142579705E-3</v>
      </c>
      <c r="J122">
        <f t="shared" si="116"/>
        <v>2.3512134882069415E-2</v>
      </c>
      <c r="K122">
        <f t="shared" si="117"/>
        <v>2.2785243431589879E-2</v>
      </c>
      <c r="M122" s="30">
        <v>1.35</v>
      </c>
      <c r="N122" s="8">
        <f t="shared" si="118"/>
        <v>5.8953250508725968E-3</v>
      </c>
      <c r="O122">
        <f t="shared" si="119"/>
        <v>2.8980032214769866E-3</v>
      </c>
      <c r="P122">
        <f t="shared" si="120"/>
        <v>1.0763105911854062E-3</v>
      </c>
      <c r="Q122">
        <f t="shared" si="121"/>
        <v>2.1973074452500685E-3</v>
      </c>
      <c r="R122">
        <f t="shared" si="122"/>
        <v>1.5797017615997743E-3</v>
      </c>
      <c r="S122">
        <f t="shared" si="123"/>
        <v>1.2620827869102866E-3</v>
      </c>
      <c r="T122">
        <f t="shared" si="124"/>
        <v>4.3132559582433495E-3</v>
      </c>
      <c r="AK122" s="30">
        <v>1.35</v>
      </c>
      <c r="AL122" s="8">
        <f t="shared" si="125"/>
        <v>0.27586378174559412</v>
      </c>
      <c r="AM122">
        <f t="shared" si="126"/>
        <v>0.47429094658591892</v>
      </c>
      <c r="AN122">
        <f t="shared" si="127"/>
        <v>0.15321047284960954</v>
      </c>
      <c r="AO122">
        <f t="shared" si="128"/>
        <v>0.14371325716380232</v>
      </c>
      <c r="AP122">
        <f t="shared" si="129"/>
        <v>0.2160009849905101</v>
      </c>
      <c r="AQ122">
        <f t="shared" si="130"/>
        <v>0.11148397951040866</v>
      </c>
      <c r="AR122">
        <f t="shared" si="131"/>
        <v>0.16235658025431229</v>
      </c>
    </row>
    <row r="123" spans="4:44" x14ac:dyDescent="0.25">
      <c r="D123" s="30">
        <v>1.4</v>
      </c>
      <c r="E123" s="8">
        <f t="shared" si="111"/>
        <v>2.5852203475637766E-2</v>
      </c>
      <c r="F123">
        <f t="shared" si="112"/>
        <v>5.5890062128484746E-3</v>
      </c>
      <c r="G123">
        <f t="shared" si="113"/>
        <v>3.7904851254790387E-3</v>
      </c>
      <c r="H123">
        <f t="shared" si="114"/>
        <v>6.4917411452372845E-3</v>
      </c>
      <c r="I123">
        <f t="shared" si="115"/>
        <v>5.7347156387487575E-3</v>
      </c>
      <c r="J123">
        <f t="shared" si="116"/>
        <v>2.2672415779138366E-2</v>
      </c>
      <c r="K123">
        <f t="shared" si="117"/>
        <v>2.1971484737604529E-2</v>
      </c>
      <c r="M123" s="30">
        <v>1.4</v>
      </c>
      <c r="N123" s="8">
        <f t="shared" si="118"/>
        <v>5.6847777276271471E-3</v>
      </c>
      <c r="O123">
        <f t="shared" si="119"/>
        <v>2.7945031064242373E-3</v>
      </c>
      <c r="P123">
        <f t="shared" si="120"/>
        <v>1.0378709272144992E-3</v>
      </c>
      <c r="Q123">
        <f t="shared" si="121"/>
        <v>2.1188321793482808E-3</v>
      </c>
      <c r="R123">
        <f t="shared" si="122"/>
        <v>1.5232838415426397E-3</v>
      </c>
      <c r="S123">
        <f t="shared" si="123"/>
        <v>1.2170084016634908E-3</v>
      </c>
      <c r="T123">
        <f t="shared" si="124"/>
        <v>4.1592111025918017E-3</v>
      </c>
      <c r="AK123" s="30">
        <v>1.4</v>
      </c>
      <c r="AL123" s="8">
        <f t="shared" si="125"/>
        <v>0.26601150382610866</v>
      </c>
      <c r="AM123">
        <f t="shared" si="126"/>
        <v>0.45735198420785045</v>
      </c>
      <c r="AN123">
        <f t="shared" si="127"/>
        <v>0.14773867024783779</v>
      </c>
      <c r="AO123">
        <f t="shared" si="128"/>
        <v>0.13858064083652366</v>
      </c>
      <c r="AP123">
        <f t="shared" si="129"/>
        <v>0.2082866640979919</v>
      </c>
      <c r="AQ123">
        <f t="shared" si="130"/>
        <v>0.10750240881360837</v>
      </c>
      <c r="AR123">
        <f t="shared" si="131"/>
        <v>0.15655813095951543</v>
      </c>
    </row>
    <row r="124" spans="4:44" x14ac:dyDescent="0.25">
      <c r="D124" s="30">
        <v>1.45</v>
      </c>
      <c r="E124" s="8">
        <f t="shared" si="111"/>
        <v>2.4960748183374393E-2</v>
      </c>
      <c r="F124">
        <f t="shared" si="112"/>
        <v>5.396281860681286E-3</v>
      </c>
      <c r="G124">
        <f t="shared" si="113"/>
        <v>3.6597787418418304E-3</v>
      </c>
      <c r="H124">
        <f t="shared" si="114"/>
        <v>6.2678880022980681E-3</v>
      </c>
      <c r="I124">
        <f t="shared" si="115"/>
        <v>5.5369668236194903E-3</v>
      </c>
      <c r="J124">
        <f t="shared" si="116"/>
        <v>2.1890608338478421E-2</v>
      </c>
      <c r="K124">
        <f t="shared" si="117"/>
        <v>2.1213847332859543E-2</v>
      </c>
      <c r="M124" s="30">
        <v>1.45</v>
      </c>
      <c r="N124" s="8">
        <f t="shared" si="118"/>
        <v>5.4887509094331075E-3</v>
      </c>
      <c r="O124">
        <f t="shared" si="119"/>
        <v>2.698140930340643E-3</v>
      </c>
      <c r="P124">
        <f t="shared" si="120"/>
        <v>1.0020822745519301E-3</v>
      </c>
      <c r="Q124">
        <f t="shared" si="121"/>
        <v>2.0457690007500639E-3</v>
      </c>
      <c r="R124">
        <f t="shared" si="122"/>
        <v>1.4707568125239278E-3</v>
      </c>
      <c r="S124">
        <f t="shared" si="123"/>
        <v>1.1750425947095772E-3</v>
      </c>
      <c r="T124">
        <f t="shared" si="124"/>
        <v>4.0157900300886364E-3</v>
      </c>
      <c r="AK124" s="30">
        <v>1.45</v>
      </c>
      <c r="AL124" s="8">
        <f t="shared" si="125"/>
        <v>0.25683869334934628</v>
      </c>
      <c r="AM124">
        <f t="shared" si="126"/>
        <v>0.44158122613171769</v>
      </c>
      <c r="AN124">
        <f t="shared" si="127"/>
        <v>0.14264423334273993</v>
      </c>
      <c r="AO124">
        <f t="shared" si="128"/>
        <v>0.13380199804905732</v>
      </c>
      <c r="AP124">
        <f t="shared" si="129"/>
        <v>0.20110436533599219</v>
      </c>
      <c r="AQ124">
        <f t="shared" si="130"/>
        <v>0.10379542919934601</v>
      </c>
      <c r="AR124">
        <f t="shared" si="131"/>
        <v>0.15115957471953215</v>
      </c>
    </row>
    <row r="125" spans="4:44" x14ac:dyDescent="0.25">
      <c r="D125" s="30">
        <v>1.5</v>
      </c>
      <c r="E125" s="8">
        <f t="shared" si="111"/>
        <v>2.412872324392858E-2</v>
      </c>
      <c r="F125">
        <f t="shared" si="112"/>
        <v>5.2164057986585763E-3</v>
      </c>
      <c r="G125">
        <f t="shared" si="113"/>
        <v>3.5377861171137694E-3</v>
      </c>
      <c r="H125">
        <f t="shared" si="114"/>
        <v>6.058958402221465E-3</v>
      </c>
      <c r="I125">
        <f t="shared" si="115"/>
        <v>5.3524012628321732E-3</v>
      </c>
      <c r="J125">
        <f t="shared" si="116"/>
        <v>2.1160921393862473E-2</v>
      </c>
      <c r="K125">
        <f t="shared" si="117"/>
        <v>2.0506719088430891E-2</v>
      </c>
      <c r="M125" s="30">
        <v>1.5</v>
      </c>
      <c r="N125" s="8">
        <f t="shared" si="118"/>
        <v>5.3057925457853372E-3</v>
      </c>
      <c r="O125">
        <f t="shared" si="119"/>
        <v>2.6082028993292881E-3</v>
      </c>
      <c r="P125">
        <f t="shared" si="120"/>
        <v>9.6867953206686579E-4</v>
      </c>
      <c r="Q125">
        <f t="shared" si="121"/>
        <v>1.9775767007250617E-3</v>
      </c>
      <c r="R125">
        <f t="shared" si="122"/>
        <v>1.421731585439797E-3</v>
      </c>
      <c r="S125">
        <f t="shared" si="123"/>
        <v>1.135874508219258E-3</v>
      </c>
      <c r="T125">
        <f t="shared" si="124"/>
        <v>3.881930362419015E-3</v>
      </c>
      <c r="AK125" s="30">
        <v>1.5</v>
      </c>
      <c r="AL125" s="8">
        <f t="shared" si="125"/>
        <v>0.24827740357103475</v>
      </c>
      <c r="AM125">
        <f t="shared" si="126"/>
        <v>0.42686185192732706</v>
      </c>
      <c r="AN125">
        <f t="shared" si="127"/>
        <v>0.13788942556464859</v>
      </c>
      <c r="AO125">
        <f t="shared" si="128"/>
        <v>0.12934193144742209</v>
      </c>
      <c r="AP125">
        <f t="shared" si="129"/>
        <v>0.19440088649145912</v>
      </c>
      <c r="AQ125">
        <f t="shared" si="130"/>
        <v>0.1003355815593678</v>
      </c>
      <c r="AR125">
        <f t="shared" si="131"/>
        <v>0.14612092222888107</v>
      </c>
    </row>
    <row r="126" spans="4:44" x14ac:dyDescent="0.25">
      <c r="D126" s="30">
        <v>1.55</v>
      </c>
      <c r="E126" s="8">
        <f t="shared" si="111"/>
        <v>2.335037733283411E-2</v>
      </c>
      <c r="F126">
        <f t="shared" si="112"/>
        <v>5.0481346438631383E-3</v>
      </c>
      <c r="G126">
        <f t="shared" si="113"/>
        <v>3.4236639843036477E-3</v>
      </c>
      <c r="H126">
        <f t="shared" si="114"/>
        <v>5.8635081311820634E-3</v>
      </c>
      <c r="I126">
        <f t="shared" si="115"/>
        <v>5.1797431575795229E-3</v>
      </c>
      <c r="J126">
        <f t="shared" si="116"/>
        <v>2.0478311026318523E-2</v>
      </c>
      <c r="K126">
        <f t="shared" si="117"/>
        <v>1.9845212021062153E-2</v>
      </c>
      <c r="M126" s="30">
        <v>1.55</v>
      </c>
      <c r="N126" s="8">
        <f t="shared" si="118"/>
        <v>5.134637947534197E-3</v>
      </c>
      <c r="O126">
        <f t="shared" si="119"/>
        <v>2.5240673219315691E-3</v>
      </c>
      <c r="P126">
        <f t="shared" si="120"/>
        <v>9.3743180522599912E-4</v>
      </c>
      <c r="Q126">
        <f t="shared" si="121"/>
        <v>1.9137839039274792E-3</v>
      </c>
      <c r="R126">
        <f t="shared" si="122"/>
        <v>1.3758692762320616E-3</v>
      </c>
      <c r="S126">
        <f t="shared" si="123"/>
        <v>1.0992333950508948E-3</v>
      </c>
      <c r="T126">
        <f t="shared" si="124"/>
        <v>3.7567068023409821E-3</v>
      </c>
      <c r="AK126" s="30">
        <v>1.55</v>
      </c>
      <c r="AL126" s="8">
        <f t="shared" si="125"/>
        <v>0.24026845506874331</v>
      </c>
      <c r="AM126">
        <f t="shared" si="126"/>
        <v>0.41309211476838104</v>
      </c>
      <c r="AN126">
        <f t="shared" si="127"/>
        <v>0.13344137957869218</v>
      </c>
      <c r="AO126">
        <f t="shared" si="128"/>
        <v>0.12516961107815039</v>
      </c>
      <c r="AP126">
        <f t="shared" si="129"/>
        <v>0.18812989015302495</v>
      </c>
      <c r="AQ126">
        <f t="shared" si="130"/>
        <v>9.7098949896162384E-2</v>
      </c>
      <c r="AR126">
        <f t="shared" si="131"/>
        <v>0.14140734409246555</v>
      </c>
    </row>
    <row r="127" spans="4:44" x14ac:dyDescent="0.25">
      <c r="D127" s="30">
        <v>1.6</v>
      </c>
      <c r="E127" s="8">
        <f t="shared" si="111"/>
        <v>2.2620678041183045E-2</v>
      </c>
      <c r="F127">
        <f t="shared" si="112"/>
        <v>4.8903804362424143E-3</v>
      </c>
      <c r="G127">
        <f t="shared" si="113"/>
        <v>3.3166744847941587E-3</v>
      </c>
      <c r="H127">
        <f t="shared" si="114"/>
        <v>5.6802735020826233E-3</v>
      </c>
      <c r="I127">
        <f t="shared" si="115"/>
        <v>5.017876183905162E-3</v>
      </c>
      <c r="J127">
        <f t="shared" si="116"/>
        <v>1.9838363806746067E-2</v>
      </c>
      <c r="K127">
        <f t="shared" si="117"/>
        <v>1.9225049145403961E-2</v>
      </c>
      <c r="M127" s="30">
        <v>1.6</v>
      </c>
      <c r="N127" s="8">
        <f t="shared" si="118"/>
        <v>4.9741805116737536E-3</v>
      </c>
      <c r="O127">
        <f t="shared" si="119"/>
        <v>2.4451902181212072E-3</v>
      </c>
      <c r="P127">
        <f t="shared" si="120"/>
        <v>9.0813706131268664E-4</v>
      </c>
      <c r="Q127">
        <f t="shared" si="121"/>
        <v>1.8539781569297455E-3</v>
      </c>
      <c r="R127">
        <f t="shared" si="122"/>
        <v>1.3328733613498095E-3</v>
      </c>
      <c r="S127">
        <f t="shared" si="123"/>
        <v>1.0648823514555544E-3</v>
      </c>
      <c r="T127">
        <f t="shared" si="124"/>
        <v>3.6393097147678264E-3</v>
      </c>
      <c r="AK127" s="30">
        <v>1.6</v>
      </c>
      <c r="AL127" s="8">
        <f t="shared" si="125"/>
        <v>0.23276006584784506</v>
      </c>
      <c r="AM127">
        <f t="shared" si="126"/>
        <v>0.40018298618186909</v>
      </c>
      <c r="AN127">
        <f t="shared" si="127"/>
        <v>0.12927133646685804</v>
      </c>
      <c r="AO127">
        <f t="shared" si="128"/>
        <v>0.1212580607319582</v>
      </c>
      <c r="AP127">
        <f t="shared" si="129"/>
        <v>0.18225083108574291</v>
      </c>
      <c r="AQ127">
        <f t="shared" si="130"/>
        <v>9.4064607711907305E-2</v>
      </c>
      <c r="AR127">
        <f t="shared" si="131"/>
        <v>0.136988364589576</v>
      </c>
    </row>
    <row r="128" spans="4:44" x14ac:dyDescent="0.25">
      <c r="D128" s="30">
        <v>1.65</v>
      </c>
      <c r="E128" s="8">
        <f t="shared" si="111"/>
        <v>2.1935202949025984E-2</v>
      </c>
      <c r="F128">
        <f t="shared" si="112"/>
        <v>4.7421870896896144E-3</v>
      </c>
      <c r="G128">
        <f t="shared" si="113"/>
        <v>3.2161691973761541E-3</v>
      </c>
      <c r="H128">
        <f t="shared" si="114"/>
        <v>5.5081440020195143E-3</v>
      </c>
      <c r="I128">
        <f t="shared" si="115"/>
        <v>4.865819329847431E-3</v>
      </c>
      <c r="J128">
        <f t="shared" si="116"/>
        <v>1.9237201267147706E-2</v>
      </c>
      <c r="K128">
        <f t="shared" si="117"/>
        <v>1.8642471898573539E-2</v>
      </c>
      <c r="M128" s="30">
        <v>1.65</v>
      </c>
      <c r="N128" s="8">
        <f t="shared" si="118"/>
        <v>4.8234477688957611E-3</v>
      </c>
      <c r="O128">
        <f t="shared" si="119"/>
        <v>2.3710935448448072E-3</v>
      </c>
      <c r="P128">
        <f t="shared" si="120"/>
        <v>8.8061775642442341E-4</v>
      </c>
      <c r="Q128">
        <f t="shared" si="121"/>
        <v>1.7977970006591473E-3</v>
      </c>
      <c r="R128">
        <f t="shared" si="122"/>
        <v>1.2924832594907246E-3</v>
      </c>
      <c r="S128">
        <f t="shared" si="123"/>
        <v>1.0326131892902347E-3</v>
      </c>
      <c r="T128">
        <f t="shared" si="124"/>
        <v>3.5290276021991045E-3</v>
      </c>
      <c r="AK128" s="30">
        <v>1.65</v>
      </c>
      <c r="AL128" s="8">
        <f t="shared" si="125"/>
        <v>0.22570673051912252</v>
      </c>
      <c r="AM128">
        <f t="shared" si="126"/>
        <v>0.38805622902484282</v>
      </c>
      <c r="AN128">
        <f t="shared" si="127"/>
        <v>0.12535402324058964</v>
      </c>
      <c r="AO128">
        <f t="shared" si="128"/>
        <v>0.117583574043111</v>
      </c>
      <c r="AP128">
        <f t="shared" si="129"/>
        <v>0.17672807862859921</v>
      </c>
      <c r="AQ128">
        <f t="shared" si="130"/>
        <v>9.121416505397073E-2</v>
      </c>
      <c r="AR128">
        <f t="shared" si="131"/>
        <v>0.13283720202625551</v>
      </c>
    </row>
    <row r="129" spans="1:44" x14ac:dyDescent="0.25">
      <c r="D129" s="30">
        <v>1.7</v>
      </c>
      <c r="E129" s="8">
        <f t="shared" si="111"/>
        <v>2.1290049921113455E-2</v>
      </c>
      <c r="F129">
        <f t="shared" si="112"/>
        <v>4.602710998816391E-3</v>
      </c>
      <c r="G129">
        <f t="shared" si="113"/>
        <v>3.1215759856886203E-3</v>
      </c>
      <c r="H129">
        <f t="shared" si="114"/>
        <v>5.3461397666659987E-3</v>
      </c>
      <c r="I129">
        <f t="shared" si="115"/>
        <v>4.7227069966166236E-3</v>
      </c>
      <c r="J129">
        <f t="shared" si="116"/>
        <v>1.8671401229878655E-2</v>
      </c>
      <c r="K129">
        <f t="shared" si="117"/>
        <v>1.809416390155667E-2</v>
      </c>
      <c r="M129" s="30">
        <v>1.7</v>
      </c>
      <c r="N129" s="8">
        <f t="shared" si="118"/>
        <v>4.6815816580458858E-3</v>
      </c>
      <c r="O129">
        <f t="shared" si="119"/>
        <v>2.3013554994081955E-3</v>
      </c>
      <c r="P129">
        <f t="shared" si="120"/>
        <v>8.5471723417664624E-4</v>
      </c>
      <c r="Q129">
        <f t="shared" si="121"/>
        <v>1.7449206182868194E-3</v>
      </c>
      <c r="R129">
        <f t="shared" si="122"/>
        <v>1.2544690459762914E-3</v>
      </c>
      <c r="S129">
        <f t="shared" si="123"/>
        <v>1.0022422131346395E-3</v>
      </c>
      <c r="T129">
        <f t="shared" si="124"/>
        <v>3.4252326727226604E-3</v>
      </c>
      <c r="AK129" s="30">
        <v>1.7</v>
      </c>
      <c r="AL129" s="8">
        <f t="shared" si="125"/>
        <v>0.21906829726856009</v>
      </c>
      <c r="AM129">
        <f t="shared" si="126"/>
        <v>0.37664281052411214</v>
      </c>
      <c r="AN129">
        <f t="shared" si="127"/>
        <v>0.1216671402041017</v>
      </c>
      <c r="AO129">
        <f t="shared" si="128"/>
        <v>0.11412523363007832</v>
      </c>
      <c r="AP129">
        <f t="shared" si="129"/>
        <v>0.17153019396305216</v>
      </c>
      <c r="AQ129">
        <f t="shared" si="130"/>
        <v>8.8531395493559831E-2</v>
      </c>
      <c r="AR129">
        <f t="shared" si="131"/>
        <v>0.12893022549607153</v>
      </c>
    </row>
    <row r="130" spans="1:44" x14ac:dyDescent="0.25">
      <c r="D130" s="30">
        <v>1.75</v>
      </c>
      <c r="E130" s="8">
        <f t="shared" si="111"/>
        <v>2.0681762780510211E-2</v>
      </c>
      <c r="F130">
        <f t="shared" si="112"/>
        <v>4.4712049702787795E-3</v>
      </c>
      <c r="G130">
        <f t="shared" si="113"/>
        <v>3.0323881003832308E-3</v>
      </c>
      <c r="H130">
        <f t="shared" si="114"/>
        <v>5.1933929161898278E-3</v>
      </c>
      <c r="I130">
        <f t="shared" si="115"/>
        <v>4.5877725109990056E-3</v>
      </c>
      <c r="J130">
        <f t="shared" si="116"/>
        <v>1.8137932623310694E-2</v>
      </c>
      <c r="K130">
        <f t="shared" si="117"/>
        <v>1.7577187790083621E-2</v>
      </c>
      <c r="M130" s="30">
        <v>1.75</v>
      </c>
      <c r="N130" s="8">
        <f t="shared" si="118"/>
        <v>4.5478221821017174E-3</v>
      </c>
      <c r="O130">
        <f t="shared" si="119"/>
        <v>2.2356024851393898E-3</v>
      </c>
      <c r="P130">
        <f t="shared" si="120"/>
        <v>8.3029674177159923E-4</v>
      </c>
      <c r="Q130">
        <f t="shared" si="121"/>
        <v>1.6950657434786245E-3</v>
      </c>
      <c r="R130">
        <f t="shared" si="122"/>
        <v>1.2186270732341116E-3</v>
      </c>
      <c r="S130">
        <f t="shared" si="123"/>
        <v>9.7360672133079264E-4</v>
      </c>
      <c r="T130">
        <f t="shared" si="124"/>
        <v>3.3273688820734415E-3</v>
      </c>
      <c r="AK130" s="30">
        <v>1.75</v>
      </c>
      <c r="AL130" s="8">
        <f t="shared" si="125"/>
        <v>0.21280920306088694</v>
      </c>
      <c r="AM130">
        <f t="shared" si="126"/>
        <v>0.36588158736628035</v>
      </c>
      <c r="AN130">
        <f t="shared" si="127"/>
        <v>0.11819093619827023</v>
      </c>
      <c r="AO130">
        <f t="shared" si="128"/>
        <v>0.11086451266921893</v>
      </c>
      <c r="AP130">
        <f t="shared" si="129"/>
        <v>0.16662933127839352</v>
      </c>
      <c r="AQ130">
        <f t="shared" si="130"/>
        <v>8.600192705088669E-2</v>
      </c>
      <c r="AR130">
        <f t="shared" si="131"/>
        <v>0.12524650476761234</v>
      </c>
    </row>
    <row r="131" spans="1:44" x14ac:dyDescent="0.25">
      <c r="D131" s="30">
        <v>1.8</v>
      </c>
      <c r="E131" s="8">
        <f t="shared" si="111"/>
        <v>2.0107269369940485E-2</v>
      </c>
      <c r="F131">
        <f t="shared" si="112"/>
        <v>4.3470048322154795E-3</v>
      </c>
      <c r="G131">
        <f t="shared" si="113"/>
        <v>2.9481550975948077E-3</v>
      </c>
      <c r="H131">
        <f t="shared" si="114"/>
        <v>5.049132001851221E-3</v>
      </c>
      <c r="I131">
        <f t="shared" si="115"/>
        <v>4.4603343856934779E-3</v>
      </c>
      <c r="J131">
        <f t="shared" si="116"/>
        <v>1.7634101161552063E-2</v>
      </c>
      <c r="K131">
        <f t="shared" si="117"/>
        <v>1.7088932573692411E-2</v>
      </c>
      <c r="M131" s="30">
        <v>1.8</v>
      </c>
      <c r="N131" s="8">
        <f t="shared" si="118"/>
        <v>4.4214937881544474E-3</v>
      </c>
      <c r="O131">
        <f t="shared" si="119"/>
        <v>2.1735024161077397E-3</v>
      </c>
      <c r="P131">
        <f t="shared" si="120"/>
        <v>8.0723294338905477E-4</v>
      </c>
      <c r="Q131">
        <f t="shared" si="121"/>
        <v>1.6479805839375516E-3</v>
      </c>
      <c r="R131">
        <f t="shared" si="122"/>
        <v>1.1847763211998306E-3</v>
      </c>
      <c r="S131">
        <f t="shared" si="123"/>
        <v>9.46562090182715E-4</v>
      </c>
      <c r="T131">
        <f t="shared" si="124"/>
        <v>3.2349419686825121E-3</v>
      </c>
      <c r="AK131" s="30">
        <v>1.8</v>
      </c>
      <c r="AL131" s="8">
        <f t="shared" si="125"/>
        <v>0.20689783630919562</v>
      </c>
      <c r="AM131">
        <f t="shared" si="126"/>
        <v>0.3557182099394392</v>
      </c>
      <c r="AN131">
        <f t="shared" si="127"/>
        <v>0.11490785463720717</v>
      </c>
      <c r="AO131">
        <f t="shared" si="128"/>
        <v>0.10778494287285173</v>
      </c>
      <c r="AP131">
        <f t="shared" si="129"/>
        <v>0.16200073874288259</v>
      </c>
      <c r="AQ131">
        <f t="shared" si="130"/>
        <v>8.3612984632806503E-2</v>
      </c>
      <c r="AR131">
        <f t="shared" si="131"/>
        <v>0.12176743519073421</v>
      </c>
    </row>
    <row r="132" spans="1:44" x14ac:dyDescent="0.25">
      <c r="D132" s="30">
        <v>1.85</v>
      </c>
      <c r="E132" s="8">
        <f t="shared" si="111"/>
        <v>1.9563829657239389E-2</v>
      </c>
      <c r="F132">
        <f t="shared" si="112"/>
        <v>4.2295182151285745E-3</v>
      </c>
      <c r="G132">
        <f t="shared" si="113"/>
        <v>2.8684752300922453E-3</v>
      </c>
      <c r="H132">
        <f t="shared" si="114"/>
        <v>4.9126689747741609E-3</v>
      </c>
      <c r="I132">
        <f t="shared" si="115"/>
        <v>4.3397848077017624E-3</v>
      </c>
      <c r="J132">
        <f t="shared" si="116"/>
        <v>1.7157503832861465E-2</v>
      </c>
      <c r="K132">
        <f t="shared" si="117"/>
        <v>1.6627069531160183E-2</v>
      </c>
      <c r="M132" s="30">
        <v>1.85</v>
      </c>
      <c r="N132" s="8">
        <f t="shared" si="118"/>
        <v>4.3019939560421652E-3</v>
      </c>
      <c r="O132">
        <f t="shared" si="119"/>
        <v>2.1147591075642872E-3</v>
      </c>
      <c r="P132">
        <f t="shared" si="120"/>
        <v>7.8541583681097221E-4</v>
      </c>
      <c r="Q132">
        <f t="shared" si="121"/>
        <v>1.6034405681554554E-3</v>
      </c>
      <c r="R132">
        <f t="shared" si="122"/>
        <v>1.1527553395457811E-3</v>
      </c>
      <c r="S132">
        <f t="shared" si="123"/>
        <v>9.209793309885875E-4</v>
      </c>
      <c r="T132">
        <f t="shared" si="124"/>
        <v>3.147511104664066E-3</v>
      </c>
      <c r="AK132" s="30">
        <v>1.85</v>
      </c>
      <c r="AL132" s="8">
        <f t="shared" si="125"/>
        <v>0.20130600289543357</v>
      </c>
      <c r="AM132">
        <f t="shared" si="126"/>
        <v>0.34610420426540028</v>
      </c>
      <c r="AN132">
        <f t="shared" si="127"/>
        <v>0.11180223694430967</v>
      </c>
      <c r="AO132">
        <f t="shared" si="128"/>
        <v>0.1048718363087206</v>
      </c>
      <c r="AP132">
        <f t="shared" si="129"/>
        <v>0.15762234039848036</v>
      </c>
      <c r="AQ132">
        <f t="shared" si="130"/>
        <v>8.1353174237325243E-2</v>
      </c>
      <c r="AR132">
        <f t="shared" si="131"/>
        <v>0.11847642342882247</v>
      </c>
    </row>
    <row r="133" spans="1:44" x14ac:dyDescent="0.25">
      <c r="D133" s="30">
        <v>1.9</v>
      </c>
      <c r="E133" s="8">
        <f t="shared" si="111"/>
        <v>1.9048992034680461E-2</v>
      </c>
      <c r="F133">
        <f t="shared" si="112"/>
        <v>4.118215104204139E-3</v>
      </c>
      <c r="G133">
        <f t="shared" si="113"/>
        <v>2.7929890398266603E-3</v>
      </c>
      <c r="H133">
        <f t="shared" si="114"/>
        <v>4.7833882122801045E-3</v>
      </c>
      <c r="I133">
        <f t="shared" si="115"/>
        <v>4.2255799443411896E-3</v>
      </c>
      <c r="J133">
        <f t="shared" si="116"/>
        <v>1.6705990574101954E-2</v>
      </c>
      <c r="K133">
        <f t="shared" si="117"/>
        <v>1.6189515069813861E-2</v>
      </c>
      <c r="M133" s="30">
        <v>1.9</v>
      </c>
      <c r="N133" s="8">
        <f t="shared" si="118"/>
        <v>4.1887835887778977E-3</v>
      </c>
      <c r="O133">
        <f t="shared" si="119"/>
        <v>2.0591075521020695E-3</v>
      </c>
      <c r="P133">
        <f t="shared" si="120"/>
        <v>7.6474699900015719E-4</v>
      </c>
      <c r="Q133">
        <f t="shared" si="121"/>
        <v>1.5612447637303121E-3</v>
      </c>
      <c r="R133">
        <f t="shared" si="122"/>
        <v>1.1224196727156292E-3</v>
      </c>
      <c r="S133">
        <f t="shared" si="123"/>
        <v>8.9674303280467746E-4</v>
      </c>
      <c r="T133">
        <f t="shared" si="124"/>
        <v>3.0646818650676435E-3</v>
      </c>
      <c r="AK133" s="30">
        <v>1.9</v>
      </c>
      <c r="AL133" s="8">
        <f t="shared" si="125"/>
        <v>0.19600847650344849</v>
      </c>
      <c r="AM133">
        <f>I$16/$AK133</f>
        <v>0.33699619888999505</v>
      </c>
      <c r="AN133">
        <f t="shared" si="127"/>
        <v>0.10886007281419627</v>
      </c>
      <c r="AO133">
        <f t="shared" si="128"/>
        <v>0.10211205114270165</v>
      </c>
      <c r="AP133">
        <f t="shared" si="129"/>
        <v>0.15347438407220457</v>
      </c>
      <c r="AQ133">
        <f t="shared" si="130"/>
        <v>7.9212301231079849E-2</v>
      </c>
      <c r="AR133">
        <f t="shared" si="131"/>
        <v>0.11535862281227453</v>
      </c>
    </row>
    <row r="134" spans="1:44" x14ac:dyDescent="0.25">
      <c r="D134" s="30">
        <v>1.95</v>
      </c>
      <c r="E134" s="8">
        <f t="shared" si="111"/>
        <v>1.8560556341483524E-2</v>
      </c>
      <c r="F134">
        <f t="shared" si="112"/>
        <v>4.0126198451219813E-3</v>
      </c>
      <c r="G134">
        <f t="shared" si="113"/>
        <v>2.7213739362413614E-3</v>
      </c>
      <c r="H134">
        <f t="shared" si="114"/>
        <v>4.6607372324780506E-3</v>
      </c>
      <c r="I134">
        <f t="shared" si="115"/>
        <v>4.1172317406401333E-3</v>
      </c>
      <c r="J134">
        <f t="shared" si="116"/>
        <v>1.6277631841432674E-2</v>
      </c>
      <c r="K134">
        <f t="shared" si="117"/>
        <v>1.5774399298792995E-2</v>
      </c>
      <c r="M134" s="30">
        <v>1.95</v>
      </c>
      <c r="N134" s="8">
        <f t="shared" si="118"/>
        <v>4.0813788813733364E-3</v>
      </c>
      <c r="O134">
        <f t="shared" si="119"/>
        <v>2.0063099225609907E-3</v>
      </c>
      <c r="P134">
        <f t="shared" si="120"/>
        <v>7.4513810158989677E-4</v>
      </c>
      <c r="Q134">
        <f t="shared" si="121"/>
        <v>1.5212128467115861E-3</v>
      </c>
      <c r="R134">
        <f t="shared" si="122"/>
        <v>1.093639681107536E-3</v>
      </c>
      <c r="S134">
        <f t="shared" si="123"/>
        <v>8.737496217071216E-4</v>
      </c>
      <c r="T134">
        <f t="shared" si="124"/>
        <v>2.9861002787838578E-3</v>
      </c>
      <c r="AK134" s="30">
        <v>1.95</v>
      </c>
      <c r="AL134" s="8">
        <f t="shared" si="125"/>
        <v>0.1909826181315652</v>
      </c>
      <c r="AM134">
        <f t="shared" si="126"/>
        <v>0.32835527071332854</v>
      </c>
      <c r="AN134">
        <f t="shared" si="127"/>
        <v>0.10606878889588355</v>
      </c>
      <c r="AO134">
        <f t="shared" si="128"/>
        <v>9.9493793421093907E-2</v>
      </c>
      <c r="AP134">
        <f t="shared" si="129"/>
        <v>0.14953914345496855</v>
      </c>
      <c r="AQ134">
        <f t="shared" si="130"/>
        <v>7.7181216584129075E-2</v>
      </c>
      <c r="AR134">
        <f t="shared" si="131"/>
        <v>0.1124007094068316</v>
      </c>
    </row>
    <row r="135" spans="1:44" x14ac:dyDescent="0.25">
      <c r="D135" s="30">
        <v>2</v>
      </c>
      <c r="E135" s="8">
        <f t="shared" si="111"/>
        <v>1.8096542432946436E-2</v>
      </c>
      <c r="F135">
        <f t="shared" si="112"/>
        <v>3.912304348993932E-3</v>
      </c>
      <c r="G135">
        <f t="shared" si="113"/>
        <v>2.6533395878353271E-3</v>
      </c>
      <c r="H135">
        <f t="shared" si="114"/>
        <v>4.544218801666099E-3</v>
      </c>
      <c r="I135">
        <f t="shared" si="115"/>
        <v>4.0143009471241302E-3</v>
      </c>
      <c r="J135">
        <f t="shared" si="116"/>
        <v>1.5870691045396856E-2</v>
      </c>
      <c r="K135">
        <f t="shared" si="117"/>
        <v>1.5380039316323169E-2</v>
      </c>
      <c r="M135" s="30">
        <v>2</v>
      </c>
      <c r="N135" s="8">
        <f t="shared" si="118"/>
        <v>3.9793444093390029E-3</v>
      </c>
      <c r="O135">
        <f t="shared" si="119"/>
        <v>1.956152174496966E-3</v>
      </c>
      <c r="P135">
        <f t="shared" si="120"/>
        <v>7.2650964905014931E-4</v>
      </c>
      <c r="Q135">
        <f t="shared" si="121"/>
        <v>1.4831825255437964E-3</v>
      </c>
      <c r="R135">
        <f t="shared" si="122"/>
        <v>1.0662986890798477E-3</v>
      </c>
      <c r="S135">
        <f t="shared" si="123"/>
        <v>8.5190588116444352E-4</v>
      </c>
      <c r="T135">
        <f t="shared" si="124"/>
        <v>2.9114477718142611E-3</v>
      </c>
      <c r="AK135" s="30">
        <v>2</v>
      </c>
      <c r="AL135" s="8">
        <f t="shared" si="125"/>
        <v>0.18620805267827606</v>
      </c>
      <c r="AM135">
        <f t="shared" si="126"/>
        <v>0.3201463889454953</v>
      </c>
      <c r="AN135">
        <f t="shared" si="127"/>
        <v>0.10341706917348645</v>
      </c>
      <c r="AO135">
        <f t="shared" si="128"/>
        <v>9.7006448585566563E-2</v>
      </c>
      <c r="AP135">
        <f t="shared" si="129"/>
        <v>0.14580066486859433</v>
      </c>
      <c r="AQ135">
        <f t="shared" si="130"/>
        <v>7.525168616952585E-2</v>
      </c>
      <c r="AR135">
        <f t="shared" si="131"/>
        <v>0.1095906916716608</v>
      </c>
    </row>
    <row r="139" spans="1:44" x14ac:dyDescent="0.25">
      <c r="D139">
        <f t="shared" ref="D139:I139" si="132">C139+3</f>
        <v>3</v>
      </c>
      <c r="E139">
        <f t="shared" si="132"/>
        <v>6</v>
      </c>
      <c r="F139">
        <f t="shared" si="132"/>
        <v>9</v>
      </c>
      <c r="G139">
        <f t="shared" si="132"/>
        <v>12</v>
      </c>
      <c r="H139">
        <f t="shared" si="132"/>
        <v>15</v>
      </c>
      <c r="I139">
        <f t="shared" si="132"/>
        <v>18</v>
      </c>
    </row>
    <row r="140" spans="1:44" x14ac:dyDescent="0.25">
      <c r="B140" t="s">
        <v>212</v>
      </c>
      <c r="C140" t="str">
        <f t="shared" ref="C140:I140" ca="1" si="133">OFFSET($D$6,,C139,,)</f>
        <v>NaNMC</v>
      </c>
      <c r="D140" t="str">
        <f t="shared" ca="1" si="133"/>
        <v>NaMVP</v>
      </c>
      <c r="E140" t="str">
        <f t="shared" ca="1" si="133"/>
        <v>NaMMO</v>
      </c>
      <c r="F140" t="str">
        <f t="shared" ca="1" si="133"/>
        <v>NaNMMT</v>
      </c>
      <c r="G140" t="str">
        <f t="shared" ca="1" si="133"/>
        <v>NaPBA</v>
      </c>
      <c r="H140" t="str">
        <f t="shared" ca="1" si="133"/>
        <v>LiNMC</v>
      </c>
      <c r="I140" t="str">
        <f t="shared" ca="1" si="133"/>
        <v>LiFP</v>
      </c>
    </row>
    <row r="143" spans="1:44" s="34" customFormat="1" ht="3" customHeight="1" x14ac:dyDescent="0.25">
      <c r="A143" s="33"/>
    </row>
    <row r="144" spans="1:44" s="132" customFormat="1" x14ac:dyDescent="0.25"/>
    <row r="145" spans="1:20" s="132" customFormat="1" x14ac:dyDescent="0.25">
      <c r="A145" s="2" t="s">
        <v>364</v>
      </c>
      <c r="D145" s="132" t="s">
        <v>365</v>
      </c>
      <c r="E145" s="132">
        <f>E84</f>
        <v>136.31</v>
      </c>
      <c r="F145" s="132">
        <f t="shared" ref="F145:K145" si="134">F84</f>
        <v>152.46717232698828</v>
      </c>
      <c r="G145" s="132">
        <f t="shared" si="134"/>
        <v>157.08000000000001</v>
      </c>
      <c r="H145" s="132">
        <f t="shared" si="134"/>
        <v>171.91012615929549</v>
      </c>
      <c r="I145" s="132">
        <f t="shared" si="134"/>
        <v>124.1</v>
      </c>
      <c r="J145" s="132">
        <f t="shared" si="134"/>
        <v>272.11478270288444</v>
      </c>
      <c r="K145" s="132">
        <f t="shared" si="134"/>
        <v>197.41872402425963</v>
      </c>
      <c r="L145" s="132" t="s">
        <v>111</v>
      </c>
    </row>
    <row r="146" spans="1:20" s="132" customFormat="1" x14ac:dyDescent="0.25"/>
    <row r="147" spans="1:20" s="132" customFormat="1" x14ac:dyDescent="0.25">
      <c r="D147" s="2" t="s">
        <v>48</v>
      </c>
      <c r="M147" s="2" t="s">
        <v>49</v>
      </c>
    </row>
    <row r="148" spans="1:20" s="132" customFormat="1" x14ac:dyDescent="0.25">
      <c r="D148" s="28" t="s">
        <v>135</v>
      </c>
      <c r="E148" s="27" t="str">
        <f>E86</f>
        <v>NaNMC</v>
      </c>
      <c r="F148" s="27" t="str">
        <f t="shared" ref="F148:K148" si="135">F86</f>
        <v>NaMVP</v>
      </c>
      <c r="G148" s="27" t="str">
        <f t="shared" si="135"/>
        <v>NaMMO</v>
      </c>
      <c r="H148" s="27" t="str">
        <f t="shared" si="135"/>
        <v>NaNMMT</v>
      </c>
      <c r="I148" s="27" t="str">
        <f t="shared" si="135"/>
        <v>NaPBA</v>
      </c>
      <c r="J148" s="27" t="str">
        <f t="shared" si="135"/>
        <v>LiNMC</v>
      </c>
      <c r="K148" s="27" t="str">
        <f t="shared" si="135"/>
        <v>LiFP</v>
      </c>
      <c r="M148" s="28" t="s">
        <v>135</v>
      </c>
      <c r="N148" s="27" t="str">
        <f>N86</f>
        <v>NaNMC</v>
      </c>
      <c r="O148" s="27" t="str">
        <f t="shared" ref="O148:T148" si="136">O86</f>
        <v>NaMVP</v>
      </c>
      <c r="P148" s="27" t="str">
        <f t="shared" si="136"/>
        <v>NaMMO</v>
      </c>
      <c r="Q148" s="27" t="str">
        <f t="shared" si="136"/>
        <v>NaNMMT</v>
      </c>
      <c r="R148" s="27" t="str">
        <f t="shared" si="136"/>
        <v>NaPBA</v>
      </c>
      <c r="S148" s="27" t="str">
        <f t="shared" si="136"/>
        <v>LiNMC</v>
      </c>
      <c r="T148" s="27" t="str">
        <f t="shared" si="136"/>
        <v>LiFP</v>
      </c>
    </row>
    <row r="149" spans="1:20" s="132" customFormat="1" x14ac:dyDescent="0.25">
      <c r="D149" s="30">
        <v>1</v>
      </c>
      <c r="E149" s="8">
        <f>$D$17+$E$17*$D149</f>
        <v>54.753441997216719</v>
      </c>
      <c r="F149" s="132">
        <f>$G$17+$H$17*$D149</f>
        <v>81.329676925399383</v>
      </c>
      <c r="G149" s="132">
        <f>$J$17+$K$17*$D149</f>
        <v>45.995894454133762</v>
      </c>
      <c r="H149" s="132">
        <f>$M$17+$N$17*$D149</f>
        <v>37.259880265211002</v>
      </c>
      <c r="I149" s="132">
        <f>$P$17+$Q$17*$D149</f>
        <v>73.937590164962671</v>
      </c>
      <c r="J149" s="132">
        <f>$S$17+$T$17*$D149</f>
        <v>27.419568899437472</v>
      </c>
      <c r="K149" s="132">
        <f>$V$17+$W$17*$D149</f>
        <v>43.045628721588145</v>
      </c>
      <c r="M149" s="30">
        <v>1</v>
      </c>
      <c r="N149" s="8">
        <f>$D$19+$E$19*$D149</f>
        <v>7.9586888186780058E-3</v>
      </c>
      <c r="O149" s="132">
        <f>$G$19+$H$19*$D149</f>
        <v>3.912304348993932E-3</v>
      </c>
      <c r="P149" s="132">
        <f>$J$19+$K$19*$D149</f>
        <v>1.4530192981002986E-3</v>
      </c>
      <c r="Q149" s="132">
        <f>$M$19+$N$19*$D149</f>
        <v>2.9663650510875928E-3</v>
      </c>
      <c r="R149" s="132">
        <f>$P$19+$Q$19*$D149</f>
        <v>2.1325973781596954E-3</v>
      </c>
      <c r="S149" s="132">
        <f>$S$19+$T$19*$D149</f>
        <v>1.703811762328887E-3</v>
      </c>
      <c r="T149" s="132">
        <f>$V$19+$W$19*$D149</f>
        <v>5.8228955436285222E-3</v>
      </c>
    </row>
    <row r="150" spans="1:20" s="132" customFormat="1" x14ac:dyDescent="0.25">
      <c r="D150" s="30">
        <v>0.9</v>
      </c>
      <c r="E150" s="8">
        <f t="shared" ref="E150:E159" si="137">$D$17+$E$17*$D150</f>
        <v>57.943379222038331</v>
      </c>
      <c r="F150" s="132">
        <f t="shared" ref="F150:F159" si="138">$G$17+$H$17*$D150</f>
        <v>82.161849301103601</v>
      </c>
      <c r="G150" s="132">
        <f t="shared" ref="G150:G159" si="139">$J$17+$K$17*$D150</f>
        <v>46.629840456419714</v>
      </c>
      <c r="H150" s="132">
        <f t="shared" ref="H150:H159" si="140">$M$17+$N$17*$D150</f>
        <v>38.593810448780076</v>
      </c>
      <c r="I150" s="132">
        <f t="shared" ref="I150:I159" si="141">$P$17+$Q$17*$D150</f>
        <v>75.248560496769741</v>
      </c>
      <c r="J150" s="132">
        <f t="shared" ref="J150:J159" si="142">$S$17+$T$17*$D150</f>
        <v>29.158056386336717</v>
      </c>
      <c r="K150" s="132">
        <f t="shared" ref="K150:K159" si="143">$V$17+$W$17*$D150</f>
        <v>43.700001925240549</v>
      </c>
      <c r="M150" s="30">
        <v>0.9</v>
      </c>
      <c r="N150" s="8">
        <f t="shared" ref="N150:N159" si="144">$D$19+$E$19*$D150</f>
        <v>1.0782128423399491E-2</v>
      </c>
      <c r="O150" s="132">
        <f t="shared" ref="O150:O159" si="145">$G$19+$H$19*$D150</f>
        <v>4.3035347838933247E-3</v>
      </c>
      <c r="P150" s="132">
        <f t="shared" ref="P150:P159" si="146">$J$19+$K$19*$D150</f>
        <v>1.838385285857334E-3</v>
      </c>
      <c r="Q150" s="132">
        <f t="shared" ref="Q150:Q159" si="147">$M$19+$N$19*$D150</f>
        <v>3.5785723063120533E-3</v>
      </c>
      <c r="R150" s="132">
        <f t="shared" ref="R150:R159" si="148">$P$19+$Q$19*$D150</f>
        <v>2.7221978297685516E-3</v>
      </c>
      <c r="S150" s="132">
        <f t="shared" ref="S150:S159" si="149">$S$19+$T$19*$D150</f>
        <v>4.7075687951753688E-3</v>
      </c>
      <c r="T150" s="132">
        <f t="shared" ref="T150:T159" si="150">$V$19+$W$19*$D150</f>
        <v>8.3166138525303038E-3</v>
      </c>
    </row>
    <row r="151" spans="1:20" s="132" customFormat="1" x14ac:dyDescent="0.25">
      <c r="D151" s="30">
        <v>0.8</v>
      </c>
      <c r="E151" s="8">
        <f t="shared" si="137"/>
        <v>61.133316446859936</v>
      </c>
      <c r="F151" s="132">
        <f t="shared" si="138"/>
        <v>82.994021676807833</v>
      </c>
      <c r="G151" s="132">
        <f t="shared" si="139"/>
        <v>47.263786458705667</v>
      </c>
      <c r="H151" s="132">
        <f t="shared" si="140"/>
        <v>39.927740632349149</v>
      </c>
      <c r="I151" s="132">
        <f t="shared" si="141"/>
        <v>76.559530828576797</v>
      </c>
      <c r="J151" s="132">
        <f t="shared" si="142"/>
        <v>30.896543873235963</v>
      </c>
      <c r="K151" s="132">
        <f t="shared" si="143"/>
        <v>44.354375128892954</v>
      </c>
      <c r="M151" s="30">
        <v>0.8</v>
      </c>
      <c r="N151" s="8">
        <f t="shared" si="144"/>
        <v>1.3605568028120976E-2</v>
      </c>
      <c r="O151" s="132">
        <f t="shared" si="145"/>
        <v>4.6947652187927184E-3</v>
      </c>
      <c r="P151" s="132">
        <f t="shared" si="146"/>
        <v>2.2237512736143694E-3</v>
      </c>
      <c r="Q151" s="132">
        <f t="shared" si="147"/>
        <v>4.1907795615365138E-3</v>
      </c>
      <c r="R151" s="132">
        <f t="shared" si="148"/>
        <v>3.3117982813774078E-3</v>
      </c>
      <c r="S151" s="132">
        <f t="shared" si="149"/>
        <v>7.7113258280218505E-3</v>
      </c>
      <c r="T151" s="132">
        <f t="shared" si="150"/>
        <v>1.0810332161432085E-2</v>
      </c>
    </row>
    <row r="152" spans="1:20" s="132" customFormat="1" x14ac:dyDescent="0.25">
      <c r="D152" s="30">
        <v>0.7</v>
      </c>
      <c r="E152" s="8">
        <f t="shared" si="137"/>
        <v>64.323253671681542</v>
      </c>
      <c r="F152" s="132">
        <f t="shared" si="138"/>
        <v>83.826194052512065</v>
      </c>
      <c r="G152" s="132">
        <f t="shared" si="139"/>
        <v>47.89773246099162</v>
      </c>
      <c r="H152" s="132">
        <f t="shared" si="140"/>
        <v>41.261670815918222</v>
      </c>
      <c r="I152" s="132">
        <f t="shared" si="141"/>
        <v>77.870501160383867</v>
      </c>
      <c r="J152" s="132">
        <f t="shared" si="142"/>
        <v>32.635031360135216</v>
      </c>
      <c r="K152" s="132">
        <f t="shared" si="143"/>
        <v>45.008748332545352</v>
      </c>
      <c r="M152" s="30">
        <v>0.7</v>
      </c>
      <c r="N152" s="8">
        <f t="shared" si="144"/>
        <v>1.6429007632842468E-2</v>
      </c>
      <c r="O152" s="132">
        <f t="shared" si="145"/>
        <v>5.085995653692112E-3</v>
      </c>
      <c r="P152" s="132">
        <f t="shared" si="146"/>
        <v>2.6091172613714056E-3</v>
      </c>
      <c r="Q152" s="132">
        <f t="shared" si="147"/>
        <v>4.8029868167609744E-3</v>
      </c>
      <c r="R152" s="132">
        <f t="shared" si="148"/>
        <v>3.9013987329862649E-3</v>
      </c>
      <c r="S152" s="132">
        <f t="shared" si="149"/>
        <v>1.0715082860868336E-2</v>
      </c>
      <c r="T152" s="132">
        <f t="shared" si="150"/>
        <v>1.3304050470333867E-2</v>
      </c>
    </row>
    <row r="153" spans="1:20" s="132" customFormat="1" x14ac:dyDescent="0.25">
      <c r="D153" s="30">
        <v>0.6</v>
      </c>
      <c r="E153" s="8">
        <f t="shared" si="137"/>
        <v>67.513190896503147</v>
      </c>
      <c r="F153" s="132">
        <f t="shared" si="138"/>
        <v>84.658366428216283</v>
      </c>
      <c r="G153" s="132">
        <f t="shared" si="139"/>
        <v>48.531678463277565</v>
      </c>
      <c r="H153" s="132">
        <f t="shared" si="140"/>
        <v>42.595600999487303</v>
      </c>
      <c r="I153" s="132">
        <f t="shared" si="141"/>
        <v>79.181471492190923</v>
      </c>
      <c r="J153" s="132">
        <f t="shared" si="142"/>
        <v>34.373518847034461</v>
      </c>
      <c r="K153" s="132">
        <f t="shared" si="143"/>
        <v>45.663121536197757</v>
      </c>
      <c r="M153" s="30">
        <v>0.6</v>
      </c>
      <c r="N153" s="8">
        <f t="shared" si="144"/>
        <v>1.9252447237563954E-2</v>
      </c>
      <c r="O153" s="132">
        <f t="shared" si="145"/>
        <v>5.4772260885915048E-3</v>
      </c>
      <c r="P153" s="132">
        <f t="shared" si="146"/>
        <v>2.994483249128441E-3</v>
      </c>
      <c r="Q153" s="132">
        <f t="shared" si="147"/>
        <v>5.4151940719854349E-3</v>
      </c>
      <c r="R153" s="132">
        <f t="shared" si="148"/>
        <v>4.4909991845951212E-3</v>
      </c>
      <c r="S153" s="132">
        <f t="shared" si="149"/>
        <v>1.3718839893714817E-2</v>
      </c>
      <c r="T153" s="132">
        <f t="shared" si="150"/>
        <v>1.5797768779235648E-2</v>
      </c>
    </row>
    <row r="154" spans="1:20" s="132" customFormat="1" x14ac:dyDescent="0.25">
      <c r="D154" s="30">
        <v>0.5</v>
      </c>
      <c r="E154" s="8">
        <f t="shared" si="137"/>
        <v>70.703128121324767</v>
      </c>
      <c r="F154" s="132">
        <f t="shared" si="138"/>
        <v>85.490538803920515</v>
      </c>
      <c r="G154" s="132">
        <f t="shared" si="139"/>
        <v>49.165624465563518</v>
      </c>
      <c r="H154" s="132">
        <f t="shared" si="140"/>
        <v>43.929531183056376</v>
      </c>
      <c r="I154" s="132">
        <f t="shared" si="141"/>
        <v>80.492441823997993</v>
      </c>
      <c r="J154" s="132">
        <f t="shared" si="142"/>
        <v>36.112006333933707</v>
      </c>
      <c r="K154" s="132">
        <f t="shared" si="143"/>
        <v>46.317494739850154</v>
      </c>
      <c r="M154" s="30">
        <v>0.5</v>
      </c>
      <c r="N154" s="8">
        <f t="shared" si="144"/>
        <v>2.2075886842285439E-2</v>
      </c>
      <c r="O154" s="132">
        <f t="shared" si="145"/>
        <v>5.8684565234908975E-3</v>
      </c>
      <c r="P154" s="132">
        <f t="shared" si="146"/>
        <v>3.3798492368854764E-3</v>
      </c>
      <c r="Q154" s="132">
        <f t="shared" si="147"/>
        <v>6.0274013272098954E-3</v>
      </c>
      <c r="R154" s="132">
        <f t="shared" si="148"/>
        <v>5.0805996362039783E-3</v>
      </c>
      <c r="S154" s="132">
        <f t="shared" si="149"/>
        <v>1.6722596926561299E-2</v>
      </c>
      <c r="T154" s="132">
        <f t="shared" si="150"/>
        <v>1.829148708813743E-2</v>
      </c>
    </row>
    <row r="155" spans="1:20" s="132" customFormat="1" x14ac:dyDescent="0.25">
      <c r="D155" s="30">
        <v>0.4</v>
      </c>
      <c r="E155" s="8">
        <f t="shared" si="137"/>
        <v>73.893065346146372</v>
      </c>
      <c r="F155" s="132">
        <f t="shared" si="138"/>
        <v>86.322711179624747</v>
      </c>
      <c r="G155" s="132">
        <f t="shared" si="139"/>
        <v>49.79957046784947</v>
      </c>
      <c r="H155" s="132">
        <f t="shared" si="140"/>
        <v>45.26346136662545</v>
      </c>
      <c r="I155" s="132">
        <f t="shared" si="141"/>
        <v>81.803412155805049</v>
      </c>
      <c r="J155" s="132">
        <f t="shared" si="142"/>
        <v>37.850493820832952</v>
      </c>
      <c r="K155" s="132">
        <f t="shared" si="143"/>
        <v>46.971867943502559</v>
      </c>
      <c r="M155" s="30">
        <v>0.4</v>
      </c>
      <c r="N155" s="8">
        <f t="shared" si="144"/>
        <v>2.4899326447006924E-2</v>
      </c>
      <c r="O155" s="132">
        <f t="shared" si="145"/>
        <v>6.2596869583902912E-3</v>
      </c>
      <c r="P155" s="132">
        <f t="shared" si="146"/>
        <v>3.7652152246425118E-3</v>
      </c>
      <c r="Q155" s="132">
        <f t="shared" si="147"/>
        <v>6.6396085824343559E-3</v>
      </c>
      <c r="R155" s="132">
        <f t="shared" si="148"/>
        <v>5.6702000878128336E-3</v>
      </c>
      <c r="S155" s="132">
        <f t="shared" si="149"/>
        <v>1.9726353959407781E-2</v>
      </c>
      <c r="T155" s="132">
        <f t="shared" si="150"/>
        <v>2.0785205397039212E-2</v>
      </c>
    </row>
    <row r="156" spans="1:20" s="132" customFormat="1" x14ac:dyDescent="0.25">
      <c r="D156" s="30">
        <v>0.3</v>
      </c>
      <c r="E156" s="8">
        <f t="shared" si="137"/>
        <v>77.083002570967977</v>
      </c>
      <c r="F156" s="132">
        <f t="shared" si="138"/>
        <v>87.154883555328979</v>
      </c>
      <c r="G156" s="132">
        <f t="shared" si="139"/>
        <v>50.433516470135423</v>
      </c>
      <c r="H156" s="132">
        <f t="shared" si="140"/>
        <v>46.597391550194523</v>
      </c>
      <c r="I156" s="132">
        <f t="shared" si="141"/>
        <v>83.114382487612119</v>
      </c>
      <c r="J156" s="132">
        <f t="shared" si="142"/>
        <v>39.588981307732197</v>
      </c>
      <c r="K156" s="132">
        <f t="shared" si="143"/>
        <v>47.626241147154957</v>
      </c>
      <c r="M156" s="30">
        <v>0.3</v>
      </c>
      <c r="N156" s="8">
        <f t="shared" si="144"/>
        <v>2.7722766051728413E-2</v>
      </c>
      <c r="O156" s="132">
        <f t="shared" si="145"/>
        <v>6.6509173932896848E-3</v>
      </c>
      <c r="P156" s="132">
        <f t="shared" si="146"/>
        <v>4.150581212399548E-3</v>
      </c>
      <c r="Q156" s="132">
        <f t="shared" si="147"/>
        <v>7.2518158376588164E-3</v>
      </c>
      <c r="R156" s="132">
        <f t="shared" si="148"/>
        <v>6.2598005394216907E-3</v>
      </c>
      <c r="S156" s="132">
        <f t="shared" si="149"/>
        <v>2.2730110992254263E-2</v>
      </c>
      <c r="T156" s="132">
        <f t="shared" si="150"/>
        <v>2.3278923705940993E-2</v>
      </c>
    </row>
    <row r="157" spans="1:20" s="132" customFormat="1" x14ac:dyDescent="0.25">
      <c r="D157" s="30">
        <v>0.2</v>
      </c>
      <c r="E157" s="8">
        <f t="shared" si="137"/>
        <v>80.272939795789597</v>
      </c>
      <c r="F157" s="132">
        <f t="shared" si="138"/>
        <v>87.987055931033211</v>
      </c>
      <c r="G157" s="132">
        <f t="shared" si="139"/>
        <v>51.067462472421369</v>
      </c>
      <c r="H157" s="132">
        <f t="shared" si="140"/>
        <v>47.931321733763596</v>
      </c>
      <c r="I157" s="132">
        <f t="shared" si="141"/>
        <v>84.425352819419174</v>
      </c>
      <c r="J157" s="132">
        <f t="shared" si="142"/>
        <v>41.32746879463145</v>
      </c>
      <c r="K157" s="132">
        <f t="shared" si="143"/>
        <v>48.280614350807362</v>
      </c>
      <c r="M157" s="30">
        <v>0.2</v>
      </c>
      <c r="N157" s="8">
        <f t="shared" si="144"/>
        <v>3.0546205656449898E-2</v>
      </c>
      <c r="O157" s="132">
        <f t="shared" si="145"/>
        <v>7.0421478281890776E-3</v>
      </c>
      <c r="P157" s="132">
        <f t="shared" si="146"/>
        <v>4.5359472001565825E-3</v>
      </c>
      <c r="Q157" s="132">
        <f t="shared" si="147"/>
        <v>7.864023092883277E-3</v>
      </c>
      <c r="R157" s="132">
        <f t="shared" si="148"/>
        <v>6.849400991030547E-3</v>
      </c>
      <c r="S157" s="132">
        <f t="shared" si="149"/>
        <v>2.5733868025100748E-2</v>
      </c>
      <c r="T157" s="132">
        <f t="shared" si="150"/>
        <v>2.5772642014842775E-2</v>
      </c>
    </row>
    <row r="158" spans="1:20" s="132" customFormat="1" x14ac:dyDescent="0.25">
      <c r="D158" s="30">
        <v>0.1</v>
      </c>
      <c r="E158" s="8">
        <f t="shared" si="137"/>
        <v>83.462877020611202</v>
      </c>
      <c r="F158" s="132">
        <f t="shared" si="138"/>
        <v>88.819228306737429</v>
      </c>
      <c r="G158" s="132">
        <f t="shared" si="139"/>
        <v>51.701408474707321</v>
      </c>
      <c r="H158" s="132">
        <f t="shared" si="140"/>
        <v>49.26525191733267</v>
      </c>
      <c r="I158" s="132">
        <f t="shared" si="141"/>
        <v>85.736323151226244</v>
      </c>
      <c r="J158" s="132">
        <f t="shared" si="142"/>
        <v>43.065956281530696</v>
      </c>
      <c r="K158" s="132">
        <f t="shared" si="143"/>
        <v>48.934987554459759</v>
      </c>
      <c r="M158" s="30">
        <v>0.1</v>
      </c>
      <c r="N158" s="8">
        <f t="shared" si="144"/>
        <v>3.3369645261171386E-2</v>
      </c>
      <c r="O158" s="132">
        <f t="shared" si="145"/>
        <v>7.4333782630884703E-3</v>
      </c>
      <c r="P158" s="132">
        <f t="shared" si="146"/>
        <v>4.9213131879136188E-3</v>
      </c>
      <c r="Q158" s="132">
        <f t="shared" si="147"/>
        <v>8.4762303481077383E-3</v>
      </c>
      <c r="R158" s="132">
        <f t="shared" si="148"/>
        <v>7.4390014426394041E-3</v>
      </c>
      <c r="S158" s="132">
        <f t="shared" si="149"/>
        <v>2.873762505794723E-2</v>
      </c>
      <c r="T158" s="132">
        <f t="shared" si="150"/>
        <v>2.8266360323744556E-2</v>
      </c>
    </row>
    <row r="159" spans="1:20" s="132" customFormat="1" x14ac:dyDescent="0.25">
      <c r="D159" s="30">
        <v>0</v>
      </c>
      <c r="E159" s="8">
        <f t="shared" si="137"/>
        <v>86.652814245432808</v>
      </c>
      <c r="F159" s="132">
        <f t="shared" si="138"/>
        <v>89.651400682441661</v>
      </c>
      <c r="G159" s="132">
        <f t="shared" si="139"/>
        <v>52.335354476993274</v>
      </c>
      <c r="H159" s="132">
        <f t="shared" si="140"/>
        <v>50.599182100901743</v>
      </c>
      <c r="I159" s="132">
        <f t="shared" si="141"/>
        <v>87.0472934830333</v>
      </c>
      <c r="J159" s="132">
        <f t="shared" si="142"/>
        <v>44.804443768429941</v>
      </c>
      <c r="K159" s="132">
        <f t="shared" si="143"/>
        <v>49.589360758112164</v>
      </c>
      <c r="M159" s="30">
        <v>0</v>
      </c>
      <c r="N159" s="8">
        <f t="shared" si="144"/>
        <v>3.6193084865892872E-2</v>
      </c>
      <c r="O159" s="132">
        <f t="shared" si="145"/>
        <v>7.8246086979878639E-3</v>
      </c>
      <c r="P159" s="132">
        <f t="shared" si="146"/>
        <v>5.3066791756706541E-3</v>
      </c>
      <c r="Q159" s="132">
        <f t="shared" si="147"/>
        <v>9.088437603332198E-3</v>
      </c>
      <c r="R159" s="132">
        <f t="shared" si="148"/>
        <v>8.0286018942482603E-3</v>
      </c>
      <c r="S159" s="132">
        <f t="shared" si="149"/>
        <v>3.1741382090793711E-2</v>
      </c>
      <c r="T159" s="132">
        <f t="shared" si="150"/>
        <v>3.0760078632646338E-2</v>
      </c>
    </row>
    <row r="160" spans="1:20" s="132" customFormat="1" x14ac:dyDescent="0.25"/>
    <row r="161" spans="4:20" s="132" customFormat="1" x14ac:dyDescent="0.25">
      <c r="D161" s="2" t="s">
        <v>54</v>
      </c>
      <c r="M161" s="2" t="s">
        <v>70</v>
      </c>
    </row>
    <row r="162" spans="4:20" s="132" customFormat="1" x14ac:dyDescent="0.25">
      <c r="D162" s="28" t="s">
        <v>135</v>
      </c>
      <c r="E162" s="27" t="str">
        <f>E148</f>
        <v>NaNMC</v>
      </c>
      <c r="F162" s="27" t="str">
        <f t="shared" ref="F162:K162" si="151">F148</f>
        <v>NaMVP</v>
      </c>
      <c r="G162" s="27" t="str">
        <f t="shared" si="151"/>
        <v>NaMMO</v>
      </c>
      <c r="H162" s="27" t="str">
        <f t="shared" si="151"/>
        <v>NaNMMT</v>
      </c>
      <c r="I162" s="27" t="str">
        <f t="shared" si="151"/>
        <v>NaPBA</v>
      </c>
      <c r="J162" s="27" t="str">
        <f t="shared" si="151"/>
        <v>LiNMC</v>
      </c>
      <c r="K162" s="27" t="str">
        <f t="shared" si="151"/>
        <v>LiFP</v>
      </c>
      <c r="M162" s="28" t="s">
        <v>135</v>
      </c>
      <c r="N162" s="27" t="str">
        <f>N148</f>
        <v>NaNMC</v>
      </c>
      <c r="O162" s="27" t="str">
        <f t="shared" ref="O162:T162" si="152">O148</f>
        <v>NaMVP</v>
      </c>
      <c r="P162" s="27" t="str">
        <f t="shared" si="152"/>
        <v>NaMMO</v>
      </c>
      <c r="Q162" s="27" t="str">
        <f t="shared" si="152"/>
        <v>NaNMMT</v>
      </c>
      <c r="R162" s="27" t="str">
        <f t="shared" si="152"/>
        <v>NaPBA</v>
      </c>
      <c r="S162" s="27" t="str">
        <f t="shared" si="152"/>
        <v>LiNMC</v>
      </c>
      <c r="T162" s="27" t="str">
        <f t="shared" si="152"/>
        <v>LiFP</v>
      </c>
    </row>
    <row r="163" spans="4:20" s="132" customFormat="1" x14ac:dyDescent="0.25">
      <c r="D163" s="30">
        <v>1</v>
      </c>
      <c r="E163" s="8">
        <f t="shared" ref="E163:E173" si="153">$D$16+$E$16*$D163</f>
        <v>0.37241610535655212</v>
      </c>
      <c r="F163" s="132">
        <f t="shared" ref="F163:F173" si="154">$G$16+$H$16*$D163</f>
        <v>0.64029277789099059</v>
      </c>
      <c r="G163" s="132">
        <f t="shared" ref="G163:G173" si="155">$J$16+$K$16*$D163</f>
        <v>0.2068341383469729</v>
      </c>
      <c r="H163" s="132">
        <f t="shared" ref="H163:H173" si="156">$M$16+$N$16*$D163</f>
        <v>0.19401289717113313</v>
      </c>
      <c r="I163" s="132">
        <f t="shared" ref="I163:I173" si="157">$P$16+$Q$16*$D163</f>
        <v>0.29160132973718866</v>
      </c>
      <c r="J163" s="132">
        <f t="shared" ref="J163:J173" si="158">$S$16+$T$16*$D163</f>
        <v>0.1505033723390517</v>
      </c>
      <c r="K163" s="132">
        <f t="shared" ref="K163:K173" si="159">$V$16+$W$16*$D163</f>
        <v>0.2191813833433216</v>
      </c>
      <c r="M163" s="30">
        <v>1</v>
      </c>
      <c r="N163" s="8">
        <f t="shared" ref="N163:N173" si="160">$D$18+$E$18*$D163</f>
        <v>3.6492356831153969E-2</v>
      </c>
      <c r="O163" s="132">
        <f t="shared" ref="O163:O173" si="161">$G$18+$H$18*$D163</f>
        <v>0.1700390956832962</v>
      </c>
      <c r="P163" s="132">
        <f t="shared" ref="P163:P173" si="162">$J$18+$K$18*$D163</f>
        <v>1.4391044272046646E-2</v>
      </c>
      <c r="Q163" s="132">
        <f t="shared" ref="Q163:Q173" si="163">$M$18+$N$18*$D163</f>
        <v>1.424957197581448E-2</v>
      </c>
      <c r="R163" s="132">
        <f t="shared" ref="R163:R173" si="164">$P$18+$Q$18*$D163</f>
        <v>1.9367220723828637E-2</v>
      </c>
      <c r="S163" s="132">
        <f t="shared" ref="S163:S173" si="165">$S$18+$T$18*$D163</f>
        <v>1.9079852051812979E-2</v>
      </c>
      <c r="T163" s="132">
        <f t="shared" ref="T163:T173" si="166">$V$18+$W$18*$D163</f>
        <v>2.61971943923162E-2</v>
      </c>
    </row>
    <row r="164" spans="4:20" s="132" customFormat="1" x14ac:dyDescent="0.25">
      <c r="D164" s="30">
        <v>0.9</v>
      </c>
      <c r="E164" s="8">
        <f t="shared" si="153"/>
        <v>0.43420332283616192</v>
      </c>
      <c r="F164" s="132">
        <f t="shared" si="154"/>
        <v>0.66179152130554275</v>
      </c>
      <c r="G164" s="132">
        <f t="shared" si="155"/>
        <v>0.23600823886274325</v>
      </c>
      <c r="H164" s="132">
        <f t="shared" si="156"/>
        <v>0.22758962498344371</v>
      </c>
      <c r="I164" s="132">
        <f t="shared" si="157"/>
        <v>0.31976415981935635</v>
      </c>
      <c r="J164" s="132">
        <f t="shared" si="158"/>
        <v>0.18053463225358196</v>
      </c>
      <c r="K164" s="132">
        <f t="shared" si="159"/>
        <v>0.23081451596200553</v>
      </c>
      <c r="M164" s="30">
        <v>0.9</v>
      </c>
      <c r="N164" s="8">
        <f t="shared" si="160"/>
        <v>4.4433473370233914E-2</v>
      </c>
      <c r="O164" s="132">
        <f t="shared" si="161"/>
        <v>0.17046424958300235</v>
      </c>
      <c r="P164" s="132">
        <f t="shared" si="162"/>
        <v>1.4688989669607237E-2</v>
      </c>
      <c r="Q164" s="132">
        <f t="shared" si="163"/>
        <v>1.5770259453868028E-2</v>
      </c>
      <c r="R164" s="132">
        <f t="shared" si="164"/>
        <v>2.0143476133726398E-2</v>
      </c>
      <c r="S164" s="132">
        <f t="shared" si="165"/>
        <v>2.7576849656342217E-2</v>
      </c>
      <c r="T164" s="132">
        <f t="shared" si="166"/>
        <v>3.3563019277698836E-2</v>
      </c>
    </row>
    <row r="165" spans="4:20" s="132" customFormat="1" x14ac:dyDescent="0.25">
      <c r="D165" s="30">
        <v>0.8</v>
      </c>
      <c r="E165" s="8">
        <f t="shared" si="153"/>
        <v>0.49599054031577172</v>
      </c>
      <c r="F165" s="132">
        <f t="shared" si="154"/>
        <v>0.68329026472009491</v>
      </c>
      <c r="G165" s="132">
        <f t="shared" si="155"/>
        <v>0.26518233937851354</v>
      </c>
      <c r="H165" s="132">
        <f t="shared" si="156"/>
        <v>0.26116635279575434</v>
      </c>
      <c r="I165" s="132">
        <f t="shared" si="157"/>
        <v>0.3479269899015241</v>
      </c>
      <c r="J165" s="132">
        <f t="shared" si="158"/>
        <v>0.21056589216811222</v>
      </c>
      <c r="K165" s="132">
        <f t="shared" si="159"/>
        <v>0.24244764858068946</v>
      </c>
      <c r="M165" s="30">
        <v>0.8</v>
      </c>
      <c r="N165" s="8">
        <f t="shared" si="160"/>
        <v>5.2374589909313859E-2</v>
      </c>
      <c r="O165" s="132">
        <f t="shared" si="161"/>
        <v>0.17088940348270851</v>
      </c>
      <c r="P165" s="132">
        <f t="shared" si="162"/>
        <v>1.498693506716783E-2</v>
      </c>
      <c r="Q165" s="132">
        <f t="shared" si="163"/>
        <v>1.7290946931921573E-2</v>
      </c>
      <c r="R165" s="132">
        <f t="shared" si="164"/>
        <v>2.091973154362416E-2</v>
      </c>
      <c r="S165" s="132">
        <f t="shared" si="165"/>
        <v>3.6073847260871469E-2</v>
      </c>
      <c r="T165" s="132">
        <f t="shared" si="166"/>
        <v>4.0928844163081471E-2</v>
      </c>
    </row>
    <row r="166" spans="4:20" s="132" customFormat="1" x14ac:dyDescent="0.25">
      <c r="D166" s="30">
        <v>0.7</v>
      </c>
      <c r="E166" s="8">
        <f t="shared" si="153"/>
        <v>0.55777775779538152</v>
      </c>
      <c r="F166" s="132">
        <f t="shared" si="154"/>
        <v>0.70478900813464707</v>
      </c>
      <c r="G166" s="132">
        <f t="shared" si="155"/>
        <v>0.29435643989428395</v>
      </c>
      <c r="H166" s="132">
        <f t="shared" si="156"/>
        <v>0.29474308060806498</v>
      </c>
      <c r="I166" s="132">
        <f t="shared" si="157"/>
        <v>0.37608981998369184</v>
      </c>
      <c r="J166" s="132">
        <f t="shared" si="158"/>
        <v>0.24059715208264254</v>
      </c>
      <c r="K166" s="132">
        <f t="shared" si="159"/>
        <v>0.25408078119937344</v>
      </c>
      <c r="M166" s="30">
        <v>0.7</v>
      </c>
      <c r="N166" s="8">
        <f t="shared" si="160"/>
        <v>6.0315706448393819E-2</v>
      </c>
      <c r="O166" s="132">
        <f t="shared" si="161"/>
        <v>0.17131455738241466</v>
      </c>
      <c r="P166" s="132">
        <f t="shared" si="162"/>
        <v>1.5284880464728421E-2</v>
      </c>
      <c r="Q166" s="132">
        <f t="shared" si="163"/>
        <v>1.8811634409975124E-2</v>
      </c>
      <c r="R166" s="132">
        <f t="shared" si="164"/>
        <v>2.1695986953521922E-2</v>
      </c>
      <c r="S166" s="132">
        <f t="shared" si="165"/>
        <v>4.4570844865400715E-2</v>
      </c>
      <c r="T166" s="132">
        <f t="shared" si="166"/>
        <v>4.8294669048464113E-2</v>
      </c>
    </row>
    <row r="167" spans="4:20" s="132" customFormat="1" x14ac:dyDescent="0.25">
      <c r="D167" s="30">
        <v>0.6</v>
      </c>
      <c r="E167" s="8">
        <f t="shared" si="153"/>
        <v>0.61956497527499133</v>
      </c>
      <c r="F167" s="132">
        <f t="shared" si="154"/>
        <v>0.72628775154919922</v>
      </c>
      <c r="G167" s="132">
        <f t="shared" si="155"/>
        <v>0.32353054041005425</v>
      </c>
      <c r="H167" s="132">
        <f t="shared" si="156"/>
        <v>0.32831980842037556</v>
      </c>
      <c r="I167" s="132">
        <f t="shared" si="157"/>
        <v>0.40425265006585953</v>
      </c>
      <c r="J167" s="132">
        <f t="shared" si="158"/>
        <v>0.2706284119971728</v>
      </c>
      <c r="K167" s="132">
        <f t="shared" si="159"/>
        <v>0.26571391381805737</v>
      </c>
      <c r="M167" s="30">
        <v>0.6</v>
      </c>
      <c r="N167" s="8">
        <f t="shared" si="160"/>
        <v>6.8256822987473764E-2</v>
      </c>
      <c r="O167" s="132">
        <f t="shared" si="161"/>
        <v>0.17173971128212082</v>
      </c>
      <c r="P167" s="132">
        <f t="shared" si="162"/>
        <v>1.5582825862289013E-2</v>
      </c>
      <c r="Q167" s="132">
        <f t="shared" si="163"/>
        <v>2.0332321888028668E-2</v>
      </c>
      <c r="R167" s="132">
        <f t="shared" si="164"/>
        <v>2.247224236341968E-2</v>
      </c>
      <c r="S167" s="132">
        <f t="shared" si="165"/>
        <v>5.3067842469929953E-2</v>
      </c>
      <c r="T167" s="132">
        <f t="shared" si="166"/>
        <v>5.5660493933846748E-2</v>
      </c>
    </row>
    <row r="168" spans="4:20" s="132" customFormat="1" x14ac:dyDescent="0.25">
      <c r="D168" s="30">
        <v>0.5</v>
      </c>
      <c r="E168" s="8">
        <f t="shared" si="153"/>
        <v>0.68135219275460113</v>
      </c>
      <c r="F168" s="132">
        <f t="shared" si="154"/>
        <v>0.74778649496375138</v>
      </c>
      <c r="G168" s="132">
        <f t="shared" si="155"/>
        <v>0.35270464092582454</v>
      </c>
      <c r="H168" s="132">
        <f t="shared" si="156"/>
        <v>0.36189653623268619</v>
      </c>
      <c r="I168" s="132">
        <f t="shared" si="157"/>
        <v>0.43241548014802728</v>
      </c>
      <c r="J168" s="132">
        <f t="shared" si="158"/>
        <v>0.30065967191170306</v>
      </c>
      <c r="K168" s="132">
        <f t="shared" si="159"/>
        <v>0.2773470464367413</v>
      </c>
      <c r="M168" s="30">
        <v>0.5</v>
      </c>
      <c r="N168" s="8">
        <f t="shared" si="160"/>
        <v>7.619793952655371E-2</v>
      </c>
      <c r="O168" s="132">
        <f t="shared" si="161"/>
        <v>0.17216486518182697</v>
      </c>
      <c r="P168" s="132">
        <f t="shared" si="162"/>
        <v>1.5880771259849605E-2</v>
      </c>
      <c r="Q168" s="132">
        <f t="shared" si="163"/>
        <v>2.1853009366082213E-2</v>
      </c>
      <c r="R168" s="132">
        <f t="shared" si="164"/>
        <v>2.3248497773317441E-2</v>
      </c>
      <c r="S168" s="132">
        <f t="shared" si="165"/>
        <v>6.1564840074459198E-2</v>
      </c>
      <c r="T168" s="132">
        <f t="shared" si="166"/>
        <v>6.3026318819229377E-2</v>
      </c>
    </row>
    <row r="169" spans="4:20" s="132" customFormat="1" x14ac:dyDescent="0.25">
      <c r="D169" s="30">
        <v>0.4</v>
      </c>
      <c r="E169" s="8">
        <f t="shared" si="153"/>
        <v>0.74313941023421093</v>
      </c>
      <c r="F169" s="132">
        <f t="shared" si="154"/>
        <v>0.76928523837830354</v>
      </c>
      <c r="G169" s="132">
        <f t="shared" si="155"/>
        <v>0.38187874144159489</v>
      </c>
      <c r="H169" s="132">
        <f t="shared" si="156"/>
        <v>0.39547326404499683</v>
      </c>
      <c r="I169" s="132">
        <f t="shared" si="157"/>
        <v>0.46057831023019502</v>
      </c>
      <c r="J169" s="132">
        <f t="shared" si="158"/>
        <v>0.33069093182623333</v>
      </c>
      <c r="K169" s="132">
        <f t="shared" si="159"/>
        <v>0.28898017905542528</v>
      </c>
      <c r="M169" s="30">
        <v>0.4</v>
      </c>
      <c r="N169" s="8">
        <f t="shared" si="160"/>
        <v>8.4139056065633655E-2</v>
      </c>
      <c r="O169" s="132">
        <f t="shared" si="161"/>
        <v>0.17259001908153312</v>
      </c>
      <c r="P169" s="132">
        <f t="shared" si="162"/>
        <v>1.6178716657410195E-2</v>
      </c>
      <c r="Q169" s="132">
        <f t="shared" si="163"/>
        <v>2.3373696844135761E-2</v>
      </c>
      <c r="R169" s="132">
        <f t="shared" si="164"/>
        <v>2.4024753183215203E-2</v>
      </c>
      <c r="S169" s="132">
        <f t="shared" si="165"/>
        <v>7.0061837678988437E-2</v>
      </c>
      <c r="T169" s="132">
        <f t="shared" si="166"/>
        <v>7.0392143704612026E-2</v>
      </c>
    </row>
    <row r="170" spans="4:20" s="132" customFormat="1" x14ac:dyDescent="0.25">
      <c r="D170" s="30">
        <v>0.3</v>
      </c>
      <c r="E170" s="8">
        <f t="shared" si="153"/>
        <v>0.80492662771382073</v>
      </c>
      <c r="F170" s="132">
        <f t="shared" si="154"/>
        <v>0.79078398179285569</v>
      </c>
      <c r="G170" s="132">
        <f t="shared" si="155"/>
        <v>0.41105284195736524</v>
      </c>
      <c r="H170" s="132">
        <f t="shared" si="156"/>
        <v>0.42904999185730741</v>
      </c>
      <c r="I170" s="132">
        <f t="shared" si="157"/>
        <v>0.48874114031236271</v>
      </c>
      <c r="J170" s="132">
        <f t="shared" si="158"/>
        <v>0.36072219174076359</v>
      </c>
      <c r="K170" s="132">
        <f t="shared" si="159"/>
        <v>0.30061331167410921</v>
      </c>
      <c r="M170" s="30">
        <v>0.3</v>
      </c>
      <c r="N170" s="8">
        <f t="shared" si="160"/>
        <v>9.2080172604713614E-2</v>
      </c>
      <c r="O170" s="132">
        <f t="shared" si="161"/>
        <v>0.17301517298123928</v>
      </c>
      <c r="P170" s="132">
        <f t="shared" si="162"/>
        <v>1.6476662054970788E-2</v>
      </c>
      <c r="Q170" s="132">
        <f t="shared" si="163"/>
        <v>2.4894384322189309E-2</v>
      </c>
      <c r="R170" s="132">
        <f t="shared" si="164"/>
        <v>2.4801008593112964E-2</v>
      </c>
      <c r="S170" s="132">
        <f t="shared" si="165"/>
        <v>7.8558835283517689E-2</v>
      </c>
      <c r="T170" s="132">
        <f t="shared" si="166"/>
        <v>7.7757968589994661E-2</v>
      </c>
    </row>
    <row r="171" spans="4:20" s="132" customFormat="1" x14ac:dyDescent="0.25">
      <c r="D171" s="30">
        <v>0.2</v>
      </c>
      <c r="E171" s="8">
        <f t="shared" si="153"/>
        <v>0.86671384519343053</v>
      </c>
      <c r="F171" s="132">
        <f t="shared" si="154"/>
        <v>0.81228272520740774</v>
      </c>
      <c r="G171" s="132">
        <f t="shared" si="155"/>
        <v>0.44022694247313554</v>
      </c>
      <c r="H171" s="132">
        <f t="shared" si="156"/>
        <v>0.46262671966961805</v>
      </c>
      <c r="I171" s="132">
        <f t="shared" si="157"/>
        <v>0.5169039703945304</v>
      </c>
      <c r="J171" s="132">
        <f t="shared" si="158"/>
        <v>0.39075345165529385</v>
      </c>
      <c r="K171" s="132">
        <f t="shared" si="159"/>
        <v>0.31224644429279313</v>
      </c>
      <c r="M171" s="30">
        <v>0.2</v>
      </c>
      <c r="N171" s="8">
        <f t="shared" si="160"/>
        <v>0.10002128914379356</v>
      </c>
      <c r="O171" s="132">
        <f t="shared" si="161"/>
        <v>0.17344032688094543</v>
      </c>
      <c r="P171" s="132">
        <f t="shared" si="162"/>
        <v>1.6774607452531381E-2</v>
      </c>
      <c r="Q171" s="132">
        <f t="shared" si="163"/>
        <v>2.6415071800242856E-2</v>
      </c>
      <c r="R171" s="132">
        <f t="shared" si="164"/>
        <v>2.5577264003010722E-2</v>
      </c>
      <c r="S171" s="132">
        <f t="shared" si="165"/>
        <v>8.7055832888046927E-2</v>
      </c>
      <c r="T171" s="132">
        <f t="shared" si="166"/>
        <v>8.5123793475377296E-2</v>
      </c>
    </row>
    <row r="172" spans="4:20" s="132" customFormat="1" x14ac:dyDescent="0.25">
      <c r="D172" s="30">
        <v>0.1</v>
      </c>
      <c r="E172" s="8">
        <f t="shared" si="153"/>
        <v>0.92850106267304033</v>
      </c>
      <c r="F172" s="132">
        <f t="shared" si="154"/>
        <v>0.8337814686219599</v>
      </c>
      <c r="G172" s="132">
        <f t="shared" si="155"/>
        <v>0.46940104298890589</v>
      </c>
      <c r="H172" s="132">
        <f t="shared" si="156"/>
        <v>0.49620344748192863</v>
      </c>
      <c r="I172" s="132">
        <f t="shared" si="157"/>
        <v>0.5450668004766982</v>
      </c>
      <c r="J172" s="132">
        <f t="shared" si="158"/>
        <v>0.42078471156982417</v>
      </c>
      <c r="K172" s="132">
        <f t="shared" si="159"/>
        <v>0.32387957691147712</v>
      </c>
      <c r="M172" s="30">
        <v>0.1</v>
      </c>
      <c r="N172" s="8">
        <f t="shared" si="160"/>
        <v>0.10796240568287352</v>
      </c>
      <c r="O172" s="132">
        <f t="shared" si="161"/>
        <v>0.17386548078065159</v>
      </c>
      <c r="P172" s="132">
        <f t="shared" si="162"/>
        <v>1.707255285009197E-2</v>
      </c>
      <c r="Q172" s="132">
        <f t="shared" si="163"/>
        <v>2.7935759278296401E-2</v>
      </c>
      <c r="R172" s="132">
        <f t="shared" si="164"/>
        <v>2.6353519412908484E-2</v>
      </c>
      <c r="S172" s="132">
        <f t="shared" si="165"/>
        <v>9.555283049257618E-2</v>
      </c>
      <c r="T172" s="132">
        <f t="shared" si="166"/>
        <v>9.2489618360759931E-2</v>
      </c>
    </row>
    <row r="173" spans="4:20" s="132" customFormat="1" x14ac:dyDescent="0.25">
      <c r="D173" s="30">
        <v>0</v>
      </c>
      <c r="E173" s="8">
        <f t="shared" si="153"/>
        <v>0.99028828015265014</v>
      </c>
      <c r="F173" s="132">
        <f t="shared" si="154"/>
        <v>0.85528021203651206</v>
      </c>
      <c r="G173" s="132">
        <f t="shared" si="155"/>
        <v>0.49857514350467624</v>
      </c>
      <c r="H173" s="132">
        <f t="shared" si="156"/>
        <v>0.52978017529423926</v>
      </c>
      <c r="I173" s="132">
        <f t="shared" si="157"/>
        <v>0.57322963055886589</v>
      </c>
      <c r="J173" s="132">
        <f t="shared" si="158"/>
        <v>0.45081597148435443</v>
      </c>
      <c r="K173" s="132">
        <f t="shared" si="159"/>
        <v>0.33551270953016105</v>
      </c>
      <c r="M173" s="30">
        <v>0</v>
      </c>
      <c r="N173" s="8">
        <f t="shared" si="160"/>
        <v>0.11590352222195346</v>
      </c>
      <c r="O173" s="132">
        <f t="shared" si="161"/>
        <v>0.17429063468035774</v>
      </c>
      <c r="P173" s="132">
        <f t="shared" si="162"/>
        <v>1.7370498247652563E-2</v>
      </c>
      <c r="Q173" s="132">
        <f t="shared" si="163"/>
        <v>2.9456446756349949E-2</v>
      </c>
      <c r="R173" s="132">
        <f t="shared" si="164"/>
        <v>2.7129774822806246E-2</v>
      </c>
      <c r="S173" s="132">
        <f t="shared" si="165"/>
        <v>0.10404982809710542</v>
      </c>
      <c r="T173" s="132">
        <f t="shared" si="166"/>
        <v>9.9855443246142567E-2</v>
      </c>
    </row>
    <row r="180" spans="1:32" s="26" customFormat="1" x14ac:dyDescent="0.25">
      <c r="A180" s="25"/>
      <c r="B180" s="5" t="s">
        <v>363</v>
      </c>
      <c r="C180" s="101"/>
      <c r="D180" s="101"/>
      <c r="E180" s="101"/>
      <c r="F180" s="101"/>
      <c r="G180" s="101"/>
      <c r="H180" s="101"/>
      <c r="I180" s="101"/>
      <c r="J180" s="101"/>
      <c r="K180" s="101"/>
      <c r="L180" s="101"/>
    </row>
    <row r="183" spans="1:32" x14ac:dyDescent="0.25">
      <c r="B183" t="str">
        <f>Recycling!D81</f>
        <v>Wh/cell</v>
      </c>
      <c r="C183" s="64">
        <f>Recycling!E81</f>
        <v>158.31753555220587</v>
      </c>
      <c r="D183">
        <f>C183</f>
        <v>158.31753555220587</v>
      </c>
      <c r="E183" s="64">
        <f>D183</f>
        <v>158.31753555220587</v>
      </c>
      <c r="F183" s="64">
        <f>Recycling!F81</f>
        <v>158.47437844640999</v>
      </c>
      <c r="G183" s="64">
        <f>F183</f>
        <v>158.47437844640999</v>
      </c>
      <c r="H183" s="64">
        <f>G183</f>
        <v>158.47437844640999</v>
      </c>
      <c r="I183" s="64">
        <f>Recycling!G81</f>
        <v>158.2910841588311</v>
      </c>
      <c r="J183" s="64">
        <f>I183</f>
        <v>158.2910841588311</v>
      </c>
      <c r="K183" s="64">
        <f>J183</f>
        <v>158.2910841588311</v>
      </c>
      <c r="L183" s="64">
        <f>Recycling!H81</f>
        <v>158.44307491004136</v>
      </c>
      <c r="M183" s="64">
        <f>L183</f>
        <v>158.44307491004136</v>
      </c>
      <c r="N183" s="64">
        <f>M183</f>
        <v>158.44307491004136</v>
      </c>
      <c r="O183" s="64">
        <f>Recycling!I81</f>
        <v>159.43</v>
      </c>
      <c r="P183" s="64">
        <f>O183</f>
        <v>159.43</v>
      </c>
      <c r="Q183" s="64">
        <f>P183</f>
        <v>159.43</v>
      </c>
      <c r="R183" s="64">
        <f>Recycling!J81</f>
        <v>158.46820991008153</v>
      </c>
      <c r="S183" s="64">
        <f>R183</f>
        <v>158.46820991008153</v>
      </c>
      <c r="T183" s="64">
        <f>S183</f>
        <v>158.46820991008153</v>
      </c>
      <c r="U183" s="64">
        <f>Recycling!K81</f>
        <v>157.99699532763796</v>
      </c>
      <c r="V183" s="64">
        <f>U183</f>
        <v>157.99699532763796</v>
      </c>
      <c r="W183" s="64">
        <f>V183</f>
        <v>157.99699532763796</v>
      </c>
    </row>
    <row r="185" spans="1:32" x14ac:dyDescent="0.25">
      <c r="A185" s="2"/>
      <c r="C185" s="285" t="str">
        <f>D6</f>
        <v>NaNMC</v>
      </c>
      <c r="D185" s="286"/>
      <c r="E185" s="287"/>
      <c r="F185" s="285" t="str">
        <f>G6</f>
        <v>NaMVP</v>
      </c>
      <c r="G185" s="286"/>
      <c r="H185" s="287"/>
      <c r="I185" s="285" t="str">
        <f>J6</f>
        <v>NaMMO</v>
      </c>
      <c r="J185" s="286"/>
      <c r="K185" s="287"/>
      <c r="L185" s="285" t="str">
        <f>M6</f>
        <v>NaNMMT</v>
      </c>
      <c r="M185" s="286"/>
      <c r="N185" s="287"/>
      <c r="O185" s="285" t="str">
        <f>P6</f>
        <v>NaPBA</v>
      </c>
      <c r="P185" s="286"/>
      <c r="Q185" s="287"/>
      <c r="R185" s="282" t="str">
        <f>S6</f>
        <v>LiNMC</v>
      </c>
      <c r="S185" s="283"/>
      <c r="T185" s="284"/>
      <c r="U185" s="282" t="str">
        <f>V6</f>
        <v>LiFP</v>
      </c>
      <c r="V185" s="283"/>
      <c r="W185" s="284"/>
      <c r="X185" s="64"/>
    </row>
    <row r="186" spans="1:32" x14ac:dyDescent="0.25">
      <c r="A186" s="11" t="str">
        <f>C7</f>
        <v>per cell</v>
      </c>
      <c r="B186" s="11" t="s">
        <v>344</v>
      </c>
      <c r="C186" s="20" t="str">
        <f>D7</f>
        <v>Prod</v>
      </c>
      <c r="D186" s="19" t="str">
        <f>E7</f>
        <v>Rec</v>
      </c>
      <c r="E186" s="21" t="str">
        <f>F7</f>
        <v>Net</v>
      </c>
      <c r="F186" s="20" t="str">
        <f>G7</f>
        <v>Prod</v>
      </c>
      <c r="G186" s="19" t="str">
        <f>H7</f>
        <v>Rec</v>
      </c>
      <c r="H186" s="19" t="str">
        <f>I7</f>
        <v>Net</v>
      </c>
      <c r="I186" s="10" t="str">
        <f>J7</f>
        <v>Prod</v>
      </c>
      <c r="J186" s="11" t="str">
        <f>K7</f>
        <v>Rec</v>
      </c>
      <c r="K186" s="11" t="str">
        <f>L7</f>
        <v>Net</v>
      </c>
      <c r="L186" s="20" t="str">
        <f>M7</f>
        <v>Prod</v>
      </c>
      <c r="M186" s="19" t="str">
        <f>N7</f>
        <v>Rec</v>
      </c>
      <c r="N186" s="19" t="str">
        <f>O7</f>
        <v>Net</v>
      </c>
      <c r="O186" s="20" t="str">
        <f>P7</f>
        <v>Prod</v>
      </c>
      <c r="P186" s="19" t="str">
        <f>Q7</f>
        <v>Rec</v>
      </c>
      <c r="Q186" s="19" t="str">
        <f>R7</f>
        <v>Net</v>
      </c>
      <c r="R186" s="20" t="str">
        <f>S7</f>
        <v>Prod</v>
      </c>
      <c r="S186" s="19" t="str">
        <f>T7</f>
        <v>Rec</v>
      </c>
      <c r="T186" s="19" t="str">
        <f>U7</f>
        <v>Net</v>
      </c>
      <c r="U186" s="20" t="str">
        <f>V7</f>
        <v>Prod</v>
      </c>
      <c r="V186" s="19" t="str">
        <f>W7</f>
        <v>Rec</v>
      </c>
      <c r="W186" s="19" t="str">
        <f>X7</f>
        <v>Net</v>
      </c>
      <c r="X186" s="20" t="s">
        <v>3</v>
      </c>
    </row>
    <row r="187" spans="1:32" x14ac:dyDescent="0.25">
      <c r="A187" s="64" t="str">
        <f>Production!B25</f>
        <v>Acidification</v>
      </c>
      <c r="B187" s="2" t="s">
        <v>54</v>
      </c>
      <c r="C187" s="64">
        <f>Production!C25</f>
        <v>0.15678</v>
      </c>
      <c r="D187" s="64">
        <f>Recycling!H104</f>
        <v>-9.7820000000000004E-2</v>
      </c>
      <c r="E187" s="64">
        <f>C187+D187</f>
        <v>5.8959999999999999E-2</v>
      </c>
      <c r="F187" s="64">
        <f>Production!D25</f>
        <v>0.13553999999999999</v>
      </c>
      <c r="G187" s="64">
        <f>Recycling!R104</f>
        <v>-3.4070000000000003E-2</v>
      </c>
      <c r="H187" s="64">
        <f>F187+G187</f>
        <v>0.10146999999999999</v>
      </c>
      <c r="I187" s="64">
        <f>Production!E25</f>
        <v>7.8920000000000004E-2</v>
      </c>
      <c r="J187" s="64">
        <f>Recycling!AB104</f>
        <v>-4.6179999999999999E-2</v>
      </c>
      <c r="K187" s="64">
        <f>I187+J187</f>
        <v>3.2740000000000005E-2</v>
      </c>
      <c r="L187" s="64">
        <f>Production!F25</f>
        <v>8.3940000000000001E-2</v>
      </c>
      <c r="M187" s="64">
        <f>Recycling!AL104</f>
        <v>-5.3199999999999997E-2</v>
      </c>
      <c r="N187" s="64">
        <f>L187+M187</f>
        <v>3.0740000000000003E-2</v>
      </c>
      <c r="O187" s="64">
        <f>Production!G25</f>
        <v>9.1389999999999999E-2</v>
      </c>
      <c r="P187" s="64">
        <f>Recycling!AV104</f>
        <v>-4.4900000000000002E-2</v>
      </c>
      <c r="Q187" s="64">
        <f>O187+P187</f>
        <v>4.6489999999999997E-2</v>
      </c>
      <c r="R187" s="64">
        <f>Production!H25</f>
        <v>7.1440000000000003E-2</v>
      </c>
      <c r="S187" s="64">
        <f>Recycling!BF104</f>
        <v>-4.759E-2</v>
      </c>
      <c r="T187" s="64">
        <f>R187+S187</f>
        <v>2.3850000000000003E-2</v>
      </c>
      <c r="U187" s="64">
        <f>Production!I25</f>
        <v>5.3010000000000002E-2</v>
      </c>
      <c r="V187" s="64">
        <f>Recycling!BP104</f>
        <v>-1.8380000000000001E-2</v>
      </c>
      <c r="W187" s="64">
        <f>U187+V187</f>
        <v>3.4630000000000001E-2</v>
      </c>
      <c r="X187" s="64" t="str">
        <f>Recycling!I104</f>
        <v>molc H+ eq</v>
      </c>
    </row>
    <row r="188" spans="1:32" x14ac:dyDescent="0.25">
      <c r="A188" s="64" t="str">
        <f>Production!B26</f>
        <v>Climate change</v>
      </c>
      <c r="B188" s="2" t="s">
        <v>48</v>
      </c>
      <c r="C188" s="64">
        <f>Production!C26</f>
        <v>13.71866</v>
      </c>
      <c r="D188" s="64">
        <f>Recycling!H105</f>
        <v>-5.05023</v>
      </c>
      <c r="E188" s="64">
        <f t="shared" ref="E188:E202" si="167">C188+D188</f>
        <v>8.6684300000000007</v>
      </c>
      <c r="F188" s="64">
        <f>Production!D26</f>
        <v>14.20745</v>
      </c>
      <c r="G188" s="64">
        <f>Recycling!R105</f>
        <v>-1.3187800000000001</v>
      </c>
      <c r="H188" s="64">
        <f t="shared" ref="H188:H202" si="168">F188+G188</f>
        <v>12.888669999999999</v>
      </c>
      <c r="I188" s="64">
        <f>Production!E26</f>
        <v>8.2842199999999995</v>
      </c>
      <c r="J188" s="64">
        <f>Recycling!AB105</f>
        <v>-1.0034799999999999</v>
      </c>
      <c r="K188" s="64">
        <f t="shared" ref="K188:K202" si="169">I188+J188</f>
        <v>7.2807399999999998</v>
      </c>
      <c r="L188" s="64">
        <f>Production!F26</f>
        <v>8.0170899999999996</v>
      </c>
      <c r="M188" s="64">
        <f>Recycling!AL105</f>
        <v>-2.1135199999999998</v>
      </c>
      <c r="N188" s="64">
        <f t="shared" ref="N188:N202" si="170">L188+M188</f>
        <v>5.9035700000000002</v>
      </c>
      <c r="O188" s="64">
        <f>Production!G26</f>
        <v>13.87795</v>
      </c>
      <c r="P188" s="64">
        <f>Recycling!AV105</f>
        <v>-2.0900799999999999</v>
      </c>
      <c r="Q188" s="64">
        <f t="shared" ref="Q188:Q202" si="171">O188+P188</f>
        <v>11.78787</v>
      </c>
      <c r="R188" s="64">
        <f>Production!H26</f>
        <v>7.1000800000000002</v>
      </c>
      <c r="S188" s="64">
        <f>Recycling!BF105</f>
        <v>-2.75495</v>
      </c>
      <c r="T188" s="64">
        <f t="shared" ref="T188:T202" si="172">R188+S188</f>
        <v>4.3451300000000002</v>
      </c>
      <c r="U188" s="64">
        <f>Production!I26</f>
        <v>7.8349700000000002</v>
      </c>
      <c r="V188" s="64">
        <f>Recycling!BP105</f>
        <v>-1.03389</v>
      </c>
      <c r="W188" s="64">
        <f t="shared" ref="W188:W202" si="173">U188+V188</f>
        <v>6.8010800000000007</v>
      </c>
      <c r="X188" s="64" t="str">
        <f>Recycling!I105</f>
        <v>kg CO2 eq</v>
      </c>
    </row>
    <row r="189" spans="1:32" ht="18" x14ac:dyDescent="0.35">
      <c r="A189" s="64" t="str">
        <f>Production!B27</f>
        <v>Freshwater ecotoxicity</v>
      </c>
      <c r="B189" s="2" t="s">
        <v>350</v>
      </c>
      <c r="C189" s="64">
        <f>Production!C27</f>
        <v>549.87634000000003</v>
      </c>
      <c r="D189" s="64">
        <f>Recycling!H106</f>
        <v>-360.81594999999999</v>
      </c>
      <c r="E189" s="64">
        <f t="shared" si="167"/>
        <v>189.06039000000004</v>
      </c>
      <c r="F189" s="64">
        <f>Production!D27</f>
        <v>376.75457999999998</v>
      </c>
      <c r="G189" s="64">
        <f>Recycling!R106</f>
        <v>-44.862029999999997</v>
      </c>
      <c r="H189" s="64">
        <f t="shared" si="168"/>
        <v>331.89254999999997</v>
      </c>
      <c r="I189" s="64">
        <f>Production!E27</f>
        <v>123.10079</v>
      </c>
      <c r="J189" s="64">
        <f>Recycling!AB106</f>
        <v>-33.521970000000003</v>
      </c>
      <c r="K189" s="64">
        <f t="shared" si="169"/>
        <v>89.578820000000007</v>
      </c>
      <c r="L189" s="64">
        <f>Production!F27</f>
        <v>203.26992000000001</v>
      </c>
      <c r="M189" s="64">
        <f>Recycling!AL106</f>
        <v>-92.586709999999997</v>
      </c>
      <c r="N189" s="64">
        <f t="shared" si="170"/>
        <v>110.68321000000002</v>
      </c>
      <c r="O189" s="64">
        <f>Production!G27</f>
        <v>208.92841000000001</v>
      </c>
      <c r="P189" s="64">
        <f>Recycling!AV106</f>
        <v>-73.326300000000003</v>
      </c>
      <c r="Q189" s="64">
        <f t="shared" si="171"/>
        <v>135.60211000000001</v>
      </c>
      <c r="R189" s="64">
        <f>Production!H27</f>
        <v>969.27581999999995</v>
      </c>
      <c r="S189" s="64">
        <f>Recycling!BF106</f>
        <v>-804.08807000000002</v>
      </c>
      <c r="T189" s="64">
        <f t="shared" si="172"/>
        <v>165.18774999999994</v>
      </c>
      <c r="U189" s="64">
        <f>Production!I27</f>
        <v>1256.83518</v>
      </c>
      <c r="V189" s="64">
        <f>Recycling!BP106</f>
        <v>-1020.26158</v>
      </c>
      <c r="W189" s="64">
        <f t="shared" si="173"/>
        <v>236.57360000000006</v>
      </c>
      <c r="X189" s="64" t="str">
        <f>Recycling!I106</f>
        <v>CTUe</v>
      </c>
      <c r="Z189" s="64"/>
      <c r="AA189" s="64"/>
      <c r="AB189" s="64"/>
      <c r="AC189" s="64"/>
      <c r="AD189" s="64"/>
      <c r="AE189" s="64"/>
      <c r="AF189" s="64"/>
    </row>
    <row r="190" spans="1:32" ht="18" x14ac:dyDescent="0.35">
      <c r="A190" s="64" t="str">
        <f>Production!B28</f>
        <v>Freshwater eutrophication</v>
      </c>
      <c r="B190" s="2" t="s">
        <v>351</v>
      </c>
      <c r="C190" s="64">
        <f>Production!C28</f>
        <v>4.9300000000000004E-3</v>
      </c>
      <c r="D190" s="64">
        <f>Recycling!H107</f>
        <v>-1.5100000000000001E-3</v>
      </c>
      <c r="E190" s="64">
        <f t="shared" si="167"/>
        <v>3.4200000000000003E-3</v>
      </c>
      <c r="F190" s="64">
        <f>Production!D28</f>
        <v>5.8100000000000001E-3</v>
      </c>
      <c r="G190" s="64">
        <f>Recycling!R107</f>
        <v>-4.9424700000000001E-5</v>
      </c>
      <c r="H190" s="64">
        <f t="shared" si="168"/>
        <v>5.7605753000000001E-3</v>
      </c>
      <c r="I190" s="64">
        <f>Production!E28</f>
        <v>2.7799999999999999E-3</v>
      </c>
      <c r="J190" s="64">
        <f>Recycling!AB107</f>
        <v>4.1279999999999998E-5</v>
      </c>
      <c r="K190" s="64">
        <f t="shared" si="169"/>
        <v>2.8212799999999998E-3</v>
      </c>
      <c r="L190" s="64">
        <f>Production!F28</f>
        <v>2.5999999999999999E-3</v>
      </c>
      <c r="M190" s="64">
        <f>Recycling!AL107</f>
        <v>-4.0999999999999999E-4</v>
      </c>
      <c r="N190" s="64">
        <f t="shared" si="170"/>
        <v>2.1900000000000001E-3</v>
      </c>
      <c r="O190" s="64">
        <f>Production!G28</f>
        <v>3.98E-3</v>
      </c>
      <c r="P190" s="64">
        <f>Recycling!AV107</f>
        <v>-2.5999999999999998E-4</v>
      </c>
      <c r="Q190" s="64">
        <f t="shared" si="171"/>
        <v>3.7200000000000002E-3</v>
      </c>
      <c r="R190" s="64">
        <f>Production!H28</f>
        <v>5.4099999999999999E-3</v>
      </c>
      <c r="S190" s="64">
        <f>Recycling!BF107</f>
        <v>-3.5200000000000001E-3</v>
      </c>
      <c r="T190" s="64">
        <f t="shared" si="172"/>
        <v>1.8899999999999998E-3</v>
      </c>
      <c r="U190" s="64">
        <f>Production!I28</f>
        <v>1.107E-2</v>
      </c>
      <c r="V190" s="64">
        <f>Recycling!BP107</f>
        <v>-4.0699999999999998E-3</v>
      </c>
      <c r="W190" s="64">
        <f t="shared" si="173"/>
        <v>7.0000000000000001E-3</v>
      </c>
      <c r="X190" s="64" t="str">
        <f>Recycling!I107</f>
        <v>kg P eq</v>
      </c>
    </row>
    <row r="191" spans="1:32" ht="18" x14ac:dyDescent="0.35">
      <c r="A191" s="64" t="str">
        <f>Production!B29</f>
        <v>Human toxicity, cancer effects</v>
      </c>
      <c r="B191" s="2" t="s">
        <v>352</v>
      </c>
      <c r="C191" s="64">
        <f>Production!C29</f>
        <v>6.1631600000000003E-6</v>
      </c>
      <c r="D191" s="64">
        <f>Recycling!H108</f>
        <v>-4.3782200000000004E-6</v>
      </c>
      <c r="E191" s="64">
        <f t="shared" si="167"/>
        <v>1.7849399999999999E-6</v>
      </c>
      <c r="F191" s="64">
        <f>Production!D29</f>
        <v>1.5077400000000001E-5</v>
      </c>
      <c r="G191" s="64">
        <f>Recycling!R108</f>
        <v>-4.05756E-7</v>
      </c>
      <c r="H191" s="64">
        <f t="shared" si="168"/>
        <v>1.4671644000000001E-5</v>
      </c>
      <c r="I191" s="64">
        <f>Production!E29</f>
        <v>9.6502499999999992E-7</v>
      </c>
      <c r="J191" s="64">
        <f>Recycling!AB108</f>
        <v>-3.08629E-7</v>
      </c>
      <c r="K191" s="64">
        <f t="shared" si="169"/>
        <v>6.5639599999999986E-7</v>
      </c>
      <c r="L191" s="64">
        <f>Production!F29</f>
        <v>1.62113E-6</v>
      </c>
      <c r="M191" s="64">
        <f>Recycling!AL108</f>
        <v>-9.3517399999999998E-7</v>
      </c>
      <c r="N191" s="64">
        <f t="shared" si="170"/>
        <v>6.8595600000000003E-7</v>
      </c>
      <c r="O191" s="64">
        <f>Production!G29</f>
        <v>1.6302000000000001E-6</v>
      </c>
      <c r="P191" s="64">
        <f>Recycling!AV108</f>
        <v>-6.5607900000000001E-7</v>
      </c>
      <c r="Q191" s="64">
        <f t="shared" si="171"/>
        <v>9.7412100000000007E-7</v>
      </c>
      <c r="R191" s="64">
        <f>Production!H29</f>
        <v>3.3292900000000002E-6</v>
      </c>
      <c r="S191" s="64">
        <f>Recycling!BF108</f>
        <v>-2.5953400000000002E-6</v>
      </c>
      <c r="T191" s="64">
        <f t="shared" si="172"/>
        <v>7.3394999999999998E-7</v>
      </c>
      <c r="U191" s="64">
        <f>Production!I29</f>
        <v>1.9239599999999999E-6</v>
      </c>
      <c r="V191" s="64">
        <f>Recycling!BP108</f>
        <v>-8.3918199999999998E-7</v>
      </c>
      <c r="W191" s="64">
        <f t="shared" si="173"/>
        <v>1.084778E-6</v>
      </c>
      <c r="X191" s="64" t="str">
        <f>Recycling!I108</f>
        <v>CTUh</v>
      </c>
    </row>
    <row r="192" spans="1:32" ht="18" x14ac:dyDescent="0.35">
      <c r="A192" s="64" t="str">
        <f>Production!B30</f>
        <v>Human toxicity, non-cancer effects</v>
      </c>
      <c r="B192" s="2" t="s">
        <v>353</v>
      </c>
      <c r="C192" s="64">
        <f>Production!C30</f>
        <v>1.2186400000000001E-5</v>
      </c>
      <c r="D192" s="64">
        <f>Recycling!H109</f>
        <v>-8.1939600000000004E-6</v>
      </c>
      <c r="E192" s="64">
        <f t="shared" si="167"/>
        <v>3.9924400000000004E-6</v>
      </c>
      <c r="F192" s="64">
        <f>Production!D30</f>
        <v>1.25432E-5</v>
      </c>
      <c r="G192" s="64">
        <f>Recycling!R109</f>
        <v>-2.6800400000000002E-7</v>
      </c>
      <c r="H192" s="64">
        <f t="shared" si="168"/>
        <v>1.2275196E-5</v>
      </c>
      <c r="I192" s="64">
        <f>Production!E30</f>
        <v>1.7845700000000001E-6</v>
      </c>
      <c r="J192" s="64">
        <f>Recycling!AB109</f>
        <v>-1.6299200000000001E-7</v>
      </c>
      <c r="K192" s="64">
        <f t="shared" si="169"/>
        <v>1.6215780000000001E-6</v>
      </c>
      <c r="L192" s="64">
        <f>Production!F30</f>
        <v>3.04604E-6</v>
      </c>
      <c r="M192" s="64">
        <f>Recycling!AL109</f>
        <v>-1.4742499999999999E-6</v>
      </c>
      <c r="N192" s="64">
        <f t="shared" si="170"/>
        <v>1.5717900000000001E-6</v>
      </c>
      <c r="O192" s="64">
        <f>Production!G30</f>
        <v>2.6950999999999998E-6</v>
      </c>
      <c r="P192" s="64">
        <f>Recycling!AV109</f>
        <v>-5.8150499999999999E-7</v>
      </c>
      <c r="Q192" s="64">
        <f t="shared" si="171"/>
        <v>2.113595E-6</v>
      </c>
      <c r="R192" s="64">
        <f>Production!H30</f>
        <v>1.31593E-5</v>
      </c>
      <c r="S192" s="64">
        <f>Recycling!BF109</f>
        <v>-1.08697E-5</v>
      </c>
      <c r="T192" s="64">
        <f t="shared" si="172"/>
        <v>2.2895999999999992E-6</v>
      </c>
      <c r="U192" s="64">
        <f>Production!I30</f>
        <v>1.3852900000000001E-5</v>
      </c>
      <c r="V192" s="64">
        <f>Recycling!BP109</f>
        <v>-1.07986E-5</v>
      </c>
      <c r="W192" s="64">
        <f t="shared" si="173"/>
        <v>3.0543000000000006E-6</v>
      </c>
      <c r="X192" s="64" t="str">
        <f>Recycling!I109</f>
        <v>CTUh</v>
      </c>
    </row>
    <row r="193" spans="1:25" x14ac:dyDescent="0.25">
      <c r="A193" s="64" t="str">
        <f>Production!B31</f>
        <v>Ionizing radiation E (interim)</v>
      </c>
      <c r="B193" s="2" t="s">
        <v>349</v>
      </c>
      <c r="C193" s="64">
        <f>Production!C31</f>
        <v>2.5134999999999999E-5</v>
      </c>
      <c r="D193" s="64">
        <f>Recycling!H110</f>
        <v>-1.6773799999999999E-5</v>
      </c>
      <c r="E193" s="64">
        <f t="shared" si="167"/>
        <v>8.3612000000000005E-6</v>
      </c>
      <c r="F193" s="64">
        <f>Production!D31</f>
        <v>4.7261200000000001E-6</v>
      </c>
      <c r="G193" s="64">
        <f>Recycling!R110</f>
        <v>2.87636E-7</v>
      </c>
      <c r="H193" s="64">
        <f t="shared" si="168"/>
        <v>5.0137559999999998E-6</v>
      </c>
      <c r="I193" s="64">
        <f>Production!E31</f>
        <v>3.5522699999999999E-6</v>
      </c>
      <c r="J193" s="64">
        <f>Recycling!AB110</f>
        <v>1.4705200000000001E-7</v>
      </c>
      <c r="K193" s="64">
        <f t="shared" si="169"/>
        <v>3.6993220000000001E-6</v>
      </c>
      <c r="L193" s="64">
        <f>Production!F31</f>
        <v>5.7350899999999997E-6</v>
      </c>
      <c r="M193" s="64">
        <f>Recycling!AL110</f>
        <v>-2.5805300000000001E-6</v>
      </c>
      <c r="N193" s="64">
        <f t="shared" si="170"/>
        <v>3.1545599999999996E-6</v>
      </c>
      <c r="O193" s="64">
        <f>Production!G31</f>
        <v>4.4503200000000001E-6</v>
      </c>
      <c r="P193" s="64">
        <f>Recycling!AV110</f>
        <v>2.1977199999999999E-7</v>
      </c>
      <c r="Q193" s="64">
        <f t="shared" si="171"/>
        <v>4.6700920000000002E-6</v>
      </c>
      <c r="R193" s="64">
        <f>Production!H31</f>
        <v>1.16005E-5</v>
      </c>
      <c r="S193" s="64">
        <f>Recycling!BF110</f>
        <v>-8.5062699999999998E-6</v>
      </c>
      <c r="T193" s="64">
        <f t="shared" si="172"/>
        <v>3.0942300000000004E-6</v>
      </c>
      <c r="U193" s="64">
        <f>Production!I31</f>
        <v>2.77624E-6</v>
      </c>
      <c r="V193" s="64">
        <f>Recycling!BP110</f>
        <v>1.2401499999999999E-7</v>
      </c>
      <c r="W193" s="64">
        <f t="shared" si="173"/>
        <v>2.9002550000000002E-6</v>
      </c>
      <c r="X193" s="64" t="str">
        <f>Recycling!I110</f>
        <v>CTUe</v>
      </c>
    </row>
    <row r="194" spans="1:25" ht="18" x14ac:dyDescent="0.35">
      <c r="A194" s="64" t="str">
        <f>Production!B32</f>
        <v>Ionizing radiation HH</v>
      </c>
      <c r="B194" s="2" t="s">
        <v>354</v>
      </c>
      <c r="C194" s="64">
        <f>Production!C32</f>
        <v>4.1144299999999996</v>
      </c>
      <c r="D194" s="64">
        <f>Recycling!H111</f>
        <v>-2.1014400000000002</v>
      </c>
      <c r="E194" s="64">
        <f t="shared" si="167"/>
        <v>2.0129899999999994</v>
      </c>
      <c r="F194" s="64">
        <f>Production!D32</f>
        <v>1.43068</v>
      </c>
      <c r="G194" s="64">
        <f>Recycling!R111</f>
        <v>0.20158000000000001</v>
      </c>
      <c r="H194" s="64">
        <f t="shared" si="168"/>
        <v>1.63226</v>
      </c>
      <c r="I194" s="64">
        <f>Production!E32</f>
        <v>1.1775800000000001</v>
      </c>
      <c r="J194" s="64">
        <f>Recycling!AB111</f>
        <v>0.17041999999999999</v>
      </c>
      <c r="K194" s="64">
        <f t="shared" si="169"/>
        <v>1.3480000000000001</v>
      </c>
      <c r="L194" s="64">
        <f>Production!F32</f>
        <v>1.32416</v>
      </c>
      <c r="M194" s="64">
        <f>Recycling!AL111</f>
        <v>-0.24686</v>
      </c>
      <c r="N194" s="64">
        <f t="shared" si="170"/>
        <v>1.0772999999999999</v>
      </c>
      <c r="O194" s="64">
        <f>Production!G32</f>
        <v>1.4781</v>
      </c>
      <c r="P194" s="64">
        <f>Recycling!AV111</f>
        <v>0.19721</v>
      </c>
      <c r="Q194" s="64">
        <f t="shared" si="171"/>
        <v>1.6753100000000001</v>
      </c>
      <c r="R194" s="64">
        <f>Production!H32</f>
        <v>1.92503</v>
      </c>
      <c r="S194" s="64">
        <f>Recycling!BF111</f>
        <v>-1.0712600000000001</v>
      </c>
      <c r="T194" s="64">
        <f t="shared" si="172"/>
        <v>0.85376999999999992</v>
      </c>
      <c r="U194" s="64">
        <f>Production!I32</f>
        <v>0.86619000000000002</v>
      </c>
      <c r="V194" s="64">
        <f>Recycling!BP111</f>
        <v>0.14163999999999999</v>
      </c>
      <c r="W194" s="64">
        <f t="shared" si="173"/>
        <v>1.00783</v>
      </c>
      <c r="X194" s="64" t="str">
        <f>Recycling!I111</f>
        <v>kBq U235 eq</v>
      </c>
    </row>
    <row r="195" spans="1:25" x14ac:dyDescent="0.25">
      <c r="A195" s="64" t="str">
        <f>Production!B33</f>
        <v>Land use</v>
      </c>
      <c r="B195" s="2" t="s">
        <v>348</v>
      </c>
      <c r="C195" s="64">
        <f>Production!C33</f>
        <v>15.016349999999999</v>
      </c>
      <c r="D195" s="64">
        <f>Recycling!H112</f>
        <v>-5.5701799999999997</v>
      </c>
      <c r="E195" s="64">
        <f t="shared" si="167"/>
        <v>9.4461699999999986</v>
      </c>
      <c r="F195" s="64">
        <f>Production!D33</f>
        <v>18.490760000000002</v>
      </c>
      <c r="G195" s="64">
        <f>Recycling!R112</f>
        <v>-1.6581600000000001</v>
      </c>
      <c r="H195" s="64">
        <f t="shared" si="168"/>
        <v>16.832600000000003</v>
      </c>
      <c r="I195" s="64">
        <f>Production!E33</f>
        <v>9.2689599999999999</v>
      </c>
      <c r="J195" s="64">
        <f>Recycling!AB112</f>
        <v>-1.83073</v>
      </c>
      <c r="K195" s="64">
        <f t="shared" si="169"/>
        <v>7.4382299999999999</v>
      </c>
      <c r="L195" s="64">
        <f>Production!F33</f>
        <v>11.36192</v>
      </c>
      <c r="M195" s="64">
        <f>Recycling!AL112</f>
        <v>-4.4675399999999996</v>
      </c>
      <c r="N195" s="64">
        <f t="shared" si="170"/>
        <v>6.89438</v>
      </c>
      <c r="O195" s="64">
        <f>Production!G33</f>
        <v>12.28548</v>
      </c>
      <c r="P195" s="64">
        <f>Recycling!AV112</f>
        <v>-2.3590499999999999</v>
      </c>
      <c r="Q195" s="64">
        <f t="shared" si="171"/>
        <v>9.9264299999999999</v>
      </c>
      <c r="R195" s="64">
        <f>Production!H33</f>
        <v>1.8414699999999999</v>
      </c>
      <c r="S195" s="64">
        <f>Recycling!BF112</f>
        <v>1.1797</v>
      </c>
      <c r="T195" s="64">
        <f t="shared" si="172"/>
        <v>3.0211699999999997</v>
      </c>
      <c r="U195" s="64">
        <f>Production!I33</f>
        <v>1.9052199999999999</v>
      </c>
      <c r="V195" s="64">
        <f>Recycling!BP112</f>
        <v>6.90381</v>
      </c>
      <c r="W195" s="64">
        <f t="shared" si="173"/>
        <v>8.8090299999999999</v>
      </c>
      <c r="X195" s="64" t="str">
        <f>Recycling!I112</f>
        <v>kg C deficit</v>
      </c>
    </row>
    <row r="196" spans="1:25" ht="18" x14ac:dyDescent="0.35">
      <c r="A196" s="64" t="str">
        <f>Production!B34</f>
        <v>Marine eutrophication</v>
      </c>
      <c r="B196" s="2" t="s">
        <v>355</v>
      </c>
      <c r="C196" s="64">
        <f>Production!C34</f>
        <v>2.4719999999999999E-2</v>
      </c>
      <c r="D196" s="64">
        <f>Recycling!H113</f>
        <v>-1.7500000000000002E-2</v>
      </c>
      <c r="E196" s="64">
        <f t="shared" si="167"/>
        <v>7.2199999999999973E-3</v>
      </c>
      <c r="F196" s="64">
        <f>Production!D34</f>
        <v>2.0289999999999999E-2</v>
      </c>
      <c r="G196" s="64">
        <f>Recycling!R113</f>
        <v>-8.3599999999999994E-3</v>
      </c>
      <c r="H196" s="64">
        <f t="shared" si="168"/>
        <v>1.193E-2</v>
      </c>
      <c r="I196" s="64">
        <f>Production!E34</f>
        <v>1.545E-2</v>
      </c>
      <c r="J196" s="64">
        <f>Recycling!AB113</f>
        <v>-9.5399999999999999E-3</v>
      </c>
      <c r="K196" s="64">
        <f t="shared" si="169"/>
        <v>5.9100000000000003E-3</v>
      </c>
      <c r="L196" s="64">
        <f>Production!F34</f>
        <v>1.576E-2</v>
      </c>
      <c r="M196" s="64">
        <f>Recycling!AL113</f>
        <v>-1.048E-2</v>
      </c>
      <c r="N196" s="64">
        <f t="shared" si="170"/>
        <v>5.28E-3</v>
      </c>
      <c r="O196" s="64">
        <f>Production!G34</f>
        <v>1.908E-2</v>
      </c>
      <c r="P196" s="64">
        <f>Recycling!AV113</f>
        <v>-9.7800000000000005E-3</v>
      </c>
      <c r="Q196" s="64">
        <f t="shared" si="171"/>
        <v>9.2999999999999992E-3</v>
      </c>
      <c r="R196" s="64">
        <f>Production!H34</f>
        <v>9.9000000000000008E-3</v>
      </c>
      <c r="S196" s="64">
        <f>Recycling!BF113</f>
        <v>-6.5599999999999999E-3</v>
      </c>
      <c r="T196" s="64">
        <f t="shared" si="172"/>
        <v>3.340000000000001E-3</v>
      </c>
      <c r="U196" s="64">
        <f>Production!I34</f>
        <v>9.8399999999999998E-3</v>
      </c>
      <c r="V196" s="64">
        <f>Recycling!BP113</f>
        <v>-4.0299999999999997E-3</v>
      </c>
      <c r="W196" s="64">
        <f t="shared" si="173"/>
        <v>5.8100000000000001E-3</v>
      </c>
      <c r="X196" s="64" t="str">
        <f>Recycling!I113</f>
        <v>kg N eq</v>
      </c>
    </row>
    <row r="197" spans="1:25" x14ac:dyDescent="0.25">
      <c r="A197" s="64" t="str">
        <f>Production!B35</f>
        <v>Mineral, fossil &amp; ren resource depletion</v>
      </c>
      <c r="B197" s="2" t="s">
        <v>49</v>
      </c>
      <c r="C197" s="64">
        <f>Production!C35</f>
        <v>5.7299999999999999E-3</v>
      </c>
      <c r="D197" s="64">
        <f>Recycling!H114</f>
        <v>-4.47E-3</v>
      </c>
      <c r="E197" s="64">
        <f t="shared" si="167"/>
        <v>1.2599999999999998E-3</v>
      </c>
      <c r="F197" s="64">
        <f>Production!D35</f>
        <v>1.24E-3</v>
      </c>
      <c r="G197" s="64">
        <f>Recycling!R114</f>
        <v>-6.2E-4</v>
      </c>
      <c r="H197" s="64">
        <f t="shared" si="168"/>
        <v>6.2E-4</v>
      </c>
      <c r="I197" s="64">
        <f>Production!E35</f>
        <v>8.4000000000000003E-4</v>
      </c>
      <c r="J197" s="64">
        <f>Recycling!AB114</f>
        <v>-6.0999999999999997E-4</v>
      </c>
      <c r="K197" s="64">
        <f t="shared" si="169"/>
        <v>2.3000000000000006E-4</v>
      </c>
      <c r="L197" s="64">
        <f>Production!F35</f>
        <v>1.4400000000000001E-3</v>
      </c>
      <c r="M197" s="64">
        <f>Recycling!AL114</f>
        <v>-9.7000000000000005E-4</v>
      </c>
      <c r="N197" s="64">
        <f t="shared" si="170"/>
        <v>4.7000000000000004E-4</v>
      </c>
      <c r="O197" s="64">
        <f>Production!G35</f>
        <v>1.2800000000000001E-3</v>
      </c>
      <c r="P197" s="64">
        <f>Recycling!AV114</f>
        <v>-9.3999999999999997E-4</v>
      </c>
      <c r="Q197" s="64">
        <f t="shared" si="171"/>
        <v>3.4000000000000013E-4</v>
      </c>
      <c r="R197" s="64">
        <f>Production!H35</f>
        <v>5.0299999999999997E-3</v>
      </c>
      <c r="S197" s="64">
        <f>Recycling!BF114</f>
        <v>-4.7600000000000003E-3</v>
      </c>
      <c r="T197" s="64">
        <f t="shared" si="172"/>
        <v>2.6999999999999941E-4</v>
      </c>
      <c r="U197" s="64">
        <f>Production!I35</f>
        <v>4.8599999999999997E-3</v>
      </c>
      <c r="V197" s="64">
        <f>Recycling!BP114</f>
        <v>-3.9399999999999999E-3</v>
      </c>
      <c r="W197" s="64">
        <f t="shared" si="173"/>
        <v>9.1999999999999981E-4</v>
      </c>
      <c r="X197" s="64" t="str">
        <f>Recycling!I114</f>
        <v>kg Sb eq</v>
      </c>
    </row>
    <row r="198" spans="1:25" x14ac:dyDescent="0.25">
      <c r="A198" s="64" t="str">
        <f>Production!B36</f>
        <v>Ozone depletion</v>
      </c>
      <c r="B198" s="2" t="s">
        <v>56</v>
      </c>
      <c r="C198" s="64">
        <f>Production!C36</f>
        <v>1.8274000000000001E-6</v>
      </c>
      <c r="D198" s="64">
        <f>Recycling!H115</f>
        <v>-6.3596200000000004E-7</v>
      </c>
      <c r="E198" s="64">
        <f t="shared" si="167"/>
        <v>1.1914379999999999E-6</v>
      </c>
      <c r="F198" s="64">
        <f>Production!D36</f>
        <v>1.23342E-6</v>
      </c>
      <c r="G198" s="64">
        <f>Recycling!R115</f>
        <v>-1.0313799999999999E-7</v>
      </c>
      <c r="H198" s="64">
        <f t="shared" si="168"/>
        <v>1.1302820000000001E-6</v>
      </c>
      <c r="I198" s="64">
        <f>Production!E36</f>
        <v>7.3945600000000003E-7</v>
      </c>
      <c r="J198" s="64">
        <f>Recycling!AB115</f>
        <v>-1.5042099999999999E-7</v>
      </c>
      <c r="K198" s="64">
        <f t="shared" si="169"/>
        <v>5.8903500000000001E-7</v>
      </c>
      <c r="L198" s="64">
        <f>Production!F36</f>
        <v>7.3717300000000001E-7</v>
      </c>
      <c r="M198" s="64">
        <f>Recycling!AL115</f>
        <v>-2.0950299999999999E-7</v>
      </c>
      <c r="N198" s="64">
        <f t="shared" si="170"/>
        <v>5.2767000000000007E-7</v>
      </c>
      <c r="O198" s="64">
        <f>Production!G36</f>
        <v>1.41684E-6</v>
      </c>
      <c r="P198" s="64">
        <f>Recycling!AV115</f>
        <v>-1.17568E-7</v>
      </c>
      <c r="Q198" s="64">
        <f t="shared" si="171"/>
        <v>1.2992720000000001E-6</v>
      </c>
      <c r="R198" s="64">
        <f>Production!H36</f>
        <v>7.8499000000000004E-7</v>
      </c>
      <c r="S198" s="64">
        <f>Recycling!BF115</f>
        <v>-2.9398700000000002E-7</v>
      </c>
      <c r="T198" s="64">
        <f t="shared" si="172"/>
        <v>4.9100300000000002E-7</v>
      </c>
      <c r="U198" s="64">
        <f>Production!I36</f>
        <v>6.1755400000000003E-7</v>
      </c>
      <c r="V198" s="64">
        <f>Recycling!BP115</f>
        <v>-4.5666599999999999E-8</v>
      </c>
      <c r="W198" s="64">
        <f t="shared" si="173"/>
        <v>5.7188740000000001E-7</v>
      </c>
      <c r="X198" s="64" t="str">
        <f>Recycling!I115</f>
        <v>kg CFC-11 eq</v>
      </c>
    </row>
    <row r="199" spans="1:25" x14ac:dyDescent="0.25">
      <c r="A199" s="64" t="str">
        <f>Production!B37</f>
        <v>Particulate matter</v>
      </c>
      <c r="B199" s="2" t="s">
        <v>347</v>
      </c>
      <c r="C199" s="64">
        <f>Production!C37</f>
        <v>1.158E-2</v>
      </c>
      <c r="D199" s="64">
        <f>Recycling!H116</f>
        <v>-6.8900000000000003E-3</v>
      </c>
      <c r="E199" s="64">
        <f t="shared" si="167"/>
        <v>4.6899999999999997E-3</v>
      </c>
      <c r="F199" s="64">
        <f>Production!D37</f>
        <v>1.06E-2</v>
      </c>
      <c r="G199" s="64">
        <f>Recycling!R116</f>
        <v>-2.3800000000000002E-3</v>
      </c>
      <c r="H199" s="64">
        <f t="shared" si="168"/>
        <v>8.2199999999999999E-3</v>
      </c>
      <c r="I199" s="64">
        <f>Production!E37</f>
        <v>6.5799999999999999E-3</v>
      </c>
      <c r="J199" s="64">
        <f>Recycling!AB116</f>
        <v>-2.5500000000000002E-3</v>
      </c>
      <c r="K199" s="64">
        <f t="shared" si="169"/>
        <v>4.0299999999999997E-3</v>
      </c>
      <c r="L199" s="64">
        <f>Production!F37</f>
        <v>5.62E-3</v>
      </c>
      <c r="M199" s="64">
        <f>Recycling!AL116</f>
        <v>-3.29E-3</v>
      </c>
      <c r="N199" s="64">
        <f t="shared" si="170"/>
        <v>2.33E-3</v>
      </c>
      <c r="O199" s="64">
        <f>Production!G37</f>
        <v>7.5799999999999999E-3</v>
      </c>
      <c r="P199" s="64">
        <f>Recycling!AV116</f>
        <v>-3.3800000000000002E-3</v>
      </c>
      <c r="Q199" s="64">
        <f t="shared" si="171"/>
        <v>4.1999999999999997E-3</v>
      </c>
      <c r="R199" s="64">
        <f>Production!H37</f>
        <v>6.4599999999999996E-3</v>
      </c>
      <c r="S199" s="64">
        <f>Recycling!BF116</f>
        <v>-4.3299999999999996E-3</v>
      </c>
      <c r="T199" s="64">
        <f t="shared" si="172"/>
        <v>2.1299999999999999E-3</v>
      </c>
      <c r="U199" s="64">
        <f>Production!I37</f>
        <v>5.5700000000000003E-3</v>
      </c>
      <c r="V199" s="64">
        <f>Recycling!BP116</f>
        <v>-2.4499999999999999E-3</v>
      </c>
      <c r="W199" s="64">
        <f t="shared" si="173"/>
        <v>3.1200000000000004E-3</v>
      </c>
      <c r="X199" s="64" t="str">
        <f>Recycling!I116</f>
        <v>kg PM2.5 eq</v>
      </c>
    </row>
    <row r="200" spans="1:25" x14ac:dyDescent="0.25">
      <c r="A200" s="64" t="str">
        <f>Production!B38</f>
        <v>Photochemical ozone formation</v>
      </c>
      <c r="B200" s="2" t="s">
        <v>346</v>
      </c>
      <c r="C200" s="64">
        <f>Production!C38</f>
        <v>5.7829999999999999E-2</v>
      </c>
      <c r="D200" s="64">
        <f>Recycling!H117</f>
        <v>-3.5220000000000001E-2</v>
      </c>
      <c r="E200" s="64">
        <f t="shared" si="167"/>
        <v>2.2609999999999998E-2</v>
      </c>
      <c r="F200" s="64">
        <f>Production!D38</f>
        <v>5.8020000000000002E-2</v>
      </c>
      <c r="G200" s="64">
        <f>Recycling!R117</f>
        <v>-1.619E-2</v>
      </c>
      <c r="H200" s="64">
        <f t="shared" si="168"/>
        <v>4.1830000000000006E-2</v>
      </c>
      <c r="I200" s="64">
        <f>Production!E38</f>
        <v>3.6319999999999998E-2</v>
      </c>
      <c r="J200" s="64">
        <f>Recycling!AB117</f>
        <v>-1.9890000000000001E-2</v>
      </c>
      <c r="K200" s="64">
        <f t="shared" si="169"/>
        <v>1.6429999999999997E-2</v>
      </c>
      <c r="L200" s="64">
        <f>Production!F38</f>
        <v>3.5020000000000003E-2</v>
      </c>
      <c r="M200" s="64">
        <f>Recycling!AL117</f>
        <v>-2.1049999999999999E-2</v>
      </c>
      <c r="N200" s="64">
        <f t="shared" si="170"/>
        <v>1.3970000000000003E-2</v>
      </c>
      <c r="O200" s="64">
        <f>Production!G38</f>
        <v>4.5339999999999998E-2</v>
      </c>
      <c r="P200" s="64">
        <f>Recycling!AV117</f>
        <v>-2.104E-2</v>
      </c>
      <c r="Q200" s="64">
        <f t="shared" si="171"/>
        <v>2.4299999999999999E-2</v>
      </c>
      <c r="R200" s="64">
        <f>Production!H38</f>
        <v>2.7050000000000001E-2</v>
      </c>
      <c r="S200" s="64">
        <f>Recycling!BF117</f>
        <v>-1.7149999999999999E-2</v>
      </c>
      <c r="T200" s="64">
        <f t="shared" si="172"/>
        <v>9.9000000000000025E-3</v>
      </c>
      <c r="U200" s="64">
        <f>Production!I38</f>
        <v>2.767E-2</v>
      </c>
      <c r="V200" s="64">
        <f>Recycling!BP117</f>
        <v>-1.205E-2</v>
      </c>
      <c r="W200" s="64">
        <f t="shared" si="173"/>
        <v>1.562E-2</v>
      </c>
      <c r="X200" s="64" t="str">
        <f>Recycling!I117</f>
        <v>kg NMVOC eq</v>
      </c>
    </row>
    <row r="201" spans="1:25" ht="18" x14ac:dyDescent="0.35">
      <c r="A201" s="17" t="str">
        <f>Production!B39</f>
        <v>Terrestrial eutrophication</v>
      </c>
      <c r="B201" s="37" t="s">
        <v>356</v>
      </c>
      <c r="C201" s="17">
        <f>Production!C39</f>
        <v>0.22917000000000001</v>
      </c>
      <c r="D201" s="17">
        <f>Recycling!H118</f>
        <v>-0.15214</v>
      </c>
      <c r="E201" s="17">
        <f t="shared" si="167"/>
        <v>7.7030000000000015E-2</v>
      </c>
      <c r="F201" s="17">
        <f>Production!D39</f>
        <v>0.20654</v>
      </c>
      <c r="G201" s="17">
        <f>Recycling!R118</f>
        <v>-8.3129999999999996E-2</v>
      </c>
      <c r="H201" s="17">
        <f t="shared" si="168"/>
        <v>0.12341000000000001</v>
      </c>
      <c r="I201" s="17">
        <f>Production!E39</f>
        <v>0.16694000000000001</v>
      </c>
      <c r="J201" s="17">
        <f>Recycling!AB118</f>
        <v>-0.10362</v>
      </c>
      <c r="K201" s="17">
        <f t="shared" si="169"/>
        <v>6.3320000000000001E-2</v>
      </c>
      <c r="L201" s="17">
        <f>Production!F39</f>
        <v>0.154</v>
      </c>
      <c r="M201" s="17">
        <f>Recycling!AL118</f>
        <v>-0.10290000000000001</v>
      </c>
      <c r="N201" s="17">
        <f t="shared" si="170"/>
        <v>5.1099999999999993E-2</v>
      </c>
      <c r="O201" s="17">
        <f>Production!G39</f>
        <v>0.19186</v>
      </c>
      <c r="P201" s="17">
        <f>Recycling!AV118</f>
        <v>-0.10421999999999999</v>
      </c>
      <c r="Q201" s="17">
        <f t="shared" si="171"/>
        <v>8.764000000000001E-2</v>
      </c>
      <c r="R201" s="17">
        <f>Production!H39</f>
        <v>9.1090000000000004E-2</v>
      </c>
      <c r="S201" s="17">
        <f>Recycling!BF118</f>
        <v>-6.0470000000000003E-2</v>
      </c>
      <c r="T201" s="17">
        <f t="shared" si="172"/>
        <v>3.0620000000000001E-2</v>
      </c>
      <c r="U201" s="17">
        <f>Production!I39</f>
        <v>0.10403999999999999</v>
      </c>
      <c r="V201" s="17">
        <f>Recycling!BP118</f>
        <v>-5.0430000000000003E-2</v>
      </c>
      <c r="W201" s="17">
        <f t="shared" si="173"/>
        <v>5.3609999999999991E-2</v>
      </c>
      <c r="X201" s="17" t="str">
        <f>Recycling!I118</f>
        <v>molc N eq</v>
      </c>
    </row>
    <row r="202" spans="1:25" x14ac:dyDescent="0.25">
      <c r="A202" s="15" t="str">
        <f>Production!B40</f>
        <v>Water resource depletion</v>
      </c>
      <c r="B202" s="18" t="s">
        <v>345</v>
      </c>
      <c r="C202" s="15">
        <f>Production!C40</f>
        <v>15.683260000000001</v>
      </c>
      <c r="D202" s="15">
        <f>Recycling!H119</f>
        <v>-8.1725999999999992</v>
      </c>
      <c r="E202" s="15">
        <f t="shared" si="167"/>
        <v>7.5106600000000014</v>
      </c>
      <c r="F202" s="15">
        <f>Production!D40</f>
        <v>6.97262</v>
      </c>
      <c r="G202" s="15">
        <f>Recycling!R119</f>
        <v>-0.45567999999999997</v>
      </c>
      <c r="H202" s="15">
        <f t="shared" si="168"/>
        <v>6.51694</v>
      </c>
      <c r="I202" s="15">
        <f>Production!E40</f>
        <v>5.0001499999999997</v>
      </c>
      <c r="J202" s="15">
        <f>Recycling!AB119</f>
        <v>-0.28216999999999998</v>
      </c>
      <c r="K202" s="15">
        <f t="shared" si="169"/>
        <v>4.7179799999999998</v>
      </c>
      <c r="L202" s="15">
        <f>Production!F40</f>
        <v>5.5811299999999999</v>
      </c>
      <c r="M202" s="15">
        <f>Recycling!AL119</f>
        <v>-1.73306</v>
      </c>
      <c r="N202" s="15">
        <f t="shared" si="170"/>
        <v>3.8480699999999999</v>
      </c>
      <c r="O202" s="15">
        <f>Production!G40</f>
        <v>7.6298000000000004</v>
      </c>
      <c r="P202" s="15">
        <f>Recycling!AV119</f>
        <v>-1.0731999999999999</v>
      </c>
      <c r="Q202" s="15">
        <f t="shared" si="171"/>
        <v>6.5566000000000004</v>
      </c>
      <c r="R202" s="15">
        <f>Production!H40</f>
        <v>8.0179799999999997</v>
      </c>
      <c r="S202" s="15">
        <f>Recycling!BF119</f>
        <v>-4.6325500000000002</v>
      </c>
      <c r="T202" s="15">
        <f t="shared" si="172"/>
        <v>3.3854299999999995</v>
      </c>
      <c r="U202" s="15">
        <f>Production!I40</f>
        <v>4.9510899999999998</v>
      </c>
      <c r="V202" s="15">
        <f>Recycling!BP119</f>
        <v>-0.93083000000000005</v>
      </c>
      <c r="W202" s="15">
        <f t="shared" si="173"/>
        <v>4.0202599999999995</v>
      </c>
      <c r="X202" s="15" t="str">
        <f>Recycling!I119</f>
        <v>m3 water eq</v>
      </c>
    </row>
    <row r="204" spans="1:25" x14ac:dyDescent="0.25">
      <c r="A204" s="2"/>
      <c r="B204" s="64"/>
      <c r="C204" s="285" t="str">
        <f>C185</f>
        <v>NaNMC</v>
      </c>
      <c r="D204" s="286"/>
      <c r="E204" s="287"/>
      <c r="F204" s="285" t="str">
        <f t="shared" ref="F204" si="174">F185</f>
        <v>NaMVP</v>
      </c>
      <c r="G204" s="286"/>
      <c r="H204" s="287"/>
      <c r="I204" s="285" t="str">
        <f t="shared" ref="I204" si="175">I185</f>
        <v>NaMMO</v>
      </c>
      <c r="J204" s="286"/>
      <c r="K204" s="287"/>
      <c r="L204" s="285" t="str">
        <f t="shared" ref="L204" si="176">L185</f>
        <v>NaNMMT</v>
      </c>
      <c r="M204" s="286"/>
      <c r="N204" s="287"/>
      <c r="O204" s="285" t="str">
        <f t="shared" ref="O204" si="177">O185</f>
        <v>NaPBA</v>
      </c>
      <c r="P204" s="286"/>
      <c r="Q204" s="287"/>
      <c r="R204" s="282" t="str">
        <f t="shared" ref="R204" si="178">R185</f>
        <v>LiNMC</v>
      </c>
      <c r="S204" s="283"/>
      <c r="T204" s="284"/>
      <c r="U204" s="282" t="str">
        <f t="shared" ref="U204" si="179">U185</f>
        <v>LiFP</v>
      </c>
      <c r="V204" s="283"/>
      <c r="W204" s="284"/>
      <c r="X204" s="64"/>
      <c r="Y204" s="64"/>
    </row>
    <row r="205" spans="1:25" x14ac:dyDescent="0.25">
      <c r="A205" s="11" t="s">
        <v>75</v>
      </c>
      <c r="B205" s="11" t="s">
        <v>344</v>
      </c>
      <c r="C205" s="20" t="str">
        <f>C186</f>
        <v>Prod</v>
      </c>
      <c r="D205" s="19" t="str">
        <f t="shared" ref="D205:W205" si="180">D186</f>
        <v>Rec</v>
      </c>
      <c r="E205" s="21" t="str">
        <f t="shared" si="180"/>
        <v>Net</v>
      </c>
      <c r="F205" s="20" t="str">
        <f t="shared" si="180"/>
        <v>Prod</v>
      </c>
      <c r="G205" s="19" t="str">
        <f t="shared" si="180"/>
        <v>Rec</v>
      </c>
      <c r="H205" s="19" t="str">
        <f t="shared" si="180"/>
        <v>Net</v>
      </c>
      <c r="I205" s="10" t="str">
        <f t="shared" si="180"/>
        <v>Prod</v>
      </c>
      <c r="J205" s="11" t="str">
        <f t="shared" si="180"/>
        <v>Rec</v>
      </c>
      <c r="K205" s="11" t="str">
        <f t="shared" si="180"/>
        <v>Net</v>
      </c>
      <c r="L205" s="20" t="str">
        <f t="shared" si="180"/>
        <v>Prod</v>
      </c>
      <c r="M205" s="19" t="str">
        <f t="shared" si="180"/>
        <v>Rec</v>
      </c>
      <c r="N205" s="19" t="str">
        <f t="shared" si="180"/>
        <v>Net</v>
      </c>
      <c r="O205" s="20" t="str">
        <f t="shared" si="180"/>
        <v>Prod</v>
      </c>
      <c r="P205" s="19" t="str">
        <f t="shared" si="180"/>
        <v>Rec</v>
      </c>
      <c r="Q205" s="19" t="str">
        <f t="shared" si="180"/>
        <v>Net</v>
      </c>
      <c r="R205" s="20" t="str">
        <f t="shared" si="180"/>
        <v>Prod</v>
      </c>
      <c r="S205" s="19" t="str">
        <f t="shared" si="180"/>
        <v>Rec</v>
      </c>
      <c r="T205" s="19" t="str">
        <f t="shared" si="180"/>
        <v>Net</v>
      </c>
      <c r="U205" s="20" t="str">
        <f t="shared" si="180"/>
        <v>Prod</v>
      </c>
      <c r="V205" s="19" t="str">
        <f t="shared" si="180"/>
        <v>Rec</v>
      </c>
      <c r="W205" s="19" t="str">
        <f t="shared" si="180"/>
        <v>Net</v>
      </c>
      <c r="X205" s="20" t="s">
        <v>3</v>
      </c>
      <c r="Y205" s="64"/>
    </row>
    <row r="206" spans="1:25" x14ac:dyDescent="0.25">
      <c r="A206" s="64" t="str">
        <f>A187</f>
        <v>Acidification</v>
      </c>
      <c r="B206" s="2" t="s">
        <v>54</v>
      </c>
      <c r="C206">
        <f>C187/C$183*1000</f>
        <v>0.99028828015265014</v>
      </c>
      <c r="D206" s="64">
        <f t="shared" ref="D206:W206" si="181">D187/D$183*1000</f>
        <v>-0.61787217479609802</v>
      </c>
      <c r="E206" s="64">
        <f t="shared" si="181"/>
        <v>0.37241610535655217</v>
      </c>
      <c r="F206" s="64">
        <f t="shared" si="181"/>
        <v>0.85528021203651206</v>
      </c>
      <c r="G206" s="64">
        <f t="shared" si="181"/>
        <v>-0.21498743414552141</v>
      </c>
      <c r="H206" s="64">
        <f t="shared" si="181"/>
        <v>0.64029277789099071</v>
      </c>
      <c r="I206" s="64">
        <f t="shared" si="181"/>
        <v>0.49857514350467624</v>
      </c>
      <c r="J206" s="64">
        <f t="shared" si="181"/>
        <v>-0.29174100515770335</v>
      </c>
      <c r="K206" s="64">
        <f t="shared" si="181"/>
        <v>0.20683413834697292</v>
      </c>
      <c r="L206" s="64">
        <f t="shared" si="181"/>
        <v>0.52978017529423926</v>
      </c>
      <c r="M206" s="64">
        <f t="shared" si="181"/>
        <v>-0.33576727812310614</v>
      </c>
      <c r="N206" s="64">
        <f t="shared" si="181"/>
        <v>0.19401289717113318</v>
      </c>
      <c r="O206" s="64">
        <f t="shared" si="181"/>
        <v>0.57322963055886589</v>
      </c>
      <c r="P206" s="64">
        <f t="shared" si="181"/>
        <v>-0.28162830082167722</v>
      </c>
      <c r="Q206" s="64">
        <f t="shared" si="181"/>
        <v>0.29160132973718872</v>
      </c>
      <c r="R206" s="64">
        <f t="shared" si="181"/>
        <v>0.45081597148435443</v>
      </c>
      <c r="S206" s="64">
        <f t="shared" si="181"/>
        <v>-0.30031259914530273</v>
      </c>
      <c r="T206" s="64">
        <f t="shared" si="181"/>
        <v>0.1505033723390517</v>
      </c>
      <c r="U206" s="64">
        <f t="shared" si="181"/>
        <v>0.33551270953016105</v>
      </c>
      <c r="V206" s="64">
        <f t="shared" si="181"/>
        <v>-0.11633132618683946</v>
      </c>
      <c r="W206" s="64">
        <f t="shared" si="181"/>
        <v>0.21918138334332157</v>
      </c>
      <c r="X206" t="str">
        <f>X187</f>
        <v>molc H+ eq</v>
      </c>
    </row>
    <row r="207" spans="1:25" x14ac:dyDescent="0.25">
      <c r="A207" s="64" t="str">
        <f t="shared" ref="A207:A221" si="182">A188</f>
        <v>Climate change</v>
      </c>
      <c r="B207" s="2" t="s">
        <v>48</v>
      </c>
      <c r="C207" s="64">
        <f t="shared" ref="C207:W207" si="183">C188/C$183*1000</f>
        <v>86.652814245432808</v>
      </c>
      <c r="D207" s="64">
        <f t="shared" si="183"/>
        <v>-31.899372248216089</v>
      </c>
      <c r="E207" s="64">
        <f t="shared" si="183"/>
        <v>54.753441997216726</v>
      </c>
      <c r="F207" s="64">
        <f t="shared" si="183"/>
        <v>89.651400682441661</v>
      </c>
      <c r="G207" s="64">
        <f t="shared" si="183"/>
        <v>-8.3217237570422853</v>
      </c>
      <c r="H207" s="64">
        <f t="shared" si="183"/>
        <v>81.329676925399383</v>
      </c>
      <c r="I207" s="64">
        <f t="shared" si="183"/>
        <v>52.335354476993274</v>
      </c>
      <c r="J207" s="64">
        <f t="shared" si="183"/>
        <v>-6.3394600228595097</v>
      </c>
      <c r="K207" s="64">
        <f t="shared" si="183"/>
        <v>45.995894454133762</v>
      </c>
      <c r="L207" s="64">
        <f t="shared" si="183"/>
        <v>50.599182100901743</v>
      </c>
      <c r="M207" s="64">
        <f t="shared" si="183"/>
        <v>-13.339301835690739</v>
      </c>
      <c r="N207" s="64">
        <f t="shared" si="183"/>
        <v>37.259880265211017</v>
      </c>
      <c r="O207" s="64">
        <f t="shared" si="183"/>
        <v>87.0472934830333</v>
      </c>
      <c r="P207" s="64">
        <f t="shared" si="183"/>
        <v>-13.109703318070625</v>
      </c>
      <c r="Q207" s="64">
        <f t="shared" si="183"/>
        <v>73.937590164962685</v>
      </c>
      <c r="R207" s="64">
        <f t="shared" si="183"/>
        <v>44.804443768429941</v>
      </c>
      <c r="S207" s="64">
        <f t="shared" si="183"/>
        <v>-17.384874868992469</v>
      </c>
      <c r="T207" s="64">
        <f t="shared" si="183"/>
        <v>27.419568899437472</v>
      </c>
      <c r="U207" s="64">
        <f t="shared" si="183"/>
        <v>49.589360758112164</v>
      </c>
      <c r="V207" s="64">
        <f t="shared" si="183"/>
        <v>-6.543732036524017</v>
      </c>
      <c r="W207" s="64">
        <f t="shared" si="183"/>
        <v>43.045628721588145</v>
      </c>
      <c r="X207" s="64" t="str">
        <f t="shared" ref="X207:X220" si="184">X188</f>
        <v>kg CO2 eq</v>
      </c>
    </row>
    <row r="208" spans="1:25" ht="18" x14ac:dyDescent="0.35">
      <c r="A208" s="64" t="str">
        <f t="shared" si="182"/>
        <v>Freshwater ecotoxicity</v>
      </c>
      <c r="B208" s="2" t="s">
        <v>350</v>
      </c>
      <c r="C208" s="64">
        <f t="shared" ref="C208:W208" si="185">C189/C$183*1000</f>
        <v>3473.2497450901515</v>
      </c>
      <c r="D208" s="64">
        <f t="shared" si="185"/>
        <v>-2279.0649737029253</v>
      </c>
      <c r="E208" s="64">
        <f t="shared" si="185"/>
        <v>1194.1847713872262</v>
      </c>
      <c r="F208" s="64">
        <f t="shared" si="185"/>
        <v>2377.3848094151326</v>
      </c>
      <c r="G208" s="64">
        <f t="shared" si="185"/>
        <v>-283.08695979628425</v>
      </c>
      <c r="H208" s="64">
        <f t="shared" si="185"/>
        <v>2094.2978496188484</v>
      </c>
      <c r="I208" s="64">
        <f t="shared" si="185"/>
        <v>777.68618904953132</v>
      </c>
      <c r="J208" s="64">
        <f t="shared" si="185"/>
        <v>-211.77421443625767</v>
      </c>
      <c r="K208" s="64">
        <f t="shared" si="185"/>
        <v>565.91197461327386</v>
      </c>
      <c r="L208" s="64">
        <f t="shared" si="185"/>
        <v>1282.9208226071719</v>
      </c>
      <c r="M208" s="64">
        <f t="shared" si="185"/>
        <v>-584.35315050889801</v>
      </c>
      <c r="N208" s="64">
        <f t="shared" si="185"/>
        <v>698.56767209827387</v>
      </c>
      <c r="O208" s="64">
        <f t="shared" si="185"/>
        <v>1310.4711158502164</v>
      </c>
      <c r="P208" s="64">
        <f t="shared" si="185"/>
        <v>-459.92786802985637</v>
      </c>
      <c r="Q208" s="64">
        <f t="shared" si="185"/>
        <v>850.54324782036008</v>
      </c>
      <c r="R208" s="64">
        <f t="shared" si="185"/>
        <v>6116.5316409517663</v>
      </c>
      <c r="S208" s="64">
        <f t="shared" si="185"/>
        <v>-5074.1285615345678</v>
      </c>
      <c r="T208" s="64">
        <f t="shared" si="185"/>
        <v>1042.4030794171981</v>
      </c>
      <c r="U208" s="64">
        <f t="shared" si="185"/>
        <v>7954.804313801691</v>
      </c>
      <c r="V208" s="64">
        <f t="shared" si="185"/>
        <v>-6457.4745733884756</v>
      </c>
      <c r="W208" s="64">
        <f t="shared" si="185"/>
        <v>1497.3297404132149</v>
      </c>
      <c r="X208" s="64" t="str">
        <f t="shared" si="184"/>
        <v>CTUe</v>
      </c>
    </row>
    <row r="209" spans="1:24" ht="18" x14ac:dyDescent="0.35">
      <c r="A209" s="64" t="str">
        <f t="shared" si="182"/>
        <v>Freshwater eutrophication</v>
      </c>
      <c r="B209" s="2" t="s">
        <v>351</v>
      </c>
      <c r="C209" s="64">
        <f t="shared" ref="C209:W209" si="186">C190/C$183*1000</f>
        <v>3.113994910800208E-2</v>
      </c>
      <c r="D209" s="64">
        <f t="shared" si="186"/>
        <v>-9.5377937430188922E-3</v>
      </c>
      <c r="E209" s="64">
        <f t="shared" si="186"/>
        <v>2.1602155364983184E-2</v>
      </c>
      <c r="F209" s="64">
        <f t="shared" si="186"/>
        <v>3.6662077851056039E-2</v>
      </c>
      <c r="G209" s="64">
        <f t="shared" si="186"/>
        <v>-3.1187817541567805E-4</v>
      </c>
      <c r="H209" s="64">
        <f t="shared" si="186"/>
        <v>3.6350199675640363E-2</v>
      </c>
      <c r="I209" s="64">
        <f t="shared" si="186"/>
        <v>1.7562581081386214E-2</v>
      </c>
      <c r="J209" s="64">
        <f t="shared" si="186"/>
        <v>2.6078537663295787E-4</v>
      </c>
      <c r="K209" s="64">
        <f t="shared" si="186"/>
        <v>1.7823366458019171E-2</v>
      </c>
      <c r="L209" s="64">
        <f t="shared" si="186"/>
        <v>1.6409679006016465E-2</v>
      </c>
      <c r="M209" s="64">
        <f t="shared" si="186"/>
        <v>-2.5876801509487502E-3</v>
      </c>
      <c r="N209" s="64">
        <f t="shared" si="186"/>
        <v>1.3821998855067717E-2</v>
      </c>
      <c r="O209" s="64">
        <f t="shared" si="186"/>
        <v>2.496393401492818E-2</v>
      </c>
      <c r="P209" s="64">
        <f t="shared" si="186"/>
        <v>-1.6308097597691775E-3</v>
      </c>
      <c r="Q209" s="64">
        <f t="shared" si="186"/>
        <v>2.3333124255159002E-2</v>
      </c>
      <c r="R209" s="64">
        <f t="shared" si="186"/>
        <v>3.4139339385923256E-2</v>
      </c>
      <c r="S209" s="64">
        <f t="shared" si="186"/>
        <v>-2.2212657049621047E-2</v>
      </c>
      <c r="T209" s="64">
        <f t="shared" si="186"/>
        <v>1.1926682336302208E-2</v>
      </c>
      <c r="U209" s="64">
        <f t="shared" si="186"/>
        <v>7.0064623552138897E-2</v>
      </c>
      <c r="V209" s="64">
        <f t="shared" si="186"/>
        <v>-2.5759983546269672E-2</v>
      </c>
      <c r="W209" s="64">
        <f t="shared" si="186"/>
        <v>4.4304640005869214E-2</v>
      </c>
      <c r="X209" s="64" t="str">
        <f t="shared" si="184"/>
        <v>kg P eq</v>
      </c>
    </row>
    <row r="210" spans="1:24" ht="18" x14ac:dyDescent="0.35">
      <c r="A210" s="64" t="str">
        <f t="shared" si="182"/>
        <v>Human toxicity, cancer effects</v>
      </c>
      <c r="B210" s="2" t="s">
        <v>352</v>
      </c>
      <c r="C210" s="64">
        <f t="shared" ref="C210:W210" si="187">C191/C$183*1000</f>
        <v>3.8929105222002856E-5</v>
      </c>
      <c r="D210" s="64">
        <f t="shared" si="187"/>
        <v>-2.7654675047390843E-5</v>
      </c>
      <c r="E210" s="64">
        <f t="shared" si="187"/>
        <v>1.1274430174612012E-5</v>
      </c>
      <c r="F210" s="64">
        <f t="shared" si="187"/>
        <v>9.5140931599227598E-5</v>
      </c>
      <c r="G210" s="64">
        <f t="shared" si="187"/>
        <v>-2.5603886506941645E-6</v>
      </c>
      <c r="H210" s="64">
        <f t="shared" si="187"/>
        <v>9.2580542948533434E-5</v>
      </c>
      <c r="I210" s="64">
        <f t="shared" si="187"/>
        <v>6.0965215136923482E-6</v>
      </c>
      <c r="J210" s="64">
        <f t="shared" si="187"/>
        <v>-1.9497560563191173E-6</v>
      </c>
      <c r="K210" s="64">
        <f t="shared" si="187"/>
        <v>4.1467654573732309E-6</v>
      </c>
      <c r="L210" s="64">
        <f t="shared" si="187"/>
        <v>1.0231624202701336E-5</v>
      </c>
      <c r="M210" s="64">
        <f t="shared" si="187"/>
        <v>-5.9022712133740157E-6</v>
      </c>
      <c r="N210" s="64">
        <f t="shared" si="187"/>
        <v>4.3293529893273198E-6</v>
      </c>
      <c r="O210" s="64">
        <f t="shared" si="187"/>
        <v>1.0225177193752744E-5</v>
      </c>
      <c r="P210" s="64">
        <f t="shared" si="187"/>
        <v>-4.1151539860753933E-6</v>
      </c>
      <c r="Q210" s="64">
        <f t="shared" si="187"/>
        <v>6.110023207677351E-6</v>
      </c>
      <c r="R210" s="64">
        <f t="shared" si="187"/>
        <v>2.1009198008162745E-5</v>
      </c>
      <c r="S210" s="64">
        <f t="shared" si="187"/>
        <v>-1.6377669700898716E-5</v>
      </c>
      <c r="T210" s="64">
        <f t="shared" si="187"/>
        <v>4.6315283072640243E-6</v>
      </c>
      <c r="U210" s="64">
        <f t="shared" si="187"/>
        <v>1.2177193597956018E-5</v>
      </c>
      <c r="V210" s="64">
        <f t="shared" si="187"/>
        <v>-5.3113794870579052E-6</v>
      </c>
      <c r="W210" s="64">
        <f t="shared" si="187"/>
        <v>6.8658141108981134E-6</v>
      </c>
      <c r="X210" s="64" t="str">
        <f t="shared" si="184"/>
        <v>CTUh</v>
      </c>
    </row>
    <row r="211" spans="1:24" ht="18" x14ac:dyDescent="0.35">
      <c r="A211" s="64" t="str">
        <f t="shared" si="182"/>
        <v>Human toxicity, non-cancer effects</v>
      </c>
      <c r="B211" s="2" t="s">
        <v>353</v>
      </c>
      <c r="C211" s="64">
        <f t="shared" ref="C211:W211" si="188">C192/C$183*1000</f>
        <v>7.6974416999950614E-5</v>
      </c>
      <c r="D211" s="64">
        <f t="shared" si="188"/>
        <v>-5.1756490343408655E-5</v>
      </c>
      <c r="E211" s="64">
        <f t="shared" si="188"/>
        <v>2.5217926656541952E-5</v>
      </c>
      <c r="F211" s="64">
        <f t="shared" si="188"/>
        <v>7.9149703081130137E-5</v>
      </c>
      <c r="G211" s="64">
        <f t="shared" si="188"/>
        <v>-1.6911503463673706E-6</v>
      </c>
      <c r="H211" s="64">
        <f t="shared" si="188"/>
        <v>7.7458552734762761E-5</v>
      </c>
      <c r="I211" s="64">
        <f t="shared" si="188"/>
        <v>1.1273976733960214E-5</v>
      </c>
      <c r="J211" s="64">
        <f t="shared" si="188"/>
        <v>-1.0296979192867993E-6</v>
      </c>
      <c r="K211" s="64">
        <f t="shared" si="188"/>
        <v>1.0244278814673415E-5</v>
      </c>
      <c r="L211" s="64">
        <f t="shared" si="188"/>
        <v>1.9224822553648615E-5</v>
      </c>
      <c r="M211" s="64">
        <f t="shared" si="188"/>
        <v>-9.304603567161451E-6</v>
      </c>
      <c r="N211" s="64">
        <f t="shared" si="188"/>
        <v>9.9202189864871621E-6</v>
      </c>
      <c r="O211" s="64">
        <f t="shared" si="188"/>
        <v>1.69045976290535E-5</v>
      </c>
      <c r="P211" s="64">
        <f t="shared" si="188"/>
        <v>-3.6474001129022142E-6</v>
      </c>
      <c r="Q211" s="64">
        <f t="shared" si="188"/>
        <v>1.3257197516151287E-5</v>
      </c>
      <c r="R211" s="64">
        <f t="shared" si="188"/>
        <v>8.3040630088942669E-5</v>
      </c>
      <c r="S211" s="64">
        <f t="shared" si="188"/>
        <v>-6.8592306344393724E-5</v>
      </c>
      <c r="T211" s="64">
        <f t="shared" si="188"/>
        <v>1.4448323744548957E-5</v>
      </c>
      <c r="U211" s="64">
        <f t="shared" si="188"/>
        <v>8.7678249648186533E-5</v>
      </c>
      <c r="V211" s="64">
        <f t="shared" si="188"/>
        <v>-6.8346869366768461E-5</v>
      </c>
      <c r="W211" s="64">
        <f t="shared" si="188"/>
        <v>1.9331380281418051E-5</v>
      </c>
      <c r="X211" s="64" t="str">
        <f t="shared" si="184"/>
        <v>CTUh</v>
      </c>
    </row>
    <row r="212" spans="1:24" x14ac:dyDescent="0.25">
      <c r="A212" s="64" t="str">
        <f t="shared" si="182"/>
        <v>Ionizing radiation E (interim)</v>
      </c>
      <c r="B212" s="2" t="s">
        <v>349</v>
      </c>
      <c r="C212" s="64">
        <f t="shared" ref="C212:W212" si="189">C193/C$183*1000</f>
        <v>1.5876320909323166E-4</v>
      </c>
      <c r="D212" s="64">
        <f t="shared" si="189"/>
        <v>-1.0595036071963594E-4</v>
      </c>
      <c r="E212" s="64">
        <f t="shared" si="189"/>
        <v>5.2812848373595735E-5</v>
      </c>
      <c r="F212" s="64">
        <f t="shared" si="189"/>
        <v>2.9822612628818067E-5</v>
      </c>
      <c r="G212" s="64">
        <f t="shared" si="189"/>
        <v>1.815031570527772E-6</v>
      </c>
      <c r="H212" s="64">
        <f t="shared" si="189"/>
        <v>3.1637644199345833E-5</v>
      </c>
      <c r="I212" s="64">
        <f t="shared" si="189"/>
        <v>2.2441377661142374E-5</v>
      </c>
      <c r="J212" s="64">
        <f t="shared" si="189"/>
        <v>9.2899736445323948E-7</v>
      </c>
      <c r="K212" s="64">
        <f t="shared" si="189"/>
        <v>2.3370375025595615E-5</v>
      </c>
      <c r="L212" s="64">
        <f t="shared" si="189"/>
        <v>3.6196533065621142E-5</v>
      </c>
      <c r="M212" s="64">
        <f t="shared" si="189"/>
        <v>-1.6286795755921412E-5</v>
      </c>
      <c r="N212" s="64">
        <f t="shared" si="189"/>
        <v>1.990973730969973E-5</v>
      </c>
      <c r="O212" s="64">
        <f t="shared" si="189"/>
        <v>2.7913943423446026E-5</v>
      </c>
      <c r="P212" s="64">
        <f t="shared" si="189"/>
        <v>1.3784858558615065E-6</v>
      </c>
      <c r="Q212" s="64">
        <f t="shared" si="189"/>
        <v>2.9292429279307532E-5</v>
      </c>
      <c r="R212" s="64">
        <f t="shared" si="189"/>
        <v>7.3203956847763902E-5</v>
      </c>
      <c r="S212" s="64">
        <f t="shared" si="189"/>
        <v>-5.3678084739056819E-5</v>
      </c>
      <c r="T212" s="64">
        <f t="shared" si="189"/>
        <v>1.9525872108707086E-5</v>
      </c>
      <c r="U212" s="64">
        <f t="shared" si="189"/>
        <v>1.7571473395699192E-5</v>
      </c>
      <c r="V212" s="64">
        <f t="shared" si="189"/>
        <v>7.8491999004683857E-7</v>
      </c>
      <c r="W212" s="64">
        <f t="shared" si="189"/>
        <v>1.8356393385746031E-5</v>
      </c>
      <c r="X212" s="64" t="str">
        <f t="shared" si="184"/>
        <v>CTUe</v>
      </c>
    </row>
    <row r="213" spans="1:24" ht="18" x14ac:dyDescent="0.35">
      <c r="A213" s="64" t="str">
        <f t="shared" si="182"/>
        <v>Ionizing radiation HH</v>
      </c>
      <c r="B213" s="2" t="s">
        <v>354</v>
      </c>
      <c r="C213" s="64">
        <f t="shared" ref="C213:W213" si="190">C194/C$183*1000</f>
        <v>25.98846669542332</v>
      </c>
      <c r="D213" s="64">
        <f t="shared" si="190"/>
        <v>-13.273577008827564</v>
      </c>
      <c r="E213" s="64">
        <f t="shared" si="190"/>
        <v>12.714889686595756</v>
      </c>
      <c r="F213" s="64">
        <f t="shared" si="190"/>
        <v>9.0278315903526423</v>
      </c>
      <c r="G213" s="64">
        <f t="shared" si="190"/>
        <v>1.2720037268874143</v>
      </c>
      <c r="H213" s="64">
        <f t="shared" si="190"/>
        <v>10.299835317240058</v>
      </c>
      <c r="I213" s="64">
        <f t="shared" si="190"/>
        <v>7.4393324567693444</v>
      </c>
      <c r="J213" s="64">
        <f t="shared" si="190"/>
        <v>1.0766241251402295</v>
      </c>
      <c r="K213" s="64">
        <f t="shared" si="190"/>
        <v>8.5159565819095739</v>
      </c>
      <c r="L213" s="64">
        <f t="shared" si="190"/>
        <v>8.3573232894641407</v>
      </c>
      <c r="M213" s="64">
        <f t="shared" si="190"/>
        <v>-1.5580359074712402</v>
      </c>
      <c r="N213" s="64">
        <f t="shared" si="190"/>
        <v>6.7992873819928992</v>
      </c>
      <c r="O213" s="64">
        <f t="shared" si="190"/>
        <v>9.2711534842877743</v>
      </c>
      <c r="P213" s="64">
        <f t="shared" si="190"/>
        <v>1.2369692027849211</v>
      </c>
      <c r="Q213" s="64">
        <f t="shared" si="190"/>
        <v>10.508122687072698</v>
      </c>
      <c r="R213" s="64">
        <f t="shared" si="190"/>
        <v>12.147736136429545</v>
      </c>
      <c r="S213" s="64">
        <f t="shared" si="190"/>
        <v>-6.7600940315275695</v>
      </c>
      <c r="T213" s="64">
        <f t="shared" si="190"/>
        <v>5.3876421049019765</v>
      </c>
      <c r="U213" s="64">
        <f t="shared" si="190"/>
        <v>5.4823194466691225</v>
      </c>
      <c r="V213" s="64">
        <f t="shared" si="190"/>
        <v>0.89647274434733071</v>
      </c>
      <c r="W213" s="64">
        <f t="shared" si="190"/>
        <v>6.3787921910164531</v>
      </c>
      <c r="X213" s="64" t="str">
        <f t="shared" si="184"/>
        <v>kBq U235 eq</v>
      </c>
    </row>
    <row r="214" spans="1:24" x14ac:dyDescent="0.25">
      <c r="A214" s="64" t="str">
        <f t="shared" si="182"/>
        <v>Land use</v>
      </c>
      <c r="B214" s="2" t="s">
        <v>348</v>
      </c>
      <c r="C214" s="64">
        <f t="shared" ref="C214:W214" si="191">C195/C$183*1000</f>
        <v>94.84956892250446</v>
      </c>
      <c r="D214" s="64">
        <f t="shared" si="191"/>
        <v>-35.183594669860241</v>
      </c>
      <c r="E214" s="64">
        <f t="shared" si="191"/>
        <v>59.665974252644197</v>
      </c>
      <c r="F214" s="64">
        <f t="shared" si="191"/>
        <v>116.67980768419847</v>
      </c>
      <c r="G214" s="64">
        <f t="shared" si="191"/>
        <v>-10.463268676335126</v>
      </c>
      <c r="H214" s="64">
        <f t="shared" si="191"/>
        <v>106.21653900786333</v>
      </c>
      <c r="I214" s="64">
        <f t="shared" si="191"/>
        <v>58.55642501443365</v>
      </c>
      <c r="J214" s="64">
        <f t="shared" si="191"/>
        <v>-11.565591389613735</v>
      </c>
      <c r="K214" s="64">
        <f t="shared" si="191"/>
        <v>46.990833624819921</v>
      </c>
      <c r="L214" s="64">
        <f t="shared" si="191"/>
        <v>71.709792343091777</v>
      </c>
      <c r="M214" s="64">
        <f t="shared" si="191"/>
        <v>-28.196498979438001</v>
      </c>
      <c r="N214" s="64">
        <f t="shared" si="191"/>
        <v>43.513293363653766</v>
      </c>
      <c r="O214" s="64">
        <f t="shared" si="191"/>
        <v>77.05877187480398</v>
      </c>
      <c r="P214" s="64">
        <f t="shared" si="191"/>
        <v>-14.79677601455184</v>
      </c>
      <c r="Q214" s="64">
        <f t="shared" si="191"/>
        <v>62.261995860252149</v>
      </c>
      <c r="R214" s="64">
        <f t="shared" si="191"/>
        <v>11.620437948058427</v>
      </c>
      <c r="S214" s="64">
        <f t="shared" si="191"/>
        <v>7.4443953185903258</v>
      </c>
      <c r="T214" s="64">
        <f t="shared" si="191"/>
        <v>19.064833266648751</v>
      </c>
      <c r="U214" s="64">
        <f t="shared" si="191"/>
        <v>12.05858374742602</v>
      </c>
      <c r="V214" s="64">
        <f t="shared" si="191"/>
        <v>43.695830959845708</v>
      </c>
      <c r="W214" s="64">
        <f t="shared" si="191"/>
        <v>55.754414707271721</v>
      </c>
      <c r="X214" s="64" t="str">
        <f t="shared" si="184"/>
        <v>kg C deficit</v>
      </c>
    </row>
    <row r="215" spans="1:24" ht="18" x14ac:dyDescent="0.35">
      <c r="A215" s="64" t="str">
        <f t="shared" si="182"/>
        <v>Marine eutrophication</v>
      </c>
      <c r="B215" s="2" t="s">
        <v>355</v>
      </c>
      <c r="C215" s="64">
        <f t="shared" ref="C215:W215" si="192">C196/C$183*1000</f>
        <v>0.1561418949188258</v>
      </c>
      <c r="D215" s="64">
        <f t="shared" si="192"/>
        <v>-0.11053734470386134</v>
      </c>
      <c r="E215" s="64">
        <f t="shared" si="192"/>
        <v>4.5604550214964484E-2</v>
      </c>
      <c r="F215" s="64">
        <f t="shared" si="192"/>
        <v>0.12803331490497882</v>
      </c>
      <c r="G215" s="64">
        <f t="shared" si="192"/>
        <v>-5.2753007028369783E-2</v>
      </c>
      <c r="H215" s="64">
        <f t="shared" si="192"/>
        <v>7.528030787660904E-2</v>
      </c>
      <c r="I215" s="64">
        <f t="shared" si="192"/>
        <v>9.7604991981085257E-2</v>
      </c>
      <c r="J215" s="64">
        <f t="shared" si="192"/>
        <v>-6.026871349511672E-2</v>
      </c>
      <c r="K215" s="64">
        <f t="shared" si="192"/>
        <v>3.7336278485968537E-2</v>
      </c>
      <c r="L215" s="64">
        <f t="shared" si="192"/>
        <v>9.9467900436469039E-2</v>
      </c>
      <c r="M215" s="64">
        <f t="shared" si="192"/>
        <v>-6.6143629224250988E-2</v>
      </c>
      <c r="N215" s="64">
        <f t="shared" si="192"/>
        <v>3.3324271212218058E-2</v>
      </c>
      <c r="O215" s="64">
        <f t="shared" si="192"/>
        <v>0.11967634698613812</v>
      </c>
      <c r="P215" s="64">
        <f t="shared" si="192"/>
        <v>-6.1343536348240614E-2</v>
      </c>
      <c r="Q215" s="64">
        <f t="shared" si="192"/>
        <v>5.8332810637897504E-2</v>
      </c>
      <c r="R215" s="64">
        <f t="shared" si="192"/>
        <v>6.2473097952059194E-2</v>
      </c>
      <c r="S215" s="64">
        <f t="shared" si="192"/>
        <v>-4.13963154106574E-2</v>
      </c>
      <c r="T215" s="64">
        <f t="shared" si="192"/>
        <v>2.1076782541401794E-2</v>
      </c>
      <c r="U215" s="64">
        <f t="shared" si="192"/>
        <v>6.2279665379679015E-2</v>
      </c>
      <c r="V215" s="64">
        <f t="shared" si="192"/>
        <v>-2.550681417480756E-2</v>
      </c>
      <c r="W215" s="64">
        <f t="shared" si="192"/>
        <v>3.6772851204871448E-2</v>
      </c>
      <c r="X215" s="64" t="str">
        <f t="shared" si="184"/>
        <v>kg N eq</v>
      </c>
    </row>
    <row r="216" spans="1:24" x14ac:dyDescent="0.25">
      <c r="A216" s="64" t="str">
        <f t="shared" si="182"/>
        <v>Mineral, fossil &amp; ren resource depletion</v>
      </c>
      <c r="B216" s="2" t="s">
        <v>49</v>
      </c>
      <c r="C216" s="64">
        <f t="shared" ref="C216:W216" si="193">C197/C$183*1000</f>
        <v>3.6193084865892872E-2</v>
      </c>
      <c r="D216" s="64">
        <f t="shared" si="193"/>
        <v>-2.8234396047214866E-2</v>
      </c>
      <c r="E216" s="64">
        <f t="shared" si="193"/>
        <v>7.9586888186780145E-3</v>
      </c>
      <c r="F216" s="64">
        <f t="shared" si="193"/>
        <v>7.8246086979878639E-3</v>
      </c>
      <c r="G216" s="64">
        <f t="shared" si="193"/>
        <v>-3.912304348993932E-3</v>
      </c>
      <c r="H216" s="64">
        <f t="shared" si="193"/>
        <v>3.912304348993932E-3</v>
      </c>
      <c r="I216" s="64">
        <f t="shared" si="193"/>
        <v>5.3066791756706541E-3</v>
      </c>
      <c r="J216" s="64">
        <f t="shared" si="193"/>
        <v>-3.8536598775703555E-3</v>
      </c>
      <c r="K216" s="64">
        <f t="shared" si="193"/>
        <v>1.4530192981002986E-3</v>
      </c>
      <c r="L216" s="64">
        <f t="shared" si="193"/>
        <v>9.088437603332198E-3</v>
      </c>
      <c r="M216" s="64">
        <f t="shared" si="193"/>
        <v>-6.1220725522446052E-3</v>
      </c>
      <c r="N216" s="64">
        <f t="shared" si="193"/>
        <v>2.9663650510875919E-3</v>
      </c>
      <c r="O216" s="64">
        <f t="shared" si="193"/>
        <v>8.0286018942482603E-3</v>
      </c>
      <c r="P216" s="64">
        <f t="shared" si="193"/>
        <v>-5.8960045160885649E-3</v>
      </c>
      <c r="Q216" s="64">
        <f t="shared" si="193"/>
        <v>2.1325973781596945E-3</v>
      </c>
      <c r="R216" s="64">
        <f t="shared" si="193"/>
        <v>3.1741382090793711E-2</v>
      </c>
      <c r="S216" s="64">
        <f t="shared" si="193"/>
        <v>-3.0037570328464824E-2</v>
      </c>
      <c r="T216" s="64">
        <f t="shared" si="193"/>
        <v>1.7038117623288831E-3</v>
      </c>
      <c r="U216" s="64">
        <f t="shared" si="193"/>
        <v>3.0760078632646338E-2</v>
      </c>
      <c r="V216" s="64">
        <f t="shared" si="193"/>
        <v>-2.4937183089017816E-2</v>
      </c>
      <c r="W216" s="64">
        <f t="shared" si="193"/>
        <v>5.8228955436285239E-3</v>
      </c>
      <c r="X216" s="64" t="str">
        <f t="shared" si="184"/>
        <v>kg Sb eq</v>
      </c>
    </row>
    <row r="217" spans="1:24" x14ac:dyDescent="0.25">
      <c r="A217" s="64" t="str">
        <f t="shared" si="182"/>
        <v>Ozone depletion</v>
      </c>
      <c r="B217" s="2" t="s">
        <v>56</v>
      </c>
      <c r="C217" s="64">
        <f t="shared" ref="C217:W217" si="194">C198/C$183*1000</f>
        <v>1.1542625354962067E-5</v>
      </c>
      <c r="D217" s="64">
        <f t="shared" si="194"/>
        <v>-4.0170029035746889E-6</v>
      </c>
      <c r="E217" s="64">
        <f t="shared" si="194"/>
        <v>7.5256224513873776E-6</v>
      </c>
      <c r="F217" s="64">
        <f t="shared" si="194"/>
        <v>7.7830877905420884E-6</v>
      </c>
      <c r="G217" s="64">
        <f t="shared" si="194"/>
        <v>-6.5081813862344539E-7</v>
      </c>
      <c r="H217" s="64">
        <f t="shared" si="194"/>
        <v>7.1322696519186449E-6</v>
      </c>
      <c r="I217" s="64">
        <f t="shared" si="194"/>
        <v>4.6714949482437134E-6</v>
      </c>
      <c r="J217" s="64">
        <f t="shared" si="194"/>
        <v>-9.5028093843280421E-7</v>
      </c>
      <c r="K217" s="64">
        <f t="shared" si="194"/>
        <v>3.7212140098109095E-6</v>
      </c>
      <c r="L217" s="64">
        <f t="shared" si="194"/>
        <v>4.6526047315008367E-6</v>
      </c>
      <c r="M217" s="64">
        <f t="shared" si="194"/>
        <v>-1.3222603772297954E-6</v>
      </c>
      <c r="N217" s="64">
        <f t="shared" si="194"/>
        <v>3.3303443542710419E-6</v>
      </c>
      <c r="O217" s="64">
        <f t="shared" si="194"/>
        <v>8.8869096155052368E-6</v>
      </c>
      <c r="P217" s="64">
        <f t="shared" si="194"/>
        <v>-7.3742708398670255E-7</v>
      </c>
      <c r="Q217" s="64">
        <f t="shared" si="194"/>
        <v>8.1494825315185357E-6</v>
      </c>
      <c r="R217" s="64">
        <f t="shared" si="194"/>
        <v>4.9536118344835294E-6</v>
      </c>
      <c r="S217" s="64">
        <f t="shared" si="194"/>
        <v>-1.8551796613769723E-6</v>
      </c>
      <c r="T217" s="64">
        <f t="shared" si="194"/>
        <v>3.0984321731065576E-6</v>
      </c>
      <c r="U217" s="64">
        <f t="shared" si="194"/>
        <v>3.9086439505977941E-6</v>
      </c>
      <c r="V217" s="64">
        <f t="shared" si="194"/>
        <v>-2.8903461047028956E-7</v>
      </c>
      <c r="W217" s="64">
        <f t="shared" si="194"/>
        <v>3.6196093401275043E-6</v>
      </c>
      <c r="X217" s="64" t="str">
        <f t="shared" si="184"/>
        <v>kg CFC-11 eq</v>
      </c>
    </row>
    <row r="218" spans="1:24" x14ac:dyDescent="0.25">
      <c r="A218" s="64" t="str">
        <f t="shared" si="182"/>
        <v>Particulate matter</v>
      </c>
      <c r="B218" s="2" t="s">
        <v>347</v>
      </c>
      <c r="C218" s="64">
        <f t="shared" ref="C218:W218" si="195">C199/C$183*1000</f>
        <v>7.3144140095469379E-2</v>
      </c>
      <c r="D218" s="64">
        <f t="shared" si="195"/>
        <v>-4.3520131714834542E-2</v>
      </c>
      <c r="E218" s="64">
        <f t="shared" si="195"/>
        <v>2.9624008380634833E-2</v>
      </c>
      <c r="F218" s="64">
        <f t="shared" si="195"/>
        <v>6.6887784031186573E-2</v>
      </c>
      <c r="G218" s="64">
        <f t="shared" si="195"/>
        <v>-1.5018200565492835E-2</v>
      </c>
      <c r="H218" s="64">
        <f t="shared" si="195"/>
        <v>5.1869583465693744E-2</v>
      </c>
      <c r="I218" s="64">
        <f t="shared" si="195"/>
        <v>4.1568986876086789E-2</v>
      </c>
      <c r="J218" s="64">
        <f t="shared" si="195"/>
        <v>-1.6109561783285917E-2</v>
      </c>
      <c r="K218" s="64">
        <f t="shared" si="195"/>
        <v>2.5459425092800875E-2</v>
      </c>
      <c r="L218" s="64">
        <f t="shared" si="195"/>
        <v>3.5470152313004821E-2</v>
      </c>
      <c r="M218" s="64">
        <f t="shared" si="195"/>
        <v>-2.0764555357613144E-2</v>
      </c>
      <c r="N218" s="64">
        <f t="shared" si="195"/>
        <v>1.4705596955391679E-2</v>
      </c>
      <c r="O218" s="64">
        <f t="shared" si="195"/>
        <v>4.7544376842501408E-2</v>
      </c>
      <c r="P218" s="64">
        <f t="shared" si="195"/>
        <v>-2.1200526876999311E-2</v>
      </c>
      <c r="Q218" s="64">
        <f t="shared" si="195"/>
        <v>2.6343849965502101E-2</v>
      </c>
      <c r="R218" s="64">
        <f t="shared" si="195"/>
        <v>4.0765274017202258E-2</v>
      </c>
      <c r="S218" s="64">
        <f t="shared" si="195"/>
        <v>-2.7324092336607705E-2</v>
      </c>
      <c r="T218" s="64">
        <f t="shared" si="195"/>
        <v>1.3441181680594553E-2</v>
      </c>
      <c r="U218" s="64">
        <f t="shared" si="195"/>
        <v>3.525383497609879E-2</v>
      </c>
      <c r="V218" s="64">
        <f t="shared" si="195"/>
        <v>-1.5506624002054225E-2</v>
      </c>
      <c r="W218" s="64">
        <f t="shared" si="195"/>
        <v>1.9747210974044565E-2</v>
      </c>
      <c r="X218" s="64" t="str">
        <f t="shared" si="184"/>
        <v>kg PM2.5 eq</v>
      </c>
    </row>
    <row r="219" spans="1:24" x14ac:dyDescent="0.25">
      <c r="A219" s="64" t="str">
        <f t="shared" si="182"/>
        <v>Photochemical ozone formation</v>
      </c>
      <c r="B219" s="2" t="s">
        <v>346</v>
      </c>
      <c r="C219" s="64">
        <f t="shared" ref="C219:W219" si="196">C200/C$183*1000</f>
        <v>0.36527855109853147</v>
      </c>
      <c r="D219" s="64">
        <f t="shared" si="196"/>
        <v>-0.22246430174114262</v>
      </c>
      <c r="E219" s="64">
        <f t="shared" si="196"/>
        <v>0.14281424935738882</v>
      </c>
      <c r="F219" s="64">
        <f t="shared" si="196"/>
        <v>0.36611596504617405</v>
      </c>
      <c r="G219" s="64">
        <f t="shared" si="196"/>
        <v>-0.10216162485518025</v>
      </c>
      <c r="H219" s="64">
        <f t="shared" si="196"/>
        <v>0.26395434019099384</v>
      </c>
      <c r="I219" s="64">
        <f t="shared" si="196"/>
        <v>0.2294506995956645</v>
      </c>
      <c r="J219" s="64">
        <f t="shared" si="196"/>
        <v>-0.12565458190963016</v>
      </c>
      <c r="K219" s="64">
        <f t="shared" si="196"/>
        <v>0.10379611768603433</v>
      </c>
      <c r="L219" s="64">
        <f t="shared" si="196"/>
        <v>0.22102575338103719</v>
      </c>
      <c r="M219" s="64">
        <f t="shared" si="196"/>
        <v>-0.13285528579871023</v>
      </c>
      <c r="N219" s="64">
        <f t="shared" si="196"/>
        <v>8.8170467582326967E-2</v>
      </c>
      <c r="O219" s="64">
        <f t="shared" si="196"/>
        <v>0.28438813272282504</v>
      </c>
      <c r="P219" s="64">
        <f t="shared" si="196"/>
        <v>-0.13197014363670576</v>
      </c>
      <c r="Q219" s="64">
        <f t="shared" si="196"/>
        <v>0.15241798908611928</v>
      </c>
      <c r="R219" s="64">
        <f t="shared" si="196"/>
        <v>0.17069669692961628</v>
      </c>
      <c r="S219" s="64">
        <f t="shared" si="196"/>
        <v>-0.10822359897755707</v>
      </c>
      <c r="T219" s="64">
        <f t="shared" si="196"/>
        <v>6.2473097952059208E-2</v>
      </c>
      <c r="U219" s="64">
        <f t="shared" si="196"/>
        <v>0.17512991270891443</v>
      </c>
      <c r="V219" s="64">
        <f t="shared" si="196"/>
        <v>-7.6267273152960571E-2</v>
      </c>
      <c r="W219" s="64">
        <f t="shared" si="196"/>
        <v>9.8862639555953882E-2</v>
      </c>
      <c r="X219" s="64" t="str">
        <f t="shared" si="184"/>
        <v>kg NMVOC eq</v>
      </c>
    </row>
    <row r="220" spans="1:24" ht="18" x14ac:dyDescent="0.35">
      <c r="A220" s="64" t="str">
        <f t="shared" si="182"/>
        <v>Terrestrial eutrophication</v>
      </c>
      <c r="B220" s="37" t="s">
        <v>356</v>
      </c>
      <c r="C220" s="64">
        <f t="shared" ref="C220:W221" si="197">C201/C$183*1000</f>
        <v>1.4475339020447944</v>
      </c>
      <c r="D220" s="64">
        <f t="shared" si="197"/>
        <v>-0.96098009275688345</v>
      </c>
      <c r="E220" s="64">
        <f t="shared" si="197"/>
        <v>0.48655380928791081</v>
      </c>
      <c r="F220" s="64">
        <f t="shared" si="197"/>
        <v>1.3033021616793656</v>
      </c>
      <c r="G220" s="64">
        <f t="shared" si="197"/>
        <v>-0.52456429118042835</v>
      </c>
      <c r="H220" s="64">
        <f t="shared" si="197"/>
        <v>0.77873787049893728</v>
      </c>
      <c r="I220" s="64">
        <f t="shared" si="197"/>
        <v>1.0546393114124515</v>
      </c>
      <c r="J220" s="64">
        <f t="shared" si="197"/>
        <v>-0.65461678117023003</v>
      </c>
      <c r="K220" s="64">
        <f t="shared" si="197"/>
        <v>0.40002253024222129</v>
      </c>
      <c r="L220" s="64">
        <f t="shared" si="197"/>
        <v>0.97195791035635992</v>
      </c>
      <c r="M220" s="64">
        <f t="shared" si="197"/>
        <v>-0.64944460373811319</v>
      </c>
      <c r="N220" s="64">
        <f t="shared" si="197"/>
        <v>0.32251330661824668</v>
      </c>
      <c r="O220" s="64">
        <f t="shared" si="197"/>
        <v>1.2034121558050555</v>
      </c>
      <c r="P220" s="64">
        <f t="shared" si="197"/>
        <v>-0.65370381985824488</v>
      </c>
      <c r="Q220" s="64">
        <f t="shared" si="197"/>
        <v>0.54970833594681046</v>
      </c>
      <c r="R220" s="64">
        <f t="shared" si="197"/>
        <v>0.57481560529829012</v>
      </c>
      <c r="S220" s="64">
        <f t="shared" si="197"/>
        <v>-0.38159073062232518</v>
      </c>
      <c r="T220" s="64">
        <f t="shared" si="197"/>
        <v>0.19322487467596491</v>
      </c>
      <c r="U220" s="64">
        <f t="shared" si="197"/>
        <v>0.65849353517294751</v>
      </c>
      <c r="V220" s="64">
        <f t="shared" si="197"/>
        <v>-0.31918328507085497</v>
      </c>
      <c r="W220" s="64">
        <f t="shared" si="197"/>
        <v>0.33931025010209259</v>
      </c>
      <c r="X220" s="64" t="str">
        <f t="shared" si="184"/>
        <v>molc N eq</v>
      </c>
    </row>
    <row r="221" spans="1:24" x14ac:dyDescent="0.25">
      <c r="A221" s="15" t="str">
        <f t="shared" si="182"/>
        <v>Water resource depletion</v>
      </c>
      <c r="B221" s="18" t="s">
        <v>345</v>
      </c>
      <c r="C221" s="15">
        <f>C202/C$183*1000</f>
        <v>99.062052382873148</v>
      </c>
      <c r="D221" s="15">
        <f t="shared" si="197"/>
        <v>-51.621571618672974</v>
      </c>
      <c r="E221" s="15">
        <f t="shared" si="197"/>
        <v>47.440480764200181</v>
      </c>
      <c r="F221" s="15">
        <f t="shared" si="197"/>
        <v>43.998405725616237</v>
      </c>
      <c r="G221" s="15">
        <f t="shared" si="197"/>
        <v>-2.8754174931444432</v>
      </c>
      <c r="H221" s="15">
        <f t="shared" si="197"/>
        <v>41.122988232471798</v>
      </c>
      <c r="I221" s="15">
        <f t="shared" si="197"/>
        <v>31.588323666940024</v>
      </c>
      <c r="J221" s="15">
        <f t="shared" si="197"/>
        <v>-1.7826019797607005</v>
      </c>
      <c r="K221" s="15">
        <f t="shared" si="197"/>
        <v>29.805721687179325</v>
      </c>
      <c r="L221" s="15">
        <f t="shared" si="197"/>
        <v>35.224827611864882</v>
      </c>
      <c r="M221" s="15">
        <f t="shared" si="197"/>
        <v>-10.938060883910346</v>
      </c>
      <c r="N221" s="15">
        <f t="shared" si="197"/>
        <v>24.286766727954532</v>
      </c>
      <c r="O221" s="15">
        <f t="shared" si="197"/>
        <v>47.856739634949506</v>
      </c>
      <c r="P221" s="15">
        <f t="shared" si="197"/>
        <v>-6.7314809007087746</v>
      </c>
      <c r="Q221" s="15">
        <f t="shared" si="197"/>
        <v>41.125258734240738</v>
      </c>
      <c r="R221" s="15">
        <f t="shared" si="197"/>
        <v>50.596772718954696</v>
      </c>
      <c r="S221" s="15">
        <f t="shared" si="197"/>
        <v>-29.233308072506244</v>
      </c>
      <c r="T221" s="15">
        <f t="shared" si="197"/>
        <v>21.363464646448456</v>
      </c>
      <c r="U221" s="15">
        <f t="shared" si="197"/>
        <v>31.336608583808427</v>
      </c>
      <c r="V221" s="15">
        <f t="shared" si="197"/>
        <v>-5.8914411509518914</v>
      </c>
      <c r="W221" s="15">
        <f t="shared" si="197"/>
        <v>25.445167432856532</v>
      </c>
      <c r="X221" s="15" t="str">
        <f>X202</f>
        <v>m3 water eq</v>
      </c>
    </row>
  </sheetData>
  <mergeCells count="28">
    <mergeCell ref="R185:T185"/>
    <mergeCell ref="U185:W185"/>
    <mergeCell ref="V6:X6"/>
    <mergeCell ref="D14:F14"/>
    <mergeCell ref="G14:I14"/>
    <mergeCell ref="J14:L14"/>
    <mergeCell ref="M14:O14"/>
    <mergeCell ref="P14:R14"/>
    <mergeCell ref="S14:U14"/>
    <mergeCell ref="V14:X14"/>
    <mergeCell ref="D6:F6"/>
    <mergeCell ref="G6:I6"/>
    <mergeCell ref="J6:L6"/>
    <mergeCell ref="M6:O6"/>
    <mergeCell ref="P6:R6"/>
    <mergeCell ref="S6:U6"/>
    <mergeCell ref="C185:E185"/>
    <mergeCell ref="F185:H185"/>
    <mergeCell ref="I185:K185"/>
    <mergeCell ref="L185:N185"/>
    <mergeCell ref="O185:Q185"/>
    <mergeCell ref="R204:T204"/>
    <mergeCell ref="U204:W204"/>
    <mergeCell ref="C204:E204"/>
    <mergeCell ref="F204:H204"/>
    <mergeCell ref="I204:K204"/>
    <mergeCell ref="L204:N204"/>
    <mergeCell ref="O204:Q204"/>
  </mergeCells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B1:AB269"/>
  <sheetViews>
    <sheetView topLeftCell="A142" zoomScale="70" zoomScaleNormal="70" workbookViewId="0">
      <selection activeCell="O152" sqref="O152"/>
    </sheetView>
  </sheetViews>
  <sheetFormatPr baseColWidth="10" defaultColWidth="11.5703125" defaultRowHeight="15" x14ac:dyDescent="0.25"/>
  <cols>
    <col min="1" max="2" width="11.5703125" style="64"/>
    <col min="3" max="3" width="12" style="64" bestFit="1" customWidth="1"/>
    <col min="4" max="4" width="14.85546875" style="64" bestFit="1" customWidth="1"/>
    <col min="5" max="8" width="11.5703125" style="64"/>
    <col min="9" max="9" width="11.5703125" style="132"/>
    <col min="10" max="10" width="12" style="64" bestFit="1" customWidth="1"/>
    <col min="11" max="11" width="18.7109375" style="64" bestFit="1" customWidth="1"/>
    <col min="12" max="12" width="12.85546875" style="64" bestFit="1" customWidth="1"/>
    <col min="13" max="13" width="12.42578125" style="64" customWidth="1"/>
    <col min="14" max="14" width="12" style="64" bestFit="1" customWidth="1"/>
    <col min="15" max="15" width="12.42578125" style="64" bestFit="1" customWidth="1"/>
    <col min="16" max="16" width="12" style="64" bestFit="1" customWidth="1"/>
    <col min="17" max="17" width="12.42578125" style="64" bestFit="1" customWidth="1"/>
    <col min="18" max="18" width="12" style="64" bestFit="1" customWidth="1"/>
    <col min="19" max="19" width="12.28515625" style="64" bestFit="1" customWidth="1"/>
    <col min="20" max="16384" width="11.5703125" style="64"/>
  </cols>
  <sheetData>
    <row r="1" spans="2:28" x14ac:dyDescent="0.25">
      <c r="D1" s="45" t="s">
        <v>268</v>
      </c>
      <c r="E1" s="44" t="s">
        <v>269</v>
      </c>
    </row>
    <row r="2" spans="2:28" x14ac:dyDescent="0.25">
      <c r="V2"/>
      <c r="W2"/>
      <c r="X2"/>
      <c r="Y2"/>
      <c r="Z2"/>
      <c r="AA2"/>
      <c r="AB2"/>
    </row>
    <row r="3" spans="2:28" x14ac:dyDescent="0.25">
      <c r="B3" s="64" t="s">
        <v>224</v>
      </c>
      <c r="C3" s="64">
        <v>1</v>
      </c>
      <c r="K3" s="53" t="s">
        <v>266</v>
      </c>
      <c r="L3" s="54"/>
      <c r="M3" s="54">
        <f t="shared" ref="M3:R3" si="0">L3+3</f>
        <v>3</v>
      </c>
      <c r="N3" s="54">
        <f t="shared" si="0"/>
        <v>6</v>
      </c>
      <c r="O3" s="54">
        <f t="shared" si="0"/>
        <v>9</v>
      </c>
      <c r="P3" s="54">
        <f t="shared" si="0"/>
        <v>12</v>
      </c>
      <c r="Q3" s="54">
        <f t="shared" si="0"/>
        <v>15</v>
      </c>
      <c r="R3" s="55">
        <f t="shared" si="0"/>
        <v>18</v>
      </c>
      <c r="V3"/>
      <c r="W3"/>
      <c r="X3"/>
      <c r="Y3"/>
      <c r="Z3"/>
      <c r="AA3"/>
      <c r="AB3"/>
    </row>
    <row r="4" spans="2:28" x14ac:dyDescent="0.25">
      <c r="B4" s="64" t="s">
        <v>225</v>
      </c>
      <c r="C4" s="64" t="s">
        <v>226</v>
      </c>
      <c r="D4" s="64" t="s">
        <v>3</v>
      </c>
      <c r="K4" s="8" t="s">
        <v>212</v>
      </c>
      <c r="L4" s="17" t="str">
        <f ca="1">OFFSET(Resume_SensAnal!$D$6,,L3,,)</f>
        <v>NaNMC</v>
      </c>
      <c r="M4" s="17" t="str">
        <f ca="1">OFFSET(Resume_SensAnal!$D$6,,M3,,)</f>
        <v>NaMVP</v>
      </c>
      <c r="N4" s="17" t="str">
        <f ca="1">OFFSET(Resume_SensAnal!$D$6,,N3,,)</f>
        <v>NaMMO</v>
      </c>
      <c r="O4" s="17" t="str">
        <f ca="1">OFFSET(Resume_SensAnal!$D$6,,O3,,)</f>
        <v>NaNMMT</v>
      </c>
      <c r="P4" s="17" t="str">
        <f ca="1">OFFSET(Resume_SensAnal!$D$6,,P3,,)</f>
        <v>NaPBA</v>
      </c>
      <c r="Q4" s="17" t="str">
        <f ca="1">OFFSET(Resume_SensAnal!$D$6,,Q3,,)</f>
        <v>LiNMC</v>
      </c>
      <c r="R4" s="22" t="str">
        <f ca="1">OFFSET(Resume_SensAnal!$D$6,,R3,,)</f>
        <v>LiFP</v>
      </c>
      <c r="V4"/>
      <c r="W4"/>
      <c r="X4"/>
      <c r="Y4"/>
      <c r="Z4"/>
      <c r="AA4"/>
      <c r="AB4"/>
    </row>
    <row r="5" spans="2:28" x14ac:dyDescent="0.25">
      <c r="B5" s="64" t="s">
        <v>227</v>
      </c>
      <c r="C5" s="45">
        <v>2000</v>
      </c>
      <c r="D5" s="64" t="s">
        <v>228</v>
      </c>
      <c r="K5" s="8" t="s">
        <v>213</v>
      </c>
      <c r="L5" s="56">
        <f>'Use Phase'!L5</f>
        <v>0.92</v>
      </c>
      <c r="M5" s="56">
        <f>'Use Phase'!M5</f>
        <v>0.93</v>
      </c>
      <c r="N5" s="56">
        <f>'Use Phase'!N5</f>
        <v>0.92</v>
      </c>
      <c r="O5" s="56">
        <f>'Use Phase'!O5</f>
        <v>0.92</v>
      </c>
      <c r="P5" s="56">
        <f>'Use Phase'!P5</f>
        <v>0.93</v>
      </c>
      <c r="Q5" s="56">
        <f>'Use Phase'!Q5</f>
        <v>0.92</v>
      </c>
      <c r="R5" s="57">
        <f>'Use Phase'!R5</f>
        <v>0.93</v>
      </c>
      <c r="V5"/>
      <c r="W5"/>
      <c r="X5"/>
      <c r="Y5"/>
      <c r="Z5"/>
      <c r="AA5"/>
      <c r="AB5"/>
    </row>
    <row r="6" spans="2:28" x14ac:dyDescent="0.25">
      <c r="B6" s="64" t="s">
        <v>229</v>
      </c>
      <c r="C6" s="45">
        <v>1</v>
      </c>
      <c r="D6" s="64" t="s">
        <v>230</v>
      </c>
      <c r="K6" s="8" t="s">
        <v>214</v>
      </c>
      <c r="L6" s="56">
        <f>'Use Phase'!L6</f>
        <v>0.2</v>
      </c>
      <c r="M6" s="56">
        <f>'Use Phase'!M6</f>
        <v>0.2</v>
      </c>
      <c r="N6" s="56">
        <f>'Use Phase'!N6</f>
        <v>0.2</v>
      </c>
      <c r="O6" s="56">
        <f>'Use Phase'!O6</f>
        <v>0.2</v>
      </c>
      <c r="P6" s="56">
        <f>'Use Phase'!P6</f>
        <v>0.2</v>
      </c>
      <c r="Q6" s="56">
        <f>'Use Phase'!Q6</f>
        <v>0.2</v>
      </c>
      <c r="R6" s="56">
        <f>'Use Phase'!R6</f>
        <v>0.2</v>
      </c>
      <c r="V6"/>
      <c r="W6"/>
      <c r="X6"/>
      <c r="Y6"/>
      <c r="Z6"/>
      <c r="AA6"/>
      <c r="AB6"/>
    </row>
    <row r="7" spans="2:28" x14ac:dyDescent="0.25">
      <c r="B7" s="64" t="s">
        <v>231</v>
      </c>
      <c r="C7" s="45">
        <v>2</v>
      </c>
      <c r="D7" s="64" t="s">
        <v>232</v>
      </c>
      <c r="K7" s="8" t="s">
        <v>215</v>
      </c>
      <c r="L7" s="56">
        <f>'Use Phase'!L7</f>
        <v>0.95</v>
      </c>
      <c r="M7" s="56">
        <f>'Use Phase'!M7</f>
        <v>0.95</v>
      </c>
      <c r="N7" s="56">
        <f>'Use Phase'!N7</f>
        <v>0.95</v>
      </c>
      <c r="O7" s="56">
        <f>'Use Phase'!O7</f>
        <v>0.95</v>
      </c>
      <c r="P7" s="56">
        <f>'Use Phase'!P7</f>
        <v>0.95</v>
      </c>
      <c r="Q7" s="56">
        <f>'Use Phase'!Q7</f>
        <v>0.95</v>
      </c>
      <c r="R7" s="57">
        <f>'Use Phase'!R7</f>
        <v>0.95</v>
      </c>
      <c r="V7"/>
      <c r="W7"/>
      <c r="X7"/>
      <c r="Y7"/>
      <c r="Z7"/>
      <c r="AA7"/>
      <c r="AB7"/>
    </row>
    <row r="8" spans="2:28" x14ac:dyDescent="0.25">
      <c r="B8" s="15" t="s">
        <v>233</v>
      </c>
      <c r="C8" s="46">
        <v>20</v>
      </c>
      <c r="D8" s="15" t="s">
        <v>234</v>
      </c>
      <c r="E8" s="15"/>
      <c r="F8" s="15"/>
      <c r="K8" s="8" t="s">
        <v>216</v>
      </c>
      <c r="L8" s="17">
        <f>'Use Phase'!L8</f>
        <v>4000</v>
      </c>
      <c r="M8" s="17">
        <f>'Use Phase'!M8</f>
        <v>7000</v>
      </c>
      <c r="N8" s="17">
        <f>'Use Phase'!N8</f>
        <v>4000</v>
      </c>
      <c r="O8" s="17">
        <f>'Use Phase'!O8</f>
        <v>4000</v>
      </c>
      <c r="P8" s="17">
        <f>'Use Phase'!P8</f>
        <v>7000</v>
      </c>
      <c r="Q8" s="17">
        <f>'Use Phase'!Q8</f>
        <v>4000</v>
      </c>
      <c r="R8" s="22">
        <f>'Use Phase'!R8</f>
        <v>7000</v>
      </c>
      <c r="V8"/>
      <c r="W8"/>
      <c r="X8"/>
      <c r="Y8"/>
      <c r="Z8"/>
      <c r="AA8"/>
      <c r="AB8"/>
    </row>
    <row r="9" spans="2:28" x14ac:dyDescent="0.25">
      <c r="B9" s="31" t="s">
        <v>235</v>
      </c>
      <c r="C9" s="64">
        <f>C7*C8*365</f>
        <v>14600</v>
      </c>
      <c r="D9" s="31" t="s">
        <v>236</v>
      </c>
      <c r="K9" s="8" t="s">
        <v>217</v>
      </c>
      <c r="L9" s="17">
        <f>'Use Phase'!L9</f>
        <v>10</v>
      </c>
      <c r="M9" s="17">
        <f>'Use Phase'!M9</f>
        <v>10</v>
      </c>
      <c r="N9" s="17">
        <f>'Use Phase'!N9</f>
        <v>10</v>
      </c>
      <c r="O9" s="17">
        <f>'Use Phase'!O9</f>
        <v>10</v>
      </c>
      <c r="P9" s="17">
        <f>'Use Phase'!P9</f>
        <v>10</v>
      </c>
      <c r="Q9" s="17">
        <f>'Use Phase'!Q9</f>
        <v>10</v>
      </c>
      <c r="R9" s="22">
        <f>'Use Phase'!R9</f>
        <v>10</v>
      </c>
      <c r="V9"/>
      <c r="W9"/>
      <c r="X9"/>
      <c r="Y9"/>
      <c r="Z9"/>
      <c r="AA9"/>
      <c r="AB9"/>
    </row>
    <row r="10" spans="2:28" x14ac:dyDescent="0.25">
      <c r="B10" s="31"/>
      <c r="D10" s="31"/>
      <c r="K10" s="8" t="s">
        <v>294</v>
      </c>
      <c r="L10" s="72">
        <f>'Use Phase'!L10</f>
        <v>0.8</v>
      </c>
      <c r="M10" s="72">
        <f>'Use Phase'!M10</f>
        <v>0.8</v>
      </c>
      <c r="N10" s="72">
        <f>'Use Phase'!N10</f>
        <v>0.8</v>
      </c>
      <c r="O10" s="72">
        <f>'Use Phase'!O10</f>
        <v>0.8</v>
      </c>
      <c r="P10" s="72">
        <f>'Use Phase'!P10</f>
        <v>0.8</v>
      </c>
      <c r="Q10" s="72">
        <f>'Use Phase'!Q10</f>
        <v>0.8</v>
      </c>
      <c r="R10" s="72">
        <f>'Use Phase'!R10</f>
        <v>0.8</v>
      </c>
      <c r="V10"/>
      <c r="W10"/>
      <c r="X10"/>
      <c r="Y10"/>
      <c r="Z10"/>
      <c r="AA10"/>
      <c r="AB10"/>
    </row>
    <row r="11" spans="2:28" x14ac:dyDescent="0.25">
      <c r="B11" s="31"/>
      <c r="D11" s="31"/>
      <c r="K11" s="8" t="s">
        <v>276</v>
      </c>
      <c r="L11" s="58">
        <f>'Use Phase'!L11</f>
        <v>1.576086956521739</v>
      </c>
      <c r="M11" s="58">
        <f>'Use Phase'!M11</f>
        <v>1.5591397849462365</v>
      </c>
      <c r="N11" s="58">
        <f>'Use Phase'!N11</f>
        <v>1.576086956521739</v>
      </c>
      <c r="O11" s="58">
        <f>'Use Phase'!O11</f>
        <v>1.576086956521739</v>
      </c>
      <c r="P11" s="58">
        <f>'Use Phase'!P11</f>
        <v>1.5591397849462365</v>
      </c>
      <c r="Q11" s="58">
        <f>'Use Phase'!Q11</f>
        <v>1.576086956521739</v>
      </c>
      <c r="R11" s="58">
        <f>'Use Phase'!R11</f>
        <v>1.5591397849462365</v>
      </c>
      <c r="V11"/>
      <c r="W11"/>
      <c r="X11"/>
      <c r="Y11"/>
      <c r="Z11"/>
      <c r="AA11"/>
      <c r="AB11"/>
    </row>
    <row r="12" spans="2:28" x14ac:dyDescent="0.25">
      <c r="B12" s="31"/>
      <c r="D12" s="31"/>
      <c r="K12" s="16" t="s">
        <v>250</v>
      </c>
      <c r="L12" s="15">
        <f>'Use Phase'!L12</f>
        <v>136.31</v>
      </c>
      <c r="M12" s="15">
        <f>'Use Phase'!M12</f>
        <v>152.46717232698828</v>
      </c>
      <c r="N12" s="15">
        <f>'Use Phase'!N12</f>
        <v>157.08000000000001</v>
      </c>
      <c r="O12" s="15">
        <f>'Use Phase'!O12</f>
        <v>171.91012615929549</v>
      </c>
      <c r="P12" s="15">
        <f>'Use Phase'!P12</f>
        <v>124.1</v>
      </c>
      <c r="Q12" s="15">
        <f>'Use Phase'!Q12</f>
        <v>272.11478270288444</v>
      </c>
      <c r="R12" s="23">
        <f>'Use Phase'!R12</f>
        <v>197.41872402425963</v>
      </c>
      <c r="V12"/>
      <c r="W12"/>
      <c r="X12"/>
      <c r="Y12"/>
      <c r="Z12"/>
      <c r="AA12"/>
      <c r="AB12"/>
    </row>
    <row r="13" spans="2:28" ht="14.45" customHeight="1" x14ac:dyDescent="0.25">
      <c r="B13" s="31"/>
      <c r="D13" s="31"/>
      <c r="H13" s="64" t="s">
        <v>293</v>
      </c>
      <c r="V13"/>
      <c r="W13"/>
      <c r="X13"/>
      <c r="Y13"/>
      <c r="Z13"/>
      <c r="AA13"/>
      <c r="AB13"/>
    </row>
    <row r="14" spans="2:28" x14ac:dyDescent="0.25">
      <c r="B14" s="31" t="s">
        <v>237</v>
      </c>
      <c r="C14" s="64">
        <f>C9*C6*C5</f>
        <v>29200000</v>
      </c>
      <c r="D14" s="64" t="s">
        <v>228</v>
      </c>
      <c r="K14" s="53" t="s">
        <v>218</v>
      </c>
      <c r="L14" s="59">
        <f>$L$5*C$19</f>
        <v>0</v>
      </c>
      <c r="M14" s="59">
        <f>$L$5*D$19</f>
        <v>0</v>
      </c>
      <c r="N14" s="59">
        <f>$L$5*E$19</f>
        <v>0</v>
      </c>
      <c r="O14" s="59">
        <f>$L$5*F$19</f>
        <v>0</v>
      </c>
      <c r="P14" s="54"/>
      <c r="Q14" s="54"/>
      <c r="R14" s="55"/>
      <c r="V14"/>
      <c r="W14"/>
      <c r="X14"/>
      <c r="Y14"/>
      <c r="Z14"/>
      <c r="AA14"/>
      <c r="AB14"/>
    </row>
    <row r="15" spans="2:28" ht="14.45" customHeight="1" x14ac:dyDescent="0.25">
      <c r="B15" s="31" t="s">
        <v>238</v>
      </c>
      <c r="C15" s="64">
        <f>C14/20/(C6*1000)</f>
        <v>1460</v>
      </c>
      <c r="D15" s="64" t="s">
        <v>275</v>
      </c>
      <c r="K15" s="8" t="s">
        <v>219</v>
      </c>
      <c r="L15" s="47">
        <f>L11*$C$5</f>
        <v>3152.173913043478</v>
      </c>
      <c r="M15" s="47">
        <f t="shared" ref="M15:R15" si="1">M11*$C$5</f>
        <v>3118.2795698924729</v>
      </c>
      <c r="N15" s="47">
        <f t="shared" si="1"/>
        <v>3152.173913043478</v>
      </c>
      <c r="O15" s="47">
        <f t="shared" si="1"/>
        <v>3152.173913043478</v>
      </c>
      <c r="P15" s="47">
        <f t="shared" si="1"/>
        <v>3118.2795698924729</v>
      </c>
      <c r="Q15" s="47">
        <f t="shared" si="1"/>
        <v>3152.173913043478</v>
      </c>
      <c r="R15" s="47">
        <f t="shared" si="1"/>
        <v>3118.2795698924729</v>
      </c>
      <c r="V15"/>
      <c r="W15"/>
      <c r="X15"/>
      <c r="Y15"/>
      <c r="Z15"/>
      <c r="AA15"/>
      <c r="AB15"/>
    </row>
    <row r="16" spans="2:28" x14ac:dyDescent="0.25">
      <c r="B16" s="31" t="s">
        <v>239</v>
      </c>
      <c r="C16" s="40">
        <f>C15/8760</f>
        <v>0.16666666666666666</v>
      </c>
      <c r="K16" s="8" t="s">
        <v>220</v>
      </c>
      <c r="L16" s="17">
        <f>$C$9/L$8-1</f>
        <v>2.65</v>
      </c>
      <c r="M16" s="17">
        <f t="shared" ref="M16:R16" si="2">$C$9/M$8-1</f>
        <v>1.0857142857142859</v>
      </c>
      <c r="N16" s="17">
        <f t="shared" si="2"/>
        <v>2.65</v>
      </c>
      <c r="O16" s="17">
        <f t="shared" si="2"/>
        <v>2.65</v>
      </c>
      <c r="P16" s="17">
        <f t="shared" si="2"/>
        <v>1.0857142857142859</v>
      </c>
      <c r="Q16" s="17">
        <f t="shared" si="2"/>
        <v>2.65</v>
      </c>
      <c r="R16" s="22">
        <f t="shared" si="2"/>
        <v>1.0857142857142859</v>
      </c>
      <c r="V16"/>
      <c r="W16"/>
      <c r="X16"/>
      <c r="Y16"/>
      <c r="Z16"/>
      <c r="AA16"/>
      <c r="AB16"/>
    </row>
    <row r="17" spans="2:28" x14ac:dyDescent="0.25">
      <c r="B17" s="31"/>
      <c r="K17" s="8" t="s">
        <v>221</v>
      </c>
      <c r="L17" s="17">
        <f>$C$8/L$9-1</f>
        <v>1</v>
      </c>
      <c r="M17" s="17">
        <f t="shared" ref="M17:R17" si="3">$C$8/M$9-1</f>
        <v>1</v>
      </c>
      <c r="N17" s="17">
        <f t="shared" si="3"/>
        <v>1</v>
      </c>
      <c r="O17" s="17">
        <f t="shared" si="3"/>
        <v>1</v>
      </c>
      <c r="P17" s="17">
        <f t="shared" si="3"/>
        <v>1</v>
      </c>
      <c r="Q17" s="17">
        <f t="shared" si="3"/>
        <v>1</v>
      </c>
      <c r="R17" s="22">
        <f t="shared" si="3"/>
        <v>1</v>
      </c>
      <c r="V17"/>
      <c r="W17"/>
      <c r="X17"/>
      <c r="Y17"/>
      <c r="Z17"/>
      <c r="AA17"/>
      <c r="AB17"/>
    </row>
    <row r="18" spans="2:28" x14ac:dyDescent="0.25">
      <c r="K18" s="8" t="s">
        <v>222</v>
      </c>
      <c r="L18" s="60">
        <f>MAX(L16:L17)</f>
        <v>2.65</v>
      </c>
      <c r="M18" s="60">
        <f t="shared" ref="M18:R18" si="4">MAX(M16:M17)</f>
        <v>1.0857142857142859</v>
      </c>
      <c r="N18" s="60">
        <f t="shared" si="4"/>
        <v>2.65</v>
      </c>
      <c r="O18" s="60">
        <f t="shared" si="4"/>
        <v>2.65</v>
      </c>
      <c r="P18" s="60">
        <f t="shared" si="4"/>
        <v>1.0857142857142859</v>
      </c>
      <c r="Q18" s="60">
        <f t="shared" si="4"/>
        <v>2.65</v>
      </c>
      <c r="R18" s="61">
        <f t="shared" si="4"/>
        <v>1.0857142857142859</v>
      </c>
      <c r="V18"/>
      <c r="W18"/>
      <c r="X18"/>
      <c r="Y18"/>
      <c r="Z18"/>
      <c r="AA18"/>
      <c r="AB18"/>
    </row>
    <row r="19" spans="2:28" x14ac:dyDescent="0.25">
      <c r="K19" s="8" t="s">
        <v>223</v>
      </c>
      <c r="L19" s="17">
        <f>($C$14/L$5)-$C$14</f>
        <v>2539130.4347826056</v>
      </c>
      <c r="M19" s="17">
        <f t="shared" ref="M19:R19" si="5">($C$14/M$5)-$C$14</f>
        <v>2197849.46236559</v>
      </c>
      <c r="N19" s="17">
        <f t="shared" si="5"/>
        <v>2539130.4347826056</v>
      </c>
      <c r="O19" s="17">
        <f t="shared" si="5"/>
        <v>2539130.4347826056</v>
      </c>
      <c r="P19" s="17">
        <f t="shared" si="5"/>
        <v>2197849.46236559</v>
      </c>
      <c r="Q19" s="17">
        <f t="shared" si="5"/>
        <v>2539130.4347826056</v>
      </c>
      <c r="R19" s="22">
        <f t="shared" si="5"/>
        <v>2197849.46236559</v>
      </c>
      <c r="V19"/>
      <c r="W19"/>
      <c r="X19"/>
      <c r="Y19"/>
      <c r="Z19"/>
      <c r="AA19"/>
      <c r="AB19"/>
    </row>
    <row r="20" spans="2:28" x14ac:dyDescent="0.25">
      <c r="B20" s="64" t="s">
        <v>253</v>
      </c>
      <c r="C20" s="45">
        <v>1</v>
      </c>
      <c r="D20" s="64" t="s">
        <v>284</v>
      </c>
      <c r="K20" s="16" t="s">
        <v>245</v>
      </c>
      <c r="L20" s="15">
        <f>L19/$C$14</f>
        <v>8.6956521739130335E-2</v>
      </c>
      <c r="M20" s="15">
        <f t="shared" ref="M20:R20" si="6">M19/$C$14</f>
        <v>7.5268817204301022E-2</v>
      </c>
      <c r="N20" s="15">
        <f t="shared" si="6"/>
        <v>8.6956521739130335E-2</v>
      </c>
      <c r="O20" s="15">
        <f t="shared" si="6"/>
        <v>8.6956521739130335E-2</v>
      </c>
      <c r="P20" s="15">
        <f t="shared" si="6"/>
        <v>7.5268817204301022E-2</v>
      </c>
      <c r="Q20" s="15">
        <f t="shared" si="6"/>
        <v>8.6956521739130335E-2</v>
      </c>
      <c r="R20" s="23">
        <f t="shared" si="6"/>
        <v>7.5268817204301022E-2</v>
      </c>
      <c r="V20"/>
      <c r="W20"/>
      <c r="X20"/>
      <c r="Y20"/>
      <c r="Z20"/>
      <c r="AA20"/>
      <c r="AB20"/>
    </row>
    <row r="21" spans="2:28" x14ac:dyDescent="0.25">
      <c r="B21" s="64" t="s">
        <v>54</v>
      </c>
      <c r="C21" s="64">
        <f t="shared" ref="C21:C26" si="7">IF($C$20=1,D36,IF($C$20=2,D44,IF($C$20=3,D55,1E-68)))</f>
        <v>2.2200000000000002E-3</v>
      </c>
      <c r="V21"/>
      <c r="W21"/>
      <c r="X21"/>
      <c r="Y21"/>
      <c r="Z21"/>
      <c r="AA21"/>
      <c r="AB21"/>
    </row>
    <row r="22" spans="2:28" x14ac:dyDescent="0.25">
      <c r="B22" s="64" t="s">
        <v>48</v>
      </c>
      <c r="C22" s="64">
        <f t="shared" si="7"/>
        <v>0.43101</v>
      </c>
      <c r="K22" s="64" t="s">
        <v>251</v>
      </c>
      <c r="L22" s="64" t="str">
        <f ca="1">L$4</f>
        <v>NaNMC</v>
      </c>
      <c r="M22" s="64" t="str">
        <f t="shared" ref="M22:R22" ca="1" si="8">M$4</f>
        <v>NaMVP</v>
      </c>
      <c r="N22" s="64" t="str">
        <f t="shared" ca="1" si="8"/>
        <v>NaMMO</v>
      </c>
      <c r="O22" s="64" t="str">
        <f t="shared" ca="1" si="8"/>
        <v>NaNMMT</v>
      </c>
      <c r="P22" s="64" t="str">
        <f t="shared" ca="1" si="8"/>
        <v>NaPBA</v>
      </c>
      <c r="Q22" s="64" t="str">
        <f t="shared" ca="1" si="8"/>
        <v>LiNMC</v>
      </c>
      <c r="R22" s="64" t="str">
        <f t="shared" ca="1" si="8"/>
        <v>LiFP</v>
      </c>
      <c r="V22"/>
      <c r="W22"/>
      <c r="X22"/>
      <c r="Y22"/>
      <c r="Z22"/>
      <c r="AA22"/>
      <c r="AB22"/>
    </row>
    <row r="23" spans="2:28" x14ac:dyDescent="0.25">
      <c r="B23" s="64" t="s">
        <v>70</v>
      </c>
      <c r="C23" s="64">
        <f t="shared" si="7"/>
        <v>1.7429110000000001E-4</v>
      </c>
      <c r="H23" s="41"/>
      <c r="I23" s="41"/>
      <c r="K23" s="64" t="s">
        <v>54</v>
      </c>
      <c r="L23" s="64">
        <f>'Use Phase'!L23</f>
        <v>0.37241610535655212</v>
      </c>
      <c r="M23" s="64">
        <f ca="1">'Use Phase'!M23</f>
        <v>0.64029277789099059</v>
      </c>
      <c r="N23" s="64">
        <f ca="1">'Use Phase'!N23</f>
        <v>0.2068341383469729</v>
      </c>
      <c r="O23" s="64">
        <f ca="1">'Use Phase'!O23</f>
        <v>0.19401289717113313</v>
      </c>
      <c r="P23" s="64">
        <f ca="1">'Use Phase'!P23</f>
        <v>0.29160132973718866</v>
      </c>
      <c r="Q23" s="64">
        <f ca="1">'Use Phase'!Q23</f>
        <v>0.1505033723390517</v>
      </c>
      <c r="R23" s="64">
        <f ca="1">'Use Phase'!R23</f>
        <v>0.2191813833433216</v>
      </c>
      <c r="S23" s="64" t="s">
        <v>7</v>
      </c>
      <c r="V23"/>
      <c r="W23"/>
      <c r="X23"/>
      <c r="Y23"/>
      <c r="Z23"/>
      <c r="AA23"/>
      <c r="AB23"/>
    </row>
    <row r="24" spans="2:28" x14ac:dyDescent="0.25">
      <c r="B24" s="64" t="s">
        <v>71</v>
      </c>
      <c r="C24" s="64">
        <f t="shared" si="7"/>
        <v>3.2511600000000001E-6</v>
      </c>
      <c r="K24" s="64" t="s">
        <v>48</v>
      </c>
      <c r="L24" s="64">
        <f>'Use Phase'!L24</f>
        <v>54.753441997216719</v>
      </c>
      <c r="M24" s="64">
        <f ca="1">'Use Phase'!M24</f>
        <v>81.329676925399383</v>
      </c>
      <c r="N24" s="64">
        <f ca="1">'Use Phase'!N24</f>
        <v>45.995894454133762</v>
      </c>
      <c r="O24" s="64">
        <f ca="1">'Use Phase'!O24</f>
        <v>37.259880265211002</v>
      </c>
      <c r="P24" s="64">
        <f ca="1">'Use Phase'!P24</f>
        <v>73.937590164962671</v>
      </c>
      <c r="Q24" s="64">
        <f ca="1">'Use Phase'!Q24</f>
        <v>27.419568899437472</v>
      </c>
      <c r="R24" s="64">
        <f ca="1">'Use Phase'!R24</f>
        <v>43.045628721588145</v>
      </c>
      <c r="S24" s="64" t="s">
        <v>9</v>
      </c>
      <c r="V24"/>
      <c r="W24"/>
      <c r="X24"/>
      <c r="Y24"/>
      <c r="Z24"/>
      <c r="AA24"/>
      <c r="AB24"/>
    </row>
    <row r="25" spans="2:28" ht="14.45" customHeight="1" x14ac:dyDescent="0.25">
      <c r="B25" s="64" t="s">
        <v>56</v>
      </c>
      <c r="C25" s="64">
        <f t="shared" si="7"/>
        <v>1.79507E-8</v>
      </c>
      <c r="K25" s="64" t="s">
        <v>70</v>
      </c>
      <c r="L25" s="64">
        <f>'Use Phase'!L25</f>
        <v>3.6492356831153969E-2</v>
      </c>
      <c r="M25" s="64">
        <f ca="1">'Use Phase'!M25</f>
        <v>0.1700390956832962</v>
      </c>
      <c r="N25" s="64">
        <f ca="1">'Use Phase'!N25</f>
        <v>1.4391044272046646E-2</v>
      </c>
      <c r="O25" s="64">
        <f ca="1">'Use Phase'!O25</f>
        <v>1.424957197581448E-2</v>
      </c>
      <c r="P25" s="64">
        <f ca="1">'Use Phase'!P25</f>
        <v>1.9367220723828637E-2</v>
      </c>
      <c r="Q25" s="64">
        <f ca="1">'Use Phase'!Q25</f>
        <v>1.9079852051812979E-2</v>
      </c>
      <c r="R25" s="64">
        <f ca="1">'Use Phase'!R25</f>
        <v>2.61971943923162E-2</v>
      </c>
      <c r="S25" s="64" t="s">
        <v>112</v>
      </c>
      <c r="V25"/>
      <c r="W25"/>
      <c r="X25"/>
      <c r="Y25"/>
      <c r="Z25"/>
      <c r="AA25"/>
      <c r="AB25"/>
    </row>
    <row r="26" spans="2:28" x14ac:dyDescent="0.25">
      <c r="B26" s="64" t="s">
        <v>57</v>
      </c>
      <c r="C26" s="64">
        <f t="shared" si="7"/>
        <v>1.6000000000000001E-4</v>
      </c>
      <c r="K26" s="64" t="s">
        <v>71</v>
      </c>
      <c r="L26" s="64">
        <f>'Use Phase'!L26</f>
        <v>7.9586888186780058E-3</v>
      </c>
      <c r="M26" s="64">
        <f ca="1">'Use Phase'!M26</f>
        <v>3.912304348993932E-3</v>
      </c>
      <c r="N26" s="64">
        <f ca="1">'Use Phase'!N26</f>
        <v>1.4530192981002986E-3</v>
      </c>
      <c r="O26" s="64">
        <f ca="1">'Use Phase'!O26</f>
        <v>2.9663650510875928E-3</v>
      </c>
      <c r="P26" s="64">
        <f ca="1">'Use Phase'!P26</f>
        <v>2.1325973781596954E-3</v>
      </c>
      <c r="Q26" s="64">
        <f ca="1">'Use Phase'!Q26</f>
        <v>1.703811762328887E-3</v>
      </c>
      <c r="R26" s="64">
        <f ca="1">'Use Phase'!R26</f>
        <v>5.8228955436285222E-3</v>
      </c>
      <c r="S26" s="64" t="s">
        <v>25</v>
      </c>
      <c r="V26"/>
      <c r="W26"/>
      <c r="X26"/>
      <c r="Y26"/>
      <c r="Z26"/>
      <c r="AA26"/>
      <c r="AB26"/>
    </row>
    <row r="27" spans="2:28" ht="14.45" customHeight="1" x14ac:dyDescent="0.25">
      <c r="H27" s="42"/>
      <c r="I27" s="42"/>
      <c r="K27" s="64" t="s">
        <v>56</v>
      </c>
      <c r="L27" s="64">
        <f>'Use Phase'!L27</f>
        <v>7.5256224513873785E-6</v>
      </c>
      <c r="M27" s="64">
        <f ca="1">'Use Phase'!M27</f>
        <v>7.1322696519186432E-6</v>
      </c>
      <c r="N27" s="64">
        <f ca="1">'Use Phase'!N27</f>
        <v>3.721214009810909E-6</v>
      </c>
      <c r="O27" s="64">
        <f ca="1">'Use Phase'!O27</f>
        <v>3.3303443542710411E-6</v>
      </c>
      <c r="P27" s="64">
        <f ca="1">'Use Phase'!P27</f>
        <v>8.149482531518534E-6</v>
      </c>
      <c r="Q27" s="64">
        <f ca="1">'Use Phase'!Q27</f>
        <v>3.0984321731065571E-6</v>
      </c>
      <c r="R27" s="64">
        <f ca="1">'Use Phase'!R27</f>
        <v>3.6196093401275043E-6</v>
      </c>
      <c r="S27" s="64" t="s">
        <v>27</v>
      </c>
      <c r="V27"/>
      <c r="W27"/>
      <c r="X27"/>
      <c r="Y27"/>
      <c r="Z27"/>
      <c r="AA27"/>
      <c r="AB27"/>
    </row>
    <row r="28" spans="2:28" x14ac:dyDescent="0.25">
      <c r="H28" s="42"/>
      <c r="I28" s="42"/>
      <c r="K28" s="64" t="s">
        <v>57</v>
      </c>
      <c r="L28" s="64">
        <f>'Use Phase'!L28</f>
        <v>2.9624008380634836E-2</v>
      </c>
      <c r="M28" s="64">
        <f ca="1">'Use Phase'!M28</f>
        <v>5.1869583465693737E-2</v>
      </c>
      <c r="N28" s="64">
        <f ca="1">'Use Phase'!N28</f>
        <v>2.5459425092800872E-2</v>
      </c>
      <c r="O28" s="64">
        <f ca="1">'Use Phase'!O28</f>
        <v>1.4705596955391677E-2</v>
      </c>
      <c r="P28" s="64">
        <f ca="1">'Use Phase'!P28</f>
        <v>2.6343849965502097E-2</v>
      </c>
      <c r="Q28" s="64">
        <f ca="1">'Use Phase'!Q28</f>
        <v>1.3441181680594553E-2</v>
      </c>
      <c r="R28" s="64">
        <f ca="1">'Use Phase'!R28</f>
        <v>1.9747210974044565E-2</v>
      </c>
      <c r="S28" s="64" t="s">
        <v>29</v>
      </c>
      <c r="V28"/>
      <c r="W28"/>
      <c r="X28"/>
      <c r="Y28"/>
      <c r="Z28"/>
      <c r="AA28"/>
      <c r="AB28"/>
    </row>
    <row r="29" spans="2:28" ht="14.45" customHeight="1" x14ac:dyDescent="0.25">
      <c r="H29" s="42"/>
      <c r="I29" s="42"/>
      <c r="L29" s="41"/>
      <c r="V29"/>
      <c r="W29"/>
      <c r="X29"/>
      <c r="Y29"/>
      <c r="Z29"/>
      <c r="AA29"/>
      <c r="AB29"/>
    </row>
    <row r="30" spans="2:28" x14ac:dyDescent="0.25">
      <c r="H30" s="42"/>
      <c r="I30" s="42"/>
      <c r="K30" s="64" t="s">
        <v>252</v>
      </c>
      <c r="L30" s="64" t="str">
        <f ca="1">L$4</f>
        <v>NaNMC</v>
      </c>
      <c r="M30" s="64" t="str">
        <f t="shared" ref="M30:R30" ca="1" si="9">M$4</f>
        <v>NaMVP</v>
      </c>
      <c r="N30" s="64" t="str">
        <f t="shared" ca="1" si="9"/>
        <v>NaMMO</v>
      </c>
      <c r="O30" s="64" t="str">
        <f t="shared" ca="1" si="9"/>
        <v>NaNMMT</v>
      </c>
      <c r="P30" s="64" t="str">
        <f t="shared" ca="1" si="9"/>
        <v>NaPBA</v>
      </c>
      <c r="Q30" s="64" t="str">
        <f t="shared" ca="1" si="9"/>
        <v>LiNMC</v>
      </c>
      <c r="R30" s="64" t="str">
        <f t="shared" ca="1" si="9"/>
        <v>LiFP</v>
      </c>
      <c r="V30"/>
      <c r="W30"/>
      <c r="X30"/>
      <c r="Y30"/>
      <c r="Z30"/>
      <c r="AA30"/>
      <c r="AB30"/>
    </row>
    <row r="31" spans="2:28" ht="14.45" customHeight="1" x14ac:dyDescent="0.25">
      <c r="H31" s="42"/>
      <c r="I31" s="42"/>
      <c r="K31" s="64" t="s">
        <v>54</v>
      </c>
      <c r="L31" s="64">
        <f>L23</f>
        <v>0.37241610535655212</v>
      </c>
      <c r="M31" s="64">
        <f t="shared" ref="M31:R31" ca="1" si="10">M23</f>
        <v>0.64029277789099059</v>
      </c>
      <c r="N31" s="64">
        <f t="shared" ca="1" si="10"/>
        <v>0.2068341383469729</v>
      </c>
      <c r="O31" s="64">
        <f t="shared" ca="1" si="10"/>
        <v>0.19401289717113313</v>
      </c>
      <c r="P31" s="64">
        <f t="shared" ca="1" si="10"/>
        <v>0.29160132973718866</v>
      </c>
      <c r="Q31" s="64">
        <f t="shared" ca="1" si="10"/>
        <v>0.1505033723390517</v>
      </c>
      <c r="R31" s="64">
        <f t="shared" ca="1" si="10"/>
        <v>0.2191813833433216</v>
      </c>
      <c r="S31" s="64" t="s">
        <v>7</v>
      </c>
      <c r="V31"/>
      <c r="W31"/>
      <c r="X31"/>
      <c r="Y31"/>
      <c r="Z31"/>
      <c r="AA31"/>
      <c r="AB31"/>
    </row>
    <row r="32" spans="2:28" x14ac:dyDescent="0.25">
      <c r="H32" s="42"/>
      <c r="I32" s="42"/>
      <c r="K32" s="64" t="s">
        <v>48</v>
      </c>
      <c r="L32" s="64">
        <f t="shared" ref="L32:R32" si="11">L24</f>
        <v>54.753441997216719</v>
      </c>
      <c r="M32" s="64">
        <f t="shared" ca="1" si="11"/>
        <v>81.329676925399383</v>
      </c>
      <c r="N32" s="64">
        <f t="shared" ca="1" si="11"/>
        <v>45.995894454133762</v>
      </c>
      <c r="O32" s="64">
        <f t="shared" ca="1" si="11"/>
        <v>37.259880265211002</v>
      </c>
      <c r="P32" s="64">
        <f t="shared" ca="1" si="11"/>
        <v>73.937590164962671</v>
      </c>
      <c r="Q32" s="64">
        <f t="shared" ca="1" si="11"/>
        <v>27.419568899437472</v>
      </c>
      <c r="R32" s="64">
        <f t="shared" ca="1" si="11"/>
        <v>43.045628721588145</v>
      </c>
      <c r="S32" s="64" t="s">
        <v>9</v>
      </c>
      <c r="V32"/>
      <c r="W32"/>
      <c r="X32"/>
      <c r="Y32"/>
      <c r="Z32"/>
      <c r="AA32"/>
      <c r="AB32"/>
    </row>
    <row r="33" spans="2:28" ht="14.45" customHeight="1" x14ac:dyDescent="0.25">
      <c r="H33" s="42"/>
      <c r="I33" s="42"/>
      <c r="K33" s="64" t="s">
        <v>70</v>
      </c>
      <c r="L33" s="64">
        <f t="shared" ref="L33:R33" si="12">L25</f>
        <v>3.6492356831153969E-2</v>
      </c>
      <c r="M33" s="64">
        <f t="shared" ca="1" si="12"/>
        <v>0.1700390956832962</v>
      </c>
      <c r="N33" s="64">
        <f t="shared" ca="1" si="12"/>
        <v>1.4391044272046646E-2</v>
      </c>
      <c r="O33" s="64">
        <f t="shared" ca="1" si="12"/>
        <v>1.424957197581448E-2</v>
      </c>
      <c r="P33" s="64">
        <f t="shared" ca="1" si="12"/>
        <v>1.9367220723828637E-2</v>
      </c>
      <c r="Q33" s="64">
        <f t="shared" ca="1" si="12"/>
        <v>1.9079852051812979E-2</v>
      </c>
      <c r="R33" s="64">
        <f t="shared" ca="1" si="12"/>
        <v>2.61971943923162E-2</v>
      </c>
      <c r="S33" s="64" t="s">
        <v>112</v>
      </c>
      <c r="V33"/>
      <c r="W33"/>
      <c r="X33"/>
      <c r="Y33"/>
      <c r="Z33"/>
      <c r="AA33"/>
      <c r="AB33"/>
    </row>
    <row r="34" spans="2:28" x14ac:dyDescent="0.25">
      <c r="B34" s="281" t="s">
        <v>256</v>
      </c>
      <c r="C34" s="281"/>
      <c r="D34" s="281"/>
      <c r="E34" s="281"/>
      <c r="F34" s="281"/>
      <c r="H34" s="42"/>
      <c r="I34" s="42"/>
      <c r="K34" s="64" t="s">
        <v>71</v>
      </c>
      <c r="L34" s="64">
        <f t="shared" ref="L34:R34" si="13">L26</f>
        <v>7.9586888186780058E-3</v>
      </c>
      <c r="M34" s="64">
        <f t="shared" ca="1" si="13"/>
        <v>3.912304348993932E-3</v>
      </c>
      <c r="N34" s="64">
        <f t="shared" ca="1" si="13"/>
        <v>1.4530192981002986E-3</v>
      </c>
      <c r="O34" s="64">
        <f t="shared" ca="1" si="13"/>
        <v>2.9663650510875928E-3</v>
      </c>
      <c r="P34" s="64">
        <f t="shared" ca="1" si="13"/>
        <v>2.1325973781596954E-3</v>
      </c>
      <c r="Q34" s="64">
        <f t="shared" ca="1" si="13"/>
        <v>1.703811762328887E-3</v>
      </c>
      <c r="R34" s="64">
        <f t="shared" ca="1" si="13"/>
        <v>5.8228955436285222E-3</v>
      </c>
      <c r="S34" s="64" t="s">
        <v>25</v>
      </c>
      <c r="V34"/>
      <c r="W34"/>
      <c r="X34"/>
      <c r="Y34"/>
      <c r="Z34"/>
      <c r="AA34"/>
      <c r="AB34"/>
    </row>
    <row r="35" spans="2:28" ht="14.45" customHeight="1" x14ac:dyDescent="0.25">
      <c r="B35" s="64" t="s">
        <v>240</v>
      </c>
      <c r="D35" s="64" t="s">
        <v>241</v>
      </c>
      <c r="G35" s="64" t="s">
        <v>285</v>
      </c>
      <c r="K35" s="64" t="s">
        <v>56</v>
      </c>
      <c r="L35" s="64">
        <f t="shared" ref="L35:R35" si="14">L27</f>
        <v>7.5256224513873785E-6</v>
      </c>
      <c r="M35" s="64">
        <f t="shared" ca="1" si="14"/>
        <v>7.1322696519186432E-6</v>
      </c>
      <c r="N35" s="64">
        <f t="shared" ca="1" si="14"/>
        <v>3.721214009810909E-6</v>
      </c>
      <c r="O35" s="64">
        <f t="shared" ca="1" si="14"/>
        <v>3.3303443542710411E-6</v>
      </c>
      <c r="P35" s="64">
        <f t="shared" ca="1" si="14"/>
        <v>8.149482531518534E-6</v>
      </c>
      <c r="Q35" s="64">
        <f t="shared" ca="1" si="14"/>
        <v>3.0984321731065571E-6</v>
      </c>
      <c r="R35" s="64">
        <f t="shared" ca="1" si="14"/>
        <v>3.6196093401275043E-6</v>
      </c>
      <c r="S35" s="64" t="s">
        <v>27</v>
      </c>
      <c r="V35"/>
      <c r="W35"/>
      <c r="X35"/>
      <c r="Y35"/>
      <c r="Z35"/>
      <c r="AA35"/>
      <c r="AB35"/>
    </row>
    <row r="36" spans="2:28" x14ac:dyDescent="0.25">
      <c r="B36" s="64" t="s">
        <v>54</v>
      </c>
      <c r="C36" s="64" t="s">
        <v>242</v>
      </c>
      <c r="D36" s="64">
        <f>'Use Phase'!D39</f>
        <v>2.2200000000000002E-3</v>
      </c>
      <c r="E36" s="64" t="s">
        <v>7</v>
      </c>
      <c r="F36" s="64" t="s">
        <v>75</v>
      </c>
      <c r="G36" s="64">
        <f t="shared" ref="G36:G41" si="15">D36/MAX($D$36:$D$60)</f>
        <v>5.1506925593373708E-3</v>
      </c>
      <c r="K36" s="64" t="s">
        <v>57</v>
      </c>
      <c r="L36" s="64">
        <f t="shared" ref="L36:R36" si="16">L28</f>
        <v>2.9624008380634836E-2</v>
      </c>
      <c r="M36" s="64">
        <f t="shared" ca="1" si="16"/>
        <v>5.1869583465693737E-2</v>
      </c>
      <c r="N36" s="64">
        <f t="shared" ca="1" si="16"/>
        <v>2.5459425092800872E-2</v>
      </c>
      <c r="O36" s="64">
        <f t="shared" ca="1" si="16"/>
        <v>1.4705596955391677E-2</v>
      </c>
      <c r="P36" s="64">
        <f t="shared" ca="1" si="16"/>
        <v>2.6343849965502097E-2</v>
      </c>
      <c r="Q36" s="64">
        <f t="shared" ca="1" si="16"/>
        <v>1.3441181680594553E-2</v>
      </c>
      <c r="R36" s="64">
        <f t="shared" ca="1" si="16"/>
        <v>1.9747210974044565E-2</v>
      </c>
      <c r="S36" s="64" t="s">
        <v>29</v>
      </c>
      <c r="V36"/>
      <c r="W36"/>
      <c r="X36"/>
      <c r="Y36"/>
      <c r="Z36"/>
      <c r="AA36"/>
      <c r="AB36"/>
    </row>
    <row r="37" spans="2:28" x14ac:dyDescent="0.25">
      <c r="B37" s="64" t="s">
        <v>48</v>
      </c>
      <c r="C37" s="64" t="s">
        <v>242</v>
      </c>
      <c r="D37" s="64">
        <f>'Use Phase'!D40</f>
        <v>0.43101</v>
      </c>
      <c r="E37" s="64" t="s">
        <v>9</v>
      </c>
      <c r="F37" s="64" t="s">
        <v>75</v>
      </c>
      <c r="G37" s="64">
        <f t="shared" si="15"/>
        <v>1</v>
      </c>
      <c r="V37"/>
      <c r="W37"/>
      <c r="X37"/>
      <c r="Y37"/>
      <c r="Z37"/>
      <c r="AA37"/>
      <c r="AB37"/>
    </row>
    <row r="38" spans="2:28" x14ac:dyDescent="0.25">
      <c r="B38" s="64" t="s">
        <v>70</v>
      </c>
      <c r="C38" s="64" t="s">
        <v>242</v>
      </c>
      <c r="D38" s="64">
        <f>'Use Phase'!D41</f>
        <v>1.7429110000000001E-4</v>
      </c>
      <c r="E38" s="64" t="s">
        <v>315</v>
      </c>
      <c r="F38" s="64" t="s">
        <v>75</v>
      </c>
      <c r="G38" s="64">
        <f t="shared" si="15"/>
        <v>4.0437832068861515E-4</v>
      </c>
      <c r="J38" s="17" t="s">
        <v>267</v>
      </c>
      <c r="K38" s="37" t="s">
        <v>254</v>
      </c>
      <c r="L38" s="17" t="str">
        <f ca="1">L$4</f>
        <v>NaNMC</v>
      </c>
      <c r="M38" s="17" t="str">
        <f t="shared" ref="M38:R38" ca="1" si="17">M$4</f>
        <v>NaMVP</v>
      </c>
      <c r="N38" s="17" t="str">
        <f t="shared" ca="1" si="17"/>
        <v>NaMMO</v>
      </c>
      <c r="O38" s="17" t="str">
        <f t="shared" ca="1" si="17"/>
        <v>NaNMMT</v>
      </c>
      <c r="P38" s="17" t="str">
        <f t="shared" ca="1" si="17"/>
        <v>NaPBA</v>
      </c>
      <c r="Q38" s="17" t="str">
        <f t="shared" ca="1" si="17"/>
        <v>LiNMC</v>
      </c>
      <c r="R38" s="17" t="str">
        <f t="shared" ca="1" si="17"/>
        <v>LiFP</v>
      </c>
      <c r="V38"/>
      <c r="W38"/>
      <c r="X38"/>
      <c r="Y38"/>
      <c r="Z38"/>
      <c r="AA38"/>
      <c r="AB38"/>
    </row>
    <row r="39" spans="2:28" x14ac:dyDescent="0.25">
      <c r="B39" s="64" t="s">
        <v>71</v>
      </c>
      <c r="C39" s="64" t="s">
        <v>242</v>
      </c>
      <c r="D39" s="64">
        <f>'Use Phase'!D42</f>
        <v>3.2511600000000001E-6</v>
      </c>
      <c r="E39" s="64" t="s">
        <v>25</v>
      </c>
      <c r="F39" s="64" t="s">
        <v>75</v>
      </c>
      <c r="G39" s="64">
        <f t="shared" si="15"/>
        <v>7.543119649196074E-6</v>
      </c>
      <c r="J39" s="17">
        <v>0</v>
      </c>
      <c r="K39" s="17" t="s">
        <v>246</v>
      </c>
      <c r="L39" s="47">
        <f t="shared" ref="L39:R39" ca="1" si="18">OFFSET(L$31,$J39,,,)*L$11*$C$5</f>
        <v>1173.9203321021753</v>
      </c>
      <c r="M39" s="47">
        <f t="shared" ca="1" si="18"/>
        <v>1996.6118880471747</v>
      </c>
      <c r="N39" s="47">
        <f t="shared" ca="1" si="18"/>
        <v>651.97717522415371</v>
      </c>
      <c r="O39" s="47">
        <f t="shared" ca="1" si="18"/>
        <v>611.56239325683259</v>
      </c>
      <c r="P39" s="47">
        <f t="shared" ca="1" si="18"/>
        <v>909.29446907295392</v>
      </c>
      <c r="Q39" s="47">
        <f t="shared" ca="1" si="18"/>
        <v>474.41280411222812</v>
      </c>
      <c r="R39" s="47">
        <f t="shared" ca="1" si="18"/>
        <v>683.46882978025019</v>
      </c>
    </row>
    <row r="40" spans="2:28" x14ac:dyDescent="0.25">
      <c r="B40" s="64" t="s">
        <v>56</v>
      </c>
      <c r="C40" s="64" t="s">
        <v>242</v>
      </c>
      <c r="D40" s="64">
        <f>'Use Phase'!D43</f>
        <v>1.79507E-8</v>
      </c>
      <c r="E40" s="64" t="s">
        <v>27</v>
      </c>
      <c r="F40" s="64" t="s">
        <v>75</v>
      </c>
      <c r="G40" s="64">
        <f t="shared" si="15"/>
        <v>4.1647989605809607E-8</v>
      </c>
      <c r="J40" s="17">
        <v>0</v>
      </c>
      <c r="K40" s="48" t="s">
        <v>247</v>
      </c>
      <c r="L40" s="47">
        <f t="shared" ref="L40:R40" ca="1" si="19">OFFSET($C$21,$J40,,,)*L$19</f>
        <v>5636.8695652173847</v>
      </c>
      <c r="M40" s="47">
        <f t="shared" ca="1" si="19"/>
        <v>4879.22580645161</v>
      </c>
      <c r="N40" s="47">
        <f t="shared" ca="1" si="19"/>
        <v>5636.8695652173847</v>
      </c>
      <c r="O40" s="47">
        <f t="shared" ca="1" si="19"/>
        <v>5636.8695652173847</v>
      </c>
      <c r="P40" s="47">
        <f t="shared" ca="1" si="19"/>
        <v>4879.22580645161</v>
      </c>
      <c r="Q40" s="47">
        <f t="shared" ca="1" si="19"/>
        <v>5636.8695652173847</v>
      </c>
      <c r="R40" s="47">
        <f t="shared" ca="1" si="19"/>
        <v>4879.22580645161</v>
      </c>
    </row>
    <row r="41" spans="2:28" x14ac:dyDescent="0.25">
      <c r="B41" s="64" t="s">
        <v>57</v>
      </c>
      <c r="C41" s="64" t="s">
        <v>242</v>
      </c>
      <c r="D41" s="64">
        <f>'Use Phase'!D44</f>
        <v>1.6000000000000001E-4</v>
      </c>
      <c r="E41" s="64" t="s">
        <v>29</v>
      </c>
      <c r="F41" s="64" t="s">
        <v>75</v>
      </c>
      <c r="G41" s="64">
        <f t="shared" si="15"/>
        <v>3.7122108535764833E-4</v>
      </c>
      <c r="J41" s="17">
        <v>0</v>
      </c>
      <c r="K41" s="48" t="s">
        <v>248</v>
      </c>
      <c r="L41" s="47">
        <f ca="1">L39*L$18</f>
        <v>3110.8888800707646</v>
      </c>
      <c r="M41" s="47">
        <f t="shared" ref="M41:R41" ca="1" si="20">M39*M$18</f>
        <v>2167.7500498797899</v>
      </c>
      <c r="N41" s="47">
        <f t="shared" ca="1" si="20"/>
        <v>1727.7395143440074</v>
      </c>
      <c r="O41" s="47">
        <f t="shared" ca="1" si="20"/>
        <v>1620.6403421306063</v>
      </c>
      <c r="P41" s="47">
        <f t="shared" ca="1" si="20"/>
        <v>987.23399499349296</v>
      </c>
      <c r="Q41" s="47">
        <f t="shared" ca="1" si="20"/>
        <v>1257.1939308974045</v>
      </c>
      <c r="R41" s="47">
        <f t="shared" ca="1" si="20"/>
        <v>742.05187233284312</v>
      </c>
    </row>
    <row r="42" spans="2:28" x14ac:dyDescent="0.25">
      <c r="B42" s="64" t="s">
        <v>277</v>
      </c>
      <c r="C42" s="64" t="s">
        <v>278</v>
      </c>
      <c r="L42" s="47">
        <f ca="1">SUM(L39:L41)</f>
        <v>9921.6787773903234</v>
      </c>
      <c r="M42" s="47">
        <f t="shared" ref="M42:R42" ca="1" si="21">SUM(M39:M41)</f>
        <v>9043.5877443785757</v>
      </c>
      <c r="N42" s="47">
        <f t="shared" ca="1" si="21"/>
        <v>8016.5862547855459</v>
      </c>
      <c r="O42" s="47">
        <f t="shared" ca="1" si="21"/>
        <v>7869.0723006048229</v>
      </c>
      <c r="P42" s="47">
        <f t="shared" ca="1" si="21"/>
        <v>6775.7542705180567</v>
      </c>
      <c r="Q42" s="47">
        <f t="shared" ca="1" si="21"/>
        <v>7368.4763002270174</v>
      </c>
      <c r="R42" s="47">
        <f t="shared" ca="1" si="21"/>
        <v>6304.7465085647036</v>
      </c>
    </row>
    <row r="43" spans="2:28" x14ac:dyDescent="0.25">
      <c r="B43" s="64" t="s">
        <v>243</v>
      </c>
      <c r="D43" s="64" t="s">
        <v>244</v>
      </c>
      <c r="J43" s="17"/>
      <c r="K43" s="17"/>
      <c r="L43" s="17"/>
      <c r="M43" s="17"/>
      <c r="N43" s="17"/>
      <c r="O43" s="17"/>
      <c r="P43" s="17"/>
      <c r="Q43" s="17"/>
      <c r="R43" s="17"/>
    </row>
    <row r="44" spans="2:28" x14ac:dyDescent="0.25">
      <c r="B44" s="64" t="s">
        <v>54</v>
      </c>
      <c r="D44" s="64">
        <f>'Use Phase'!D47</f>
        <v>9.0400000000000002E-5</v>
      </c>
      <c r="E44" s="64" t="s">
        <v>7</v>
      </c>
      <c r="F44" s="64" t="s">
        <v>75</v>
      </c>
      <c r="G44" s="64">
        <f t="shared" ref="G44:G49" si="22">D44/MAX($D$36:$D$60)</f>
        <v>2.0973991322707129E-4</v>
      </c>
      <c r="J44" s="17"/>
      <c r="K44" s="37" t="s">
        <v>255</v>
      </c>
      <c r="L44" s="17" t="str">
        <f ca="1">L$4</f>
        <v>NaNMC</v>
      </c>
      <c r="M44" s="17" t="str">
        <f t="shared" ref="M44:R44" ca="1" si="23">M$4</f>
        <v>NaMVP</v>
      </c>
      <c r="N44" s="17" t="str">
        <f t="shared" ca="1" si="23"/>
        <v>NaMMO</v>
      </c>
      <c r="O44" s="17" t="str">
        <f t="shared" ca="1" si="23"/>
        <v>NaNMMT</v>
      </c>
      <c r="P44" s="17" t="str">
        <f t="shared" ca="1" si="23"/>
        <v>NaPBA</v>
      </c>
      <c r="Q44" s="17" t="str">
        <f t="shared" ca="1" si="23"/>
        <v>LiNMC</v>
      </c>
      <c r="R44" s="17" t="str">
        <f t="shared" ca="1" si="23"/>
        <v>LiFP</v>
      </c>
    </row>
    <row r="45" spans="2:28" x14ac:dyDescent="0.25">
      <c r="B45" s="64" t="s">
        <v>48</v>
      </c>
      <c r="D45" s="64">
        <f>'Use Phase'!D48</f>
        <v>1.66E-2</v>
      </c>
      <c r="E45" s="64" t="s">
        <v>9</v>
      </c>
      <c r="F45" s="64" t="s">
        <v>75</v>
      </c>
      <c r="G45" s="64">
        <f t="shared" si="22"/>
        <v>3.851418760585601E-2</v>
      </c>
      <c r="J45" s="17"/>
      <c r="K45" s="17" t="s">
        <v>246</v>
      </c>
      <c r="L45" s="49">
        <f ca="1">(L39/$C$14)*1000</f>
        <v>4.0202751099389568E-2</v>
      </c>
      <c r="M45" s="49">
        <f t="shared" ref="M45:R45" ca="1" si="24">(M39/$C$14)*1000</f>
        <v>6.8377119453670365E-2</v>
      </c>
      <c r="N45" s="49">
        <f t="shared" ca="1" si="24"/>
        <v>2.2327985452881977E-2</v>
      </c>
      <c r="O45" s="49">
        <f t="shared" ca="1" si="24"/>
        <v>2.0943917577288789E-2</v>
      </c>
      <c r="P45" s="49">
        <f t="shared" ca="1" si="24"/>
        <v>3.1140221543594311E-2</v>
      </c>
      <c r="Q45" s="49">
        <f t="shared" ca="1" si="24"/>
        <v>1.6247013839459867E-2</v>
      </c>
      <c r="R45" s="49">
        <f t="shared" ca="1" si="24"/>
        <v>2.340646677329624E-2</v>
      </c>
    </row>
    <row r="46" spans="2:28" x14ac:dyDescent="0.25">
      <c r="B46" s="64" t="s">
        <v>70</v>
      </c>
      <c r="D46" s="64">
        <f>'Use Phase'!D49</f>
        <v>4.8735199999999994E-5</v>
      </c>
      <c r="E46" s="64" t="s">
        <v>315</v>
      </c>
      <c r="F46" s="64" t="s">
        <v>75</v>
      </c>
      <c r="G46" s="64">
        <f t="shared" si="22"/>
        <v>1.1307208649451288E-4</v>
      </c>
      <c r="J46" s="17"/>
      <c r="K46" s="48" t="s">
        <v>247</v>
      </c>
      <c r="L46" s="49">
        <f t="shared" ref="L46:R48" ca="1" si="25">(L40/$C$14)*1000</f>
        <v>0.19304347826086934</v>
      </c>
      <c r="M46" s="49">
        <f t="shared" ca="1" si="25"/>
        <v>0.16709677419354829</v>
      </c>
      <c r="N46" s="49">
        <f t="shared" ca="1" si="25"/>
        <v>0.19304347826086934</v>
      </c>
      <c r="O46" s="49">
        <f t="shared" ca="1" si="25"/>
        <v>0.19304347826086934</v>
      </c>
      <c r="P46" s="49">
        <f t="shared" ca="1" si="25"/>
        <v>0.16709677419354829</v>
      </c>
      <c r="Q46" s="49">
        <f t="shared" ca="1" si="25"/>
        <v>0.19304347826086934</v>
      </c>
      <c r="R46" s="49">
        <f t="shared" ca="1" si="25"/>
        <v>0.16709677419354829</v>
      </c>
    </row>
    <row r="47" spans="2:28" x14ac:dyDescent="0.25">
      <c r="B47" s="64" t="s">
        <v>71</v>
      </c>
      <c r="D47" s="64">
        <f>'Use Phase'!D50</f>
        <v>1.6899999999999999E-6</v>
      </c>
      <c r="E47" s="64" t="s">
        <v>25</v>
      </c>
      <c r="F47" s="64" t="s">
        <v>75</v>
      </c>
      <c r="G47" s="64">
        <f t="shared" si="22"/>
        <v>3.9210227140901601E-6</v>
      </c>
      <c r="J47" s="17"/>
      <c r="K47" s="48" t="s">
        <v>248</v>
      </c>
      <c r="L47" s="49">
        <f t="shared" ca="1" si="25"/>
        <v>0.10653729041338235</v>
      </c>
      <c r="M47" s="49">
        <f t="shared" ca="1" si="25"/>
        <v>7.423801540684212E-2</v>
      </c>
      <c r="N47" s="49">
        <f t="shared" ca="1" si="25"/>
        <v>5.9169161450137238E-2</v>
      </c>
      <c r="O47" s="49">
        <f t="shared" ca="1" si="25"/>
        <v>5.5501381579815288E-2</v>
      </c>
      <c r="P47" s="49">
        <f t="shared" ca="1" si="25"/>
        <v>3.3809383390188116E-2</v>
      </c>
      <c r="Q47" s="49">
        <f t="shared" ca="1" si="25"/>
        <v>4.3054586674568643E-2</v>
      </c>
      <c r="R47" s="49">
        <f t="shared" ca="1" si="25"/>
        <v>2.5412735353864492E-2</v>
      </c>
    </row>
    <row r="48" spans="2:28" ht="15.75" thickBot="1" x14ac:dyDescent="0.3">
      <c r="B48" s="64" t="s">
        <v>56</v>
      </c>
      <c r="D48" s="64">
        <f>'Use Phase'!D51</f>
        <v>1.19E-9</v>
      </c>
      <c r="E48" s="64" t="s">
        <v>27</v>
      </c>
      <c r="F48" s="64" t="s">
        <v>75</v>
      </c>
      <c r="G48" s="64">
        <f t="shared" si="22"/>
        <v>2.7609568223475095E-9</v>
      </c>
      <c r="J48" s="50"/>
      <c r="K48" s="51" t="s">
        <v>249</v>
      </c>
      <c r="L48" s="49">
        <f t="shared" ca="1" si="25"/>
        <v>0.33978351977364118</v>
      </c>
      <c r="M48" s="49">
        <f t="shared" ca="1" si="25"/>
        <v>0.30971190905406082</v>
      </c>
      <c r="N48" s="49">
        <f t="shared" ca="1" si="25"/>
        <v>0.27454062516388855</v>
      </c>
      <c r="O48" s="49">
        <f t="shared" ca="1" si="25"/>
        <v>0.26948877741797339</v>
      </c>
      <c r="P48" s="49">
        <f t="shared" ca="1" si="25"/>
        <v>0.2320463791273307</v>
      </c>
      <c r="Q48" s="49">
        <f t="shared" ca="1" si="25"/>
        <v>0.25234507877489787</v>
      </c>
      <c r="R48" s="49">
        <f t="shared" ca="1" si="25"/>
        <v>0.21591597632070902</v>
      </c>
    </row>
    <row r="49" spans="2:18" ht="15.75" thickTop="1" x14ac:dyDescent="0.25">
      <c r="B49" s="64" t="s">
        <v>57</v>
      </c>
      <c r="D49" s="64">
        <f>'Use Phase'!D52</f>
        <v>1.5699999999999999E-5</v>
      </c>
      <c r="E49" s="64" t="s">
        <v>29</v>
      </c>
      <c r="F49" s="64" t="s">
        <v>75</v>
      </c>
      <c r="G49" s="64">
        <f t="shared" si="22"/>
        <v>3.6426069000719235E-5</v>
      </c>
      <c r="L49" s="64">
        <v>0</v>
      </c>
      <c r="M49" s="64">
        <v>2</v>
      </c>
      <c r="N49" s="64">
        <v>4</v>
      </c>
      <c r="O49" s="64">
        <v>6</v>
      </c>
      <c r="P49" s="64">
        <v>8</v>
      </c>
      <c r="Q49" s="64">
        <v>10</v>
      </c>
      <c r="R49" s="64">
        <v>12</v>
      </c>
    </row>
    <row r="50" spans="2:18" x14ac:dyDescent="0.25">
      <c r="B50" s="64" t="s">
        <v>279</v>
      </c>
      <c r="D50" s="123"/>
      <c r="H50" s="64" t="s">
        <v>280</v>
      </c>
      <c r="K50" s="73" t="s">
        <v>295</v>
      </c>
      <c r="L50" s="74">
        <f ca="1">MAX(OFFSET($K$136,,L49,,),OFFSET($K$186,,L49,,))-L48</f>
        <v>0.44022012453831583</v>
      </c>
      <c r="M50" s="74">
        <f t="shared" ref="M50:R50" ca="1" si="26">MAX(OFFSET($K$136,,M49,,),OFFSET($K$186,,M49,,))-M48</f>
        <v>0.85569080916307483</v>
      </c>
      <c r="N50" s="74">
        <f t="shared" ca="1" si="26"/>
        <v>0.24449144070905771</v>
      </c>
      <c r="O50" s="74">
        <f t="shared" ca="1" si="26"/>
        <v>0.22933589747131217</v>
      </c>
      <c r="P50" s="74">
        <f t="shared" ca="1" si="26"/>
        <v>0.3896976296026945</v>
      </c>
      <c r="Q50" s="74">
        <f t="shared" ca="1" si="26"/>
        <v>0.17790480154208554</v>
      </c>
      <c r="R50" s="74">
        <f t="shared" ca="1" si="26"/>
        <v>8.7874563828889307E-2</v>
      </c>
    </row>
    <row r="51" spans="2:18" x14ac:dyDescent="0.25">
      <c r="D51" s="123"/>
      <c r="K51" s="73" t="s">
        <v>296</v>
      </c>
      <c r="L51" s="74">
        <f ca="1">L48-MIN(OFFSET($K$144,,L49,,),OFFSET($K$193,,L49,,))</f>
        <v>0.1243836844464361</v>
      </c>
      <c r="M51" s="74">
        <f t="shared" ref="M51:R51" ca="1" si="27">M48-MIN(OFFSET($K$144,,M49,,),OFFSET($K$193,,M49,,))</f>
        <v>9.8436980379115191E-2</v>
      </c>
      <c r="N51" s="74">
        <f t="shared" ca="1" si="27"/>
        <v>0.12438368444643619</v>
      </c>
      <c r="O51" s="74">
        <f t="shared" ca="1" si="27"/>
        <v>0.12438368444643619</v>
      </c>
      <c r="P51" s="74">
        <f t="shared" ca="1" si="27"/>
        <v>9.8436980379115135E-2</v>
      </c>
      <c r="Q51" s="74">
        <f t="shared" ca="1" si="27"/>
        <v>0.12438368444643622</v>
      </c>
      <c r="R51" s="74">
        <f t="shared" ca="1" si="27"/>
        <v>9.8436980379115135E-2</v>
      </c>
    </row>
    <row r="52" spans="2:18" x14ac:dyDescent="0.25">
      <c r="D52" s="9"/>
      <c r="L52" s="17" t="str">
        <f ca="1">L$4</f>
        <v>NaNMC</v>
      </c>
      <c r="M52" s="17" t="str">
        <f t="shared" ref="M52:R52" ca="1" si="28">M$4</f>
        <v>NaMVP</v>
      </c>
      <c r="N52" s="17" t="str">
        <f t="shared" ca="1" si="28"/>
        <v>NaMMO</v>
      </c>
      <c r="O52" s="17" t="str">
        <f t="shared" ca="1" si="28"/>
        <v>NaNMMT</v>
      </c>
      <c r="P52" s="17" t="str">
        <f t="shared" ca="1" si="28"/>
        <v>NaPBA</v>
      </c>
      <c r="Q52" s="17" t="str">
        <f t="shared" ca="1" si="28"/>
        <v>LiNMC</v>
      </c>
      <c r="R52" s="17" t="str">
        <f t="shared" ca="1" si="28"/>
        <v>LiFP</v>
      </c>
    </row>
    <row r="53" spans="2:18" x14ac:dyDescent="0.25">
      <c r="J53" s="17">
        <v>1</v>
      </c>
      <c r="K53" s="17" t="s">
        <v>246</v>
      </c>
      <c r="L53" s="47">
        <f t="shared" ref="L53:R53" ca="1" si="29">OFFSET(L$31,$J53,,,)*L$11*$C$5</f>
        <v>172592.37151296574</v>
      </c>
      <c r="M53" s="47">
        <f t="shared" ca="1" si="29"/>
        <v>253608.6699824282</v>
      </c>
      <c r="N53" s="47">
        <f t="shared" ca="1" si="29"/>
        <v>144987.05860542163</v>
      </c>
      <c r="O53" s="47">
        <f t="shared" ca="1" si="29"/>
        <v>117449.62257512163</v>
      </c>
      <c r="P53" s="47">
        <f t="shared" ca="1" si="29"/>
        <v>230558.07685848576</v>
      </c>
      <c r="Q53" s="47">
        <f t="shared" ca="1" si="29"/>
        <v>86431.249791705064</v>
      </c>
      <c r="R53" s="47">
        <f t="shared" ca="1" si="29"/>
        <v>134228.30461570495</v>
      </c>
    </row>
    <row r="54" spans="2:18" x14ac:dyDescent="0.25">
      <c r="B54" s="64" t="s">
        <v>281</v>
      </c>
      <c r="J54" s="17">
        <v>1</v>
      </c>
      <c r="K54" s="48" t="s">
        <v>247</v>
      </c>
      <c r="L54" s="47">
        <f t="shared" ref="L54:R54" ca="1" si="30">OFFSET($C$21,$J54,,,)*L$19</f>
        <v>1094390.6086956509</v>
      </c>
      <c r="M54" s="47">
        <f t="shared" ca="1" si="30"/>
        <v>947295.09677419299</v>
      </c>
      <c r="N54" s="47">
        <f t="shared" ca="1" si="30"/>
        <v>1094390.6086956509</v>
      </c>
      <c r="O54" s="47">
        <f t="shared" ca="1" si="30"/>
        <v>1094390.6086956509</v>
      </c>
      <c r="P54" s="47">
        <f t="shared" ca="1" si="30"/>
        <v>947295.09677419299</v>
      </c>
      <c r="Q54" s="47">
        <f t="shared" ca="1" si="30"/>
        <v>1094390.6086956509</v>
      </c>
      <c r="R54" s="47">
        <f t="shared" ca="1" si="30"/>
        <v>947295.09677419299</v>
      </c>
    </row>
    <row r="55" spans="2:18" x14ac:dyDescent="0.25">
      <c r="B55" s="64" t="s">
        <v>54</v>
      </c>
      <c r="D55" s="64">
        <f>'Use Phase'!D58</f>
        <v>5.6999999999999998E-4</v>
      </c>
      <c r="E55" s="64" t="s">
        <v>7</v>
      </c>
      <c r="F55" s="64" t="s">
        <v>75</v>
      </c>
      <c r="G55" s="64">
        <f t="shared" ref="G55:G60" si="31">D55/MAX($D$36:$D$60)</f>
        <v>1.3224751165866221E-3</v>
      </c>
      <c r="J55" s="17">
        <v>1</v>
      </c>
      <c r="K55" s="48" t="s">
        <v>248</v>
      </c>
      <c r="L55" s="47">
        <f ca="1">L53*L$18</f>
        <v>457369.78450935916</v>
      </c>
      <c r="M55" s="47">
        <f t="shared" ref="M55:R55" ca="1" si="32">M53*M$18</f>
        <v>275346.55598092207</v>
      </c>
      <c r="N55" s="47">
        <f t="shared" ca="1" si="32"/>
        <v>384215.70530436729</v>
      </c>
      <c r="O55" s="47">
        <f t="shared" ca="1" si="32"/>
        <v>311241.49982407229</v>
      </c>
      <c r="P55" s="47">
        <f t="shared" ca="1" si="32"/>
        <v>250320.19773207029</v>
      </c>
      <c r="Q55" s="47">
        <f t="shared" ca="1" si="32"/>
        <v>229042.81194801841</v>
      </c>
      <c r="R55" s="47">
        <f t="shared" ca="1" si="32"/>
        <v>145733.58786847969</v>
      </c>
    </row>
    <row r="56" spans="2:18" x14ac:dyDescent="0.25">
      <c r="B56" s="64" t="s">
        <v>48</v>
      </c>
      <c r="D56" s="64">
        <f>'Use Phase'!D59</f>
        <v>9.5469999999999999E-2</v>
      </c>
      <c r="E56" s="64" t="s">
        <v>9</v>
      </c>
      <c r="F56" s="64" t="s">
        <v>75</v>
      </c>
      <c r="G56" s="64">
        <f t="shared" si="31"/>
        <v>0.22150298136934177</v>
      </c>
      <c r="J56" s="17">
        <v>1</v>
      </c>
      <c r="K56" s="48" t="s">
        <v>249</v>
      </c>
      <c r="L56" s="47">
        <f ca="1">SUM(L53:L55)</f>
        <v>1724352.7647179759</v>
      </c>
      <c r="M56" s="47">
        <f t="shared" ref="M56:R56" ca="1" si="33">SUM(M53:M55)</f>
        <v>1476250.3227375434</v>
      </c>
      <c r="N56" s="47">
        <f t="shared" ca="1" si="33"/>
        <v>1623593.3726054397</v>
      </c>
      <c r="O56" s="47">
        <f t="shared" ca="1" si="33"/>
        <v>1523081.7310948449</v>
      </c>
      <c r="P56" s="47">
        <f t="shared" ca="1" si="33"/>
        <v>1428173.371364749</v>
      </c>
      <c r="Q56" s="47">
        <f t="shared" ca="1" si="33"/>
        <v>1409864.6704353744</v>
      </c>
      <c r="R56" s="47">
        <f t="shared" ca="1" si="33"/>
        <v>1227256.9892583778</v>
      </c>
    </row>
    <row r="57" spans="2:18" x14ac:dyDescent="0.25">
      <c r="B57" s="64" t="s">
        <v>70</v>
      </c>
      <c r="D57" s="64">
        <f>'Use Phase'!D60</f>
        <v>9.41942E-5</v>
      </c>
      <c r="E57" s="64" t="s">
        <v>315</v>
      </c>
      <c r="F57" s="64" t="s">
        <v>75</v>
      </c>
      <c r="G57" s="64">
        <f t="shared" si="31"/>
        <v>2.1854295723997122E-4</v>
      </c>
      <c r="J57" s="17"/>
      <c r="K57" s="17"/>
      <c r="L57" s="17"/>
      <c r="M57" s="17"/>
      <c r="N57" s="17"/>
      <c r="O57" s="17"/>
      <c r="P57" s="17"/>
      <c r="Q57" s="17"/>
      <c r="R57" s="17"/>
    </row>
    <row r="58" spans="2:18" x14ac:dyDescent="0.25">
      <c r="B58" s="64" t="s">
        <v>71</v>
      </c>
      <c r="D58" s="64">
        <f>'Use Phase'!D61</f>
        <v>1.44753E-5</v>
      </c>
      <c r="E58" s="64" t="s">
        <v>25</v>
      </c>
      <c r="F58" s="64" t="s">
        <v>75</v>
      </c>
      <c r="G58" s="64">
        <f t="shared" si="31"/>
        <v>3.3584603605484791E-5</v>
      </c>
      <c r="J58" s="17"/>
      <c r="K58" s="37" t="s">
        <v>257</v>
      </c>
      <c r="L58" s="17" t="str">
        <f ca="1">L$4</f>
        <v>NaNMC</v>
      </c>
      <c r="M58" s="17" t="str">
        <f t="shared" ref="M58:R58" ca="1" si="34">M$4</f>
        <v>NaMVP</v>
      </c>
      <c r="N58" s="17" t="str">
        <f t="shared" ca="1" si="34"/>
        <v>NaMMO</v>
      </c>
      <c r="O58" s="17" t="str">
        <f t="shared" ca="1" si="34"/>
        <v>NaNMMT</v>
      </c>
      <c r="P58" s="17" t="str">
        <f t="shared" ca="1" si="34"/>
        <v>NaPBA</v>
      </c>
      <c r="Q58" s="17" t="str">
        <f t="shared" ca="1" si="34"/>
        <v>LiNMC</v>
      </c>
      <c r="R58" s="17" t="str">
        <f t="shared" ca="1" si="34"/>
        <v>LiFP</v>
      </c>
    </row>
    <row r="59" spans="2:18" x14ac:dyDescent="0.25">
      <c r="B59" s="64" t="s">
        <v>56</v>
      </c>
      <c r="D59" s="64">
        <f>'Use Phase'!D62</f>
        <v>1.0234799999999999E-8</v>
      </c>
      <c r="E59" s="64" t="s">
        <v>27</v>
      </c>
      <c r="F59" s="64" t="s">
        <v>75</v>
      </c>
      <c r="G59" s="64">
        <f t="shared" si="31"/>
        <v>2.3746084777615368E-8</v>
      </c>
      <c r="J59" s="17"/>
      <c r="K59" s="17" t="s">
        <v>246</v>
      </c>
      <c r="L59" s="49">
        <f t="shared" ref="L59:R62" ca="1" si="35">L53/$C$14</f>
        <v>5.9106976545536209E-3</v>
      </c>
      <c r="M59" s="49">
        <f t="shared" ca="1" si="35"/>
        <v>8.6852284240557607E-3</v>
      </c>
      <c r="N59" s="49">
        <f t="shared" ca="1" si="35"/>
        <v>4.9653102262130697E-3</v>
      </c>
      <c r="O59" s="49">
        <f t="shared" ca="1" si="35"/>
        <v>4.0222473484630697E-3</v>
      </c>
      <c r="P59" s="49">
        <f t="shared" ca="1" si="35"/>
        <v>7.8958245499481418E-3</v>
      </c>
      <c r="Q59" s="49">
        <f t="shared" ca="1" si="35"/>
        <v>2.9599743079351051E-3</v>
      </c>
      <c r="R59" s="49">
        <f t="shared" ca="1" si="35"/>
        <v>4.596859747113183E-3</v>
      </c>
    </row>
    <row r="60" spans="2:18" x14ac:dyDescent="0.25">
      <c r="B60" s="64" t="s">
        <v>57</v>
      </c>
      <c r="D60" s="64">
        <f>'Use Phase'!D63</f>
        <v>9.0368499999999994E-5</v>
      </c>
      <c r="E60" s="64" t="s">
        <v>29</v>
      </c>
      <c r="F60" s="64" t="s">
        <v>75</v>
      </c>
      <c r="G60" s="64">
        <f t="shared" si="31"/>
        <v>2.096668290758915E-4</v>
      </c>
      <c r="J60" s="17"/>
      <c r="K60" s="48" t="s">
        <v>247</v>
      </c>
      <c r="L60" s="49">
        <f t="shared" ca="1" si="35"/>
        <v>3.7479130434782564E-2</v>
      </c>
      <c r="M60" s="49">
        <f t="shared" ca="1" si="35"/>
        <v>3.2441612903225787E-2</v>
      </c>
      <c r="N60" s="49">
        <f t="shared" ca="1" si="35"/>
        <v>3.7479130434782564E-2</v>
      </c>
      <c r="O60" s="49">
        <f t="shared" ca="1" si="35"/>
        <v>3.7479130434782564E-2</v>
      </c>
      <c r="P60" s="49">
        <f t="shared" ca="1" si="35"/>
        <v>3.2441612903225787E-2</v>
      </c>
      <c r="Q60" s="49">
        <f t="shared" ca="1" si="35"/>
        <v>3.7479130434782564E-2</v>
      </c>
      <c r="R60" s="49">
        <f t="shared" ca="1" si="35"/>
        <v>3.2441612903225787E-2</v>
      </c>
    </row>
    <row r="61" spans="2:18" x14ac:dyDescent="0.25">
      <c r="B61" s="64" t="s">
        <v>282</v>
      </c>
      <c r="C61" s="64" t="s">
        <v>283</v>
      </c>
      <c r="J61" s="17"/>
      <c r="K61" s="48" t="s">
        <v>248</v>
      </c>
      <c r="L61" s="49">
        <f t="shared" ca="1" si="35"/>
        <v>1.5663348784567096E-2</v>
      </c>
      <c r="M61" s="49">
        <f t="shared" ca="1" si="35"/>
        <v>9.429676574689112E-3</v>
      </c>
      <c r="N61" s="49">
        <f t="shared" ca="1" si="35"/>
        <v>1.3158072099464633E-2</v>
      </c>
      <c r="O61" s="49">
        <f t="shared" ca="1" si="35"/>
        <v>1.0658955473427134E-2</v>
      </c>
      <c r="P61" s="49">
        <f t="shared" ca="1" si="35"/>
        <v>8.5726095113722693E-3</v>
      </c>
      <c r="Q61" s="49">
        <f t="shared" ca="1" si="35"/>
        <v>7.8439319160280279E-3</v>
      </c>
      <c r="R61" s="49">
        <f t="shared" ca="1" si="35"/>
        <v>4.9908762968657429E-3</v>
      </c>
    </row>
    <row r="62" spans="2:18" ht="15.75" thickBot="1" x14ac:dyDescent="0.3">
      <c r="J62" s="50"/>
      <c r="K62" s="51" t="s">
        <v>249</v>
      </c>
      <c r="L62" s="52">
        <f t="shared" ca="1" si="35"/>
        <v>5.9053176873903282E-2</v>
      </c>
      <c r="M62" s="52">
        <f t="shared" ca="1" si="35"/>
        <v>5.0556517901970667E-2</v>
      </c>
      <c r="N62" s="52">
        <f t="shared" ca="1" si="35"/>
        <v>5.5602512760460264E-2</v>
      </c>
      <c r="O62" s="52">
        <f t="shared" ca="1" si="35"/>
        <v>5.216033325667277E-2</v>
      </c>
      <c r="P62" s="52">
        <f t="shared" ca="1" si="35"/>
        <v>4.8910046964546199E-2</v>
      </c>
      <c r="Q62" s="52">
        <f t="shared" ca="1" si="35"/>
        <v>4.8283036658745698E-2</v>
      </c>
      <c r="R62" s="52">
        <f t="shared" ca="1" si="35"/>
        <v>4.2029348947204719E-2</v>
      </c>
    </row>
    <row r="63" spans="2:18" ht="15.75" thickTop="1" x14ac:dyDescent="0.25">
      <c r="J63" s="17"/>
      <c r="L63" s="64">
        <v>0</v>
      </c>
      <c r="M63" s="64">
        <v>2</v>
      </c>
      <c r="N63" s="64">
        <v>4</v>
      </c>
      <c r="O63" s="64">
        <v>6</v>
      </c>
      <c r="P63" s="64">
        <v>8</v>
      </c>
      <c r="Q63" s="64">
        <v>10</v>
      </c>
      <c r="R63" s="64">
        <v>12</v>
      </c>
    </row>
    <row r="64" spans="2:18" x14ac:dyDescent="0.25">
      <c r="J64" s="17"/>
      <c r="K64" s="73" t="s">
        <v>295</v>
      </c>
      <c r="L64" s="74">
        <f ca="1">MAX(OFFSET($K$148,,L63,,),OFFSET($K$203,,L63,,))-L62</f>
        <v>6.4722139317362148E-2</v>
      </c>
      <c r="M64" s="74">
        <f t="shared" ref="M64:R64" ca="1" si="36">MAX(OFFSET($K$148,,M63,,),OFFSET($K$193,,M63,,))-M62</f>
        <v>0.16071841077297497</v>
      </c>
      <c r="N64" s="74">
        <f t="shared" ca="1" si="36"/>
        <v>9.4554427956992093E-2</v>
      </c>
      <c r="O64" s="74">
        <f t="shared" ca="1" si="36"/>
        <v>9.2944759714864433E-2</v>
      </c>
      <c r="P64" s="74">
        <f t="shared" ca="1" si="36"/>
        <v>9.8810604367922467E-2</v>
      </c>
      <c r="Q64" s="74">
        <f t="shared" ca="1" si="36"/>
        <v>7.9678357669715955E-2</v>
      </c>
      <c r="R64" s="74">
        <f t="shared" ca="1" si="36"/>
        <v>7.5449646994389163E-2</v>
      </c>
    </row>
    <row r="65" spans="10:18" x14ac:dyDescent="0.25">
      <c r="K65" s="73" t="s">
        <v>296</v>
      </c>
      <c r="L65" s="74">
        <f ca="1">L62-MIN(OFFSET($K$156,,L63,,),OFFSET($K$203,,L63,,))</f>
        <v>2.4148924249215525E-2</v>
      </c>
      <c r="M65" s="74">
        <f t="shared" ref="M65:R65" ca="1" si="37">M62-MIN(OFFSET($K$156,,M63,,),OFFSET($K$203,,M63,,))</f>
        <v>1.9111406717658756E-2</v>
      </c>
      <c r="N65" s="74">
        <f t="shared" ca="1" si="37"/>
        <v>2.4148924249215518E-2</v>
      </c>
      <c r="O65" s="74">
        <f t="shared" ca="1" si="37"/>
        <v>2.4148924249215525E-2</v>
      </c>
      <c r="P65" s="74">
        <f t="shared" ca="1" si="37"/>
        <v>1.9111406717658749E-2</v>
      </c>
      <c r="Q65" s="74">
        <f t="shared" ca="1" si="37"/>
        <v>2.4148924249215525E-2</v>
      </c>
      <c r="R65" s="74">
        <f t="shared" ca="1" si="37"/>
        <v>1.9111406717658753E-2</v>
      </c>
    </row>
    <row r="66" spans="10:18" x14ac:dyDescent="0.25">
      <c r="J66" s="17"/>
      <c r="K66" s="37" t="s">
        <v>258</v>
      </c>
      <c r="L66" s="17" t="str">
        <f ca="1">L$4</f>
        <v>NaNMC</v>
      </c>
      <c r="M66" s="17" t="str">
        <f t="shared" ref="M66:R66" ca="1" si="38">M$4</f>
        <v>NaMVP</v>
      </c>
      <c r="N66" s="17" t="str">
        <f t="shared" ca="1" si="38"/>
        <v>NaMMO</v>
      </c>
      <c r="O66" s="17" t="str">
        <f t="shared" ca="1" si="38"/>
        <v>NaNMMT</v>
      </c>
      <c r="P66" s="17" t="str">
        <f t="shared" ca="1" si="38"/>
        <v>NaPBA</v>
      </c>
      <c r="Q66" s="17" t="str">
        <f t="shared" ca="1" si="38"/>
        <v>LiNMC</v>
      </c>
      <c r="R66" s="17" t="str">
        <f t="shared" ca="1" si="38"/>
        <v>LiFP</v>
      </c>
    </row>
    <row r="67" spans="10:18" x14ac:dyDescent="0.25">
      <c r="J67" s="17">
        <v>2</v>
      </c>
      <c r="K67" s="17" t="s">
        <v>246</v>
      </c>
      <c r="L67" s="47">
        <f ca="1">OFFSET(L$31,$J67,,,)*L$11*$C$5</f>
        <v>115.0302552286375</v>
      </c>
      <c r="M67" s="47">
        <f t="shared" ref="M67:R67" ca="1" si="39">OFFSET(M$31,$J67,,,)*M$11*$C$5</f>
        <v>530.2294381522139</v>
      </c>
      <c r="N67" s="47">
        <f t="shared" ca="1" si="39"/>
        <v>45.363074335799205</v>
      </c>
      <c r="O67" s="47">
        <f t="shared" ca="1" si="39"/>
        <v>44.917129054197815</v>
      </c>
      <c r="P67" s="47">
        <f t="shared" ca="1" si="39"/>
        <v>60.392408708712949</v>
      </c>
      <c r="Q67" s="47">
        <f t="shared" ca="1" si="39"/>
        <v>60.143011902453949</v>
      </c>
      <c r="R67" s="47">
        <f t="shared" ca="1" si="39"/>
        <v>81.690176062061269</v>
      </c>
    </row>
    <row r="68" spans="10:18" x14ac:dyDescent="0.25">
      <c r="J68" s="17">
        <v>2</v>
      </c>
      <c r="K68" s="48" t="s">
        <v>247</v>
      </c>
      <c r="L68" s="47">
        <f ca="1">OFFSET($C$21,$J68,,,)*L$19</f>
        <v>442.54783652173865</v>
      </c>
      <c r="M68" s="47">
        <f t="shared" ref="M68:R68" ca="1" si="40">OFFSET($C$21,$J68,,,)*M$19</f>
        <v>383.06560043010728</v>
      </c>
      <c r="N68" s="47">
        <f t="shared" ca="1" si="40"/>
        <v>442.54783652173865</v>
      </c>
      <c r="O68" s="47">
        <f t="shared" ca="1" si="40"/>
        <v>442.54783652173865</v>
      </c>
      <c r="P68" s="47">
        <f t="shared" ca="1" si="40"/>
        <v>383.06560043010728</v>
      </c>
      <c r="Q68" s="47">
        <f t="shared" ca="1" si="40"/>
        <v>442.54783652173865</v>
      </c>
      <c r="R68" s="47">
        <f t="shared" ca="1" si="40"/>
        <v>383.06560043010728</v>
      </c>
    </row>
    <row r="69" spans="10:18" x14ac:dyDescent="0.25">
      <c r="J69" s="17">
        <v>2</v>
      </c>
      <c r="K69" s="48" t="s">
        <v>248</v>
      </c>
      <c r="L69" s="47">
        <f ca="1">L67*L$18</f>
        <v>304.83017635588936</v>
      </c>
      <c r="M69" s="47">
        <f t="shared" ref="M69:R69" ca="1" si="41">M67*M$18</f>
        <v>575.67767570811804</v>
      </c>
      <c r="N69" s="47">
        <f t="shared" ca="1" si="41"/>
        <v>120.21214698986789</v>
      </c>
      <c r="O69" s="47">
        <f t="shared" ca="1" si="41"/>
        <v>119.03039199362421</v>
      </c>
      <c r="P69" s="47">
        <f t="shared" ca="1" si="41"/>
        <v>65.568900883745499</v>
      </c>
      <c r="Q69" s="47">
        <f t="shared" ca="1" si="41"/>
        <v>159.37898154150295</v>
      </c>
      <c r="R69" s="47">
        <f t="shared" ca="1" si="41"/>
        <v>88.692191153095109</v>
      </c>
    </row>
    <row r="70" spans="10:18" x14ac:dyDescent="0.25">
      <c r="J70" s="17">
        <v>2</v>
      </c>
      <c r="K70" s="48" t="s">
        <v>249</v>
      </c>
      <c r="L70" s="47">
        <f ca="1">SUM(L67:L69)</f>
        <v>862.4082681062655</v>
      </c>
      <c r="M70" s="47">
        <f t="shared" ref="M70:R70" ca="1" si="42">SUM(M67:M69)</f>
        <v>1488.9727142904394</v>
      </c>
      <c r="N70" s="47">
        <f t="shared" ca="1" si="42"/>
        <v>608.12305784740568</v>
      </c>
      <c r="O70" s="47">
        <f t="shared" ca="1" si="42"/>
        <v>606.49535756956061</v>
      </c>
      <c r="P70" s="47">
        <f t="shared" ca="1" si="42"/>
        <v>509.02691002256574</v>
      </c>
      <c r="Q70" s="47">
        <f t="shared" ca="1" si="42"/>
        <v>662.06982996569559</v>
      </c>
      <c r="R70" s="47">
        <f t="shared" ca="1" si="42"/>
        <v>553.44796764526359</v>
      </c>
    </row>
    <row r="71" spans="10:18" x14ac:dyDescent="0.25">
      <c r="J71" s="17"/>
      <c r="K71" s="17"/>
      <c r="L71" s="17"/>
      <c r="M71" s="17"/>
      <c r="N71" s="17"/>
      <c r="O71" s="17"/>
      <c r="P71" s="17"/>
      <c r="Q71" s="17"/>
      <c r="R71" s="17"/>
    </row>
    <row r="72" spans="10:18" x14ac:dyDescent="0.25">
      <c r="J72" s="17"/>
      <c r="K72" s="37" t="s">
        <v>262</v>
      </c>
      <c r="L72" s="17" t="str">
        <f ca="1">L$4</f>
        <v>NaNMC</v>
      </c>
      <c r="M72" s="17" t="str">
        <f t="shared" ref="M72:R72" ca="1" si="43">M$4</f>
        <v>NaMVP</v>
      </c>
      <c r="N72" s="17" t="str">
        <f t="shared" ca="1" si="43"/>
        <v>NaMMO</v>
      </c>
      <c r="O72" s="17" t="str">
        <f t="shared" ca="1" si="43"/>
        <v>NaNMMT</v>
      </c>
      <c r="P72" s="17" t="str">
        <f t="shared" ca="1" si="43"/>
        <v>NaPBA</v>
      </c>
      <c r="Q72" s="17" t="str">
        <f t="shared" ca="1" si="43"/>
        <v>LiNMC</v>
      </c>
      <c r="R72" s="17" t="str">
        <f t="shared" ca="1" si="43"/>
        <v>LiFP</v>
      </c>
    </row>
    <row r="73" spans="10:18" x14ac:dyDescent="0.25">
      <c r="J73" s="17"/>
      <c r="K73" s="17" t="s">
        <v>246</v>
      </c>
      <c r="L73" s="49">
        <f ca="1">(L67/$C$14)*1000</f>
        <v>3.9393923023505993E-3</v>
      </c>
      <c r="M73" s="49">
        <f t="shared" ref="M73:R73" ca="1" si="44">(M67/$C$14)*1000</f>
        <v>1.8158542402473079E-2</v>
      </c>
      <c r="N73" s="49">
        <f t="shared" ca="1" si="44"/>
        <v>1.553529943006822E-3</v>
      </c>
      <c r="O73" s="49">
        <f t="shared" ca="1" si="44"/>
        <v>1.538257844321843E-3</v>
      </c>
      <c r="P73" s="49">
        <f t="shared" ca="1" si="44"/>
        <v>2.0682331749559231E-3</v>
      </c>
      <c r="Q73" s="49">
        <f t="shared" ca="1" si="44"/>
        <v>2.0596921884402037E-3</v>
      </c>
      <c r="R73" s="49">
        <f t="shared" ca="1" si="44"/>
        <v>2.7976087692486735E-3</v>
      </c>
    </row>
    <row r="74" spans="10:18" x14ac:dyDescent="0.25">
      <c r="J74" s="17"/>
      <c r="K74" s="48" t="s">
        <v>247</v>
      </c>
      <c r="L74" s="49">
        <f t="shared" ref="L74:R76" ca="1" si="45">(L68/$C$14)*1000</f>
        <v>1.5155747826086941E-2</v>
      </c>
      <c r="M74" s="49">
        <f t="shared" ca="1" si="45"/>
        <v>1.3118684946236551E-2</v>
      </c>
      <c r="N74" s="49">
        <f t="shared" ca="1" si="45"/>
        <v>1.5155747826086941E-2</v>
      </c>
      <c r="O74" s="49">
        <f t="shared" ca="1" si="45"/>
        <v>1.5155747826086941E-2</v>
      </c>
      <c r="P74" s="49">
        <f t="shared" ca="1" si="45"/>
        <v>1.3118684946236551E-2</v>
      </c>
      <c r="Q74" s="49">
        <f t="shared" ca="1" si="45"/>
        <v>1.5155747826086941E-2</v>
      </c>
      <c r="R74" s="49">
        <f t="shared" ca="1" si="45"/>
        <v>1.3118684946236551E-2</v>
      </c>
    </row>
    <row r="75" spans="10:18" x14ac:dyDescent="0.25">
      <c r="J75" s="17"/>
      <c r="K75" s="48" t="s">
        <v>248</v>
      </c>
      <c r="L75" s="49">
        <f t="shared" ca="1" si="45"/>
        <v>1.0439389601229088E-2</v>
      </c>
      <c r="M75" s="49">
        <f t="shared" ca="1" si="45"/>
        <v>1.971498889411363E-2</v>
      </c>
      <c r="N75" s="49">
        <f t="shared" ca="1" si="45"/>
        <v>4.1168543489680789E-3</v>
      </c>
      <c r="O75" s="49">
        <f t="shared" ca="1" si="45"/>
        <v>4.0763832874528838E-3</v>
      </c>
      <c r="P75" s="49">
        <f t="shared" ca="1" si="45"/>
        <v>2.2455103042378598E-3</v>
      </c>
      <c r="Q75" s="49">
        <f t="shared" ca="1" si="45"/>
        <v>5.4581842993665398E-3</v>
      </c>
      <c r="R75" s="49">
        <f t="shared" ca="1" si="45"/>
        <v>3.0374038066128461E-3</v>
      </c>
    </row>
    <row r="76" spans="10:18" ht="15.75" thickBot="1" x14ac:dyDescent="0.3">
      <c r="J76" s="50"/>
      <c r="K76" s="51" t="s">
        <v>249</v>
      </c>
      <c r="L76" s="49">
        <f t="shared" ca="1" si="45"/>
        <v>2.953452972966663E-2</v>
      </c>
      <c r="M76" s="49">
        <f t="shared" ca="1" si="45"/>
        <v>5.0992216242823268E-2</v>
      </c>
      <c r="N76" s="49">
        <f t="shared" ca="1" si="45"/>
        <v>2.0826132118061839E-2</v>
      </c>
      <c r="O76" s="49">
        <f t="shared" ca="1" si="45"/>
        <v>2.0770388957861666E-2</v>
      </c>
      <c r="P76" s="49">
        <f t="shared" ca="1" si="45"/>
        <v>1.7432428425430333E-2</v>
      </c>
      <c r="Q76" s="49">
        <f t="shared" ca="1" si="45"/>
        <v>2.2673624313893685E-2</v>
      </c>
      <c r="R76" s="49">
        <f t="shared" ca="1" si="45"/>
        <v>1.8953697522098068E-2</v>
      </c>
    </row>
    <row r="77" spans="10:18" ht="15.75" thickTop="1" x14ac:dyDescent="0.25">
      <c r="J77" s="17"/>
      <c r="L77" s="64">
        <v>0</v>
      </c>
      <c r="M77" s="64">
        <v>2</v>
      </c>
      <c r="N77" s="64">
        <v>4</v>
      </c>
      <c r="O77" s="64">
        <v>6</v>
      </c>
      <c r="P77" s="64">
        <v>8</v>
      </c>
      <c r="Q77" s="64">
        <v>10</v>
      </c>
      <c r="R77" s="64">
        <v>12</v>
      </c>
    </row>
    <row r="78" spans="10:18" x14ac:dyDescent="0.25">
      <c r="J78" s="17"/>
      <c r="K78" s="73" t="s">
        <v>295</v>
      </c>
      <c r="L78" s="74">
        <f ca="1">MAX(OFFSET($K$160,,L77,,),OFFSET($K$206,,L77,,))-L76</f>
        <v>4.313634571073905E-2</v>
      </c>
      <c r="M78" s="74">
        <f t="shared" ref="M78:R78" ca="1" si="46">MAX(OFFSET($K$160,,M77,,),OFFSET($K$206,,M77,,))-M76</f>
        <v>0.22724118777952027</v>
      </c>
      <c r="N78" s="74">
        <f t="shared" ca="1" si="46"/>
        <v>1.7011152875924706E-2</v>
      </c>
      <c r="O78" s="74">
        <f t="shared" ca="1" si="46"/>
        <v>1.684392339532418E-2</v>
      </c>
      <c r="P78" s="74">
        <f t="shared" ca="1" si="46"/>
        <v>2.5882460875162685E-2</v>
      </c>
      <c r="Q78" s="74">
        <f t="shared" ca="1" si="46"/>
        <v>2.2553629463420238E-2</v>
      </c>
      <c r="R78" s="74">
        <f t="shared" ca="1" si="46"/>
        <v>1.0503022636550733E-2</v>
      </c>
    </row>
    <row r="79" spans="10:18" x14ac:dyDescent="0.25">
      <c r="K79" s="73" t="s">
        <v>296</v>
      </c>
      <c r="L79" s="74">
        <f ca="1">L76-MIN(OFFSET($K$168,,L77,,),OFFSET($K$213,,L77,,))</f>
        <v>9.7653014343343537E-3</v>
      </c>
      <c r="M79" s="74">
        <f t="shared" ref="M79:R79" ca="1" si="47">M76-MIN(OFFSET($K$168,,M77,,),OFFSET($K$213,,M77,,))</f>
        <v>7.728238554483971E-3</v>
      </c>
      <c r="N79" s="74">
        <f t="shared" ca="1" si="47"/>
        <v>9.7653014343343485E-3</v>
      </c>
      <c r="O79" s="74">
        <f t="shared" ca="1" si="47"/>
        <v>9.7653014343343485E-3</v>
      </c>
      <c r="P79" s="74">
        <f t="shared" ca="1" si="47"/>
        <v>7.7282385544839589E-3</v>
      </c>
      <c r="Q79" s="74">
        <f t="shared" ca="1" si="47"/>
        <v>9.765301434334352E-3</v>
      </c>
      <c r="R79" s="74">
        <f t="shared" ca="1" si="47"/>
        <v>7.7282385544839589E-3</v>
      </c>
    </row>
    <row r="80" spans="10:18" x14ac:dyDescent="0.25">
      <c r="J80" s="17"/>
      <c r="K80" s="37" t="s">
        <v>259</v>
      </c>
      <c r="L80" s="17" t="str">
        <f ca="1">L$4</f>
        <v>NaNMC</v>
      </c>
      <c r="M80" s="17" t="str">
        <f t="shared" ref="M80:R80" ca="1" si="48">M$4</f>
        <v>NaMVP</v>
      </c>
      <c r="N80" s="17" t="str">
        <f t="shared" ca="1" si="48"/>
        <v>NaMMO</v>
      </c>
      <c r="O80" s="17" t="str">
        <f t="shared" ca="1" si="48"/>
        <v>NaNMMT</v>
      </c>
      <c r="P80" s="17" t="str">
        <f t="shared" ca="1" si="48"/>
        <v>NaPBA</v>
      </c>
      <c r="Q80" s="17" t="str">
        <f t="shared" ca="1" si="48"/>
        <v>LiNMC</v>
      </c>
      <c r="R80" s="17" t="str">
        <f t="shared" ca="1" si="48"/>
        <v>LiFP</v>
      </c>
    </row>
    <row r="81" spans="10:18" x14ac:dyDescent="0.25">
      <c r="J81" s="17">
        <v>3</v>
      </c>
      <c r="K81" s="17" t="s">
        <v>246</v>
      </c>
      <c r="L81" s="47">
        <f ca="1">OFFSET(L$31,$J81,,,)*L$11*$C$5</f>
        <v>25.087171276267625</v>
      </c>
      <c r="M81" s="47">
        <f t="shared" ref="M81:R81" ca="1" si="49">OFFSET(M$31,$J81,,,)*M$11*$C$5</f>
        <v>12.19965872266925</v>
      </c>
      <c r="N81" s="47">
        <f t="shared" ca="1" si="49"/>
        <v>4.580169526620506</v>
      </c>
      <c r="O81" s="47">
        <f t="shared" ca="1" si="49"/>
        <v>9.350498530602195</v>
      </c>
      <c r="P81" s="47">
        <f t="shared" ca="1" si="49"/>
        <v>6.6500348351216303</v>
      </c>
      <c r="Q81" s="47">
        <f t="shared" ca="1" si="49"/>
        <v>5.3707109899497523</v>
      </c>
      <c r="R81" s="47">
        <f t="shared" ca="1" si="49"/>
        <v>18.157416211314747</v>
      </c>
    </row>
    <row r="82" spans="10:18" x14ac:dyDescent="0.25">
      <c r="J82" s="17">
        <v>3</v>
      </c>
      <c r="K82" s="48" t="s">
        <v>247</v>
      </c>
      <c r="L82" s="47">
        <f ca="1">OFFSET($C$21,$J82,,,)*L$19</f>
        <v>8.2551193043478168</v>
      </c>
      <c r="M82" s="47">
        <f t="shared" ref="M82:R82" ca="1" si="50">OFFSET($C$21,$J82,,,)*M$19</f>
        <v>7.1455602580645117</v>
      </c>
      <c r="N82" s="47">
        <f t="shared" ca="1" si="50"/>
        <v>8.2551193043478168</v>
      </c>
      <c r="O82" s="47">
        <f t="shared" ca="1" si="50"/>
        <v>8.2551193043478168</v>
      </c>
      <c r="P82" s="47">
        <f t="shared" ca="1" si="50"/>
        <v>7.1455602580645117</v>
      </c>
      <c r="Q82" s="47">
        <f t="shared" ca="1" si="50"/>
        <v>8.2551193043478168</v>
      </c>
      <c r="R82" s="47">
        <f t="shared" ca="1" si="50"/>
        <v>7.1455602580645117</v>
      </c>
    </row>
    <row r="83" spans="10:18" x14ac:dyDescent="0.25">
      <c r="J83" s="17">
        <v>3</v>
      </c>
      <c r="K83" s="48" t="s">
        <v>248</v>
      </c>
      <c r="L83" s="47">
        <f ca="1">L81*L$18</f>
        <v>66.481003882109206</v>
      </c>
      <c r="M83" s="47">
        <f t="shared" ref="M83:R83" ca="1" si="51">M81*M$18</f>
        <v>13.245343756040901</v>
      </c>
      <c r="N83" s="47">
        <f t="shared" ca="1" si="51"/>
        <v>12.137449245544341</v>
      </c>
      <c r="O83" s="47">
        <f t="shared" ca="1" si="51"/>
        <v>24.778821106095815</v>
      </c>
      <c r="P83" s="47">
        <f t="shared" ca="1" si="51"/>
        <v>7.2200378209891998</v>
      </c>
      <c r="Q83" s="47">
        <f t="shared" ca="1" si="51"/>
        <v>14.232384123366844</v>
      </c>
      <c r="R83" s="47">
        <f t="shared" ca="1" si="51"/>
        <v>19.713766172284586</v>
      </c>
    </row>
    <row r="84" spans="10:18" x14ac:dyDescent="0.25">
      <c r="J84" s="17">
        <v>3</v>
      </c>
      <c r="K84" s="48" t="s">
        <v>249</v>
      </c>
      <c r="L84" s="47">
        <f ca="1">SUM(L81:L83)</f>
        <v>99.823294462724647</v>
      </c>
      <c r="M84" s="47">
        <f t="shared" ref="M84:R84" ca="1" si="52">SUM(M81:M83)</f>
        <v>32.590562736774665</v>
      </c>
      <c r="N84" s="47">
        <f t="shared" ca="1" si="52"/>
        <v>24.972738076512663</v>
      </c>
      <c r="O84" s="47">
        <f t="shared" ca="1" si="52"/>
        <v>42.384438941045829</v>
      </c>
      <c r="P84" s="47">
        <f t="shared" ca="1" si="52"/>
        <v>21.015632914175342</v>
      </c>
      <c r="Q84" s="47">
        <f t="shared" ca="1" si="52"/>
        <v>27.858214417664414</v>
      </c>
      <c r="R84" s="47">
        <f t="shared" ca="1" si="52"/>
        <v>45.016742641663846</v>
      </c>
    </row>
    <row r="85" spans="10:18" x14ac:dyDescent="0.25">
      <c r="J85" s="17"/>
      <c r="K85" s="17"/>
      <c r="L85" s="17"/>
      <c r="M85" s="17"/>
      <c r="N85" s="17"/>
      <c r="O85" s="17"/>
      <c r="P85" s="17"/>
      <c r="Q85" s="17"/>
      <c r="R85" s="17"/>
    </row>
    <row r="86" spans="10:18" x14ac:dyDescent="0.25">
      <c r="J86" s="17"/>
      <c r="K86" s="37" t="s">
        <v>260</v>
      </c>
      <c r="L86" s="17" t="str">
        <f ca="1">L$4</f>
        <v>NaNMC</v>
      </c>
      <c r="M86" s="17" t="str">
        <f t="shared" ref="M86:R86" ca="1" si="53">M$4</f>
        <v>NaMVP</v>
      </c>
      <c r="N86" s="17" t="str">
        <f t="shared" ca="1" si="53"/>
        <v>NaMMO</v>
      </c>
      <c r="O86" s="17" t="str">
        <f t="shared" ca="1" si="53"/>
        <v>NaNMMT</v>
      </c>
      <c r="P86" s="17" t="str">
        <f t="shared" ca="1" si="53"/>
        <v>NaPBA</v>
      </c>
      <c r="Q86" s="17" t="str">
        <f t="shared" ca="1" si="53"/>
        <v>LiNMC</v>
      </c>
      <c r="R86" s="17" t="str">
        <f t="shared" ca="1" si="53"/>
        <v>LiFP</v>
      </c>
    </row>
    <row r="87" spans="10:18" x14ac:dyDescent="0.25">
      <c r="J87" s="17"/>
      <c r="K87" s="17" t="s">
        <v>246</v>
      </c>
      <c r="L87" s="49">
        <f ca="1">(L81/$C$14)*1000</f>
        <v>8.5914970124204189E-4</v>
      </c>
      <c r="M87" s="49">
        <f t="shared" ref="M87:R87" ca="1" si="54">(M81/$C$14)*1000</f>
        <v>4.17796531598262E-4</v>
      </c>
      <c r="N87" s="49">
        <f t="shared" ca="1" si="54"/>
        <v>1.5685512077467486E-4</v>
      </c>
      <c r="O87" s="49">
        <f t="shared" ca="1" si="54"/>
        <v>3.2022255241788335E-4</v>
      </c>
      <c r="P87" s="49">
        <f t="shared" ca="1" si="54"/>
        <v>2.2774091901101473E-4</v>
      </c>
      <c r="Q87" s="49">
        <f t="shared" ca="1" si="54"/>
        <v>1.8392845855992303E-4</v>
      </c>
      <c r="R87" s="49">
        <f t="shared" ca="1" si="54"/>
        <v>6.2182932230529959E-4</v>
      </c>
    </row>
    <row r="88" spans="10:18" x14ac:dyDescent="0.25">
      <c r="J88" s="17"/>
      <c r="K88" s="48" t="s">
        <v>247</v>
      </c>
      <c r="L88" s="49">
        <f t="shared" ref="L88:R90" ca="1" si="55">(L82/$C$14)*1000</f>
        <v>2.8270956521739098E-4</v>
      </c>
      <c r="M88" s="49">
        <f t="shared" ca="1" si="55"/>
        <v>2.4471096774193529E-4</v>
      </c>
      <c r="N88" s="49">
        <f t="shared" ca="1" si="55"/>
        <v>2.8270956521739098E-4</v>
      </c>
      <c r="O88" s="49">
        <f t="shared" ca="1" si="55"/>
        <v>2.8270956521739098E-4</v>
      </c>
      <c r="P88" s="49">
        <f t="shared" ca="1" si="55"/>
        <v>2.4471096774193529E-4</v>
      </c>
      <c r="Q88" s="49">
        <f t="shared" ca="1" si="55"/>
        <v>2.8270956521739098E-4</v>
      </c>
      <c r="R88" s="49">
        <f t="shared" ca="1" si="55"/>
        <v>2.4471096774193529E-4</v>
      </c>
    </row>
    <row r="89" spans="10:18" x14ac:dyDescent="0.25">
      <c r="J89" s="17"/>
      <c r="K89" s="48" t="s">
        <v>248</v>
      </c>
      <c r="L89" s="49">
        <f t="shared" ca="1" si="55"/>
        <v>2.2767467082914113E-3</v>
      </c>
      <c r="M89" s="49">
        <f t="shared" ca="1" si="55"/>
        <v>4.5360766287811305E-4</v>
      </c>
      <c r="N89" s="49">
        <f t="shared" ca="1" si="55"/>
        <v>4.1566607005288838E-4</v>
      </c>
      <c r="O89" s="49">
        <f t="shared" ca="1" si="55"/>
        <v>8.4858976390739097E-4</v>
      </c>
      <c r="P89" s="49">
        <f t="shared" ca="1" si="55"/>
        <v>2.472615692119589E-4</v>
      </c>
      <c r="Q89" s="49">
        <f t="shared" ca="1" si="55"/>
        <v>4.8741041518379606E-4</v>
      </c>
      <c r="R89" s="49">
        <f t="shared" ca="1" si="55"/>
        <v>6.7512897850289676E-4</v>
      </c>
    </row>
    <row r="90" spans="10:18" ht="15.75" thickBot="1" x14ac:dyDescent="0.3">
      <c r="J90" s="50"/>
      <c r="K90" s="51" t="s">
        <v>249</v>
      </c>
      <c r="L90" s="49">
        <f t="shared" ca="1" si="55"/>
        <v>3.4186059747508438E-3</v>
      </c>
      <c r="M90" s="49">
        <f t="shared" ca="1" si="55"/>
        <v>1.1161151622183104E-3</v>
      </c>
      <c r="N90" s="49">
        <f t="shared" ca="1" si="55"/>
        <v>8.5523075604495419E-4</v>
      </c>
      <c r="O90" s="49">
        <f t="shared" ca="1" si="55"/>
        <v>1.4515218815426656E-3</v>
      </c>
      <c r="P90" s="49">
        <f t="shared" ca="1" si="55"/>
        <v>7.1971345596490903E-4</v>
      </c>
      <c r="Q90" s="49">
        <f t="shared" ca="1" si="55"/>
        <v>9.5404843896111017E-4</v>
      </c>
      <c r="R90" s="49">
        <f t="shared" ca="1" si="55"/>
        <v>1.5416692685501316E-3</v>
      </c>
    </row>
    <row r="91" spans="10:18" ht="15.75" thickTop="1" x14ac:dyDescent="0.25">
      <c r="J91" s="17"/>
      <c r="L91" s="64">
        <v>0</v>
      </c>
      <c r="M91" s="64">
        <v>2</v>
      </c>
      <c r="N91" s="64">
        <v>4</v>
      </c>
      <c r="O91" s="64">
        <v>6</v>
      </c>
      <c r="P91" s="64">
        <v>8</v>
      </c>
      <c r="Q91" s="64">
        <v>10</v>
      </c>
      <c r="R91" s="64">
        <v>12</v>
      </c>
    </row>
    <row r="92" spans="10:18" x14ac:dyDescent="0.25">
      <c r="J92" s="17"/>
      <c r="K92" s="73" t="s">
        <v>295</v>
      </c>
      <c r="L92" s="74">
        <f ca="1">MAX(OFFSET($K$172,,L91,,),OFFSET($K$216,,L91,,))-L90</f>
        <v>9.4076892286003595E-3</v>
      </c>
      <c r="M92" s="74">
        <f t="shared" ref="M92:R92" ca="1" si="56">MAX(OFFSET($K$172,,M91,,),OFFSET($K$216,,M91,,))-M90</f>
        <v>5.2284251668582495E-3</v>
      </c>
      <c r="N92" s="74">
        <f t="shared" ca="1" si="56"/>
        <v>1.7175635724826894E-3</v>
      </c>
      <c r="O92" s="74">
        <f t="shared" ca="1" si="56"/>
        <v>3.5064369489758228E-3</v>
      </c>
      <c r="P92" s="74">
        <f t="shared" ca="1" si="56"/>
        <v>2.8500149293378416E-3</v>
      </c>
      <c r="Q92" s="74">
        <f t="shared" ca="1" si="56"/>
        <v>2.0140166212311572E-3</v>
      </c>
      <c r="R92" s="74">
        <f t="shared" ca="1" si="56"/>
        <v>2.3345249414547524E-3</v>
      </c>
    </row>
    <row r="93" spans="10:18" x14ac:dyDescent="0.25">
      <c r="K93" s="73" t="s">
        <v>296</v>
      </c>
      <c r="L93" s="74">
        <f ca="1">L90-MIN(OFFSET($K$180,,L91,,),OFFSET($K$223,,L91,,))</f>
        <v>1.4175970070493689E-3</v>
      </c>
      <c r="M93" s="74">
        <f t="shared" ref="M93:R93" ca="1" si="57">M90-MIN(OFFSET($K$180,,M91,,),OFFSET($K$223,,M91,,))</f>
        <v>1.4415962753574964E-4</v>
      </c>
      <c r="N93" s="74">
        <f t="shared" ca="1" si="57"/>
        <v>2.5881094927821338E-4</v>
      </c>
      <c r="O93" s="74">
        <f t="shared" ca="1" si="57"/>
        <v>5.2836721148950795E-4</v>
      </c>
      <c r="P93" s="74">
        <f t="shared" ca="1" si="57"/>
        <v>1.4415962753574943E-4</v>
      </c>
      <c r="Q93" s="74">
        <f t="shared" ca="1" si="57"/>
        <v>3.0348195662387319E-4</v>
      </c>
      <c r="R93" s="74">
        <f t="shared" ca="1" si="57"/>
        <v>1.4415962753574953E-4</v>
      </c>
    </row>
    <row r="94" spans="10:18" x14ac:dyDescent="0.25">
      <c r="J94" s="17"/>
      <c r="K94" s="37" t="s">
        <v>261</v>
      </c>
      <c r="L94" s="17" t="str">
        <f ca="1">L$4</f>
        <v>NaNMC</v>
      </c>
      <c r="M94" s="17" t="str">
        <f t="shared" ref="M94:R94" ca="1" si="58">M$4</f>
        <v>NaMVP</v>
      </c>
      <c r="N94" s="17" t="str">
        <f t="shared" ca="1" si="58"/>
        <v>NaMMO</v>
      </c>
      <c r="O94" s="17" t="str">
        <f t="shared" ca="1" si="58"/>
        <v>NaNMMT</v>
      </c>
      <c r="P94" s="17" t="str">
        <f t="shared" ca="1" si="58"/>
        <v>NaPBA</v>
      </c>
      <c r="Q94" s="17" t="str">
        <f t="shared" ca="1" si="58"/>
        <v>LiNMC</v>
      </c>
      <c r="R94" s="17" t="str">
        <f t="shared" ca="1" si="58"/>
        <v>LiFP</v>
      </c>
    </row>
    <row r="95" spans="10:18" x14ac:dyDescent="0.25">
      <c r="J95" s="17">
        <v>4</v>
      </c>
      <c r="K95" s="17" t="s">
        <v>246</v>
      </c>
      <c r="L95" s="47">
        <f ca="1">OFFSET(L$31,$J95,,,)*L$11*$C$5</f>
        <v>2.3722070770677606E-2</v>
      </c>
      <c r="M95" s="47">
        <f t="shared" ref="M95:R95" ca="1" si="59">OFFSET(M$31,$J95,,,)*M$11*$C$5</f>
        <v>2.2240410742542006E-2</v>
      </c>
      <c r="N95" s="47">
        <f t="shared" ca="1" si="59"/>
        <v>1.1729913726577865E-2</v>
      </c>
      <c r="O95" s="47">
        <f t="shared" ca="1" si="59"/>
        <v>1.0497824594984802E-2</v>
      </c>
      <c r="P95" s="47">
        <f t="shared" ca="1" si="59"/>
        <v>2.5412364883229836E-2</v>
      </c>
      <c r="Q95" s="47">
        <f t="shared" ca="1" si="59"/>
        <v>9.7667970674011027E-3</v>
      </c>
      <c r="R95" s="47">
        <f t="shared" ca="1" si="59"/>
        <v>1.1286953856311573E-2</v>
      </c>
    </row>
    <row r="96" spans="10:18" x14ac:dyDescent="0.25">
      <c r="J96" s="17">
        <v>4</v>
      </c>
      <c r="K96" s="48" t="s">
        <v>247</v>
      </c>
      <c r="L96" s="47">
        <f ca="1">OFFSET($C$21,$J96,,,)*L$19</f>
        <v>4.5579168695652116E-2</v>
      </c>
      <c r="M96" s="47">
        <f t="shared" ref="M96:R96" ca="1" si="60">OFFSET($C$21,$J96,,,)*M$19</f>
        <v>3.9452936344085997E-2</v>
      </c>
      <c r="N96" s="47">
        <f t="shared" ca="1" si="60"/>
        <v>4.5579168695652116E-2</v>
      </c>
      <c r="O96" s="47">
        <f t="shared" ca="1" si="60"/>
        <v>4.5579168695652116E-2</v>
      </c>
      <c r="P96" s="47">
        <f t="shared" ca="1" si="60"/>
        <v>3.9452936344085997E-2</v>
      </c>
      <c r="Q96" s="47">
        <f t="shared" ca="1" si="60"/>
        <v>4.5579168695652116E-2</v>
      </c>
      <c r="R96" s="47">
        <f t="shared" ca="1" si="60"/>
        <v>3.9452936344085997E-2</v>
      </c>
    </row>
    <row r="97" spans="10:18" x14ac:dyDescent="0.25">
      <c r="J97" s="17">
        <v>4</v>
      </c>
      <c r="K97" s="48" t="s">
        <v>248</v>
      </c>
      <c r="L97" s="47">
        <f ca="1">L95*L$18</f>
        <v>6.2863487542295649E-2</v>
      </c>
      <c r="M97" s="47">
        <f t="shared" ref="M97:R97" ca="1" si="61">M95*M$18</f>
        <v>2.4146731663331325E-2</v>
      </c>
      <c r="N97" s="47">
        <f t="shared" ca="1" si="61"/>
        <v>3.1084271375431342E-2</v>
      </c>
      <c r="O97" s="47">
        <f t="shared" ca="1" si="61"/>
        <v>2.7819235176709724E-2</v>
      </c>
      <c r="P97" s="47">
        <f t="shared" ca="1" si="61"/>
        <v>2.7590567587506682E-2</v>
      </c>
      <c r="Q97" s="47">
        <f t="shared" ca="1" si="61"/>
        <v>2.5882012228612923E-2</v>
      </c>
      <c r="R97" s="47">
        <f t="shared" ca="1" si="61"/>
        <v>1.2254407043995424E-2</v>
      </c>
    </row>
    <row r="98" spans="10:18" x14ac:dyDescent="0.25">
      <c r="J98" s="17"/>
      <c r="K98" s="48" t="s">
        <v>249</v>
      </c>
      <c r="L98" s="47">
        <f ca="1">SUM(L95:L97)</f>
        <v>0.13216472700862536</v>
      </c>
      <c r="M98" s="47">
        <f t="shared" ref="M98:R98" ca="1" si="62">SUM(M95:M97)</f>
        <v>8.5840078749959331E-2</v>
      </c>
      <c r="N98" s="47">
        <f t="shared" ca="1" si="62"/>
        <v>8.8393353797661334E-2</v>
      </c>
      <c r="O98" s="47">
        <f t="shared" ca="1" si="62"/>
        <v>8.3896228467346637E-2</v>
      </c>
      <c r="P98" s="47">
        <f t="shared" ca="1" si="62"/>
        <v>9.2455868814822512E-2</v>
      </c>
      <c r="Q98" s="47">
        <f t="shared" ca="1" si="62"/>
        <v>8.1227977991666145E-2</v>
      </c>
      <c r="R98" s="47">
        <f t="shared" ca="1" si="62"/>
        <v>6.2994297244392997E-2</v>
      </c>
    </row>
    <row r="99" spans="10:18" x14ac:dyDescent="0.25">
      <c r="J99" s="17"/>
      <c r="K99" s="17"/>
      <c r="L99" s="17"/>
      <c r="M99" s="17"/>
      <c r="N99" s="17"/>
      <c r="O99" s="17"/>
      <c r="P99" s="17"/>
      <c r="Q99" s="17"/>
      <c r="R99" s="17"/>
    </row>
    <row r="100" spans="10:18" x14ac:dyDescent="0.25">
      <c r="J100" s="17"/>
      <c r="K100" s="37" t="s">
        <v>263</v>
      </c>
      <c r="L100" s="17" t="str">
        <f ca="1">L$4</f>
        <v>NaNMC</v>
      </c>
      <c r="M100" s="17" t="str">
        <f t="shared" ref="M100:R100" ca="1" si="63">M$4</f>
        <v>NaMVP</v>
      </c>
      <c r="N100" s="17" t="str">
        <f t="shared" ca="1" si="63"/>
        <v>NaMMO</v>
      </c>
      <c r="O100" s="17" t="str">
        <f t="shared" ca="1" si="63"/>
        <v>NaNMMT</v>
      </c>
      <c r="P100" s="17" t="str">
        <f t="shared" ca="1" si="63"/>
        <v>NaPBA</v>
      </c>
      <c r="Q100" s="17" t="str">
        <f t="shared" ca="1" si="63"/>
        <v>LiNMC</v>
      </c>
      <c r="R100" s="17" t="str">
        <f t="shared" ca="1" si="63"/>
        <v>LiFP</v>
      </c>
    </row>
    <row r="101" spans="10:18" x14ac:dyDescent="0.25">
      <c r="J101" s="17"/>
      <c r="K101" s="17" t="s">
        <v>246</v>
      </c>
      <c r="L101" s="49">
        <f ca="1">L95/$C$14</f>
        <v>8.1239968392731533E-10</v>
      </c>
      <c r="M101" s="49">
        <f t="shared" ref="M101:R101" ca="1" si="64">M95/$C$14</f>
        <v>7.6165790214184956E-10</v>
      </c>
      <c r="N101" s="49">
        <f t="shared" ca="1" si="64"/>
        <v>4.0170937419787211E-10</v>
      </c>
      <c r="O101" s="49">
        <f t="shared" ca="1" si="64"/>
        <v>3.5951454092413708E-10</v>
      </c>
      <c r="P101" s="49">
        <f t="shared" ca="1" si="64"/>
        <v>8.7028646860376151E-10</v>
      </c>
      <c r="Q101" s="49">
        <f t="shared" ca="1" si="64"/>
        <v>3.3447935162332543E-10</v>
      </c>
      <c r="R101" s="49">
        <f t="shared" ca="1" si="64"/>
        <v>3.8653951562710863E-10</v>
      </c>
    </row>
    <row r="102" spans="10:18" x14ac:dyDescent="0.25">
      <c r="J102" s="17"/>
      <c r="K102" s="48" t="s">
        <v>247</v>
      </c>
      <c r="L102" s="49">
        <f t="shared" ref="L102:R104" ca="1" si="65">L96/$C$14</f>
        <v>1.5609304347826067E-9</v>
      </c>
      <c r="M102" s="49">
        <f t="shared" ca="1" si="65"/>
        <v>1.3511279569892465E-9</v>
      </c>
      <c r="N102" s="49">
        <f t="shared" ca="1" si="65"/>
        <v>1.5609304347826067E-9</v>
      </c>
      <c r="O102" s="49">
        <f t="shared" ca="1" si="65"/>
        <v>1.5609304347826067E-9</v>
      </c>
      <c r="P102" s="49">
        <f t="shared" ca="1" si="65"/>
        <v>1.3511279569892465E-9</v>
      </c>
      <c r="Q102" s="49">
        <f t="shared" ca="1" si="65"/>
        <v>1.5609304347826067E-9</v>
      </c>
      <c r="R102" s="49">
        <f t="shared" ca="1" si="65"/>
        <v>1.3511279569892465E-9</v>
      </c>
    </row>
    <row r="103" spans="10:18" x14ac:dyDescent="0.25">
      <c r="J103" s="17"/>
      <c r="K103" s="48" t="s">
        <v>248</v>
      </c>
      <c r="L103" s="49">
        <f t="shared" ca="1" si="65"/>
        <v>2.152859162407385E-9</v>
      </c>
      <c r="M103" s="49">
        <f t="shared" ca="1" si="65"/>
        <v>8.2694286518257963E-10</v>
      </c>
      <c r="N103" s="49">
        <f t="shared" ca="1" si="65"/>
        <v>1.064529841624361E-9</v>
      </c>
      <c r="O103" s="49">
        <f t="shared" ca="1" si="65"/>
        <v>9.5271353344896319E-10</v>
      </c>
      <c r="P103" s="49">
        <f t="shared" ca="1" si="65"/>
        <v>9.4488245162694112E-10</v>
      </c>
      <c r="Q103" s="49">
        <f t="shared" ca="1" si="65"/>
        <v>8.8637028180181239E-10</v>
      </c>
      <c r="R103" s="49">
        <f t="shared" ca="1" si="65"/>
        <v>4.1967147410943234E-10</v>
      </c>
    </row>
    <row r="104" spans="10:18" ht="15.75" thickBot="1" x14ac:dyDescent="0.3">
      <c r="J104" s="50"/>
      <c r="K104" s="51" t="s">
        <v>249</v>
      </c>
      <c r="L104" s="52">
        <f t="shared" ca="1" si="65"/>
        <v>4.5261892811173065E-9</v>
      </c>
      <c r="M104" s="52">
        <f t="shared" ca="1" si="65"/>
        <v>2.9397287243136756E-9</v>
      </c>
      <c r="N104" s="52">
        <f t="shared" ca="1" si="65"/>
        <v>3.0271696506048401E-9</v>
      </c>
      <c r="O104" s="52">
        <f t="shared" ca="1" si="65"/>
        <v>2.8731585091557069E-9</v>
      </c>
      <c r="P104" s="52">
        <f t="shared" ca="1" si="65"/>
        <v>3.1662968772199492E-9</v>
      </c>
      <c r="Q104" s="52">
        <f t="shared" ca="1" si="65"/>
        <v>2.7817800682077449E-9</v>
      </c>
      <c r="R104" s="52">
        <f t="shared" ca="1" si="65"/>
        <v>2.1573389467257875E-9</v>
      </c>
    </row>
    <row r="105" spans="10:18" ht="15.75" thickTop="1" x14ac:dyDescent="0.25">
      <c r="J105" s="17"/>
      <c r="K105" s="48"/>
      <c r="L105" s="49"/>
      <c r="M105" s="49"/>
      <c r="N105" s="49"/>
      <c r="O105" s="49"/>
      <c r="P105" s="49"/>
      <c r="Q105" s="49"/>
      <c r="R105" s="49"/>
    </row>
    <row r="106" spans="10:18" x14ac:dyDescent="0.25">
      <c r="J106" s="17"/>
      <c r="K106" s="48"/>
      <c r="L106" s="49"/>
      <c r="M106" s="49"/>
      <c r="N106" s="49"/>
      <c r="O106" s="49"/>
      <c r="P106" s="49"/>
      <c r="Q106" s="49"/>
      <c r="R106" s="49"/>
    </row>
    <row r="108" spans="10:18" x14ac:dyDescent="0.25">
      <c r="J108" s="17"/>
      <c r="K108" s="37" t="s">
        <v>265</v>
      </c>
      <c r="L108" s="17" t="str">
        <f ca="1">L$4</f>
        <v>NaNMC</v>
      </c>
      <c r="M108" s="17" t="str">
        <f t="shared" ref="M108:R108" ca="1" si="66">M$4</f>
        <v>NaMVP</v>
      </c>
      <c r="N108" s="17" t="str">
        <f t="shared" ca="1" si="66"/>
        <v>NaMMO</v>
      </c>
      <c r="O108" s="17" t="str">
        <f t="shared" ca="1" si="66"/>
        <v>NaNMMT</v>
      </c>
      <c r="P108" s="17" t="str">
        <f t="shared" ca="1" si="66"/>
        <v>NaPBA</v>
      </c>
      <c r="Q108" s="17" t="str">
        <f t="shared" ca="1" si="66"/>
        <v>LiNMC</v>
      </c>
      <c r="R108" s="17" t="str">
        <f t="shared" ca="1" si="66"/>
        <v>LiFP</v>
      </c>
    </row>
    <row r="109" spans="10:18" x14ac:dyDescent="0.25">
      <c r="J109" s="17">
        <v>5</v>
      </c>
      <c r="K109" s="17" t="s">
        <v>246</v>
      </c>
      <c r="L109" s="47">
        <f t="shared" ref="L109:R109" ca="1" si="67">OFFSET(L$31,$J109,,,)*L$11*$C$5</f>
        <v>93.380026417218502</v>
      </c>
      <c r="M109" s="47">
        <f t="shared" ca="1" si="67"/>
        <v>161.74386241990521</v>
      </c>
      <c r="N109" s="47">
        <f t="shared" ca="1" si="67"/>
        <v>80.252535618611446</v>
      </c>
      <c r="O109" s="47">
        <f t="shared" ca="1" si="67"/>
        <v>46.354599098517241</v>
      </c>
      <c r="P109" s="47">
        <f t="shared" ca="1" si="67"/>
        <v>82.147489139737729</v>
      </c>
      <c r="Q109" s="47">
        <f t="shared" ca="1" si="67"/>
        <v>42.368942254048044</v>
      </c>
      <c r="R109" s="47">
        <f t="shared" ca="1" si="67"/>
        <v>61.577324542719609</v>
      </c>
    </row>
    <row r="110" spans="10:18" x14ac:dyDescent="0.25">
      <c r="J110" s="17">
        <v>5</v>
      </c>
      <c r="K110" s="48" t="s">
        <v>247</v>
      </c>
      <c r="L110" s="47">
        <f t="shared" ref="L110:R110" ca="1" si="68">OFFSET($C$21,$J110,,,)*L$19</f>
        <v>406.26086956521692</v>
      </c>
      <c r="M110" s="47">
        <f t="shared" ca="1" si="68"/>
        <v>351.65591397849443</v>
      </c>
      <c r="N110" s="47">
        <f t="shared" ca="1" si="68"/>
        <v>406.26086956521692</v>
      </c>
      <c r="O110" s="47">
        <f t="shared" ca="1" si="68"/>
        <v>406.26086956521692</v>
      </c>
      <c r="P110" s="47">
        <f t="shared" ca="1" si="68"/>
        <v>351.65591397849443</v>
      </c>
      <c r="Q110" s="47">
        <f t="shared" ca="1" si="68"/>
        <v>406.26086956521692</v>
      </c>
      <c r="R110" s="47">
        <f t="shared" ca="1" si="68"/>
        <v>351.65591397849443</v>
      </c>
    </row>
    <row r="111" spans="10:18" x14ac:dyDescent="0.25">
      <c r="J111" s="17">
        <v>5</v>
      </c>
      <c r="K111" s="48" t="s">
        <v>248</v>
      </c>
      <c r="L111" s="47">
        <f t="shared" ref="L111:R111" ca="1" si="69">L109*L$18</f>
        <v>247.45707000562902</v>
      </c>
      <c r="M111" s="47">
        <f t="shared" ca="1" si="69"/>
        <v>175.60762205589711</v>
      </c>
      <c r="N111" s="47">
        <f t="shared" ca="1" si="69"/>
        <v>212.66921938932032</v>
      </c>
      <c r="O111" s="47">
        <f t="shared" ca="1" si="69"/>
        <v>122.83968761107069</v>
      </c>
      <c r="P111" s="47">
        <f t="shared" ca="1" si="69"/>
        <v>89.188702494572397</v>
      </c>
      <c r="Q111" s="47">
        <f t="shared" ca="1" si="69"/>
        <v>112.27769697322731</v>
      </c>
      <c r="R111" s="47">
        <f t="shared" ca="1" si="69"/>
        <v>66.855380932095585</v>
      </c>
    </row>
    <row r="112" spans="10:18" x14ac:dyDescent="0.25">
      <c r="J112" s="17"/>
      <c r="K112" s="48" t="s">
        <v>249</v>
      </c>
      <c r="L112" s="47">
        <f ca="1">SUM(L109:L111)</f>
        <v>747.09796598806452</v>
      </c>
      <c r="M112" s="47">
        <f t="shared" ref="M112:R112" ca="1" si="70">SUM(M109:M111)</f>
        <v>689.00739845429666</v>
      </c>
      <c r="N112" s="47">
        <f t="shared" ca="1" si="70"/>
        <v>699.1826245731487</v>
      </c>
      <c r="O112" s="47">
        <f t="shared" ca="1" si="70"/>
        <v>575.45515627480484</v>
      </c>
      <c r="P112" s="47">
        <f t="shared" ca="1" si="70"/>
        <v>522.99210561280461</v>
      </c>
      <c r="Q112" s="47">
        <f t="shared" ca="1" si="70"/>
        <v>560.90750879249231</v>
      </c>
      <c r="R112" s="47">
        <f t="shared" ca="1" si="70"/>
        <v>480.08861945330966</v>
      </c>
    </row>
    <row r="113" spans="10:18" x14ac:dyDescent="0.25">
      <c r="J113" s="17"/>
      <c r="K113" s="17"/>
      <c r="L113" s="17"/>
      <c r="M113" s="17"/>
      <c r="N113" s="17"/>
      <c r="O113" s="17"/>
      <c r="P113" s="17"/>
      <c r="Q113" s="17"/>
      <c r="R113" s="17"/>
    </row>
    <row r="114" spans="10:18" x14ac:dyDescent="0.25">
      <c r="J114" s="17"/>
      <c r="K114" s="37" t="s">
        <v>264</v>
      </c>
      <c r="L114" s="17" t="str">
        <f ca="1">L$4</f>
        <v>NaNMC</v>
      </c>
      <c r="M114" s="17" t="str">
        <f t="shared" ref="M114:R114" ca="1" si="71">M$4</f>
        <v>NaMVP</v>
      </c>
      <c r="N114" s="17" t="str">
        <f t="shared" ca="1" si="71"/>
        <v>NaMMO</v>
      </c>
      <c r="O114" s="17" t="str">
        <f t="shared" ca="1" si="71"/>
        <v>NaNMMT</v>
      </c>
      <c r="P114" s="17" t="str">
        <f t="shared" ca="1" si="71"/>
        <v>NaPBA</v>
      </c>
      <c r="Q114" s="17" t="str">
        <f t="shared" ca="1" si="71"/>
        <v>LiNMC</v>
      </c>
      <c r="R114" s="17" t="str">
        <f t="shared" ca="1" si="71"/>
        <v>LiFP</v>
      </c>
    </row>
    <row r="115" spans="10:18" x14ac:dyDescent="0.25">
      <c r="J115" s="17"/>
      <c r="K115" s="17" t="s">
        <v>246</v>
      </c>
      <c r="L115" s="49">
        <f ca="1">L109/$C$14</f>
        <v>3.197946110178716E-6</v>
      </c>
      <c r="M115" s="49">
        <f t="shared" ref="M115:R115" ca="1" si="72">M109/$C$14</f>
        <v>5.5391733705446989E-6</v>
      </c>
      <c r="N115" s="49">
        <f t="shared" ca="1" si="72"/>
        <v>2.7483745074866935E-6</v>
      </c>
      <c r="O115" s="49">
        <f t="shared" ca="1" si="72"/>
        <v>1.5874862704971658E-6</v>
      </c>
      <c r="P115" s="49">
        <f t="shared" ca="1" si="72"/>
        <v>2.8132701760184154E-6</v>
      </c>
      <c r="Q115" s="49">
        <f t="shared" ca="1" si="72"/>
        <v>1.450991173083837E-6</v>
      </c>
      <c r="R115" s="49">
        <f t="shared" ca="1" si="72"/>
        <v>2.1088124843397127E-6</v>
      </c>
    </row>
    <row r="116" spans="10:18" x14ac:dyDescent="0.25">
      <c r="J116" s="17"/>
      <c r="K116" s="48" t="s">
        <v>247</v>
      </c>
      <c r="L116" s="49">
        <f t="shared" ref="L116:R118" ca="1" si="73">L110/$C$14</f>
        <v>1.3913043478260853E-5</v>
      </c>
      <c r="M116" s="49">
        <f t="shared" ca="1" si="73"/>
        <v>1.2043010752688165E-5</v>
      </c>
      <c r="N116" s="49">
        <f t="shared" ca="1" si="73"/>
        <v>1.3913043478260853E-5</v>
      </c>
      <c r="O116" s="49">
        <f t="shared" ca="1" si="73"/>
        <v>1.3913043478260853E-5</v>
      </c>
      <c r="P116" s="49">
        <f t="shared" ca="1" si="73"/>
        <v>1.2043010752688165E-5</v>
      </c>
      <c r="Q116" s="49">
        <f t="shared" ca="1" si="73"/>
        <v>1.3913043478260853E-5</v>
      </c>
      <c r="R116" s="49">
        <f t="shared" ca="1" si="73"/>
        <v>1.2043010752688165E-5</v>
      </c>
    </row>
    <row r="117" spans="10:18" x14ac:dyDescent="0.25">
      <c r="J117" s="17"/>
      <c r="K117" s="48" t="s">
        <v>248</v>
      </c>
      <c r="L117" s="49">
        <f t="shared" ca="1" si="73"/>
        <v>8.4745571919735962E-6</v>
      </c>
      <c r="M117" s="49">
        <f t="shared" ca="1" si="73"/>
        <v>6.0139596594485309E-6</v>
      </c>
      <c r="N117" s="49">
        <f t="shared" ca="1" si="73"/>
        <v>7.2831924448397367E-6</v>
      </c>
      <c r="O117" s="49">
        <f t="shared" ca="1" si="73"/>
        <v>4.2068386168174889E-6</v>
      </c>
      <c r="P117" s="49">
        <f t="shared" ca="1" si="73"/>
        <v>3.0544076196771369E-6</v>
      </c>
      <c r="Q117" s="49">
        <f t="shared" ca="1" si="73"/>
        <v>3.8451266086721679E-6</v>
      </c>
      <c r="R117" s="49">
        <f t="shared" ca="1" si="73"/>
        <v>2.2895678401402596E-6</v>
      </c>
    </row>
    <row r="118" spans="10:18" ht="15.75" thickBot="1" x14ac:dyDescent="0.3">
      <c r="J118" s="50"/>
      <c r="K118" s="51" t="s">
        <v>249</v>
      </c>
      <c r="L118" s="52">
        <f t="shared" ca="1" si="73"/>
        <v>2.5585546780413169E-5</v>
      </c>
      <c r="M118" s="52">
        <f t="shared" ca="1" si="73"/>
        <v>2.3596143782681391E-5</v>
      </c>
      <c r="N118" s="52">
        <f t="shared" ca="1" si="73"/>
        <v>2.3944610430587283E-5</v>
      </c>
      <c r="O118" s="52">
        <f t="shared" ca="1" si="73"/>
        <v>1.970736836557551E-5</v>
      </c>
      <c r="P118" s="52">
        <f t="shared" ca="1" si="73"/>
        <v>1.7910688548383721E-5</v>
      </c>
      <c r="Q118" s="52">
        <f t="shared" ca="1" si="73"/>
        <v>1.9209161260016861E-5</v>
      </c>
      <c r="R118" s="52">
        <f t="shared" ca="1" si="73"/>
        <v>1.6441391077168141E-5</v>
      </c>
    </row>
    <row r="119" spans="10:18" ht="15.75" thickTop="1" x14ac:dyDescent="0.25">
      <c r="J119" s="17"/>
      <c r="K119" s="48"/>
      <c r="L119" s="49"/>
      <c r="M119" s="49"/>
      <c r="N119" s="49"/>
      <c r="O119" s="49"/>
      <c r="P119" s="49"/>
      <c r="Q119" s="49"/>
      <c r="R119" s="49"/>
    </row>
    <row r="120" spans="10:18" x14ac:dyDescent="0.25">
      <c r="J120" s="17"/>
      <c r="K120" s="48"/>
      <c r="L120" s="49"/>
      <c r="M120" s="49"/>
      <c r="N120" s="49"/>
      <c r="O120" s="49"/>
      <c r="P120" s="49"/>
      <c r="Q120" s="49"/>
      <c r="R120" s="49"/>
    </row>
    <row r="122" spans="10:18" x14ac:dyDescent="0.25">
      <c r="K122" s="64" t="s">
        <v>273</v>
      </c>
    </row>
    <row r="123" spans="10:18" x14ac:dyDescent="0.25">
      <c r="K123" s="64" t="s">
        <v>54</v>
      </c>
      <c r="L123" s="43">
        <f t="shared" ref="L123:R123" ca="1" si="74">L48</f>
        <v>0.33978351977364118</v>
      </c>
      <c r="M123" s="43">
        <f t="shared" ca="1" si="74"/>
        <v>0.30971190905406082</v>
      </c>
      <c r="N123" s="43">
        <f t="shared" ca="1" si="74"/>
        <v>0.27454062516388855</v>
      </c>
      <c r="O123" s="43">
        <f t="shared" ca="1" si="74"/>
        <v>0.26948877741797339</v>
      </c>
      <c r="P123" s="43">
        <f t="shared" ca="1" si="74"/>
        <v>0.2320463791273307</v>
      </c>
      <c r="Q123" s="43">
        <f t="shared" ca="1" si="74"/>
        <v>0.25234507877489787</v>
      </c>
      <c r="R123" s="43">
        <f t="shared" ca="1" si="74"/>
        <v>0.21591597632070902</v>
      </c>
    </row>
    <row r="124" spans="10:18" x14ac:dyDescent="0.25">
      <c r="K124" s="64" t="s">
        <v>48</v>
      </c>
      <c r="L124" s="43">
        <f t="shared" ref="L124:R124" ca="1" si="75">L62</f>
        <v>5.9053176873903282E-2</v>
      </c>
      <c r="M124" s="43">
        <f t="shared" ca="1" si="75"/>
        <v>5.0556517901970667E-2</v>
      </c>
      <c r="N124" s="43">
        <f t="shared" ca="1" si="75"/>
        <v>5.5602512760460264E-2</v>
      </c>
      <c r="O124" s="43">
        <f t="shared" ca="1" si="75"/>
        <v>5.216033325667277E-2</v>
      </c>
      <c r="P124" s="43">
        <f t="shared" ca="1" si="75"/>
        <v>4.8910046964546199E-2</v>
      </c>
      <c r="Q124" s="43">
        <f t="shared" ca="1" si="75"/>
        <v>4.8283036658745698E-2</v>
      </c>
      <c r="R124" s="43">
        <f t="shared" ca="1" si="75"/>
        <v>4.2029348947204719E-2</v>
      </c>
    </row>
    <row r="125" spans="10:18" x14ac:dyDescent="0.25">
      <c r="K125" s="64" t="s">
        <v>70</v>
      </c>
      <c r="L125" s="43">
        <f ca="1">L76</f>
        <v>2.953452972966663E-2</v>
      </c>
      <c r="M125" s="43">
        <f t="shared" ref="M125:R125" ca="1" si="76">M76</f>
        <v>5.0992216242823268E-2</v>
      </c>
      <c r="N125" s="43">
        <f t="shared" ca="1" si="76"/>
        <v>2.0826132118061839E-2</v>
      </c>
      <c r="O125" s="43">
        <f t="shared" ca="1" si="76"/>
        <v>2.0770388957861666E-2</v>
      </c>
      <c r="P125" s="43">
        <f t="shared" ca="1" si="76"/>
        <v>1.7432428425430333E-2</v>
      </c>
      <c r="Q125" s="43">
        <f t="shared" ca="1" si="76"/>
        <v>2.2673624313893685E-2</v>
      </c>
      <c r="R125" s="43">
        <f t="shared" ca="1" si="76"/>
        <v>1.8953697522098068E-2</v>
      </c>
    </row>
    <row r="126" spans="10:18" x14ac:dyDescent="0.25">
      <c r="K126" s="64" t="s">
        <v>71</v>
      </c>
      <c r="L126" s="43">
        <f ca="1">L90</f>
        <v>3.4186059747508438E-3</v>
      </c>
      <c r="M126" s="43">
        <f t="shared" ref="M126:R126" ca="1" si="77">M90</f>
        <v>1.1161151622183104E-3</v>
      </c>
      <c r="N126" s="43">
        <f t="shared" ca="1" si="77"/>
        <v>8.5523075604495419E-4</v>
      </c>
      <c r="O126" s="43">
        <f t="shared" ca="1" si="77"/>
        <v>1.4515218815426656E-3</v>
      </c>
      <c r="P126" s="43">
        <f t="shared" ca="1" si="77"/>
        <v>7.1971345596490903E-4</v>
      </c>
      <c r="Q126" s="43">
        <f t="shared" ca="1" si="77"/>
        <v>9.5404843896111017E-4</v>
      </c>
      <c r="R126" s="43">
        <f t="shared" ca="1" si="77"/>
        <v>1.5416692685501316E-3</v>
      </c>
    </row>
    <row r="127" spans="10:18" x14ac:dyDescent="0.25">
      <c r="K127" s="64" t="s">
        <v>56</v>
      </c>
      <c r="L127" s="43">
        <f ca="1">L104</f>
        <v>4.5261892811173065E-9</v>
      </c>
      <c r="M127" s="43">
        <f t="shared" ref="M127:R127" ca="1" si="78">M104</f>
        <v>2.9397287243136756E-9</v>
      </c>
      <c r="N127" s="43">
        <f t="shared" ca="1" si="78"/>
        <v>3.0271696506048401E-9</v>
      </c>
      <c r="O127" s="43">
        <f t="shared" ca="1" si="78"/>
        <v>2.8731585091557069E-9</v>
      </c>
      <c r="P127" s="43">
        <f t="shared" ca="1" si="78"/>
        <v>3.1662968772199492E-9</v>
      </c>
      <c r="Q127" s="43">
        <f t="shared" ca="1" si="78"/>
        <v>2.7817800682077449E-9</v>
      </c>
      <c r="R127" s="43">
        <f t="shared" ca="1" si="78"/>
        <v>2.1573389467257875E-9</v>
      </c>
    </row>
    <row r="128" spans="10:18" x14ac:dyDescent="0.25">
      <c r="K128" s="64" t="s">
        <v>57</v>
      </c>
      <c r="L128" s="43">
        <f ca="1">L118</f>
        <v>2.5585546780413169E-5</v>
      </c>
      <c r="M128" s="43">
        <f t="shared" ref="M128:R128" ca="1" si="79">M118</f>
        <v>2.3596143782681391E-5</v>
      </c>
      <c r="N128" s="43">
        <f t="shared" ca="1" si="79"/>
        <v>2.3944610430587283E-5</v>
      </c>
      <c r="O128" s="43">
        <f t="shared" ca="1" si="79"/>
        <v>1.970736836557551E-5</v>
      </c>
      <c r="P128" s="43">
        <f t="shared" ca="1" si="79"/>
        <v>1.7910688548383721E-5</v>
      </c>
      <c r="Q128" s="43">
        <f t="shared" ca="1" si="79"/>
        <v>1.9209161260016861E-5</v>
      </c>
      <c r="R128" s="43">
        <f t="shared" ca="1" si="79"/>
        <v>1.6441391077168141E-5</v>
      </c>
    </row>
    <row r="130" spans="10:23" x14ac:dyDescent="0.25">
      <c r="J130" s="64" t="s">
        <v>270</v>
      </c>
      <c r="K130" s="64" t="s">
        <v>271</v>
      </c>
    </row>
    <row r="131" spans="10:23" x14ac:dyDescent="0.25">
      <c r="J131" s="64" t="s">
        <v>272</v>
      </c>
      <c r="K131" s="45" t="s">
        <v>54</v>
      </c>
      <c r="L131" s="45" t="s">
        <v>70</v>
      </c>
    </row>
    <row r="132" spans="10:23" x14ac:dyDescent="0.25">
      <c r="J132" s="64" t="s">
        <v>272</v>
      </c>
      <c r="K132" s="45" t="s">
        <v>48</v>
      </c>
      <c r="L132" s="45" t="s">
        <v>71</v>
      </c>
    </row>
    <row r="134" spans="10:23" x14ac:dyDescent="0.25">
      <c r="J134" s="64" t="str">
        <f>K131</f>
        <v>AP</v>
      </c>
      <c r="K134" s="64" t="str">
        <f ca="1">L38</f>
        <v>NaNMC</v>
      </c>
      <c r="M134" s="64" t="str">
        <f ca="1">M114</f>
        <v>NaMVP</v>
      </c>
      <c r="O134" s="64" t="str">
        <f ca="1">N108</f>
        <v>NaMMO</v>
      </c>
      <c r="Q134" s="64" t="str">
        <f ca="1">O108</f>
        <v>NaNMMT</v>
      </c>
      <c r="S134" s="64" t="str">
        <f ca="1">P108</f>
        <v>NaPBA</v>
      </c>
      <c r="U134" s="64" t="str">
        <f ca="1">Q108</f>
        <v>LiNMC</v>
      </c>
      <c r="W134" s="64" t="str">
        <f ca="1">R108</f>
        <v>LiFP</v>
      </c>
    </row>
    <row r="135" spans="10:23" x14ac:dyDescent="0.25">
      <c r="J135" s="43">
        <f ca="1">INDEX(L123:L128,MATCH(K131,K123:K128,0))</f>
        <v>0.33978351977364118</v>
      </c>
      <c r="K135" s="43">
        <v>10</v>
      </c>
      <c r="L135" s="43">
        <f ca="1">INDEX(M123:M128,MATCH($K$131,$K$123:$K$128,0))</f>
        <v>0.30971190905406082</v>
      </c>
      <c r="M135" s="43">
        <v>10</v>
      </c>
      <c r="N135" s="43">
        <f ca="1">INDEX(N123:N128,MATCH($K$131,$K$123:$K$128,0))</f>
        <v>0.27454062516388855</v>
      </c>
      <c r="O135" s="43">
        <v>10</v>
      </c>
      <c r="P135" s="43">
        <f ca="1">INDEX(O123:O128,MATCH($K$131,$K$123:$K$128,0))</f>
        <v>0.26948877741797339</v>
      </c>
      <c r="Q135" s="43">
        <v>10</v>
      </c>
      <c r="R135" s="43">
        <f ca="1">INDEX(P123:P128,MATCH($K$131,$K$123:$K$128,0))</f>
        <v>0.2320463791273307</v>
      </c>
      <c r="S135" s="43">
        <v>10</v>
      </c>
      <c r="T135" s="43">
        <f ca="1">INDEX(Q123:Q128,MATCH($K$131,$K$123:$K$128,0))</f>
        <v>0.25234507877489787</v>
      </c>
      <c r="U135" s="64">
        <v>10</v>
      </c>
      <c r="V135" s="43">
        <f ca="1">INDEX(R123:R128,MATCH($K$131,$K$123:$K$128,0))</f>
        <v>0.21591597632070902</v>
      </c>
      <c r="W135" s="64">
        <v>10</v>
      </c>
    </row>
    <row r="136" spans="10:23" x14ac:dyDescent="0.25">
      <c r="J136" s="64">
        <v>1000</v>
      </c>
      <c r="K136" s="63">
        <f t="dataTable" ref="K136:K144" dt2D="1" dtr="1" r1="L9" r2="L8" ca="1"/>
        <v>0.78000364431195701</v>
      </c>
      <c r="L136" s="64">
        <v>1000</v>
      </c>
      <c r="M136" s="64">
        <f t="dataTable" ref="M136:M144" dt2D="1" dtr="1" r1="M9" r2="M8" ca="1"/>
        <v>1.1654027182171356</v>
      </c>
      <c r="N136" s="64">
        <v>1000</v>
      </c>
      <c r="O136" s="64">
        <f t="dataTable" ref="O136:O144" dt2D="1" dtr="1" r1="N9" r2="N8" ca="1"/>
        <v>0.51903206587294626</v>
      </c>
      <c r="P136" s="64">
        <v>1000</v>
      </c>
      <c r="Q136" s="64">
        <f t="dataTable" ref="Q136:Q144" dt2D="1" dtr="1" r1="O9" r2="O8" ca="1"/>
        <v>0.49882467488928556</v>
      </c>
      <c r="R136" s="64">
        <v>1000</v>
      </c>
      <c r="S136" s="64">
        <f t="dataTable" ref="S136:S144" dt2D="1" dtr="1" r1="P9" r2="P8" ca="1"/>
        <v>0.62174400873002522</v>
      </c>
      <c r="T136" s="64">
        <v>1000</v>
      </c>
      <c r="U136" s="64">
        <f t="dataTable" ref="U136:U144" dt2D="1" dtr="1" r1="Q9" r2="Q8" ca="1"/>
        <v>0.43024988031698341</v>
      </c>
      <c r="V136" s="64">
        <v>2500</v>
      </c>
      <c r="W136" s="64">
        <f t="dataTable" ref="W136:W144" dt2D="1" dtr="1" r1="R9" r2="R8" ca="1"/>
        <v>0.30379054014959833</v>
      </c>
    </row>
    <row r="137" spans="10:23" x14ac:dyDescent="0.25">
      <c r="J137" s="64">
        <v>2000</v>
      </c>
      <c r="K137" s="63">
        <v>0.48652356128641316</v>
      </c>
      <c r="L137" s="64">
        <v>2000</v>
      </c>
      <c r="M137" s="64">
        <v>0.66624974620534205</v>
      </c>
      <c r="N137" s="64">
        <v>2000</v>
      </c>
      <c r="O137" s="64">
        <v>0.35603777206690779</v>
      </c>
      <c r="P137" s="64">
        <v>2000</v>
      </c>
      <c r="Q137" s="64">
        <v>0.34593407657507752</v>
      </c>
      <c r="R137" s="64">
        <v>2000</v>
      </c>
      <c r="S137" s="64">
        <v>0.39442039146178676</v>
      </c>
      <c r="T137" s="64">
        <v>2000</v>
      </c>
      <c r="U137" s="64">
        <v>0.31164667928892636</v>
      </c>
      <c r="V137" s="64">
        <v>3500</v>
      </c>
      <c r="W137" s="64">
        <v>0.26473517844786976</v>
      </c>
    </row>
    <row r="138" spans="10:23" x14ac:dyDescent="0.25">
      <c r="J138" s="64">
        <v>3000</v>
      </c>
      <c r="K138" s="63">
        <v>0.38869686694456518</v>
      </c>
      <c r="L138" s="64">
        <v>3000</v>
      </c>
      <c r="M138" s="64">
        <v>0.49986542220141073</v>
      </c>
      <c r="N138" s="64">
        <v>3000</v>
      </c>
      <c r="O138" s="64">
        <v>0.30170634079822822</v>
      </c>
      <c r="P138" s="64">
        <v>3000</v>
      </c>
      <c r="Q138" s="64">
        <v>0.29497054380367477</v>
      </c>
      <c r="R138" s="64">
        <v>3000</v>
      </c>
      <c r="S138" s="64">
        <v>0.31864585237237397</v>
      </c>
      <c r="T138" s="64">
        <v>3000</v>
      </c>
      <c r="U138" s="64">
        <v>0.27211227894624068</v>
      </c>
      <c r="V138" s="64">
        <v>4500</v>
      </c>
      <c r="W138" s="64">
        <v>0.24303775528024277</v>
      </c>
    </row>
    <row r="139" spans="10:23" x14ac:dyDescent="0.25">
      <c r="J139" s="64">
        <v>4000</v>
      </c>
      <c r="K139" s="63">
        <v>0.33978351977364118</v>
      </c>
      <c r="L139" s="64">
        <v>4000</v>
      </c>
      <c r="M139" s="64">
        <v>0.41667326019944512</v>
      </c>
      <c r="N139" s="64">
        <v>4000</v>
      </c>
      <c r="O139" s="64">
        <v>0.27454062516388855</v>
      </c>
      <c r="P139" s="64">
        <v>4000</v>
      </c>
      <c r="Q139" s="64">
        <v>0.26948877741797339</v>
      </c>
      <c r="R139" s="64">
        <v>4000</v>
      </c>
      <c r="S139" s="64">
        <v>0.28075858282766752</v>
      </c>
      <c r="T139" s="64">
        <v>4000</v>
      </c>
      <c r="U139" s="64">
        <v>0.25234507877489787</v>
      </c>
      <c r="V139" s="64">
        <v>5500</v>
      </c>
      <c r="W139" s="64">
        <v>0.22923030417357101</v>
      </c>
    </row>
    <row r="140" spans="10:23" x14ac:dyDescent="0.25">
      <c r="J140" s="64">
        <v>5000</v>
      </c>
      <c r="K140" s="63">
        <v>0.31043551147108689</v>
      </c>
      <c r="L140" s="64">
        <v>5000</v>
      </c>
      <c r="M140" s="64">
        <v>0.36675796299826574</v>
      </c>
      <c r="N140" s="64">
        <v>5000</v>
      </c>
      <c r="O140" s="64">
        <v>0.25824119578328469</v>
      </c>
      <c r="P140" s="64">
        <v>5000</v>
      </c>
      <c r="Q140" s="64">
        <v>0.25419971758655263</v>
      </c>
      <c r="R140" s="64">
        <v>5000</v>
      </c>
      <c r="S140" s="64">
        <v>0.25802622110084367</v>
      </c>
      <c r="T140" s="64">
        <v>5000</v>
      </c>
      <c r="U140" s="64">
        <v>0.24048475867209215</v>
      </c>
      <c r="V140" s="64">
        <v>6500</v>
      </c>
      <c r="W140" s="64">
        <v>0.21967129956125986</v>
      </c>
    </row>
    <row r="141" spans="10:23" x14ac:dyDescent="0.25">
      <c r="J141" s="64">
        <v>6000</v>
      </c>
      <c r="K141" s="63">
        <v>0.29087017260271725</v>
      </c>
      <c r="L141" s="64">
        <v>6000</v>
      </c>
      <c r="M141" s="64">
        <v>0.33348109819747951</v>
      </c>
      <c r="N141" s="64">
        <v>6000</v>
      </c>
      <c r="O141" s="64">
        <v>0.2473749095295488</v>
      </c>
      <c r="P141" s="64">
        <v>6000</v>
      </c>
      <c r="Q141" s="64">
        <v>0.24400701103227204</v>
      </c>
      <c r="R141" s="64">
        <v>6000</v>
      </c>
      <c r="S141" s="64">
        <v>0.24287131328296113</v>
      </c>
      <c r="T141" s="64">
        <v>6000</v>
      </c>
      <c r="U141" s="64">
        <v>0.23257787860355503</v>
      </c>
      <c r="V141" s="64">
        <v>7500</v>
      </c>
      <c r="W141" s="64">
        <v>0.21390970774014079</v>
      </c>
    </row>
    <row r="142" spans="10:23" x14ac:dyDescent="0.25">
      <c r="J142" s="64">
        <v>7000</v>
      </c>
      <c r="K142" s="63">
        <v>0.27689493055388187</v>
      </c>
      <c r="L142" s="64">
        <v>7000</v>
      </c>
      <c r="M142" s="64">
        <v>0.30971190905406082</v>
      </c>
      <c r="N142" s="64">
        <v>7000</v>
      </c>
      <c r="O142" s="64">
        <v>0.23961327649116604</v>
      </c>
      <c r="P142" s="64">
        <v>7000</v>
      </c>
      <c r="Q142" s="64">
        <v>0.2367265063506431</v>
      </c>
      <c r="R142" s="64">
        <v>7000</v>
      </c>
      <c r="S142" s="64">
        <v>0.2320463791273307</v>
      </c>
      <c r="T142" s="64">
        <v>7000</v>
      </c>
      <c r="U142" s="64">
        <v>0.22693010712602851</v>
      </c>
      <c r="V142" s="64">
        <v>8500</v>
      </c>
      <c r="W142" s="64">
        <v>0.21390970774014079</v>
      </c>
    </row>
    <row r="143" spans="10:23" x14ac:dyDescent="0.25">
      <c r="J143" s="64">
        <v>8000</v>
      </c>
      <c r="K143" s="63">
        <v>0.27344898045964844</v>
      </c>
      <c r="L143" s="64">
        <v>8000</v>
      </c>
      <c r="M143" s="64">
        <v>0.30385101310088902</v>
      </c>
      <c r="N143" s="64">
        <v>8000</v>
      </c>
      <c r="O143" s="64">
        <v>0.23769944916663333</v>
      </c>
      <c r="P143" s="64">
        <v>8000</v>
      </c>
      <c r="Q143" s="64">
        <v>0.2349313134154469</v>
      </c>
      <c r="R143" s="64">
        <v>8000</v>
      </c>
      <c r="S143" s="64">
        <v>0.2293772172807369</v>
      </c>
      <c r="T143" s="64">
        <v>8000</v>
      </c>
      <c r="U143" s="64">
        <v>0.22553750593978911</v>
      </c>
      <c r="V143" s="64">
        <v>9500</v>
      </c>
      <c r="W143" s="64">
        <v>0.21390970774014079</v>
      </c>
    </row>
    <row r="144" spans="10:23" x14ac:dyDescent="0.25">
      <c r="J144" s="64">
        <v>9000</v>
      </c>
      <c r="K144" s="63">
        <v>0.27344898045964844</v>
      </c>
      <c r="L144" s="64">
        <v>9000</v>
      </c>
      <c r="M144" s="64">
        <v>0.30385101310088902</v>
      </c>
      <c r="N144" s="64">
        <v>9000</v>
      </c>
      <c r="O144" s="64">
        <v>0.23769944916663333</v>
      </c>
      <c r="P144" s="64">
        <v>9000</v>
      </c>
      <c r="Q144" s="64">
        <v>0.2349313134154469</v>
      </c>
      <c r="R144" s="64">
        <v>9000</v>
      </c>
      <c r="S144" s="64">
        <v>0.2293772172807369</v>
      </c>
      <c r="T144" s="64">
        <v>9000</v>
      </c>
      <c r="U144" s="64">
        <v>0.22553750593978911</v>
      </c>
      <c r="V144" s="64">
        <v>10500</v>
      </c>
      <c r="W144" s="64">
        <v>0.21390970774014079</v>
      </c>
    </row>
    <row r="146" spans="10:23" x14ac:dyDescent="0.25">
      <c r="J146" s="64" t="str">
        <f>K132</f>
        <v>GWP</v>
      </c>
      <c r="K146" s="64" t="str">
        <f ca="1">K134</f>
        <v>NaNMC</v>
      </c>
      <c r="M146" s="64" t="str">
        <f ca="1">M134</f>
        <v>NaMVP</v>
      </c>
      <c r="O146" s="64" t="str">
        <f ca="1">O134</f>
        <v>NaMMO</v>
      </c>
      <c r="Q146" s="64" t="str">
        <f ca="1">Q134</f>
        <v>NaNMMT</v>
      </c>
      <c r="S146" s="64" t="str">
        <f ca="1">S134</f>
        <v>NaPBA</v>
      </c>
      <c r="U146" s="64" t="str">
        <f ca="1">U134</f>
        <v>LiNMC</v>
      </c>
      <c r="W146" s="64" t="str">
        <f ca="1">W134</f>
        <v>LiFP</v>
      </c>
    </row>
    <row r="147" spans="10:23" x14ac:dyDescent="0.25">
      <c r="J147" s="43">
        <f ca="1">INDEX(L123:L128,MATCH($K$132,$K$123:$K$128,0))</f>
        <v>5.9053176873903282E-2</v>
      </c>
      <c r="K147" s="43">
        <v>10</v>
      </c>
      <c r="L147" s="43">
        <f ca="1">INDEX(M123:M128,MATCH($K$132,$K$123:$K$128,0))</f>
        <v>5.0556517901970667E-2</v>
      </c>
      <c r="M147" s="43">
        <v>10</v>
      </c>
      <c r="N147" s="43">
        <f ca="1">INDEX(N123:N128,MATCH($K$132,$K$123:$K$128,0))</f>
        <v>5.5602512760460264E-2</v>
      </c>
      <c r="O147" s="43">
        <v>10</v>
      </c>
      <c r="P147" s="43">
        <f ca="1">INDEX(O123:O128,MATCH($K$132,$K$123:$K$128,0))</f>
        <v>5.216033325667277E-2</v>
      </c>
      <c r="Q147" s="43">
        <v>10</v>
      </c>
      <c r="R147" s="43">
        <f ca="1">INDEX(P123:P128,MATCH($K$132,$K$123:$K$128,0))</f>
        <v>4.8910046964546199E-2</v>
      </c>
      <c r="S147" s="43">
        <v>10</v>
      </c>
      <c r="T147" s="43">
        <f ca="1">INDEX(Q123:Q128,MATCH($K$132,$K$123:$K$128,0))</f>
        <v>4.8283036658745698E-2</v>
      </c>
      <c r="U147" s="64">
        <v>10</v>
      </c>
      <c r="V147" s="43">
        <f ca="1">INDEX(R123:R128,MATCH($K$132,$K$123:$K$128,0))</f>
        <v>4.2029348947204719E-2</v>
      </c>
      <c r="W147" s="64">
        <v>10</v>
      </c>
    </row>
    <row r="148" spans="10:23" x14ac:dyDescent="0.25">
      <c r="J148" s="64">
        <v>1000</v>
      </c>
      <c r="K148" s="63">
        <f t="dataTable" ref="K148:K156" dt2D="1" dtr="1" r1="L9" r2="L8" ca="1"/>
        <v>0.12377531619126543</v>
      </c>
      <c r="L148" s="64">
        <v>1000</v>
      </c>
      <c r="M148" s="64">
        <f t="dataTable" ref="M148:M156" dt2D="1" dtr="1" r1="M9" r2="M8" ca="1"/>
        <v>0.15924594789443991</v>
      </c>
      <c r="N148" s="64">
        <v>1000</v>
      </c>
      <c r="O148" s="64">
        <f t="dataTable" ref="O148:O156" dt2D="1" dtr="1" r1="N9" r2="N8" ca="1"/>
        <v>0.10997265973749337</v>
      </c>
      <c r="P148" s="64">
        <v>1000</v>
      </c>
      <c r="Q148" s="64">
        <f t="dataTable" ref="Q148:Q156" dt2D="1" dtr="1" r1="O9" r2="O8" ca="1"/>
        <v>9.6203941722343381E-2</v>
      </c>
      <c r="R148" s="64">
        <v>1000</v>
      </c>
      <c r="S148" s="64">
        <f t="dataTable" ref="S148:S156" dt2D="1" dtr="1" r1="P9" r2="P8" ca="1"/>
        <v>0.14772065133246867</v>
      </c>
      <c r="T148" s="64">
        <v>1000</v>
      </c>
      <c r="U148" s="64">
        <f t="dataTable" ref="U148:U156" dt2D="1" dtr="1" r1="Q9" r2="Q8" ca="1"/>
        <v>8.069475533063511E-2</v>
      </c>
      <c r="V148" s="64">
        <v>2500</v>
      </c>
      <c r="W148" s="64">
        <f t="dataTable" ref="W148:W156" dt2D="1" dtr="1" r1="R9" r2="R8" ca="1"/>
        <v>5.9287273826366782E-2</v>
      </c>
    </row>
    <row r="149" spans="10:23" x14ac:dyDescent="0.25">
      <c r="J149" s="64">
        <v>2000</v>
      </c>
      <c r="K149" s="63">
        <v>8.0627223313023993E-2</v>
      </c>
      <c r="L149" s="64">
        <v>2000</v>
      </c>
      <c r="M149" s="64">
        <v>9.5843780398832831E-2</v>
      </c>
      <c r="N149" s="64">
        <v>2000</v>
      </c>
      <c r="O149" s="64">
        <v>7.3725895086137985E-2</v>
      </c>
      <c r="P149" s="64">
        <v>2000</v>
      </c>
      <c r="Q149" s="64">
        <v>6.6841536078562969E-2</v>
      </c>
      <c r="R149" s="64">
        <v>2000</v>
      </c>
      <c r="S149" s="64">
        <v>9.0081132117847226E-2</v>
      </c>
      <c r="T149" s="64">
        <v>2000</v>
      </c>
      <c r="U149" s="64">
        <v>5.9086942882708826E-2</v>
      </c>
      <c r="V149" s="64">
        <v>3500</v>
      </c>
      <c r="W149" s="64">
        <v>5.1617084991183643E-2</v>
      </c>
    </row>
    <row r="150" spans="10:23" x14ac:dyDescent="0.25">
      <c r="J150" s="64">
        <v>3000</v>
      </c>
      <c r="K150" s="63">
        <v>6.6244525686943515E-2</v>
      </c>
      <c r="L150" s="64">
        <v>3000</v>
      </c>
      <c r="M150" s="64">
        <v>7.4709724566963814E-2</v>
      </c>
      <c r="N150" s="64">
        <v>3000</v>
      </c>
      <c r="O150" s="64">
        <v>6.1643640202352828E-2</v>
      </c>
      <c r="P150" s="64">
        <v>3000</v>
      </c>
      <c r="Q150" s="64">
        <v>5.7054067530636174E-2</v>
      </c>
      <c r="R150" s="64">
        <v>3000</v>
      </c>
      <c r="S150" s="64">
        <v>7.0867959046306744E-2</v>
      </c>
      <c r="T150" s="64">
        <v>3000</v>
      </c>
      <c r="U150" s="64">
        <v>5.1884338733400072E-2</v>
      </c>
      <c r="V150" s="64">
        <v>4500</v>
      </c>
      <c r="W150" s="64">
        <v>4.7355868971637453E-2</v>
      </c>
    </row>
    <row r="151" spans="10:23" x14ac:dyDescent="0.25">
      <c r="J151" s="64">
        <v>4000</v>
      </c>
      <c r="K151" s="63">
        <v>5.9053176873903282E-2</v>
      </c>
      <c r="L151" s="64">
        <v>4000</v>
      </c>
      <c r="M151" s="64">
        <v>6.4142696651029313E-2</v>
      </c>
      <c r="N151" s="64">
        <v>4000</v>
      </c>
      <c r="O151" s="64">
        <v>5.5602512760460264E-2</v>
      </c>
      <c r="P151" s="64">
        <v>4000</v>
      </c>
      <c r="Q151" s="64">
        <v>5.216033325667277E-2</v>
      </c>
      <c r="R151" s="64">
        <v>4000</v>
      </c>
      <c r="S151" s="64">
        <v>6.126137251053651E-2</v>
      </c>
      <c r="T151" s="64">
        <v>4000</v>
      </c>
      <c r="U151" s="64">
        <v>4.8283036658745698E-2</v>
      </c>
      <c r="V151" s="64">
        <v>5500</v>
      </c>
      <c r="W151" s="64">
        <v>4.4644186050108059E-2</v>
      </c>
    </row>
    <row r="152" spans="10:23" x14ac:dyDescent="0.25">
      <c r="J152" s="64">
        <v>5000</v>
      </c>
      <c r="K152" s="63">
        <v>5.473836758607914E-2</v>
      </c>
      <c r="L152" s="64">
        <v>5000</v>
      </c>
      <c r="M152" s="64">
        <v>5.7802479901468605E-2</v>
      </c>
      <c r="N152" s="64">
        <v>5000</v>
      </c>
      <c r="O152" s="64">
        <v>5.1977836295324729E-2</v>
      </c>
      <c r="P152" s="64">
        <v>5000</v>
      </c>
      <c r="Q152" s="64">
        <v>4.9224092692294732E-2</v>
      </c>
      <c r="R152" s="64">
        <v>5000</v>
      </c>
      <c r="S152" s="64">
        <v>5.5497420589074364E-2</v>
      </c>
      <c r="T152" s="64">
        <v>5000</v>
      </c>
      <c r="U152" s="64">
        <v>4.6122255413953074E-2</v>
      </c>
      <c r="V152" s="64">
        <v>6500</v>
      </c>
      <c r="W152" s="64">
        <v>4.2766867104433857E-2</v>
      </c>
    </row>
    <row r="153" spans="10:23" x14ac:dyDescent="0.25">
      <c r="J153" s="64">
        <v>6000</v>
      </c>
      <c r="K153" s="63">
        <v>5.1861828060863049E-2</v>
      </c>
      <c r="L153" s="64">
        <v>6000</v>
      </c>
      <c r="M153" s="64">
        <v>5.3575668735094797E-2</v>
      </c>
      <c r="N153" s="64">
        <v>6000</v>
      </c>
      <c r="O153" s="64">
        <v>4.9561385318567699E-2</v>
      </c>
      <c r="P153" s="64">
        <v>6000</v>
      </c>
      <c r="Q153" s="64">
        <v>4.7266598982709372E-2</v>
      </c>
      <c r="R153" s="64">
        <v>6000</v>
      </c>
      <c r="S153" s="64">
        <v>5.1654785974766269E-2</v>
      </c>
      <c r="T153" s="64">
        <v>6000</v>
      </c>
      <c r="U153" s="64">
        <v>4.4681734584091318E-2</v>
      </c>
      <c r="V153" s="64">
        <v>7500</v>
      </c>
      <c r="W153" s="64">
        <v>4.1635332397452159E-2</v>
      </c>
    </row>
    <row r="154" spans="10:23" x14ac:dyDescent="0.25">
      <c r="J154" s="64">
        <v>7000</v>
      </c>
      <c r="K154" s="63">
        <v>4.9807156971422982E-2</v>
      </c>
      <c r="L154" s="64">
        <v>7000</v>
      </c>
      <c r="M154" s="64">
        <v>5.0556517901970667E-2</v>
      </c>
      <c r="N154" s="64">
        <v>7000</v>
      </c>
      <c r="O154" s="64">
        <v>4.7835348906598393E-2</v>
      </c>
      <c r="P154" s="64">
        <v>7000</v>
      </c>
      <c r="Q154" s="64">
        <v>4.5868389190148399E-2</v>
      </c>
      <c r="R154" s="64">
        <v>7000</v>
      </c>
      <c r="S154" s="64">
        <v>4.8910046964546199E-2</v>
      </c>
      <c r="T154" s="64">
        <v>7000</v>
      </c>
      <c r="U154" s="64">
        <v>4.3652791134190072E-2</v>
      </c>
      <c r="V154" s="64">
        <v>8500</v>
      </c>
      <c r="W154" s="64">
        <v>4.1635332397452159E-2</v>
      </c>
    </row>
    <row r="155" spans="10:23" x14ac:dyDescent="0.25">
      <c r="J155" s="64">
        <v>8000</v>
      </c>
      <c r="K155" s="63">
        <v>4.9300525743889809E-2</v>
      </c>
      <c r="L155" s="64">
        <v>8000</v>
      </c>
      <c r="M155" s="64">
        <v>4.9812069751337305E-2</v>
      </c>
      <c r="N155" s="64">
        <v>8000</v>
      </c>
      <c r="O155" s="64">
        <v>4.7409750887208703E-2</v>
      </c>
      <c r="P155" s="64">
        <v>8000</v>
      </c>
      <c r="Q155" s="64">
        <v>4.5523625131708711E-2</v>
      </c>
      <c r="R155" s="64">
        <v>8000</v>
      </c>
      <c r="S155" s="64">
        <v>4.8233262003122078E-2</v>
      </c>
      <c r="T155" s="64">
        <v>8000</v>
      </c>
      <c r="U155" s="64">
        <v>4.3399079050652774E-2</v>
      </c>
      <c r="V155" s="64">
        <v>9500</v>
      </c>
      <c r="W155" s="64">
        <v>4.1635332397452159E-2</v>
      </c>
    </row>
    <row r="156" spans="10:23" x14ac:dyDescent="0.25">
      <c r="J156" s="64">
        <v>9000</v>
      </c>
      <c r="K156" s="63">
        <v>4.9300525743889809E-2</v>
      </c>
      <c r="L156" s="64">
        <v>9000</v>
      </c>
      <c r="M156" s="64">
        <v>4.9812069751337305E-2</v>
      </c>
      <c r="N156" s="64">
        <v>9000</v>
      </c>
      <c r="O156" s="64">
        <v>4.7409750887208703E-2</v>
      </c>
      <c r="P156" s="64">
        <v>9000</v>
      </c>
      <c r="Q156" s="64">
        <v>4.5523625131708711E-2</v>
      </c>
      <c r="R156" s="64">
        <v>9000</v>
      </c>
      <c r="S156" s="64">
        <v>4.8233262003122078E-2</v>
      </c>
      <c r="T156" s="64">
        <v>9000</v>
      </c>
      <c r="U156" s="64">
        <v>4.3399079050652774E-2</v>
      </c>
      <c r="V156" s="64">
        <v>10500</v>
      </c>
      <c r="W156" s="64">
        <v>4.1635332397452159E-2</v>
      </c>
    </row>
    <row r="157" spans="10:23" x14ac:dyDescent="0.25">
      <c r="K157" s="63"/>
    </row>
    <row r="158" spans="10:23" x14ac:dyDescent="0.25">
      <c r="J158" s="64" t="str">
        <f>L131</f>
        <v>Htox</v>
      </c>
      <c r="K158" s="64" t="str">
        <f ca="1">K146</f>
        <v>NaNMC</v>
      </c>
      <c r="M158" s="64" t="str">
        <f ca="1">M146</f>
        <v>NaMVP</v>
      </c>
      <c r="O158" s="64" t="str">
        <f ca="1">O146</f>
        <v>NaMMO</v>
      </c>
      <c r="Q158" s="64" t="str">
        <f ca="1">Q146</f>
        <v>NaNMMT</v>
      </c>
      <c r="S158" s="64" t="str">
        <f ca="1">S146</f>
        <v>NaPBA</v>
      </c>
      <c r="U158" s="64" t="str">
        <f ca="1">U146</f>
        <v>LiNMC</v>
      </c>
      <c r="W158" s="64" t="str">
        <f ca="1">W146</f>
        <v>LiFP</v>
      </c>
    </row>
    <row r="159" spans="10:23" x14ac:dyDescent="0.25">
      <c r="J159" s="43">
        <f ca="1">INDEX(L123:L128,MATCH($L$131,$K$123:$K$128,0))</f>
        <v>2.953452972966663E-2</v>
      </c>
      <c r="K159" s="43">
        <v>10</v>
      </c>
      <c r="L159" s="43">
        <f ca="1">INDEX(M123:M128,MATCH($L$131,$K$123:$K$128,0))</f>
        <v>5.0992216242823268E-2</v>
      </c>
      <c r="M159" s="43">
        <v>10</v>
      </c>
      <c r="N159" s="43">
        <f ca="1">INDEX(N123:N128,MATCH($L$131,$K$123:$K$128,0))</f>
        <v>2.0826132118061839E-2</v>
      </c>
      <c r="O159" s="43">
        <v>10</v>
      </c>
      <c r="P159" s="43">
        <f ca="1">INDEX(O123:O128,MATCH($L$131,$K$123:$K$128,0))</f>
        <v>2.0770388957861666E-2</v>
      </c>
      <c r="Q159" s="43">
        <v>10</v>
      </c>
      <c r="R159" s="43">
        <f ca="1">INDEX(P123:P128,MATCH($L$131,$K$123:$K$128,0))</f>
        <v>1.7432428425430333E-2</v>
      </c>
      <c r="S159" s="43">
        <v>10</v>
      </c>
      <c r="T159" s="43">
        <f ca="1">INDEX(Q123:Q128,MATCH($L$131,$K$123:$K$128,0))</f>
        <v>2.2673624313893685E-2</v>
      </c>
      <c r="U159" s="64">
        <v>10</v>
      </c>
      <c r="V159" s="43">
        <f ca="1">INDEX(R123:R128,MATCH($L$131,$K$123:$K$128,0))</f>
        <v>1.8953697522098068E-2</v>
      </c>
      <c r="W159" s="64">
        <v>10</v>
      </c>
    </row>
    <row r="160" spans="10:23" x14ac:dyDescent="0.25">
      <c r="J160" s="64">
        <v>1000</v>
      </c>
      <c r="K160" s="63">
        <f t="dataTable" ref="K160:K168" dt2D="1" dtr="1" r1="L9" r2="L8" ca="1"/>
        <v>7.267087544040568E-2</v>
      </c>
      <c r="L160" s="64">
        <v>1000</v>
      </c>
      <c r="M160" s="64">
        <f t="dataTable" ref="M160:M168" dt2D="1" dtr="1" r1="M9" r2="M8" ca="1"/>
        <v>0.27823340402234353</v>
      </c>
      <c r="N160" s="64">
        <v>1000</v>
      </c>
      <c r="O160" s="64">
        <f t="dataTable" ref="O160:O168" dt2D="1" dtr="1" r1="N9" r2="N8" ca="1"/>
        <v>3.7837284993986545E-2</v>
      </c>
      <c r="P160" s="64">
        <v>1000</v>
      </c>
      <c r="Q160" s="64">
        <f t="dataTable" ref="Q160:Q168" dt2D="1" dtr="1" r1="O9" r2="O8" ca="1"/>
        <v>3.7614312353185846E-2</v>
      </c>
      <c r="R160" s="64">
        <v>1000</v>
      </c>
      <c r="S160" s="64">
        <f t="dataTable" ref="S160:S168" dt2D="1" dtr="1" r1="P9" r2="P8" ca="1"/>
        <v>4.3314889300593018E-2</v>
      </c>
      <c r="T160" s="64">
        <v>1000</v>
      </c>
      <c r="U160" s="64">
        <f t="dataTable" ref="U160:U168" dt2D="1" dtr="1" r1="Q9" r2="Q8" ca="1"/>
        <v>4.5227253777313924E-2</v>
      </c>
      <c r="V160" s="64">
        <v>2500</v>
      </c>
      <c r="W160" s="64">
        <f t="dataTable" ref="W160:W168" dt2D="1" dtr="1" r1="R9" r2="R8" ca="1"/>
        <v>2.9456720158648801E-2</v>
      </c>
    </row>
    <row r="161" spans="10:23" x14ac:dyDescent="0.25">
      <c r="J161" s="64">
        <v>2000</v>
      </c>
      <c r="K161" s="63">
        <v>4.3913311633246313E-2</v>
      </c>
      <c r="L161" s="64">
        <v>2000</v>
      </c>
      <c r="M161" s="64">
        <v>0.14567604448429003</v>
      </c>
      <c r="N161" s="64">
        <v>2000</v>
      </c>
      <c r="O161" s="64">
        <v>2.6496516410036742E-2</v>
      </c>
      <c r="P161" s="64">
        <v>2000</v>
      </c>
      <c r="Q161" s="64">
        <v>2.6385030089636392E-2</v>
      </c>
      <c r="R161" s="64">
        <v>2000</v>
      </c>
      <c r="S161" s="64">
        <v>2.8216787123414785E-2</v>
      </c>
      <c r="T161" s="64">
        <v>2000</v>
      </c>
      <c r="U161" s="64">
        <v>3.0191500801700428E-2</v>
      </c>
      <c r="V161" s="64">
        <v>3500</v>
      </c>
      <c r="W161" s="64">
        <v>2.4788710097959587E-2</v>
      </c>
    </row>
    <row r="162" spans="10:23" x14ac:dyDescent="0.25">
      <c r="J162" s="64">
        <v>3000</v>
      </c>
      <c r="K162" s="63">
        <v>3.4327457030859855E-2</v>
      </c>
      <c r="L162" s="64">
        <v>3000</v>
      </c>
      <c r="M162" s="64">
        <v>0.10149025797160553</v>
      </c>
      <c r="N162" s="64">
        <v>3000</v>
      </c>
      <c r="O162" s="64">
        <v>2.2716260215386808E-2</v>
      </c>
      <c r="P162" s="64">
        <v>3000</v>
      </c>
      <c r="Q162" s="64">
        <v>2.2641936001786576E-2</v>
      </c>
      <c r="R162" s="64">
        <v>3000</v>
      </c>
      <c r="S162" s="64">
        <v>2.3184086397688711E-2</v>
      </c>
      <c r="T162" s="64">
        <v>3000</v>
      </c>
      <c r="U162" s="64">
        <v>2.5179583143162598E-2</v>
      </c>
      <c r="V162" s="64">
        <v>4500</v>
      </c>
      <c r="W162" s="64">
        <v>2.2195371175354469E-2</v>
      </c>
    </row>
    <row r="163" spans="10:23" x14ac:dyDescent="0.25">
      <c r="J163" s="64">
        <v>4000</v>
      </c>
      <c r="K163" s="63">
        <v>2.953452972966663E-2</v>
      </c>
      <c r="L163" s="64">
        <v>4000</v>
      </c>
      <c r="M163" s="64">
        <v>7.9397364715263291E-2</v>
      </c>
      <c r="N163" s="64">
        <v>4000</v>
      </c>
      <c r="O163" s="64">
        <v>2.0826132118061839E-2</v>
      </c>
      <c r="P163" s="64">
        <v>4000</v>
      </c>
      <c r="Q163" s="64">
        <v>2.0770388957861666E-2</v>
      </c>
      <c r="R163" s="64">
        <v>4000</v>
      </c>
      <c r="S163" s="64">
        <v>2.0667736034825673E-2</v>
      </c>
      <c r="T163" s="64">
        <v>4000</v>
      </c>
      <c r="U163" s="64">
        <v>2.2673624313893685E-2</v>
      </c>
      <c r="V163" s="64">
        <v>5500</v>
      </c>
      <c r="W163" s="64">
        <v>2.0545064588242117E-2</v>
      </c>
    </row>
    <row r="164" spans="10:23" x14ac:dyDescent="0.25">
      <c r="J164" s="64">
        <v>5000</v>
      </c>
      <c r="K164" s="63">
        <v>2.6658773348950688E-2</v>
      </c>
      <c r="L164" s="64">
        <v>5000</v>
      </c>
      <c r="M164" s="64">
        <v>6.6141628761457946E-2</v>
      </c>
      <c r="N164" s="64">
        <v>5000</v>
      </c>
      <c r="O164" s="64">
        <v>1.9692055259666857E-2</v>
      </c>
      <c r="P164" s="64">
        <v>5000</v>
      </c>
      <c r="Q164" s="64">
        <v>1.9647460731506722E-2</v>
      </c>
      <c r="R164" s="64">
        <v>5000</v>
      </c>
      <c r="S164" s="64">
        <v>1.9157925817107846E-2</v>
      </c>
      <c r="T164" s="64">
        <v>5000</v>
      </c>
      <c r="U164" s="64">
        <v>2.1170049016332338E-2</v>
      </c>
      <c r="V164" s="64">
        <v>6500</v>
      </c>
      <c r="W164" s="64">
        <v>1.9402544643318184E-2</v>
      </c>
    </row>
    <row r="165" spans="10:23" x14ac:dyDescent="0.25">
      <c r="J165" s="64">
        <v>6000</v>
      </c>
      <c r="K165" s="63">
        <v>2.4741602428473401E-2</v>
      </c>
      <c r="L165" s="64">
        <v>6000</v>
      </c>
      <c r="M165" s="64">
        <v>5.7304471458921043E-2</v>
      </c>
      <c r="N165" s="64">
        <v>6000</v>
      </c>
      <c r="O165" s="64">
        <v>1.893600402073687E-2</v>
      </c>
      <c r="P165" s="64">
        <v>6000</v>
      </c>
      <c r="Q165" s="64">
        <v>1.8898841913936759E-2</v>
      </c>
      <c r="R165" s="64">
        <v>6000</v>
      </c>
      <c r="S165" s="64">
        <v>1.8151385671962627E-2</v>
      </c>
      <c r="T165" s="64">
        <v>6000</v>
      </c>
      <c r="U165" s="64">
        <v>2.0167665484624769E-2</v>
      </c>
      <c r="V165" s="64">
        <v>7500</v>
      </c>
      <c r="W165" s="64">
        <v>1.87139024847339E-2</v>
      </c>
    </row>
    <row r="166" spans="10:23" x14ac:dyDescent="0.25">
      <c r="J166" s="64">
        <v>7000</v>
      </c>
      <c r="K166" s="63">
        <v>2.3372194628132479E-2</v>
      </c>
      <c r="L166" s="64">
        <v>7000</v>
      </c>
      <c r="M166" s="64">
        <v>5.0992216242823268E-2</v>
      </c>
      <c r="N166" s="64">
        <v>7000</v>
      </c>
      <c r="O166" s="64">
        <v>1.839596742150117E-2</v>
      </c>
      <c r="P166" s="64">
        <v>7000</v>
      </c>
      <c r="Q166" s="64">
        <v>1.8364114187101068E-2</v>
      </c>
      <c r="R166" s="64">
        <v>7000</v>
      </c>
      <c r="S166" s="64">
        <v>1.7432428425430333E-2</v>
      </c>
      <c r="T166" s="64">
        <v>7000</v>
      </c>
      <c r="U166" s="64">
        <v>1.9451677247690792E-2</v>
      </c>
      <c r="V166" s="64">
        <v>8500</v>
      </c>
      <c r="W166" s="64">
        <v>1.87139024847339E-2</v>
      </c>
    </row>
    <row r="167" spans="10:23" x14ac:dyDescent="0.25">
      <c r="J167" s="64">
        <v>8000</v>
      </c>
      <c r="K167" s="63">
        <v>2.3034532430788141E-2</v>
      </c>
      <c r="L167" s="64">
        <v>8000</v>
      </c>
      <c r="M167" s="64">
        <v>4.9435769751182711E-2</v>
      </c>
      <c r="N167" s="64">
        <v>8000</v>
      </c>
      <c r="O167" s="64">
        <v>1.8262807712100582E-2</v>
      </c>
      <c r="P167" s="64">
        <v>8000</v>
      </c>
      <c r="Q167" s="64">
        <v>1.8232263514730625E-2</v>
      </c>
      <c r="R167" s="64">
        <v>8000</v>
      </c>
      <c r="S167" s="64">
        <v>1.7255151296148397E-2</v>
      </c>
      <c r="T167" s="64">
        <v>8000</v>
      </c>
      <c r="U167" s="64">
        <v>1.9275132202967348E-2</v>
      </c>
      <c r="V167" s="64">
        <v>9500</v>
      </c>
      <c r="W167" s="64">
        <v>1.87139024847339E-2</v>
      </c>
    </row>
    <row r="168" spans="10:23" x14ac:dyDescent="0.25">
      <c r="J168" s="64">
        <v>9000</v>
      </c>
      <c r="K168" s="63">
        <v>2.3034532430788141E-2</v>
      </c>
      <c r="L168" s="64">
        <v>9000</v>
      </c>
      <c r="M168" s="64">
        <v>4.9435769751182711E-2</v>
      </c>
      <c r="N168" s="64">
        <v>9000</v>
      </c>
      <c r="O168" s="64">
        <v>1.8262807712100582E-2</v>
      </c>
      <c r="P168" s="64">
        <v>9000</v>
      </c>
      <c r="Q168" s="64">
        <v>1.8232263514730625E-2</v>
      </c>
      <c r="R168" s="64">
        <v>9000</v>
      </c>
      <c r="S168" s="64">
        <v>1.7255151296148397E-2</v>
      </c>
      <c r="T168" s="64">
        <v>9000</v>
      </c>
      <c r="U168" s="64">
        <v>1.9275132202967348E-2</v>
      </c>
      <c r="V168" s="64">
        <v>10500</v>
      </c>
      <c r="W168" s="64">
        <v>1.87139024847339E-2</v>
      </c>
    </row>
    <row r="169" spans="10:23" x14ac:dyDescent="0.25">
      <c r="K169" s="63"/>
    </row>
    <row r="170" spans="10:23" x14ac:dyDescent="0.25">
      <c r="J170" s="64" t="str">
        <f>L132</f>
        <v>RDP</v>
      </c>
      <c r="K170" s="64" t="str">
        <f ca="1">K158</f>
        <v>NaNMC</v>
      </c>
      <c r="M170" s="64" t="str">
        <f ca="1">M158</f>
        <v>NaMVP</v>
      </c>
      <c r="O170" s="64" t="str">
        <f ca="1">O158</f>
        <v>NaMMO</v>
      </c>
      <c r="Q170" s="64" t="str">
        <f ca="1">Q158</f>
        <v>NaNMMT</v>
      </c>
      <c r="S170" s="64" t="str">
        <f ca="1">S158</f>
        <v>NaPBA</v>
      </c>
      <c r="U170" s="64" t="str">
        <f ca="1">U158</f>
        <v>LiNMC</v>
      </c>
      <c r="W170" s="64" t="str">
        <f ca="1">W158</f>
        <v>LiFP</v>
      </c>
    </row>
    <row r="171" spans="10:23" x14ac:dyDescent="0.25">
      <c r="J171" s="43">
        <f ca="1">INDEX(L123:L128,MATCH($L$132,$K$123:$K$128,0))</f>
        <v>3.4186059747508438E-3</v>
      </c>
      <c r="K171" s="43">
        <v>10</v>
      </c>
      <c r="L171" s="43">
        <f ca="1">INDEX(M123:M128,MATCH($L$132,$K$123:$K$128,0))</f>
        <v>1.1161151622183104E-3</v>
      </c>
      <c r="M171" s="43">
        <v>10</v>
      </c>
      <c r="N171" s="43">
        <f ca="1">INDEX(N123:N128,MATCH($L$132,$K$123:$K$128,0))</f>
        <v>8.5523075604495419E-4</v>
      </c>
      <c r="O171" s="43">
        <v>10</v>
      </c>
      <c r="P171" s="43">
        <f ca="1">INDEX(O123:O128,MATCH($L$132,$K$123:$K$128,0))</f>
        <v>1.4515218815426656E-3</v>
      </c>
      <c r="Q171" s="43">
        <v>10</v>
      </c>
      <c r="R171" s="43">
        <f ca="1">INDEX(P123:P128,MATCH($L$132,$K$123:$K$128,0))</f>
        <v>7.1971345596490903E-4</v>
      </c>
      <c r="S171" s="43">
        <v>10</v>
      </c>
      <c r="T171" s="43">
        <f ca="1">INDEX(Q123:Q128,MATCH($L$132,$K$123:$K$128,0))</f>
        <v>9.5404843896111017E-4</v>
      </c>
      <c r="U171" s="64">
        <v>10</v>
      </c>
      <c r="V171" s="43">
        <f ca="1">INDEX(R123:R128,MATCH($L$132,$K$123:$K$128,0))</f>
        <v>1.5416692685501316E-3</v>
      </c>
      <c r="W171" s="64">
        <v>10</v>
      </c>
    </row>
    <row r="172" spans="10:23" x14ac:dyDescent="0.25">
      <c r="J172" s="64">
        <v>1000</v>
      </c>
      <c r="K172" s="63">
        <f t="dataTable" ref="K172:K180" dt2D="1" dtr="1" r1="L9" r2="L8" ca="1"/>
        <v>1.2826295203351204E-2</v>
      </c>
      <c r="L172" s="64">
        <v>1000</v>
      </c>
      <c r="M172" s="64">
        <f t="dataTable" ref="M172:M180" dt2D="1" dtr="1" r1="M9" r2="M8" ca="1"/>
        <v>6.3445403290765603E-3</v>
      </c>
      <c r="N172" s="64">
        <v>1000</v>
      </c>
      <c r="O172" s="64">
        <f t="dataTable" ref="O172:O180" dt2D="1" dtr="1" r1="N9" r2="N8" ca="1"/>
        <v>2.5727943285276437E-3</v>
      </c>
      <c r="P172" s="64">
        <v>1000</v>
      </c>
      <c r="Q172" s="64">
        <f t="dataTable" ref="Q172:Q180" dt2D="1" dtr="1" r1="O9" r2="O8" ca="1"/>
        <v>4.9579588305184883E-3</v>
      </c>
      <c r="R172" s="64">
        <v>1000</v>
      </c>
      <c r="S172" s="64">
        <f t="dataTable" ref="S172:S180" dt2D="1" dtr="1" r1="P9" r2="P8" ca="1"/>
        <v>3.5697283853027505E-3</v>
      </c>
      <c r="T172" s="64">
        <v>1000</v>
      </c>
      <c r="U172" s="64">
        <f t="dataTable" ref="U172:U180" dt2D="1" dtr="1" r1="Q9" r2="Q8" ca="1"/>
        <v>2.9680650601922672E-3</v>
      </c>
      <c r="V172" s="64">
        <v>2500</v>
      </c>
      <c r="W172" s="64">
        <f t="dataTable" ref="W172:W180" dt2D="1" dtr="1" r1="R9" r2="R8" ca="1"/>
        <v>3.876194210004884E-3</v>
      </c>
    </row>
    <row r="173" spans="10:23" x14ac:dyDescent="0.25">
      <c r="J173" s="64">
        <v>2000</v>
      </c>
      <c r="K173" s="63">
        <v>6.5545023842842973E-3</v>
      </c>
      <c r="L173" s="64">
        <v>2000</v>
      </c>
      <c r="M173" s="64">
        <v>3.2946256484092475E-3</v>
      </c>
      <c r="N173" s="64">
        <v>2000</v>
      </c>
      <c r="O173" s="64">
        <v>1.4277519468725176E-3</v>
      </c>
      <c r="P173" s="64">
        <v>2000</v>
      </c>
      <c r="Q173" s="64">
        <v>2.6203341978679393E-3</v>
      </c>
      <c r="R173" s="64">
        <v>2000</v>
      </c>
      <c r="S173" s="64">
        <v>1.9072196765223428E-3</v>
      </c>
      <c r="T173" s="64">
        <v>2000</v>
      </c>
      <c r="U173" s="64">
        <v>1.6253873127048291E-3</v>
      </c>
      <c r="V173" s="64">
        <v>3500</v>
      </c>
      <c r="W173" s="64">
        <v>2.8386275693583277E-3</v>
      </c>
    </row>
    <row r="174" spans="10:23" x14ac:dyDescent="0.25">
      <c r="J174" s="64">
        <v>3000</v>
      </c>
      <c r="K174" s="63">
        <v>4.463904777928661E-3</v>
      </c>
      <c r="L174" s="64">
        <v>3000</v>
      </c>
      <c r="M174" s="64">
        <v>2.2779874215201434E-3</v>
      </c>
      <c r="N174" s="64">
        <v>3000</v>
      </c>
      <c r="O174" s="64">
        <v>1.0460711529874753E-3</v>
      </c>
      <c r="P174" s="64">
        <v>3000</v>
      </c>
      <c r="Q174" s="64">
        <v>1.8411259869844235E-3</v>
      </c>
      <c r="R174" s="64">
        <v>3000</v>
      </c>
      <c r="S174" s="64">
        <v>1.3530501069288737E-3</v>
      </c>
      <c r="T174" s="64">
        <v>3000</v>
      </c>
      <c r="U174" s="64">
        <v>1.1778280635423495E-3</v>
      </c>
      <c r="V174" s="64">
        <v>4500</v>
      </c>
      <c r="W174" s="64">
        <v>2.2622016578880181E-3</v>
      </c>
    </row>
    <row r="175" spans="10:23" x14ac:dyDescent="0.25">
      <c r="J175" s="64">
        <v>4000</v>
      </c>
      <c r="K175" s="63">
        <v>3.4186059747508438E-3</v>
      </c>
      <c r="L175" s="64">
        <v>4000</v>
      </c>
      <c r="M175" s="64">
        <v>1.7696683080755916E-3</v>
      </c>
      <c r="N175" s="64">
        <v>4000</v>
      </c>
      <c r="O175" s="64">
        <v>8.5523075604495419E-4</v>
      </c>
      <c r="P175" s="64">
        <v>4000</v>
      </c>
      <c r="Q175" s="64">
        <v>1.4515218815426656E-3</v>
      </c>
      <c r="R175" s="64">
        <v>4000</v>
      </c>
      <c r="S175" s="64">
        <v>1.075965322132139E-3</v>
      </c>
      <c r="T175" s="64">
        <v>4000</v>
      </c>
      <c r="U175" s="64">
        <v>9.5404843896111017E-4</v>
      </c>
      <c r="V175" s="64">
        <v>5500</v>
      </c>
      <c r="W175" s="64">
        <v>1.8953851687705486E-3</v>
      </c>
    </row>
    <row r="176" spans="10:23" x14ac:dyDescent="0.25">
      <c r="J176" s="64">
        <v>5000</v>
      </c>
      <c r="K176" s="63">
        <v>2.7914266928441528E-3</v>
      </c>
      <c r="L176" s="64">
        <v>5000</v>
      </c>
      <c r="M176" s="64">
        <v>1.4646768400088603E-3</v>
      </c>
      <c r="N176" s="64">
        <v>5000</v>
      </c>
      <c r="O176" s="64">
        <v>7.4072651787944173E-4</v>
      </c>
      <c r="P176" s="64">
        <v>5000</v>
      </c>
      <c r="Q176" s="64">
        <v>1.2177594182776104E-3</v>
      </c>
      <c r="R176" s="64">
        <v>5000</v>
      </c>
      <c r="S176" s="64">
        <v>9.0971445125409827E-4</v>
      </c>
      <c r="T176" s="64">
        <v>5000</v>
      </c>
      <c r="U176" s="64">
        <v>8.1978066421236609E-4</v>
      </c>
      <c r="V176" s="64">
        <v>6500</v>
      </c>
      <c r="W176" s="64">
        <v>1.6414352916892235E-3</v>
      </c>
    </row>
    <row r="177" spans="10:23" x14ac:dyDescent="0.25">
      <c r="J177" s="64">
        <v>6000</v>
      </c>
      <c r="K177" s="63">
        <v>2.3733071715730265E-3</v>
      </c>
      <c r="L177" s="64">
        <v>6000</v>
      </c>
      <c r="M177" s="64">
        <v>1.2613491946310393E-3</v>
      </c>
      <c r="N177" s="64">
        <v>6000</v>
      </c>
      <c r="O177" s="64">
        <v>6.6439035910243317E-4</v>
      </c>
      <c r="P177" s="64">
        <v>6000</v>
      </c>
      <c r="Q177" s="64">
        <v>1.0619177761009072E-3</v>
      </c>
      <c r="R177" s="64">
        <v>6000</v>
      </c>
      <c r="S177" s="64">
        <v>7.9888053733540444E-4</v>
      </c>
      <c r="T177" s="64">
        <v>6000</v>
      </c>
      <c r="U177" s="64">
        <v>7.3026881437987035E-4</v>
      </c>
      <c r="V177" s="64">
        <v>7500</v>
      </c>
      <c r="W177" s="64">
        <v>1.4883696123525344E-3</v>
      </c>
    </row>
    <row r="178" spans="10:23" x14ac:dyDescent="0.25">
      <c r="J178" s="64">
        <v>7000</v>
      </c>
      <c r="K178" s="63">
        <v>2.0746503706650789E-3</v>
      </c>
      <c r="L178" s="64">
        <v>7000</v>
      </c>
      <c r="M178" s="64">
        <v>1.1161151622183104E-3</v>
      </c>
      <c r="N178" s="64">
        <v>7000</v>
      </c>
      <c r="O178" s="64">
        <v>6.0986453140457009E-4</v>
      </c>
      <c r="P178" s="64">
        <v>7000</v>
      </c>
      <c r="Q178" s="64">
        <v>9.5060231740326203E-4</v>
      </c>
      <c r="R178" s="64">
        <v>7000</v>
      </c>
      <c r="S178" s="64">
        <v>7.1971345596490903E-4</v>
      </c>
      <c r="T178" s="64">
        <v>7000</v>
      </c>
      <c r="U178" s="64">
        <v>6.6633177878523046E-4</v>
      </c>
      <c r="V178" s="64">
        <v>8500</v>
      </c>
      <c r="W178" s="64">
        <v>1.4883696123525344E-3</v>
      </c>
    </row>
    <row r="179" spans="10:23" x14ac:dyDescent="0.25">
      <c r="J179" s="64">
        <v>8000</v>
      </c>
      <c r="K179" s="63">
        <v>2.0010089677014748E-3</v>
      </c>
      <c r="L179" s="64">
        <v>8000</v>
      </c>
      <c r="M179" s="64">
        <v>1.0803040309384593E-3</v>
      </c>
      <c r="N179" s="64">
        <v>8000</v>
      </c>
      <c r="O179" s="64">
        <v>5.9641980676674081E-4</v>
      </c>
      <c r="P179" s="64">
        <v>8000</v>
      </c>
      <c r="Q179" s="64">
        <v>9.2315467005315763E-4</v>
      </c>
      <c r="R179" s="64">
        <v>8000</v>
      </c>
      <c r="S179" s="64">
        <v>7.0019280576396486E-4</v>
      </c>
      <c r="T179" s="64">
        <v>8000</v>
      </c>
      <c r="U179" s="64">
        <v>6.5056648233723698E-4</v>
      </c>
      <c r="V179" s="64">
        <v>9500</v>
      </c>
      <c r="W179" s="64">
        <v>1.4883696123525344E-3</v>
      </c>
    </row>
    <row r="180" spans="10:23" x14ac:dyDescent="0.25">
      <c r="J180" s="64">
        <v>9000</v>
      </c>
      <c r="K180" s="63">
        <v>2.0010089677014748E-3</v>
      </c>
      <c r="L180" s="64">
        <v>9000</v>
      </c>
      <c r="M180" s="64">
        <v>1.0803040309384593E-3</v>
      </c>
      <c r="N180" s="64">
        <v>9000</v>
      </c>
      <c r="O180" s="64">
        <v>5.9641980676674081E-4</v>
      </c>
      <c r="P180" s="64">
        <v>9000</v>
      </c>
      <c r="Q180" s="64">
        <v>9.2315467005315763E-4</v>
      </c>
      <c r="R180" s="64">
        <v>9000</v>
      </c>
      <c r="S180" s="64">
        <v>7.0019280576396486E-4</v>
      </c>
      <c r="T180" s="64">
        <v>9000</v>
      </c>
      <c r="U180" s="64">
        <v>6.5056648233723698E-4</v>
      </c>
      <c r="V180" s="64">
        <v>10500</v>
      </c>
      <c r="W180" s="64">
        <v>1.4883696123525344E-3</v>
      </c>
    </row>
    <row r="181" spans="10:23" x14ac:dyDescent="0.25">
      <c r="K181" s="63"/>
    </row>
    <row r="183" spans="10:23" x14ac:dyDescent="0.25">
      <c r="J183" s="64" t="s">
        <v>270</v>
      </c>
      <c r="K183" s="64" t="s">
        <v>213</v>
      </c>
    </row>
    <row r="184" spans="10:23" x14ac:dyDescent="0.25">
      <c r="J184" s="64" t="str">
        <f>K131</f>
        <v>AP</v>
      </c>
      <c r="K184" s="64" t="str">
        <f ca="1">K146</f>
        <v>NaNMC</v>
      </c>
      <c r="M184" s="64" t="str">
        <f ca="1">M146</f>
        <v>NaMVP</v>
      </c>
      <c r="O184" s="64" t="str">
        <f ca="1">O146</f>
        <v>NaMMO</v>
      </c>
      <c r="Q184" s="64" t="str">
        <f ca="1">Q146</f>
        <v>NaNMMT</v>
      </c>
      <c r="S184" s="64" t="str">
        <f ca="1">S146</f>
        <v>NaPBA</v>
      </c>
      <c r="U184" s="64" t="str">
        <f ca="1">U146</f>
        <v>LiNMC</v>
      </c>
      <c r="W184" s="64" t="str">
        <f ca="1">W146</f>
        <v>LiFP</v>
      </c>
    </row>
    <row r="185" spans="10:23" x14ac:dyDescent="0.25">
      <c r="J185" s="43">
        <f ca="1">INDEX(L123:L128,MATCH(K131,K123:K128,0))</f>
        <v>0.33978351977364118</v>
      </c>
      <c r="K185" s="64">
        <v>10</v>
      </c>
      <c r="L185" s="43">
        <f ca="1">INDEX(M123:M128,MATCH($K$131,$K$123:$K$128,0))</f>
        <v>0.30971190905406082</v>
      </c>
      <c r="M185" s="64">
        <v>10</v>
      </c>
      <c r="N185" s="43">
        <f ca="1">INDEX(N123:N128,MATCH($K$131,$K$123:$K$128,0))</f>
        <v>0.27454062516388855</v>
      </c>
      <c r="O185" s="64">
        <v>10</v>
      </c>
      <c r="P185" s="43">
        <f ca="1">INDEX(O123:O128,MATCH($K$131,$K$123:$K$128,0))</f>
        <v>0.26948877741797339</v>
      </c>
      <c r="Q185" s="64">
        <v>10</v>
      </c>
      <c r="R185" s="43">
        <f ca="1">INDEX(P123:P128,MATCH($K$131,$K$123:$K$128,0))</f>
        <v>0.2320463791273307</v>
      </c>
      <c r="S185" s="64">
        <v>10</v>
      </c>
      <c r="T185" s="43">
        <f ca="1">INDEX(Q123:Q128,MATCH($K$131,$K$123:$K$128,0))</f>
        <v>0.25234507877489787</v>
      </c>
      <c r="U185" s="64">
        <v>10</v>
      </c>
      <c r="V185" s="43">
        <f ca="1">INDEX(R123:R128,MATCH($K$131,$K$123:$K$128,0))</f>
        <v>0.21591597632070902</v>
      </c>
      <c r="W185" s="64">
        <v>10</v>
      </c>
    </row>
    <row r="186" spans="10:23" x14ac:dyDescent="0.25">
      <c r="J186" s="64">
        <v>0.9</v>
      </c>
      <c r="K186" s="64">
        <f t="dataTable" ref="K186:K193" dt2D="1" dtr="1" r1="L9" r2="L5" ca="1"/>
        <v>0.39340670817943862</v>
      </c>
      <c r="L186" s="64">
        <v>0.9</v>
      </c>
      <c r="M186" s="64">
        <f t="dataTable" ref="M186:M193" dt2D="1" dtr="1" r1="M9" r2="M5" ca="1"/>
        <v>0.38928180152717912</v>
      </c>
      <c r="N186" s="64">
        <v>0.9</v>
      </c>
      <c r="O186" s="64">
        <f t="dataTable" ref="O186:O193" dt2D="1" dtr="1" r1="N9" r2="N5" ca="1"/>
        <v>0.32816381356968588</v>
      </c>
      <c r="P186" s="64">
        <v>0.9</v>
      </c>
      <c r="Q186" s="64">
        <f t="dataTable" ref="Q186:Q193" dt2D="1" dtr="1" r1="O9" r2="O5" ca="1"/>
        <v>0.32311196582377066</v>
      </c>
      <c r="R186" s="64">
        <v>0.9</v>
      </c>
      <c r="S186" s="64">
        <f t="dataTable" ref="S186:S193" dt2D="1" dtr="1" r1="P9" r2="P5" ca="1"/>
        <v>0.31161627160044908</v>
      </c>
      <c r="T186" s="64">
        <v>0.9</v>
      </c>
      <c r="U186" s="64">
        <f t="dataTable" ref="U186:U193" dt2D="1" dtr="1" r1="Q9" r2="Q5" ca="1"/>
        <v>0.30596826718069514</v>
      </c>
      <c r="V186" s="64">
        <v>0.9</v>
      </c>
      <c r="W186" s="64">
        <f t="dataTable" ref="W186:W193" dt2D="1" dtr="1" r1="R9" r2="R5" ca="1"/>
        <v>0.29548586879382738</v>
      </c>
    </row>
    <row r="187" spans="10:23" x14ac:dyDescent="0.25">
      <c r="J187" s="64">
        <v>0.91</v>
      </c>
      <c r="K187" s="64">
        <v>0.36630048107321134</v>
      </c>
      <c r="L187" s="64">
        <v>0.91</v>
      </c>
      <c r="M187" s="64">
        <v>0.362175574420952</v>
      </c>
      <c r="N187" s="64">
        <v>0.91</v>
      </c>
      <c r="O187" s="64">
        <v>0.3010575864634587</v>
      </c>
      <c r="P187" s="64">
        <v>0.91</v>
      </c>
      <c r="Q187" s="64">
        <v>0.29600573871754354</v>
      </c>
      <c r="R187" s="64">
        <v>0.91</v>
      </c>
      <c r="S187" s="64">
        <v>0.2845100444942219</v>
      </c>
      <c r="T187" s="64">
        <v>0.91</v>
      </c>
      <c r="U187" s="64">
        <v>0.27886204007446802</v>
      </c>
      <c r="V187" s="64">
        <v>0.91</v>
      </c>
      <c r="W187" s="64">
        <v>0.2683796416876002</v>
      </c>
    </row>
    <row r="188" spans="10:23" x14ac:dyDescent="0.25">
      <c r="J188" s="64">
        <v>0.92</v>
      </c>
      <c r="K188" s="64">
        <v>0.33978351977364118</v>
      </c>
      <c r="L188" s="64">
        <v>0.92</v>
      </c>
      <c r="M188" s="64">
        <v>0.33565861312138184</v>
      </c>
      <c r="N188" s="64">
        <v>0.92</v>
      </c>
      <c r="O188" s="64">
        <v>0.27454062516388855</v>
      </c>
      <c r="P188" s="64">
        <v>0.92</v>
      </c>
      <c r="Q188" s="64">
        <v>0.26948877741797339</v>
      </c>
      <c r="R188" s="64">
        <v>0.92</v>
      </c>
      <c r="S188" s="64">
        <v>0.25799308319465175</v>
      </c>
      <c r="T188" s="64">
        <v>0.92</v>
      </c>
      <c r="U188" s="64">
        <v>0.25234507877489787</v>
      </c>
      <c r="V188" s="64">
        <v>0.92</v>
      </c>
      <c r="W188" s="64">
        <v>0.2418626803880301</v>
      </c>
    </row>
    <row r="189" spans="10:23" x14ac:dyDescent="0.25">
      <c r="J189" s="64">
        <v>0.93</v>
      </c>
      <c r="K189" s="64">
        <v>0.31383681570632016</v>
      </c>
      <c r="L189" s="64">
        <v>0.93</v>
      </c>
      <c r="M189" s="64">
        <v>0.30971190905406082</v>
      </c>
      <c r="N189" s="64">
        <v>0.93</v>
      </c>
      <c r="O189" s="64">
        <v>0.24859392109656753</v>
      </c>
      <c r="P189" s="64">
        <v>0.93</v>
      </c>
      <c r="Q189" s="64">
        <v>0.24354207335065234</v>
      </c>
      <c r="R189" s="64">
        <v>0.93</v>
      </c>
      <c r="S189" s="64">
        <v>0.2320463791273307</v>
      </c>
      <c r="T189" s="64">
        <v>0.93</v>
      </c>
      <c r="U189" s="64">
        <v>0.22639837470757682</v>
      </c>
      <c r="V189" s="64">
        <v>0.93</v>
      </c>
      <c r="W189" s="64">
        <v>0.21591597632070902</v>
      </c>
    </row>
    <row r="190" spans="10:23" x14ac:dyDescent="0.25">
      <c r="J190" s="64">
        <v>0.94</v>
      </c>
      <c r="K190" s="64">
        <v>0.28844216917234661</v>
      </c>
      <c r="L190" s="64">
        <v>0.94</v>
      </c>
      <c r="M190" s="64">
        <v>0.28431726252008716</v>
      </c>
      <c r="N190" s="64">
        <v>0.94</v>
      </c>
      <c r="O190" s="64">
        <v>0.22319927456259392</v>
      </c>
      <c r="P190" s="64">
        <v>0.94</v>
      </c>
      <c r="Q190" s="64">
        <v>0.21814742681667879</v>
      </c>
      <c r="R190" s="64">
        <v>0.94</v>
      </c>
      <c r="S190" s="64">
        <v>0.20665173259335712</v>
      </c>
      <c r="T190" s="64">
        <v>0.94</v>
      </c>
      <c r="U190" s="64">
        <v>0.20100372817360324</v>
      </c>
      <c r="V190" s="64">
        <v>0.94</v>
      </c>
      <c r="W190" s="64">
        <v>0.19052132978673544</v>
      </c>
    </row>
    <row r="191" spans="10:23" x14ac:dyDescent="0.25">
      <c r="J191" s="64">
        <v>0.95</v>
      </c>
      <c r="K191" s="64">
        <v>0.26358214677592989</v>
      </c>
      <c r="L191" s="64">
        <v>0.95</v>
      </c>
      <c r="M191" s="64">
        <v>0.25945724012367044</v>
      </c>
      <c r="N191" s="64">
        <v>0.95</v>
      </c>
      <c r="O191" s="64">
        <v>0.1983392521661772</v>
      </c>
      <c r="P191" s="64">
        <v>0.95</v>
      </c>
      <c r="Q191" s="64">
        <v>0.19328740442026207</v>
      </c>
      <c r="R191" s="64">
        <v>0.95</v>
      </c>
      <c r="S191" s="64">
        <v>0.1817917101969404</v>
      </c>
      <c r="T191" s="64">
        <v>0.95</v>
      </c>
      <c r="U191" s="64">
        <v>0.17614370577718647</v>
      </c>
      <c r="V191" s="64">
        <v>0.95</v>
      </c>
      <c r="W191" s="64">
        <v>0.1656613073903187</v>
      </c>
    </row>
    <row r="192" spans="10:23" x14ac:dyDescent="0.25">
      <c r="J192" s="64">
        <v>0.96</v>
      </c>
      <c r="K192" s="64">
        <v>0.23924004151277203</v>
      </c>
      <c r="L192" s="64">
        <v>0.96</v>
      </c>
      <c r="M192" s="64">
        <v>0.23511513486051258</v>
      </c>
      <c r="N192" s="64">
        <v>0.96</v>
      </c>
      <c r="O192" s="64">
        <v>0.17399714690301932</v>
      </c>
      <c r="P192" s="64">
        <v>0.96</v>
      </c>
      <c r="Q192" s="64">
        <v>0.16894529915710416</v>
      </c>
      <c r="R192" s="64">
        <v>0.96</v>
      </c>
      <c r="S192" s="64">
        <v>0.15744960493378254</v>
      </c>
      <c r="T192" s="64">
        <v>0.96</v>
      </c>
      <c r="U192" s="64">
        <v>0.15180160051402861</v>
      </c>
      <c r="V192" s="64">
        <v>0.96</v>
      </c>
      <c r="W192" s="64">
        <v>0.14131920212716084</v>
      </c>
    </row>
    <row r="193" spans="6:23" x14ac:dyDescent="0.25">
      <c r="J193" s="64">
        <v>0.97</v>
      </c>
      <c r="K193" s="64">
        <v>0.21539983532720508</v>
      </c>
      <c r="L193" s="64">
        <v>0.97</v>
      </c>
      <c r="M193" s="64">
        <v>0.21127492867494563</v>
      </c>
      <c r="N193" s="64">
        <v>0.97</v>
      </c>
      <c r="O193" s="64">
        <v>0.15015694071745236</v>
      </c>
      <c r="P193" s="64">
        <v>0.97</v>
      </c>
      <c r="Q193" s="64">
        <v>0.1451050929715372</v>
      </c>
      <c r="R193" s="64">
        <v>0.97</v>
      </c>
      <c r="S193" s="64">
        <v>0.13360939874821556</v>
      </c>
      <c r="T193" s="64">
        <v>0.97</v>
      </c>
      <c r="U193" s="64">
        <v>0.12796139432846165</v>
      </c>
      <c r="V193" s="64">
        <v>0.97</v>
      </c>
      <c r="W193" s="64">
        <v>0.11747899594159389</v>
      </c>
    </row>
    <row r="194" spans="6:23" x14ac:dyDescent="0.25">
      <c r="J194" s="64" t="str">
        <f>K132</f>
        <v>GWP</v>
      </c>
    </row>
    <row r="195" spans="6:23" x14ac:dyDescent="0.25">
      <c r="J195" s="43">
        <f ca="1">INDEX(L123:L128,MATCH($K$132,$K$123:$K$128,0))</f>
        <v>5.9053176873903282E-2</v>
      </c>
      <c r="K195" s="64">
        <v>10</v>
      </c>
      <c r="L195" s="43">
        <f ca="1">INDEX(M123:M128,MATCH($K$132,$K$123:$K$128,0))</f>
        <v>5.0556517901970667E-2</v>
      </c>
      <c r="M195" s="64">
        <v>10</v>
      </c>
      <c r="N195" s="43">
        <f ca="1">INDEX(N123:N128,MATCH($K$132,$K$123:$K$128,0))</f>
        <v>5.5602512760460264E-2</v>
      </c>
      <c r="O195" s="64">
        <v>10</v>
      </c>
      <c r="P195" s="43">
        <f ca="1">INDEX(O123:O128,MATCH($K$132,$K$123:$K$128,0))</f>
        <v>5.216033325667277E-2</v>
      </c>
      <c r="Q195" s="64">
        <v>10</v>
      </c>
      <c r="R195" s="43">
        <f ca="1">INDEX(P123:P128,MATCH($K$132,$K$123:$K$128,0))</f>
        <v>4.8910046964546199E-2</v>
      </c>
      <c r="S195" s="64">
        <v>10</v>
      </c>
      <c r="T195" s="43">
        <f ca="1">INDEX(Q123:Q128,MATCH($K$132,$K$123:$K$128,0))</f>
        <v>4.8283036658745698E-2</v>
      </c>
      <c r="U195" s="64">
        <v>10</v>
      </c>
      <c r="V195" s="43">
        <f ca="1">INDEX(R123:R128,MATCH($K$132,$K$123:$K$128,0))</f>
        <v>4.2029348947204719E-2</v>
      </c>
      <c r="W195" s="64">
        <v>10</v>
      </c>
    </row>
    <row r="196" spans="6:23" x14ac:dyDescent="0.25">
      <c r="J196" s="64">
        <v>0.9</v>
      </c>
      <c r="K196" s="64">
        <f t="dataTable" ref="K196:K203" dt2D="1" dtr="1" r1="L9" r2="L5" ca="1"/>
        <v>6.9464046439120714E-2</v>
      </c>
      <c r="L196" s="64">
        <v>0.9</v>
      </c>
      <c r="M196" s="64">
        <f t="dataTable" ref="M196:M203" dt2D="1" dtr="1" r1="M9" r2="M5" ca="1"/>
        <v>6.6004904998744854E-2</v>
      </c>
      <c r="N196" s="64">
        <v>0.9</v>
      </c>
      <c r="O196" s="64">
        <f t="dataTable" ref="O196:O203" dt2D="1" dtr="1" r1="N9" r2="N5" ca="1"/>
        <v>6.6013382325677689E-2</v>
      </c>
      <c r="P196" s="64">
        <v>0.9</v>
      </c>
      <c r="Q196" s="64">
        <f t="dataTable" ref="Q196:Q203" dt2D="1" dtr="1" r1="O9" r2="O5" ca="1"/>
        <v>6.2571202821890201E-2</v>
      </c>
      <c r="R196" s="64">
        <v>0.9</v>
      </c>
      <c r="S196" s="64">
        <f t="dataTable" ref="S196:S203" dt2D="1" dtr="1" r1="P9" r2="P5" ca="1"/>
        <v>6.4358434061320399E-2</v>
      </c>
      <c r="T196" s="64">
        <v>0.9</v>
      </c>
      <c r="U196" s="64">
        <f t="dataTable" ref="U196:U203" dt2D="1" dtr="1" r1="Q9" r2="Q5" ca="1"/>
        <v>5.8693906223963123E-2</v>
      </c>
      <c r="V196" s="64">
        <v>0.9</v>
      </c>
      <c r="W196" s="64">
        <f t="dataTable" ref="W196:W203" dt2D="1" dtr="1" r1="R9" r2="R5" ca="1"/>
        <v>5.7477736043978926E-2</v>
      </c>
    </row>
    <row r="197" spans="6:23" x14ac:dyDescent="0.25">
      <c r="J197" s="64">
        <v>0.91</v>
      </c>
      <c r="K197" s="64">
        <v>6.4201409076483335E-2</v>
      </c>
      <c r="L197" s="64">
        <v>0.91</v>
      </c>
      <c r="M197" s="64">
        <v>6.0742267636107489E-2</v>
      </c>
      <c r="N197" s="64">
        <v>0.91</v>
      </c>
      <c r="O197" s="64">
        <v>6.075074496304031E-2</v>
      </c>
      <c r="P197" s="64">
        <v>0.91</v>
      </c>
      <c r="Q197" s="64">
        <v>5.7308565459252815E-2</v>
      </c>
      <c r="R197" s="64">
        <v>0.91</v>
      </c>
      <c r="S197" s="64">
        <v>5.9095796698683027E-2</v>
      </c>
      <c r="T197" s="64">
        <v>0.91</v>
      </c>
      <c r="U197" s="64">
        <v>5.3431268861325744E-2</v>
      </c>
      <c r="V197" s="64">
        <v>0.91</v>
      </c>
      <c r="W197" s="64">
        <v>5.2215098681341547E-2</v>
      </c>
    </row>
    <row r="198" spans="6:23" x14ac:dyDescent="0.25">
      <c r="J198" s="64">
        <v>0.92</v>
      </c>
      <c r="K198" s="64">
        <v>5.9053176873903282E-2</v>
      </c>
      <c r="L198" s="64">
        <v>0.92</v>
      </c>
      <c r="M198" s="64">
        <v>5.5594035433527443E-2</v>
      </c>
      <c r="N198" s="64">
        <v>0.92</v>
      </c>
      <c r="O198" s="64">
        <v>5.5602512760460264E-2</v>
      </c>
      <c r="P198" s="64">
        <v>0.92</v>
      </c>
      <c r="Q198" s="64">
        <v>5.216033325667277E-2</v>
      </c>
      <c r="R198" s="64">
        <v>0.92</v>
      </c>
      <c r="S198" s="64">
        <v>5.3947564496102982E-2</v>
      </c>
      <c r="T198" s="64">
        <v>0.92</v>
      </c>
      <c r="U198" s="64">
        <v>4.8283036658745698E-2</v>
      </c>
      <c r="V198" s="64">
        <v>0.92</v>
      </c>
      <c r="W198" s="64">
        <v>4.7066866478761502E-2</v>
      </c>
    </row>
    <row r="199" spans="6:23" x14ac:dyDescent="0.25">
      <c r="J199" s="64">
        <v>0.93</v>
      </c>
      <c r="K199" s="64">
        <v>5.4015659342346506E-2</v>
      </c>
      <c r="L199" s="64">
        <v>0.93</v>
      </c>
      <c r="M199" s="64">
        <v>5.0556517901970667E-2</v>
      </c>
      <c r="N199" s="64">
        <v>0.93</v>
      </c>
      <c r="O199" s="64">
        <v>5.0564995228903488E-2</v>
      </c>
      <c r="P199" s="64">
        <v>0.93</v>
      </c>
      <c r="Q199" s="64">
        <v>4.7122815725115993E-2</v>
      </c>
      <c r="R199" s="64">
        <v>0.93</v>
      </c>
      <c r="S199" s="64">
        <v>4.8910046964546199E-2</v>
      </c>
      <c r="T199" s="64">
        <v>0.93</v>
      </c>
      <c r="U199" s="64">
        <v>4.3245519127188915E-2</v>
      </c>
      <c r="V199" s="64">
        <v>0.93</v>
      </c>
      <c r="W199" s="64">
        <v>4.2029348947204719E-2</v>
      </c>
    </row>
    <row r="200" spans="6:23" x14ac:dyDescent="0.25">
      <c r="J200" s="64">
        <v>0.94</v>
      </c>
      <c r="K200" s="64">
        <v>4.9085323034865437E-2</v>
      </c>
      <c r="L200" s="64">
        <v>0.94</v>
      </c>
      <c r="M200" s="64">
        <v>4.5626181594489591E-2</v>
      </c>
      <c r="N200" s="64">
        <v>0.94</v>
      </c>
      <c r="O200" s="64">
        <v>4.5634658921422419E-2</v>
      </c>
      <c r="P200" s="64">
        <v>0.94</v>
      </c>
      <c r="Q200" s="64">
        <v>4.2192479417634925E-2</v>
      </c>
      <c r="R200" s="64">
        <v>0.94</v>
      </c>
      <c r="S200" s="64">
        <v>4.3979710657065137E-2</v>
      </c>
      <c r="T200" s="64">
        <v>0.94</v>
      </c>
      <c r="U200" s="64">
        <v>3.8315182819707853E-2</v>
      </c>
      <c r="V200" s="64">
        <v>0.94</v>
      </c>
      <c r="W200" s="64">
        <v>3.709901263972365E-2</v>
      </c>
    </row>
    <row r="201" spans="6:23" x14ac:dyDescent="0.25">
      <c r="J201" s="64">
        <v>0.95</v>
      </c>
      <c r="K201" s="64">
        <v>4.425878328122599E-2</v>
      </c>
      <c r="L201" s="64">
        <v>0.95</v>
      </c>
      <c r="M201" s="64">
        <v>4.0799641840850151E-2</v>
      </c>
      <c r="N201" s="64">
        <v>0.95</v>
      </c>
      <c r="O201" s="64">
        <v>4.0808119167782979E-2</v>
      </c>
      <c r="P201" s="64">
        <v>0.95</v>
      </c>
      <c r="Q201" s="64">
        <v>3.7365939663995477E-2</v>
      </c>
      <c r="R201" s="64">
        <v>0.95</v>
      </c>
      <c r="S201" s="64">
        <v>3.9153170903425683E-2</v>
      </c>
      <c r="T201" s="64">
        <v>0.95</v>
      </c>
      <c r="U201" s="64">
        <v>3.3488643066068406E-2</v>
      </c>
      <c r="V201" s="64">
        <v>0.95</v>
      </c>
      <c r="W201" s="64">
        <v>3.2272472886084203E-2</v>
      </c>
    </row>
    <row r="202" spans="6:23" x14ac:dyDescent="0.25">
      <c r="J202" s="64">
        <v>0.96</v>
      </c>
      <c r="K202" s="64">
        <v>3.9532796439120742E-2</v>
      </c>
      <c r="L202" s="64">
        <v>0.96</v>
      </c>
      <c r="M202" s="64">
        <v>3.6073654998744889E-2</v>
      </c>
      <c r="N202" s="64">
        <v>0.96</v>
      </c>
      <c r="O202" s="64">
        <v>3.6082132325677724E-2</v>
      </c>
      <c r="P202" s="64">
        <v>0.96</v>
      </c>
      <c r="Q202" s="64">
        <v>3.2639952821890222E-2</v>
      </c>
      <c r="R202" s="64">
        <v>0.96</v>
      </c>
      <c r="S202" s="64">
        <v>3.4427184061320427E-2</v>
      </c>
      <c r="T202" s="64">
        <v>0.96</v>
      </c>
      <c r="U202" s="64">
        <v>2.8762656223963151E-2</v>
      </c>
      <c r="V202" s="64">
        <v>0.96</v>
      </c>
      <c r="W202" s="64">
        <v>2.7546486043978944E-2</v>
      </c>
    </row>
    <row r="203" spans="6:23" x14ac:dyDescent="0.25">
      <c r="J203" s="64">
        <v>0.97</v>
      </c>
      <c r="K203" s="64">
        <v>3.4904252624687757E-2</v>
      </c>
      <c r="L203" s="64">
        <v>0.97</v>
      </c>
      <c r="M203" s="64">
        <v>3.1445111184311911E-2</v>
      </c>
      <c r="N203" s="64">
        <v>0.97</v>
      </c>
      <c r="O203" s="64">
        <v>3.1453588511244746E-2</v>
      </c>
      <c r="P203" s="64">
        <v>0.97</v>
      </c>
      <c r="Q203" s="64">
        <v>2.8011409007457244E-2</v>
      </c>
      <c r="R203" s="64">
        <v>0.97</v>
      </c>
      <c r="S203" s="64">
        <v>2.9798640246887449E-2</v>
      </c>
      <c r="T203" s="64">
        <v>0.97</v>
      </c>
      <c r="U203" s="64">
        <v>2.4134112409530173E-2</v>
      </c>
      <c r="V203" s="64">
        <v>0.97</v>
      </c>
      <c r="W203" s="64">
        <v>2.2917942229545966E-2</v>
      </c>
    </row>
    <row r="204" spans="6:23" x14ac:dyDescent="0.25">
      <c r="J204" s="64" t="str">
        <f>L131</f>
        <v>Htox</v>
      </c>
    </row>
    <row r="205" spans="6:23" x14ac:dyDescent="0.25">
      <c r="F205" s="64" t="s">
        <v>293</v>
      </c>
      <c r="J205" s="43">
        <f ca="1">INDEX(L123:L128,MATCH($L$131,$K$123:$K$128,0))</f>
        <v>2.953452972966663E-2</v>
      </c>
      <c r="K205" s="64">
        <v>10</v>
      </c>
      <c r="L205" s="43">
        <f ca="1">INDEX(M123:M128,MATCH($L$131,$K$123:$K$128,0))</f>
        <v>5.0992216242823268E-2</v>
      </c>
      <c r="M205" s="64">
        <v>10</v>
      </c>
      <c r="N205" s="43">
        <f ca="1">INDEX(N123:N128,MATCH($L$131,$K$123:$K$128,0))</f>
        <v>2.0826132118061839E-2</v>
      </c>
      <c r="O205" s="64">
        <v>10</v>
      </c>
      <c r="P205" s="43">
        <f ca="1">INDEX(O123:O128,MATCH($L$131,$K$123:$K$128,0))</f>
        <v>2.0770388957861666E-2</v>
      </c>
      <c r="Q205" s="64">
        <v>10</v>
      </c>
      <c r="R205" s="43">
        <f ca="1">INDEX(P123:P128,MATCH($L$131,$K$123:$K$128,0))</f>
        <v>1.7432428425430333E-2</v>
      </c>
      <c r="S205" s="64">
        <v>10</v>
      </c>
      <c r="T205" s="43">
        <f ca="1">INDEX(Q123:Q128,MATCH($L$131,$K$123:$K$128,0))</f>
        <v>2.2673624313893685E-2</v>
      </c>
      <c r="U205" s="64">
        <v>10</v>
      </c>
      <c r="V205" s="43">
        <f ca="1">INDEX(R123:R128,MATCH($L$131,$K$123:$K$128,0))</f>
        <v>1.8953697522098068E-2</v>
      </c>
      <c r="W205" s="64">
        <v>10</v>
      </c>
    </row>
    <row r="206" spans="6:23" x14ac:dyDescent="0.25">
      <c r="J206" s="64">
        <v>0.9</v>
      </c>
      <c r="K206" s="64">
        <f t="dataTable" ref="K206:K213" dt2D="1" dtr="1" r1="L9" r2="L5" ca="1"/>
        <v>3.3744459681357468E-2</v>
      </c>
      <c r="L206" s="64">
        <v>0.9</v>
      </c>
      <c r="M206" s="64">
        <f t="dataTable" ref="M206:M213" dt2D="1" dtr="1" r1="M9" r2="M5" ca="1"/>
        <v>5.7239209074364486E-2</v>
      </c>
      <c r="N206" s="64">
        <v>0.9</v>
      </c>
      <c r="O206" s="64">
        <f t="dataTable" ref="O206:O213" dt2D="1" dtr="1" r1="N9" r2="N5" ca="1"/>
        <v>2.5036062069752674E-2</v>
      </c>
      <c r="P206" s="64">
        <v>0.9</v>
      </c>
      <c r="Q206" s="64">
        <f t="dataTable" ref="Q206:Q213" dt2D="1" dtr="1" r1="O9" r2="O5" ca="1"/>
        <v>2.4980318909552504E-2</v>
      </c>
      <c r="R206" s="64">
        <v>0.9</v>
      </c>
      <c r="S206" s="64">
        <f t="dataTable" ref="S206:S213" dt2D="1" dtr="1" r1="P9" r2="P5" ca="1"/>
        <v>2.3679421256971561E-2</v>
      </c>
      <c r="T206" s="64">
        <v>0.9</v>
      </c>
      <c r="U206" s="64">
        <f t="dataTable" ref="U206:U213" dt2D="1" dtr="1" r1="Q9" r2="Q5" ca="1"/>
        <v>2.688355426558452E-2</v>
      </c>
      <c r="V206" s="64">
        <v>0.9</v>
      </c>
      <c r="W206" s="64">
        <f t="dataTable" ref="W206:W213" dt2D="1" dtr="1" r1="R9" r2="R5" ca="1"/>
        <v>2.5200690353639296E-2</v>
      </c>
    </row>
    <row r="207" spans="6:23" x14ac:dyDescent="0.25">
      <c r="J207" s="64">
        <v>0.91</v>
      </c>
      <c r="K207" s="64">
        <v>3.1616363222261003E-2</v>
      </c>
      <c r="L207" s="64">
        <v>0.91</v>
      </c>
      <c r="M207" s="64">
        <v>5.5111112615268021E-2</v>
      </c>
      <c r="N207" s="64">
        <v>0.91</v>
      </c>
      <c r="O207" s="64">
        <v>2.2907965610656209E-2</v>
      </c>
      <c r="P207" s="64">
        <v>0.91</v>
      </c>
      <c r="Q207" s="64">
        <v>2.2852222450456039E-2</v>
      </c>
      <c r="R207" s="64">
        <v>0.91</v>
      </c>
      <c r="S207" s="64">
        <v>2.1551324797875096E-2</v>
      </c>
      <c r="T207" s="64">
        <v>0.91</v>
      </c>
      <c r="U207" s="64">
        <v>2.4755457806488055E-2</v>
      </c>
      <c r="V207" s="64">
        <v>0.91</v>
      </c>
      <c r="W207" s="64">
        <v>2.3072593894542831E-2</v>
      </c>
    </row>
    <row r="208" spans="6:23" x14ac:dyDescent="0.25">
      <c r="J208" s="64">
        <v>0.92</v>
      </c>
      <c r="K208" s="64">
        <v>2.953452972966663E-2</v>
      </c>
      <c r="L208" s="64">
        <v>0.92</v>
      </c>
      <c r="M208" s="64">
        <v>5.3029279122673648E-2</v>
      </c>
      <c r="N208" s="64">
        <v>0.92</v>
      </c>
      <c r="O208" s="64">
        <v>2.0826132118061839E-2</v>
      </c>
      <c r="P208" s="64">
        <v>0.92</v>
      </c>
      <c r="Q208" s="64">
        <v>2.0770388957861666E-2</v>
      </c>
      <c r="R208" s="64">
        <v>0.92</v>
      </c>
      <c r="S208" s="64">
        <v>1.9469491305280723E-2</v>
      </c>
      <c r="T208" s="64">
        <v>0.92</v>
      </c>
      <c r="U208" s="64">
        <v>2.2673624313893685E-2</v>
      </c>
      <c r="V208" s="64">
        <v>0.92</v>
      </c>
      <c r="W208" s="64">
        <v>2.0990760401948461E-2</v>
      </c>
    </row>
    <row r="209" spans="10:23" x14ac:dyDescent="0.25">
      <c r="J209" s="64">
        <v>0.93</v>
      </c>
      <c r="K209" s="64">
        <v>2.7497466849816236E-2</v>
      </c>
      <c r="L209" s="64">
        <v>0.93</v>
      </c>
      <c r="M209" s="64">
        <v>5.0992216242823268E-2</v>
      </c>
      <c r="N209" s="64">
        <v>0.93</v>
      </c>
      <c r="O209" s="64">
        <v>1.8789069238211449E-2</v>
      </c>
      <c r="P209" s="64">
        <v>0.93</v>
      </c>
      <c r="Q209" s="64">
        <v>1.8733326078011276E-2</v>
      </c>
      <c r="R209" s="64">
        <v>0.93</v>
      </c>
      <c r="S209" s="64">
        <v>1.7432428425430333E-2</v>
      </c>
      <c r="T209" s="64">
        <v>0.93</v>
      </c>
      <c r="U209" s="64">
        <v>2.0636561434043292E-2</v>
      </c>
      <c r="V209" s="64">
        <v>0.93</v>
      </c>
      <c r="W209" s="64">
        <v>1.8953697522098068E-2</v>
      </c>
    </row>
    <row r="210" spans="10:23" x14ac:dyDescent="0.25">
      <c r="J210" s="64">
        <v>0.94</v>
      </c>
      <c r="K210" s="64">
        <v>2.5503745733366941E-2</v>
      </c>
      <c r="L210" s="64">
        <v>0.94</v>
      </c>
      <c r="M210" s="64">
        <v>4.8998495126373963E-2</v>
      </c>
      <c r="N210" s="64">
        <v>0.94</v>
      </c>
      <c r="O210" s="64">
        <v>1.6795348121762154E-2</v>
      </c>
      <c r="P210" s="64">
        <v>0.94</v>
      </c>
      <c r="Q210" s="64">
        <v>1.6739604961561978E-2</v>
      </c>
      <c r="R210" s="64">
        <v>0.94</v>
      </c>
      <c r="S210" s="64">
        <v>1.5438707308981035E-2</v>
      </c>
      <c r="T210" s="64">
        <v>0.94</v>
      </c>
      <c r="U210" s="64">
        <v>1.8642840317593997E-2</v>
      </c>
      <c r="V210" s="64">
        <v>0.94</v>
      </c>
      <c r="W210" s="64">
        <v>1.6959976405648773E-2</v>
      </c>
    </row>
    <row r="211" spans="10:23" x14ac:dyDescent="0.25">
      <c r="J211" s="64">
        <v>0.95</v>
      </c>
      <c r="K211" s="64">
        <v>2.3551997693053373E-2</v>
      </c>
      <c r="L211" s="64">
        <v>0.95</v>
      </c>
      <c r="M211" s="64">
        <v>4.7046747086060395E-2</v>
      </c>
      <c r="N211" s="64">
        <v>0.95</v>
      </c>
      <c r="O211" s="64">
        <v>1.4843600081448591E-2</v>
      </c>
      <c r="P211" s="64">
        <v>0.95</v>
      </c>
      <c r="Q211" s="64">
        <v>1.4787856921248416E-2</v>
      </c>
      <c r="R211" s="64">
        <v>0.95</v>
      </c>
      <c r="S211" s="64">
        <v>1.3486959268667472E-2</v>
      </c>
      <c r="T211" s="64">
        <v>0.95</v>
      </c>
      <c r="U211" s="64">
        <v>1.6691092277280436E-2</v>
      </c>
      <c r="V211" s="64">
        <v>0.95</v>
      </c>
      <c r="W211" s="64">
        <v>1.500822836533521E-2</v>
      </c>
    </row>
    <row r="212" spans="10:23" x14ac:dyDescent="0.25">
      <c r="J212" s="64">
        <v>0.96</v>
      </c>
      <c r="K212" s="64">
        <v>2.1640911070246363E-2</v>
      </c>
      <c r="L212" s="64">
        <v>0.96</v>
      </c>
      <c r="M212" s="64">
        <v>4.5135660463253381E-2</v>
      </c>
      <c r="N212" s="64">
        <v>0.96</v>
      </c>
      <c r="O212" s="64">
        <v>1.2932513458641574E-2</v>
      </c>
      <c r="P212" s="64">
        <v>0.96</v>
      </c>
      <c r="Q212" s="64">
        <v>1.2876770298441401E-2</v>
      </c>
      <c r="R212" s="64">
        <v>0.96</v>
      </c>
      <c r="S212" s="64">
        <v>1.1575872645860456E-2</v>
      </c>
      <c r="T212" s="64">
        <v>0.96</v>
      </c>
      <c r="U212" s="64">
        <v>1.478000565447342E-2</v>
      </c>
      <c r="V212" s="64">
        <v>0.96</v>
      </c>
      <c r="W212" s="64">
        <v>1.3097141742528193E-2</v>
      </c>
    </row>
    <row r="213" spans="10:23" x14ac:dyDescent="0.25">
      <c r="J213" s="64">
        <v>0.97</v>
      </c>
      <c r="K213" s="64">
        <v>1.9769228295332276E-2</v>
      </c>
      <c r="L213" s="64">
        <v>0.97</v>
      </c>
      <c r="M213" s="64">
        <v>4.3263977688339297E-2</v>
      </c>
      <c r="N213" s="64">
        <v>0.97</v>
      </c>
      <c r="O213" s="64">
        <v>1.106083068372749E-2</v>
      </c>
      <c r="P213" s="64">
        <v>0.97</v>
      </c>
      <c r="Q213" s="64">
        <v>1.1005087523527317E-2</v>
      </c>
      <c r="R213" s="64">
        <v>0.97</v>
      </c>
      <c r="S213" s="64">
        <v>9.7041898709463743E-3</v>
      </c>
      <c r="T213" s="64">
        <v>0.97</v>
      </c>
      <c r="U213" s="64">
        <v>1.2908322879559333E-2</v>
      </c>
      <c r="V213" s="64">
        <v>0.97</v>
      </c>
      <c r="W213" s="64">
        <v>1.1225458967614109E-2</v>
      </c>
    </row>
    <row r="214" spans="10:23" x14ac:dyDescent="0.25">
      <c r="J214" s="64" t="str">
        <f>L132</f>
        <v>RDP</v>
      </c>
    </row>
    <row r="215" spans="10:23" x14ac:dyDescent="0.25">
      <c r="J215" s="43">
        <f ca="1">INDEX(L123:L128,MATCH($L$132,$K$123:$K$128,0))</f>
        <v>3.4186059747508438E-3</v>
      </c>
      <c r="K215" s="64">
        <v>10</v>
      </c>
      <c r="L215" s="43">
        <f ca="1">INDEX(M123:M128,MATCH($L$132,$K$123:$K$128,0))</f>
        <v>1.1161151622183104E-3</v>
      </c>
      <c r="M215" s="64">
        <v>10</v>
      </c>
      <c r="N215" s="43">
        <f ca="1">INDEX(N123:N128,MATCH($L$132,$K$123:$K$128,0))</f>
        <v>8.5523075604495419E-4</v>
      </c>
      <c r="O215" s="64">
        <v>10</v>
      </c>
      <c r="P215" s="43">
        <f ca="1">INDEX(O123:O128,MATCH($L$132,$K$123:$K$128,0))</f>
        <v>1.4515218815426656E-3</v>
      </c>
      <c r="Q215" s="64">
        <v>10</v>
      </c>
      <c r="R215" s="43">
        <f ca="1">INDEX(P123:P128,MATCH($L$132,$K$123:$K$128,0))</f>
        <v>7.1971345596490903E-4</v>
      </c>
      <c r="S215" s="64">
        <v>10</v>
      </c>
      <c r="T215" s="43">
        <f ca="1">INDEX(Q123:Q128,MATCH($L$132,$K$123:$K$128,0))</f>
        <v>9.5404843896111017E-4</v>
      </c>
      <c r="U215" s="64">
        <v>10</v>
      </c>
      <c r="V215" s="43">
        <f ca="1">INDEX(R123:R128,MATCH($L$132,$K$123:$K$128,0))</f>
        <v>1.5416692685501316E-3</v>
      </c>
      <c r="W215" s="64">
        <v>10</v>
      </c>
    </row>
    <row r="216" spans="10:23" x14ac:dyDescent="0.25">
      <c r="J216" s="64">
        <v>0.9</v>
      </c>
      <c r="K216" s="64">
        <f t="dataTable" ref="K216:K223" dt2D="1" dtr="1" r1="L9" r2="L5" ca="1"/>
        <v>3.4971364095334532E-3</v>
      </c>
      <c r="L216" s="64">
        <v>0.9</v>
      </c>
      <c r="M216" s="64">
        <f t="dataTable" ref="M216:M223" dt2D="1" dtr="1" r1="M9" r2="M5" ca="1"/>
        <v>1.2326441944763753E-3</v>
      </c>
      <c r="N216" s="64">
        <v>0.9</v>
      </c>
      <c r="O216" s="64">
        <f t="dataTable" ref="O216:O223" dt2D="1" dtr="1" r1="N9" r2="N5" ca="1"/>
        <v>9.3376119082756314E-4</v>
      </c>
      <c r="P216" s="64">
        <v>0.9</v>
      </c>
      <c r="Q216" s="64">
        <f t="dataTable" ref="Q216:Q223" dt2D="1" dtr="1" r1="O9" r2="O5" ca="1"/>
        <v>1.5300523163252742E-3</v>
      </c>
      <c r="R216" s="64">
        <v>0.9</v>
      </c>
      <c r="S216" s="64">
        <f t="dataTable" ref="S216:S223" dt2D="1" dtr="1" r1="P9" r2="P5" ca="1"/>
        <v>8.3624248822297372E-4</v>
      </c>
      <c r="T216" s="64">
        <v>0.9</v>
      </c>
      <c r="U216" s="64">
        <f t="dataTable" ref="U216:U223" dt2D="1" dtr="1" r1="Q9" r2="Q5" ca="1"/>
        <v>1.032578873743719E-3</v>
      </c>
      <c r="V216" s="64">
        <v>0.9</v>
      </c>
      <c r="W216" s="64">
        <f t="dataTable" ref="W216:W223" dt2D="1" dtr="1" r1="R9" r2="R5" ca="1"/>
        <v>1.6581983008081963E-3</v>
      </c>
    </row>
    <row r="217" spans="10:23" x14ac:dyDescent="0.25">
      <c r="J217" s="64">
        <v>0.91</v>
      </c>
      <c r="K217" s="64">
        <v>3.4574397062367493E-3</v>
      </c>
      <c r="L217" s="64">
        <v>0.91</v>
      </c>
      <c r="M217" s="64">
        <v>1.1929474911796716E-3</v>
      </c>
      <c r="N217" s="64">
        <v>0.91</v>
      </c>
      <c r="O217" s="64">
        <v>8.9406448753085973E-4</v>
      </c>
      <c r="P217" s="64">
        <v>0.91</v>
      </c>
      <c r="Q217" s="64">
        <v>1.4903556130285711E-3</v>
      </c>
      <c r="R217" s="64">
        <v>0.91</v>
      </c>
      <c r="S217" s="64">
        <v>7.965457849262701E-4</v>
      </c>
      <c r="T217" s="64">
        <v>0.91</v>
      </c>
      <c r="U217" s="64">
        <v>9.9288217044701571E-4</v>
      </c>
      <c r="V217" s="64">
        <v>0.91</v>
      </c>
      <c r="W217" s="64">
        <v>1.618501597511493E-3</v>
      </c>
    </row>
    <row r="218" spans="10:23" x14ac:dyDescent="0.25">
      <c r="J218" s="64">
        <v>0.92</v>
      </c>
      <c r="K218" s="64">
        <v>3.4186059747508438E-3</v>
      </c>
      <c r="L218" s="64">
        <v>0.92</v>
      </c>
      <c r="M218" s="64">
        <v>1.1541137596937658E-3</v>
      </c>
      <c r="N218" s="64">
        <v>0.92</v>
      </c>
      <c r="O218" s="64">
        <v>8.5523075604495419E-4</v>
      </c>
      <c r="P218" s="64">
        <v>0.92</v>
      </c>
      <c r="Q218" s="64">
        <v>1.4515218815426656E-3</v>
      </c>
      <c r="R218" s="64">
        <v>0.92</v>
      </c>
      <c r="S218" s="64">
        <v>7.5771205344036467E-4</v>
      </c>
      <c r="T218" s="64">
        <v>0.92</v>
      </c>
      <c r="U218" s="64">
        <v>9.5404843896111017E-4</v>
      </c>
      <c r="V218" s="64">
        <v>0.92</v>
      </c>
      <c r="W218" s="64">
        <v>1.5796678660255873E-3</v>
      </c>
    </row>
    <row r="219" spans="10:23" x14ac:dyDescent="0.25">
      <c r="J219" s="64">
        <v>0.93</v>
      </c>
      <c r="K219" s="64">
        <v>3.3806073772753888E-3</v>
      </c>
      <c r="L219" s="64">
        <v>0.93</v>
      </c>
      <c r="M219" s="64">
        <v>1.1161151622183104E-3</v>
      </c>
      <c r="N219" s="64">
        <v>0.93</v>
      </c>
      <c r="O219" s="64">
        <v>8.1723215856949866E-4</v>
      </c>
      <c r="P219" s="64">
        <v>0.93</v>
      </c>
      <c r="Q219" s="64">
        <v>1.4135232840672095E-3</v>
      </c>
      <c r="R219" s="64">
        <v>0.93</v>
      </c>
      <c r="S219" s="64">
        <v>7.1971345596490903E-4</v>
      </c>
      <c r="T219" s="64">
        <v>0.93</v>
      </c>
      <c r="U219" s="64">
        <v>9.1604984148565421E-4</v>
      </c>
      <c r="V219" s="64">
        <v>0.93</v>
      </c>
      <c r="W219" s="64">
        <v>1.5416692685501316E-3</v>
      </c>
    </row>
    <row r="220" spans="10:23" x14ac:dyDescent="0.25">
      <c r="J220" s="64">
        <v>0.94</v>
      </c>
      <c r="K220" s="64">
        <v>3.3434172605972838E-3</v>
      </c>
      <c r="L220" s="64">
        <v>0.94</v>
      </c>
      <c r="M220" s="64">
        <v>1.0789250455402052E-3</v>
      </c>
      <c r="N220" s="64">
        <v>0.94</v>
      </c>
      <c r="O220" s="64">
        <v>7.8004204189139345E-4</v>
      </c>
      <c r="P220" s="64">
        <v>0.94</v>
      </c>
      <c r="Q220" s="64">
        <v>1.3763331673891045E-3</v>
      </c>
      <c r="R220" s="64">
        <v>0.94</v>
      </c>
      <c r="S220" s="64">
        <v>6.8252333928680371E-4</v>
      </c>
      <c r="T220" s="64">
        <v>0.94</v>
      </c>
      <c r="U220" s="64">
        <v>8.7885972480754911E-4</v>
      </c>
      <c r="V220" s="64">
        <v>0.94</v>
      </c>
      <c r="W220" s="64">
        <v>1.5044791518720266E-3</v>
      </c>
    </row>
    <row r="221" spans="10:23" x14ac:dyDescent="0.25">
      <c r="J221" s="64">
        <v>0.95</v>
      </c>
      <c r="K221" s="64">
        <v>3.3070100937439796E-3</v>
      </c>
      <c r="L221" s="64">
        <v>0.95</v>
      </c>
      <c r="M221" s="64">
        <v>1.0425178786869014E-3</v>
      </c>
      <c r="N221" s="64">
        <v>0.95</v>
      </c>
      <c r="O221" s="64">
        <v>7.4363487503808969E-4</v>
      </c>
      <c r="P221" s="64">
        <v>0.95</v>
      </c>
      <c r="Q221" s="64">
        <v>1.3399260005358008E-3</v>
      </c>
      <c r="R221" s="64">
        <v>0.95</v>
      </c>
      <c r="S221" s="64">
        <v>6.4611617243349995E-4</v>
      </c>
      <c r="T221" s="64">
        <v>0.95</v>
      </c>
      <c r="U221" s="64">
        <v>8.4245255795424557E-4</v>
      </c>
      <c r="V221" s="64">
        <v>0.95</v>
      </c>
      <c r="W221" s="64">
        <v>1.4680719850187227E-3</v>
      </c>
    </row>
    <row r="222" spans="10:23" x14ac:dyDescent="0.25">
      <c r="J222" s="64">
        <v>0.96</v>
      </c>
      <c r="K222" s="64">
        <v>3.2713614095334531E-3</v>
      </c>
      <c r="L222" s="64">
        <v>0.96</v>
      </c>
      <c r="M222" s="64">
        <v>1.006869194476375E-3</v>
      </c>
      <c r="N222" s="64">
        <v>0.96</v>
      </c>
      <c r="O222" s="64">
        <v>7.0798619082756335E-4</v>
      </c>
      <c r="P222" s="64">
        <v>0.96</v>
      </c>
      <c r="Q222" s="64">
        <v>1.3042773163252745E-3</v>
      </c>
      <c r="R222" s="64">
        <v>0.96</v>
      </c>
      <c r="S222" s="64">
        <v>6.1046748822297383E-4</v>
      </c>
      <c r="T222" s="64">
        <v>0.96</v>
      </c>
      <c r="U222" s="64">
        <v>8.0680387374371923E-4</v>
      </c>
      <c r="V222" s="64">
        <v>0.96</v>
      </c>
      <c r="W222" s="64">
        <v>1.4324233008081964E-3</v>
      </c>
    </row>
    <row r="223" spans="10:23" x14ac:dyDescent="0.25">
      <c r="J223" s="64">
        <v>0.97</v>
      </c>
      <c r="K223" s="64">
        <v>3.2364477497396388E-3</v>
      </c>
      <c r="L223" s="64">
        <v>0.97</v>
      </c>
      <c r="M223" s="64">
        <v>9.7195553468256075E-4</v>
      </c>
      <c r="N223" s="64">
        <v>0.97</v>
      </c>
      <c r="O223" s="64">
        <v>6.7307253103374902E-4</v>
      </c>
      <c r="P223" s="64">
        <v>0.97</v>
      </c>
      <c r="Q223" s="64">
        <v>1.2693636565314602E-3</v>
      </c>
      <c r="R223" s="64">
        <v>0.97</v>
      </c>
      <c r="S223" s="64">
        <v>5.7555382842915961E-4</v>
      </c>
      <c r="T223" s="64">
        <v>0.97</v>
      </c>
      <c r="U223" s="64">
        <v>7.7189021394990479E-4</v>
      </c>
      <c r="V223" s="64">
        <v>0.97</v>
      </c>
      <c r="W223" s="64">
        <v>1.3975096410143821E-3</v>
      </c>
    </row>
    <row r="226" spans="10:17" x14ac:dyDescent="0.25">
      <c r="J226" s="64" t="s">
        <v>274</v>
      </c>
    </row>
    <row r="227" spans="10:17" x14ac:dyDescent="0.25">
      <c r="J227" s="64" t="str">
        <f>K131</f>
        <v>AP</v>
      </c>
      <c r="K227" s="64" t="str">
        <f ca="1">K158</f>
        <v>NaNMC</v>
      </c>
    </row>
    <row r="228" spans="10:17" x14ac:dyDescent="0.25">
      <c r="J228" s="64">
        <f ca="1">INDEX(L123:L128,MATCH(K131,K123:K128,0))</f>
        <v>0.33978351977364118</v>
      </c>
      <c r="K228" s="64">
        <v>1000</v>
      </c>
      <c r="L228" s="64">
        <v>2000</v>
      </c>
      <c r="M228" s="64">
        <v>3000</v>
      </c>
      <c r="N228" s="64">
        <v>4000</v>
      </c>
      <c r="O228" s="64">
        <v>5000</v>
      </c>
      <c r="P228" s="64">
        <v>6000</v>
      </c>
      <c r="Q228" s="64">
        <v>7000</v>
      </c>
    </row>
    <row r="229" spans="10:17" x14ac:dyDescent="0.25">
      <c r="J229" s="64">
        <v>0.9</v>
      </c>
      <c r="K229" s="64">
        <f t="dataTable" ref="K229:Q236" dt2D="1" dtr="1" r1="L8" r2="L5" ca="1"/>
        <v>0.83362683271775428</v>
      </c>
      <c r="L229" s="64">
        <v>0.54014674969221044</v>
      </c>
      <c r="M229" s="64">
        <v>0.44232005535036256</v>
      </c>
      <c r="N229" s="64">
        <v>0.39340670817943862</v>
      </c>
      <c r="O229" s="64">
        <v>0.36405869987688422</v>
      </c>
      <c r="P229" s="64">
        <v>0.34449336100851463</v>
      </c>
      <c r="Q229" s="64">
        <v>0.3305181189596792</v>
      </c>
    </row>
    <row r="230" spans="10:17" x14ac:dyDescent="0.25">
      <c r="J230" s="64">
        <v>0.91</v>
      </c>
      <c r="K230" s="64">
        <v>0.80652060561152705</v>
      </c>
      <c r="L230" s="64">
        <v>0.51304052258598321</v>
      </c>
      <c r="M230" s="64">
        <v>0.41521382824413533</v>
      </c>
      <c r="N230" s="64">
        <v>0.36630048107321134</v>
      </c>
      <c r="O230" s="64">
        <v>0.33695247277065704</v>
      </c>
      <c r="P230" s="64">
        <v>0.3173871339022874</v>
      </c>
      <c r="Q230" s="64">
        <v>0.30341189185345202</v>
      </c>
    </row>
    <row r="231" spans="10:17" x14ac:dyDescent="0.25">
      <c r="J231" s="64">
        <v>0.92</v>
      </c>
      <c r="K231" s="64">
        <v>0.78000364431195701</v>
      </c>
      <c r="L231" s="64">
        <v>0.48652356128641316</v>
      </c>
      <c r="M231" s="64">
        <v>0.38869686694456518</v>
      </c>
      <c r="N231" s="64">
        <v>0.33978351977364118</v>
      </c>
      <c r="O231" s="64">
        <v>0.31043551147108689</v>
      </c>
      <c r="P231" s="64">
        <v>0.29087017260271725</v>
      </c>
      <c r="Q231" s="64">
        <v>0.27689493055388187</v>
      </c>
    </row>
    <row r="232" spans="10:17" x14ac:dyDescent="0.25">
      <c r="J232" s="64">
        <v>0.93</v>
      </c>
      <c r="K232" s="64">
        <v>0.75405694024463588</v>
      </c>
      <c r="L232" s="64">
        <v>0.46057685721909208</v>
      </c>
      <c r="M232" s="64">
        <v>0.36275016287724415</v>
      </c>
      <c r="N232" s="64">
        <v>0.31383681570632016</v>
      </c>
      <c r="O232" s="64">
        <v>0.28448880740376581</v>
      </c>
      <c r="P232" s="64">
        <v>0.26492346853539622</v>
      </c>
      <c r="Q232" s="64">
        <v>0.25094822648656079</v>
      </c>
    </row>
    <row r="233" spans="10:17" x14ac:dyDescent="0.25">
      <c r="J233" s="64">
        <v>0.94</v>
      </c>
      <c r="K233" s="64">
        <v>0.72866229371066227</v>
      </c>
      <c r="L233" s="64">
        <v>0.43518221068511853</v>
      </c>
      <c r="M233" s="64">
        <v>0.33735551634327055</v>
      </c>
      <c r="N233" s="64">
        <v>0.28844216917234661</v>
      </c>
      <c r="O233" s="64">
        <v>0.25909416086979226</v>
      </c>
      <c r="P233" s="64">
        <v>0.23952882200142264</v>
      </c>
      <c r="Q233" s="64">
        <v>0.22555357995258724</v>
      </c>
    </row>
    <row r="234" spans="10:17" x14ac:dyDescent="0.25">
      <c r="J234" s="64">
        <v>0.95</v>
      </c>
      <c r="K234" s="64">
        <v>0.70380227131424544</v>
      </c>
      <c r="L234" s="64">
        <v>0.41032218828870176</v>
      </c>
      <c r="M234" s="64">
        <v>0.31249549394685383</v>
      </c>
      <c r="N234" s="64">
        <v>0.26358214677592989</v>
      </c>
      <c r="O234" s="64">
        <v>0.23423413847337549</v>
      </c>
      <c r="P234" s="64">
        <v>0.21466879960500587</v>
      </c>
      <c r="Q234" s="64">
        <v>0.20069355755617049</v>
      </c>
    </row>
    <row r="235" spans="10:17" x14ac:dyDescent="0.25">
      <c r="J235" s="64">
        <v>0.96</v>
      </c>
      <c r="K235" s="64">
        <v>0.67946016605108772</v>
      </c>
      <c r="L235" s="64">
        <v>0.38598008302554393</v>
      </c>
      <c r="M235" s="64">
        <v>0.28815338868369594</v>
      </c>
      <c r="N235" s="64">
        <v>0.23924004151277203</v>
      </c>
      <c r="O235" s="64">
        <v>0.20989203321021763</v>
      </c>
      <c r="P235" s="64">
        <v>0.19032669434184804</v>
      </c>
      <c r="Q235" s="64">
        <v>0.17635145229301263</v>
      </c>
    </row>
    <row r="236" spans="10:17" x14ac:dyDescent="0.25">
      <c r="J236" s="64">
        <v>0.97</v>
      </c>
      <c r="K236" s="64">
        <v>0.6556199598655208</v>
      </c>
      <c r="L236" s="64">
        <v>0.36213987683997695</v>
      </c>
      <c r="M236" s="64">
        <v>0.26431318249812902</v>
      </c>
      <c r="N236" s="64">
        <v>0.21539983532720508</v>
      </c>
      <c r="O236" s="64">
        <v>0.18605182702465067</v>
      </c>
      <c r="P236" s="64">
        <v>0.16648648815628109</v>
      </c>
      <c r="Q236" s="64">
        <v>0.15251124610744568</v>
      </c>
    </row>
    <row r="238" spans="10:17" x14ac:dyDescent="0.25">
      <c r="J238" s="64" t="str">
        <f>K132</f>
        <v>GWP</v>
      </c>
    </row>
    <row r="239" spans="10:17" x14ac:dyDescent="0.25">
      <c r="J239" s="64">
        <f ca="1">INDEX(L123:L128,MATCH($K$132,$K$123:$K$128,0))</f>
        <v>5.9053176873903282E-2</v>
      </c>
      <c r="K239" s="64">
        <v>1000</v>
      </c>
      <c r="L239" s="64">
        <v>2000</v>
      </c>
      <c r="M239" s="64">
        <v>3000</v>
      </c>
      <c r="N239" s="64">
        <v>4000</v>
      </c>
      <c r="O239" s="64">
        <v>5000</v>
      </c>
      <c r="P239" s="64">
        <v>6000</v>
      </c>
      <c r="Q239" s="64">
        <v>7000</v>
      </c>
    </row>
    <row r="240" spans="10:17" x14ac:dyDescent="0.25">
      <c r="J240" s="64">
        <v>0.9</v>
      </c>
      <c r="K240" s="64">
        <f t="dataTable" ref="K240:Q247" dt2D="1" dtr="1" r1="L8" r2="L5" ca="1"/>
        <v>0.13418618575648286</v>
      </c>
      <c r="L240" s="64">
        <v>9.1038092878241411E-2</v>
      </c>
      <c r="M240" s="64">
        <v>7.6655395252160946E-2</v>
      </c>
      <c r="N240" s="64">
        <v>6.9464046439120714E-2</v>
      </c>
      <c r="O240" s="64">
        <v>6.5149237151296571E-2</v>
      </c>
      <c r="P240" s="64">
        <v>6.2272697626080474E-2</v>
      </c>
      <c r="Q240" s="64">
        <v>6.0218026536640407E-2</v>
      </c>
    </row>
    <row r="241" spans="10:17" x14ac:dyDescent="0.25">
      <c r="J241" s="64">
        <v>0.91</v>
      </c>
      <c r="K241" s="64">
        <v>0.12892354839384548</v>
      </c>
      <c r="L241" s="64">
        <v>8.5775455515604046E-2</v>
      </c>
      <c r="M241" s="64">
        <v>7.1392757889523567E-2</v>
      </c>
      <c r="N241" s="64">
        <v>6.4201409076483335E-2</v>
      </c>
      <c r="O241" s="64">
        <v>5.9886599788659185E-2</v>
      </c>
      <c r="P241" s="64">
        <v>5.7010060263443095E-2</v>
      </c>
      <c r="Q241" s="64">
        <v>5.4955389174003028E-2</v>
      </c>
    </row>
    <row r="242" spans="10:17" x14ac:dyDescent="0.25">
      <c r="J242" s="64">
        <v>0.92</v>
      </c>
      <c r="K242" s="64">
        <v>0.12377531619126543</v>
      </c>
      <c r="L242" s="64">
        <v>8.0627223313023993E-2</v>
      </c>
      <c r="M242" s="64">
        <v>6.6244525686943515E-2</v>
      </c>
      <c r="N242" s="64">
        <v>5.9053176873903282E-2</v>
      </c>
      <c r="O242" s="64">
        <v>5.473836758607914E-2</v>
      </c>
      <c r="P242" s="64">
        <v>5.1861828060863049E-2</v>
      </c>
      <c r="Q242" s="64">
        <v>4.9807156971422982E-2</v>
      </c>
    </row>
    <row r="243" spans="10:17" x14ac:dyDescent="0.25">
      <c r="J243" s="64">
        <v>0.93</v>
      </c>
      <c r="K243" s="64">
        <v>0.11873779865970865</v>
      </c>
      <c r="L243" s="64">
        <v>7.5589705781467217E-2</v>
      </c>
      <c r="M243" s="64">
        <v>6.1207008155386738E-2</v>
      </c>
      <c r="N243" s="64">
        <v>5.4015659342346506E-2</v>
      </c>
      <c r="O243" s="64">
        <v>4.9700850054522364E-2</v>
      </c>
      <c r="P243" s="64">
        <v>4.6824310529306266E-2</v>
      </c>
      <c r="Q243" s="64">
        <v>4.4769639439866199E-2</v>
      </c>
    </row>
    <row r="244" spans="10:17" x14ac:dyDescent="0.25">
      <c r="J244" s="64">
        <v>0.94</v>
      </c>
      <c r="K244" s="64">
        <v>0.11380746235222759</v>
      </c>
      <c r="L244" s="64">
        <v>7.0659369473986156E-2</v>
      </c>
      <c r="M244" s="64">
        <v>5.6276671847905677E-2</v>
      </c>
      <c r="N244" s="64">
        <v>4.9085323034865437E-2</v>
      </c>
      <c r="O244" s="64">
        <v>4.4770513747041295E-2</v>
      </c>
      <c r="P244" s="64">
        <v>4.1893974221825205E-2</v>
      </c>
      <c r="Q244" s="64">
        <v>3.9839303132385137E-2</v>
      </c>
    </row>
    <row r="245" spans="10:17" x14ac:dyDescent="0.25">
      <c r="J245" s="64">
        <v>0.95</v>
      </c>
      <c r="K245" s="64">
        <v>0.10898092259858815</v>
      </c>
      <c r="L245" s="64">
        <v>6.5832829720346708E-2</v>
      </c>
      <c r="M245" s="64">
        <v>5.1450132094266222E-2</v>
      </c>
      <c r="N245" s="64">
        <v>4.425878328122599E-2</v>
      </c>
      <c r="O245" s="64">
        <v>3.9943973993401855E-2</v>
      </c>
      <c r="P245" s="64">
        <v>3.706743446818575E-2</v>
      </c>
      <c r="Q245" s="64">
        <v>3.501276337874569E-2</v>
      </c>
    </row>
    <row r="246" spans="10:17" x14ac:dyDescent="0.25">
      <c r="J246" s="64">
        <v>0.96</v>
      </c>
      <c r="K246" s="64">
        <v>0.10425493575648288</v>
      </c>
      <c r="L246" s="64">
        <v>6.1106842878241446E-2</v>
      </c>
      <c r="M246" s="64">
        <v>4.6724145252160974E-2</v>
      </c>
      <c r="N246" s="64">
        <v>3.9532796439120742E-2</v>
      </c>
      <c r="O246" s="64">
        <v>3.5217987151296593E-2</v>
      </c>
      <c r="P246" s="64">
        <v>3.2341447626080495E-2</v>
      </c>
      <c r="Q246" s="64">
        <v>3.0286776536640431E-2</v>
      </c>
    </row>
    <row r="247" spans="10:17" x14ac:dyDescent="0.25">
      <c r="J247" s="64">
        <v>0.97</v>
      </c>
      <c r="K247" s="64">
        <v>9.9626391942049905E-2</v>
      </c>
      <c r="L247" s="64">
        <v>5.6478299063808468E-2</v>
      </c>
      <c r="M247" s="64">
        <v>4.2095601437727996E-2</v>
      </c>
      <c r="N247" s="64">
        <v>3.4904252624687757E-2</v>
      </c>
      <c r="O247" s="64">
        <v>3.0589443336863614E-2</v>
      </c>
      <c r="P247" s="64">
        <v>2.7712903811647517E-2</v>
      </c>
      <c r="Q247" s="64">
        <v>2.5658232722207453E-2</v>
      </c>
    </row>
    <row r="249" spans="10:17" x14ac:dyDescent="0.25">
      <c r="J249" s="64" t="str">
        <f>L131</f>
        <v>Htox</v>
      </c>
    </row>
    <row r="250" spans="10:17" x14ac:dyDescent="0.25">
      <c r="J250" s="64">
        <f ca="1">INDEX(L123:L128,MATCH($L$131,$K$123:$K$128,0))</f>
        <v>2.953452972966663E-2</v>
      </c>
      <c r="K250" s="64">
        <v>1000</v>
      </c>
      <c r="L250" s="64">
        <v>2000</v>
      </c>
      <c r="M250" s="64">
        <v>3000</v>
      </c>
      <c r="N250" s="64">
        <v>4000</v>
      </c>
      <c r="O250" s="64">
        <v>5000</v>
      </c>
      <c r="P250" s="64">
        <v>6000</v>
      </c>
      <c r="Q250" s="64">
        <v>7000</v>
      </c>
    </row>
    <row r="251" spans="10:17" x14ac:dyDescent="0.25">
      <c r="J251" s="64">
        <v>0.9</v>
      </c>
      <c r="K251" s="64">
        <f t="dataTable" ref="K251:Q258" dt2D="1" dtr="1" r1="L8" r2="L5" ca="1"/>
        <v>7.6880805392096518E-2</v>
      </c>
      <c r="L251" s="64">
        <v>4.8123241584937151E-2</v>
      </c>
      <c r="M251" s="64">
        <v>3.8537386982550693E-2</v>
      </c>
      <c r="N251" s="64">
        <v>3.3744459681357468E-2</v>
      </c>
      <c r="O251" s="64">
        <v>3.0868703300641523E-2</v>
      </c>
      <c r="P251" s="64">
        <v>2.8951532380164235E-2</v>
      </c>
      <c r="Q251" s="64">
        <v>2.7582124579823314E-2</v>
      </c>
    </row>
    <row r="252" spans="10:17" x14ac:dyDescent="0.25">
      <c r="J252" s="64">
        <v>0.91</v>
      </c>
      <c r="K252" s="64">
        <v>7.4752708933000053E-2</v>
      </c>
      <c r="L252" s="64">
        <v>4.5995145125840686E-2</v>
      </c>
      <c r="M252" s="64">
        <v>3.6409290523454228E-2</v>
      </c>
      <c r="N252" s="64">
        <v>3.1616363222261003E-2</v>
      </c>
      <c r="O252" s="64">
        <v>2.8740606841545061E-2</v>
      </c>
      <c r="P252" s="64">
        <v>2.682343592106777E-2</v>
      </c>
      <c r="Q252" s="64">
        <v>2.5454028120726849E-2</v>
      </c>
    </row>
    <row r="253" spans="10:17" x14ac:dyDescent="0.25">
      <c r="J253" s="64">
        <v>0.92</v>
      </c>
      <c r="K253" s="64">
        <v>7.267087544040568E-2</v>
      </c>
      <c r="L253" s="64">
        <v>4.3913311633246313E-2</v>
      </c>
      <c r="M253" s="64">
        <v>3.4327457030859855E-2</v>
      </c>
      <c r="N253" s="64">
        <v>2.953452972966663E-2</v>
      </c>
      <c r="O253" s="64">
        <v>2.6658773348950688E-2</v>
      </c>
      <c r="P253" s="64">
        <v>2.4741602428473401E-2</v>
      </c>
      <c r="Q253" s="64">
        <v>2.3372194628132479E-2</v>
      </c>
    </row>
    <row r="254" spans="10:17" x14ac:dyDescent="0.25">
      <c r="J254" s="64">
        <v>0.93</v>
      </c>
      <c r="K254" s="64">
        <v>7.0633812560555301E-2</v>
      </c>
      <c r="L254" s="64">
        <v>4.1876248753395927E-2</v>
      </c>
      <c r="M254" s="64">
        <v>3.2290394151009462E-2</v>
      </c>
      <c r="N254" s="64">
        <v>2.7497466849816236E-2</v>
      </c>
      <c r="O254" s="64">
        <v>2.4621710469100298E-2</v>
      </c>
      <c r="P254" s="64">
        <v>2.2704539548623007E-2</v>
      </c>
      <c r="Q254" s="64">
        <v>2.1335131748282086E-2</v>
      </c>
    </row>
    <row r="255" spans="10:17" x14ac:dyDescent="0.25">
      <c r="J255" s="64">
        <v>0.94</v>
      </c>
      <c r="K255" s="64">
        <v>6.8640091444106002E-2</v>
      </c>
      <c r="L255" s="64">
        <v>3.9882527636946628E-2</v>
      </c>
      <c r="M255" s="64">
        <v>3.029667303456017E-2</v>
      </c>
      <c r="N255" s="64">
        <v>2.5503745733366941E-2</v>
      </c>
      <c r="O255" s="64">
        <v>2.2627989352651003E-2</v>
      </c>
      <c r="P255" s="64">
        <v>2.0710818432173709E-2</v>
      </c>
      <c r="Q255" s="64">
        <v>1.9341410631832787E-2</v>
      </c>
    </row>
    <row r="256" spans="10:17" x14ac:dyDescent="0.25">
      <c r="J256" s="64">
        <v>0.95</v>
      </c>
      <c r="K256" s="64">
        <v>6.6688343403792427E-2</v>
      </c>
      <c r="L256" s="64">
        <v>3.7930779596633067E-2</v>
      </c>
      <c r="M256" s="64">
        <v>2.8344924994246606E-2</v>
      </c>
      <c r="N256" s="64">
        <v>2.3551997693053373E-2</v>
      </c>
      <c r="O256" s="64">
        <v>2.0676241312337439E-2</v>
      </c>
      <c r="P256" s="64">
        <v>1.8759070391860148E-2</v>
      </c>
      <c r="Q256" s="64">
        <v>1.7389662591519226E-2</v>
      </c>
    </row>
    <row r="257" spans="10:17" x14ac:dyDescent="0.25">
      <c r="J257" s="64">
        <v>0.96</v>
      </c>
      <c r="K257" s="64">
        <v>6.4777256780985421E-2</v>
      </c>
      <c r="L257" s="64">
        <v>3.6019692973826047E-2</v>
      </c>
      <c r="M257" s="64">
        <v>2.6433838371439589E-2</v>
      </c>
      <c r="N257" s="64">
        <v>2.1640911070246363E-2</v>
      </c>
      <c r="O257" s="64">
        <v>1.8765154689530425E-2</v>
      </c>
      <c r="P257" s="64">
        <v>1.6847983769053131E-2</v>
      </c>
      <c r="Q257" s="64">
        <v>1.5478575968712211E-2</v>
      </c>
    </row>
    <row r="258" spans="10:17" x14ac:dyDescent="0.25">
      <c r="J258" s="64">
        <v>0.97</v>
      </c>
      <c r="K258" s="64">
        <v>6.290557400607133E-2</v>
      </c>
      <c r="L258" s="64">
        <v>3.4148010198911963E-2</v>
      </c>
      <c r="M258" s="64">
        <v>2.4562155596525505E-2</v>
      </c>
      <c r="N258" s="64">
        <v>1.9769228295332276E-2</v>
      </c>
      <c r="O258" s="64">
        <v>1.6893471914616338E-2</v>
      </c>
      <c r="P258" s="64">
        <v>1.4976300994139049E-2</v>
      </c>
      <c r="Q258" s="64">
        <v>1.3606893193798125E-2</v>
      </c>
    </row>
    <row r="260" spans="10:17" x14ac:dyDescent="0.25">
      <c r="J260" s="64" t="str">
        <f>L132</f>
        <v>RDP</v>
      </c>
    </row>
    <row r="261" spans="10:17" x14ac:dyDescent="0.25">
      <c r="J261" s="64">
        <f ca="1">INDEX(L123:L128,MATCH($L$132,$K$123:$K$128,0))</f>
        <v>3.4186059747508438E-3</v>
      </c>
      <c r="K261" s="64">
        <v>1000</v>
      </c>
      <c r="L261" s="64">
        <v>2000</v>
      </c>
      <c r="M261" s="64">
        <v>3000</v>
      </c>
      <c r="N261" s="64">
        <v>4000</v>
      </c>
      <c r="O261" s="64">
        <v>5000</v>
      </c>
      <c r="P261" s="64">
        <v>6000</v>
      </c>
      <c r="Q261" s="64">
        <v>7000</v>
      </c>
    </row>
    <row r="262" spans="10:17" x14ac:dyDescent="0.25">
      <c r="J262" s="64">
        <v>0.9</v>
      </c>
      <c r="K262" s="64">
        <f t="dataTable" ref="K262:Q269" dt2D="1" dtr="1" r1="L8" r2="L5" ca="1"/>
        <v>1.2904825638133811E-2</v>
      </c>
      <c r="L262" s="64">
        <v>6.633032819066906E-3</v>
      </c>
      <c r="M262" s="64">
        <v>4.5424352127112714E-3</v>
      </c>
      <c r="N262" s="64">
        <v>3.4971364095334532E-3</v>
      </c>
      <c r="O262" s="64">
        <v>2.8699571276267627E-3</v>
      </c>
      <c r="P262" s="64">
        <v>2.4518376063556355E-3</v>
      </c>
      <c r="Q262" s="64">
        <v>2.1531808054476879E-3</v>
      </c>
    </row>
    <row r="263" spans="10:17" x14ac:dyDescent="0.25">
      <c r="J263" s="64">
        <v>0.91</v>
      </c>
      <c r="K263" s="64">
        <v>1.2865128934837109E-2</v>
      </c>
      <c r="L263" s="64">
        <v>6.5933361157702016E-3</v>
      </c>
      <c r="M263" s="64">
        <v>4.502738509414567E-3</v>
      </c>
      <c r="N263" s="64">
        <v>3.4574397062367493E-3</v>
      </c>
      <c r="O263" s="64">
        <v>2.8302604243300592E-3</v>
      </c>
      <c r="P263" s="64">
        <v>2.412140903058932E-3</v>
      </c>
      <c r="Q263" s="64">
        <v>2.1134841021509844E-3</v>
      </c>
    </row>
    <row r="264" spans="10:17" x14ac:dyDescent="0.25">
      <c r="J264" s="64">
        <v>0.92</v>
      </c>
      <c r="K264" s="64">
        <v>1.2826295203351204E-2</v>
      </c>
      <c r="L264" s="64">
        <v>6.5545023842842973E-3</v>
      </c>
      <c r="M264" s="64">
        <v>4.463904777928661E-3</v>
      </c>
      <c r="N264" s="64">
        <v>3.4186059747508438E-3</v>
      </c>
      <c r="O264" s="64">
        <v>2.7914266928441528E-3</v>
      </c>
      <c r="P264" s="64">
        <v>2.3733071715730265E-3</v>
      </c>
      <c r="Q264" s="64">
        <v>2.0746503706650789E-3</v>
      </c>
    </row>
    <row r="265" spans="10:17" x14ac:dyDescent="0.25">
      <c r="J265" s="64">
        <v>0.93</v>
      </c>
      <c r="K265" s="64">
        <v>1.2788296605875748E-2</v>
      </c>
      <c r="L265" s="64">
        <v>6.516503786808841E-3</v>
      </c>
      <c r="M265" s="64">
        <v>4.4259061804532065E-3</v>
      </c>
      <c r="N265" s="64">
        <v>3.3806073772753888E-3</v>
      </c>
      <c r="O265" s="64">
        <v>2.7534280953686978E-3</v>
      </c>
      <c r="P265" s="64">
        <v>2.335308574097571E-3</v>
      </c>
      <c r="Q265" s="64">
        <v>2.036651773189623E-3</v>
      </c>
    </row>
    <row r="266" spans="10:17" x14ac:dyDescent="0.25">
      <c r="J266" s="64">
        <v>0.94</v>
      </c>
      <c r="K266" s="64">
        <v>1.2751106489197642E-2</v>
      </c>
      <c r="L266" s="64">
        <v>6.4793136701307361E-3</v>
      </c>
      <c r="M266" s="64">
        <v>4.3887160637751006E-3</v>
      </c>
      <c r="N266" s="64">
        <v>3.3434172605972838E-3</v>
      </c>
      <c r="O266" s="64">
        <v>2.7162379786905928E-3</v>
      </c>
      <c r="P266" s="64">
        <v>2.2981184574194656E-3</v>
      </c>
      <c r="Q266" s="64">
        <v>1.9994616565115176E-3</v>
      </c>
    </row>
    <row r="267" spans="10:17" x14ac:dyDescent="0.25">
      <c r="J267" s="64">
        <v>0.95</v>
      </c>
      <c r="K267" s="64">
        <v>1.2714699322344338E-2</v>
      </c>
      <c r="L267" s="64">
        <v>6.4429065032774319E-3</v>
      </c>
      <c r="M267" s="64">
        <v>4.3523088969217973E-3</v>
      </c>
      <c r="N267" s="64">
        <v>3.3070100937439796E-3</v>
      </c>
      <c r="O267" s="64">
        <v>2.6798308118372886E-3</v>
      </c>
      <c r="P267" s="64">
        <v>2.2617112905661619E-3</v>
      </c>
      <c r="Q267" s="64">
        <v>1.9630544896582138E-3</v>
      </c>
    </row>
    <row r="268" spans="10:17" x14ac:dyDescent="0.25">
      <c r="J268" s="64">
        <v>0.96</v>
      </c>
      <c r="K268" s="64">
        <v>1.2679050638133812E-2</v>
      </c>
      <c r="L268" s="64">
        <v>6.4072578190669058E-3</v>
      </c>
      <c r="M268" s="64">
        <v>4.3166602127112704E-3</v>
      </c>
      <c r="N268" s="64">
        <v>3.2713614095334531E-3</v>
      </c>
      <c r="O268" s="64">
        <v>2.644182127626763E-3</v>
      </c>
      <c r="P268" s="64">
        <v>2.2260626063556354E-3</v>
      </c>
      <c r="Q268" s="64">
        <v>1.927405805447688E-3</v>
      </c>
    </row>
    <row r="269" spans="10:17" x14ac:dyDescent="0.25">
      <c r="J269" s="64">
        <v>0.97</v>
      </c>
      <c r="K269" s="64">
        <v>1.264413697834E-2</v>
      </c>
      <c r="L269" s="64">
        <v>6.3723441592730915E-3</v>
      </c>
      <c r="M269" s="64">
        <v>4.2817465529174561E-3</v>
      </c>
      <c r="N269" s="64">
        <v>3.2364477497396388E-3</v>
      </c>
      <c r="O269" s="64">
        <v>2.6092684678329483E-3</v>
      </c>
      <c r="P269" s="64">
        <v>2.1911489465618206E-3</v>
      </c>
      <c r="Q269" s="64">
        <v>1.8924921456538735E-3</v>
      </c>
    </row>
  </sheetData>
  <mergeCells count="1">
    <mergeCell ref="B34:F34"/>
  </mergeCells>
  <dataValidations disablePrompts="1" count="1">
    <dataValidation type="list" allowBlank="1" showInputMessage="1" showErrorMessage="1" sqref="K131:L132" xr:uid="{00000000-0002-0000-0300-000000000000}">
      <formula1>$K$123:$K$128</formula1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/>
  <dimension ref="B1:AL404"/>
  <sheetViews>
    <sheetView zoomScale="85" zoomScaleNormal="85" workbookViewId="0">
      <selection activeCell="O152" sqref="O152"/>
    </sheetView>
  </sheetViews>
  <sheetFormatPr baseColWidth="10" defaultRowHeight="15" x14ac:dyDescent="0.25"/>
  <cols>
    <col min="3" max="3" width="12" bestFit="1" customWidth="1"/>
    <col min="4" max="4" width="12.28515625" bestFit="1" customWidth="1"/>
    <col min="9" max="9" width="11.5703125" style="132"/>
    <col min="10" max="10" width="12" bestFit="1" customWidth="1"/>
    <col min="11" max="11" width="18.7109375" bestFit="1" customWidth="1"/>
    <col min="12" max="12" width="20.28515625" bestFit="1" customWidth="1"/>
    <col min="13" max="13" width="16.42578125" customWidth="1"/>
    <col min="14" max="14" width="17.85546875" customWidth="1"/>
    <col min="15" max="15" width="12.42578125" bestFit="1" customWidth="1"/>
    <col min="16" max="16" width="13.5703125" customWidth="1"/>
    <col min="17" max="17" width="13.140625" customWidth="1"/>
    <col min="18" max="18" width="12" bestFit="1" customWidth="1"/>
    <col min="19" max="19" width="12.28515625" bestFit="1" customWidth="1"/>
    <col min="30" max="38" width="8.7109375" customWidth="1"/>
  </cols>
  <sheetData>
    <row r="1" spans="2:34" x14ac:dyDescent="0.25">
      <c r="D1" s="45" t="s">
        <v>268</v>
      </c>
      <c r="E1" s="44" t="s">
        <v>269</v>
      </c>
    </row>
    <row r="2" spans="2:34" ht="15.75" thickBot="1" x14ac:dyDescent="0.3"/>
    <row r="3" spans="2:34" x14ac:dyDescent="0.25">
      <c r="B3" s="102" t="s">
        <v>224</v>
      </c>
      <c r="C3" s="103">
        <v>1</v>
      </c>
      <c r="D3" s="103"/>
      <c r="E3" s="103"/>
      <c r="F3" s="103"/>
      <c r="G3" s="103"/>
      <c r="H3" s="104"/>
      <c r="K3" s="53" t="s">
        <v>340</v>
      </c>
      <c r="L3" s="54"/>
      <c r="M3" s="54">
        <f t="shared" ref="M3:R3" si="0">L3+3</f>
        <v>3</v>
      </c>
      <c r="N3" s="54">
        <f t="shared" si="0"/>
        <v>6</v>
      </c>
      <c r="O3" s="54">
        <f t="shared" si="0"/>
        <v>9</v>
      </c>
      <c r="P3" s="54">
        <f t="shared" si="0"/>
        <v>12</v>
      </c>
      <c r="Q3" s="54">
        <f t="shared" si="0"/>
        <v>15</v>
      </c>
      <c r="R3" s="55">
        <f t="shared" si="0"/>
        <v>18</v>
      </c>
    </row>
    <row r="4" spans="2:34" x14ac:dyDescent="0.25">
      <c r="B4" s="262" t="s">
        <v>225</v>
      </c>
      <c r="C4" s="133" t="s">
        <v>226</v>
      </c>
      <c r="D4" s="133" t="s">
        <v>3</v>
      </c>
      <c r="E4" s="133"/>
      <c r="F4" s="133"/>
      <c r="G4" s="133"/>
      <c r="H4" s="263"/>
      <c r="K4" s="8" t="s">
        <v>212</v>
      </c>
      <c r="L4" s="17" t="str">
        <f ca="1">OFFSET(Resume_SensAnal!$D$6,,L3,,)</f>
        <v>NaNMC</v>
      </c>
      <c r="M4" s="17" t="str">
        <f ca="1">OFFSET(Resume_SensAnal!$D$6,,M3,,)</f>
        <v>NaMVP</v>
      </c>
      <c r="N4" s="17" t="str">
        <f ca="1">OFFSET(Resume_SensAnal!$D$6,,N3,,)</f>
        <v>NaMMO</v>
      </c>
      <c r="O4" s="17" t="str">
        <f ca="1">OFFSET(Resume_SensAnal!$D$6,,O3,,)</f>
        <v>NaNMMT</v>
      </c>
      <c r="P4" s="17" t="str">
        <f ca="1">OFFSET(Resume_SensAnal!$D$6,,P3,,)</f>
        <v>NaPBA</v>
      </c>
      <c r="Q4" s="17" t="str">
        <f ca="1">OFFSET(Resume_SensAnal!$D$6,,Q3,,)</f>
        <v>LiNMC</v>
      </c>
      <c r="R4" s="22" t="str">
        <f ca="1">OFFSET(Resume_SensAnal!$D$6,,R3,,)</f>
        <v>LiFP</v>
      </c>
    </row>
    <row r="5" spans="2:34" x14ac:dyDescent="0.25">
      <c r="B5" s="262" t="s">
        <v>227</v>
      </c>
      <c r="C5" s="264">
        <v>2000</v>
      </c>
      <c r="D5" s="133" t="s">
        <v>228</v>
      </c>
      <c r="E5" s="133"/>
      <c r="F5" s="133"/>
      <c r="G5" s="133"/>
      <c r="H5" s="263"/>
      <c r="K5" s="8" t="s">
        <v>213</v>
      </c>
      <c r="L5" s="111">
        <v>0.92</v>
      </c>
      <c r="M5" s="111">
        <v>0.93</v>
      </c>
      <c r="N5" s="111">
        <v>0.92</v>
      </c>
      <c r="O5" s="111">
        <v>0.92</v>
      </c>
      <c r="P5" s="112">
        <v>0.93</v>
      </c>
      <c r="Q5" s="111">
        <v>0.92</v>
      </c>
      <c r="R5" s="112">
        <v>0.93</v>
      </c>
    </row>
    <row r="6" spans="2:34" x14ac:dyDescent="0.25">
      <c r="B6" s="262" t="s">
        <v>229</v>
      </c>
      <c r="C6" s="264">
        <v>1</v>
      </c>
      <c r="D6" s="133" t="s">
        <v>230</v>
      </c>
      <c r="E6" s="133"/>
      <c r="F6" s="133"/>
      <c r="G6" s="133"/>
      <c r="H6" s="263"/>
      <c r="K6" s="8" t="s">
        <v>214</v>
      </c>
      <c r="L6" s="56">
        <v>0.2</v>
      </c>
      <c r="M6" s="56">
        <v>0.2</v>
      </c>
      <c r="N6" s="56">
        <v>0.2</v>
      </c>
      <c r="O6" s="56">
        <v>0.2</v>
      </c>
      <c r="P6" s="56">
        <v>0.2</v>
      </c>
      <c r="Q6" s="56">
        <v>0.2</v>
      </c>
      <c r="R6" s="56">
        <v>0.2</v>
      </c>
    </row>
    <row r="7" spans="2:34" x14ac:dyDescent="0.25">
      <c r="B7" s="262" t="s">
        <v>231</v>
      </c>
      <c r="C7" s="264">
        <v>2</v>
      </c>
      <c r="D7" s="133" t="s">
        <v>232</v>
      </c>
      <c r="E7" s="133"/>
      <c r="F7" s="133"/>
      <c r="G7" s="133"/>
      <c r="H7" s="263"/>
      <c r="K7" s="8" t="s">
        <v>215</v>
      </c>
      <c r="L7" s="56">
        <v>0.95</v>
      </c>
      <c r="M7" s="56">
        <v>0.95</v>
      </c>
      <c r="N7" s="56">
        <v>0.95</v>
      </c>
      <c r="O7" s="56">
        <v>0.95</v>
      </c>
      <c r="P7" s="56">
        <v>0.95</v>
      </c>
      <c r="Q7" s="56">
        <v>0.95</v>
      </c>
      <c r="R7" s="57">
        <v>0.95</v>
      </c>
    </row>
    <row r="8" spans="2:34" x14ac:dyDescent="0.25">
      <c r="B8" s="265" t="s">
        <v>233</v>
      </c>
      <c r="C8" s="46">
        <v>20</v>
      </c>
      <c r="D8" s="15" t="s">
        <v>234</v>
      </c>
      <c r="E8" s="15"/>
      <c r="F8" s="15"/>
      <c r="G8" s="133"/>
      <c r="H8" s="263"/>
      <c r="K8" s="8" t="s">
        <v>216</v>
      </c>
      <c r="L8" s="17">
        <v>4000</v>
      </c>
      <c r="M8" s="133">
        <v>7000</v>
      </c>
      <c r="N8" s="133">
        <v>4000</v>
      </c>
      <c r="O8" s="133">
        <v>4000</v>
      </c>
      <c r="P8" s="17">
        <v>7000</v>
      </c>
      <c r="Q8" s="17">
        <v>4000</v>
      </c>
      <c r="R8" s="22">
        <v>7000</v>
      </c>
    </row>
    <row r="9" spans="2:34" x14ac:dyDescent="0.25">
      <c r="B9" s="266" t="s">
        <v>235</v>
      </c>
      <c r="C9" s="133">
        <f>C7*C8*365</f>
        <v>14600</v>
      </c>
      <c r="D9" s="31" t="s">
        <v>236</v>
      </c>
      <c r="E9" s="133"/>
      <c r="F9" s="133"/>
      <c r="G9" s="133"/>
      <c r="H9" s="263"/>
      <c r="K9" s="8" t="s">
        <v>217</v>
      </c>
      <c r="L9" s="17">
        <v>10</v>
      </c>
      <c r="M9" s="17">
        <v>10</v>
      </c>
      <c r="N9" s="17">
        <v>10</v>
      </c>
      <c r="O9" s="17">
        <v>10</v>
      </c>
      <c r="P9" s="17">
        <v>10</v>
      </c>
      <c r="Q9" s="17">
        <v>10</v>
      </c>
      <c r="R9" s="22">
        <v>10</v>
      </c>
    </row>
    <row r="10" spans="2:34" s="64" customFormat="1" x14ac:dyDescent="0.25">
      <c r="B10" s="266"/>
      <c r="C10" s="133"/>
      <c r="D10" s="31"/>
      <c r="E10" s="133"/>
      <c r="F10" s="133"/>
      <c r="G10" s="133"/>
      <c r="H10" s="263"/>
      <c r="I10" s="132"/>
      <c r="K10" s="8" t="s">
        <v>294</v>
      </c>
      <c r="L10" s="72">
        <v>0.8</v>
      </c>
      <c r="M10" s="72">
        <v>0.8</v>
      </c>
      <c r="N10" s="72">
        <v>0.8</v>
      </c>
      <c r="O10" s="72">
        <v>0.8</v>
      </c>
      <c r="P10" s="72">
        <v>0.8</v>
      </c>
      <c r="Q10" s="72">
        <v>0.8</v>
      </c>
      <c r="R10" s="72">
        <v>0.8</v>
      </c>
      <c r="S10" s="8"/>
      <c r="W10"/>
      <c r="X10"/>
      <c r="Y10"/>
      <c r="Z10"/>
      <c r="AA10"/>
      <c r="AB10"/>
      <c r="AC10"/>
      <c r="AD10"/>
      <c r="AE10"/>
      <c r="AF10"/>
      <c r="AG10"/>
      <c r="AH10"/>
    </row>
    <row r="11" spans="2:34" x14ac:dyDescent="0.25">
      <c r="B11" s="266"/>
      <c r="C11" s="133"/>
      <c r="D11" s="31"/>
      <c r="E11" s="133"/>
      <c r="F11" s="133"/>
      <c r="G11" s="133"/>
      <c r="H11" s="263"/>
      <c r="K11" s="8" t="s">
        <v>276</v>
      </c>
      <c r="L11" s="58">
        <f>1/L5*(1+L6+1-L7+1-L10)</f>
        <v>1.576086956521739</v>
      </c>
      <c r="M11" s="58">
        <f t="shared" ref="M11:R11" si="1">1/M5*(1+M6+1-M7+1-M10)</f>
        <v>1.5591397849462365</v>
      </c>
      <c r="N11" s="58">
        <f t="shared" si="1"/>
        <v>1.576086956521739</v>
      </c>
      <c r="O11" s="58">
        <f t="shared" si="1"/>
        <v>1.576086956521739</v>
      </c>
      <c r="P11" s="58">
        <f t="shared" si="1"/>
        <v>1.5591397849462365</v>
      </c>
      <c r="Q11" s="58">
        <f t="shared" si="1"/>
        <v>1.576086956521739</v>
      </c>
      <c r="R11" s="58">
        <f t="shared" si="1"/>
        <v>1.5591397849462365</v>
      </c>
      <c r="S11" s="8"/>
    </row>
    <row r="12" spans="2:34" ht="15.75" thickBot="1" x14ac:dyDescent="0.3">
      <c r="B12" s="266"/>
      <c r="C12" s="133"/>
      <c r="D12" s="31"/>
      <c r="E12" s="133"/>
      <c r="F12" s="133"/>
      <c r="G12" s="133"/>
      <c r="H12" s="263"/>
      <c r="K12" s="16" t="s">
        <v>250</v>
      </c>
      <c r="L12" s="140">
        <v>136.31</v>
      </c>
      <c r="M12" s="140">
        <v>152.46717232698828</v>
      </c>
      <c r="N12" s="140">
        <v>157.08000000000001</v>
      </c>
      <c r="O12" s="140">
        <v>171.91012615929549</v>
      </c>
      <c r="P12" s="140">
        <v>124.1</v>
      </c>
      <c r="Q12" s="140">
        <v>272.11478270288444</v>
      </c>
      <c r="R12" s="140">
        <v>197.41872402425963</v>
      </c>
      <c r="S12" s="8"/>
    </row>
    <row r="13" spans="2:34" ht="14.45" customHeight="1" x14ac:dyDescent="0.25">
      <c r="B13" s="266"/>
      <c r="C13" s="133"/>
      <c r="D13" s="31"/>
      <c r="E13" s="133"/>
      <c r="F13" s="133"/>
      <c r="G13" s="133"/>
      <c r="H13" s="263"/>
      <c r="S13" s="17"/>
    </row>
    <row r="14" spans="2:34" x14ac:dyDescent="0.25">
      <c r="B14" s="266" t="s">
        <v>237</v>
      </c>
      <c r="C14" s="133">
        <f>C9*C6*C5</f>
        <v>29200000</v>
      </c>
      <c r="D14" s="133" t="s">
        <v>228</v>
      </c>
      <c r="E14" s="133"/>
      <c r="F14" s="133"/>
      <c r="G14" s="133"/>
      <c r="H14" s="263"/>
      <c r="K14" s="53"/>
      <c r="L14" s="59" t="str">
        <f ca="1">L4</f>
        <v>NaNMC</v>
      </c>
      <c r="M14" s="59" t="str">
        <f t="shared" ref="M14:R14" ca="1" si="2">M4</f>
        <v>NaMVP</v>
      </c>
      <c r="N14" s="59" t="str">
        <f t="shared" ca="1" si="2"/>
        <v>NaMMO</v>
      </c>
      <c r="O14" s="59" t="str">
        <f t="shared" ca="1" si="2"/>
        <v>NaNMMT</v>
      </c>
      <c r="P14" s="59" t="str">
        <f t="shared" ca="1" si="2"/>
        <v>NaPBA</v>
      </c>
      <c r="Q14" s="59" t="str">
        <f t="shared" ca="1" si="2"/>
        <v>LiNMC</v>
      </c>
      <c r="R14" s="59" t="str">
        <f t="shared" ca="1" si="2"/>
        <v>LiFP</v>
      </c>
      <c r="S14" s="8"/>
    </row>
    <row r="15" spans="2:34" ht="14.45" customHeight="1" x14ac:dyDescent="0.25">
      <c r="B15" s="266" t="s">
        <v>238</v>
      </c>
      <c r="C15" s="133">
        <f>C14/20/(C6*1000)</f>
        <v>1460</v>
      </c>
      <c r="D15" s="133" t="s">
        <v>275</v>
      </c>
      <c r="E15" s="133"/>
      <c r="F15" s="133"/>
      <c r="G15" s="133"/>
      <c r="H15" s="263"/>
      <c r="K15" s="8" t="s">
        <v>219</v>
      </c>
      <c r="L15" s="47">
        <f>L11*$C$5</f>
        <v>3152.173913043478</v>
      </c>
      <c r="M15" s="47">
        <f t="shared" ref="M15:R15" si="3">M11*$C$5</f>
        <v>3118.2795698924729</v>
      </c>
      <c r="N15" s="47">
        <f t="shared" si="3"/>
        <v>3152.173913043478</v>
      </c>
      <c r="O15" s="47">
        <f t="shared" si="3"/>
        <v>3152.173913043478</v>
      </c>
      <c r="P15" s="47">
        <f t="shared" si="3"/>
        <v>3118.2795698924729</v>
      </c>
      <c r="Q15" s="47">
        <f t="shared" si="3"/>
        <v>3152.173913043478</v>
      </c>
      <c r="R15" s="47">
        <f t="shared" si="3"/>
        <v>3118.2795698924729</v>
      </c>
      <c r="S15" s="8"/>
    </row>
    <row r="16" spans="2:34" x14ac:dyDescent="0.25">
      <c r="B16" s="266" t="s">
        <v>239</v>
      </c>
      <c r="C16" s="56">
        <f>C15/8760</f>
        <v>0.16666666666666666</v>
      </c>
      <c r="D16" s="133"/>
      <c r="E16" s="133"/>
      <c r="F16" s="133"/>
      <c r="G16" s="133"/>
      <c r="H16" s="263"/>
      <c r="K16" s="8" t="s">
        <v>220</v>
      </c>
      <c r="L16" s="17">
        <f>$C$9/L$8-1</f>
        <v>2.65</v>
      </c>
      <c r="M16" s="17">
        <f t="shared" ref="M16:R16" si="4">$C$9/M$8-1</f>
        <v>1.0857142857142859</v>
      </c>
      <c r="N16" s="17">
        <f t="shared" si="4"/>
        <v>2.65</v>
      </c>
      <c r="O16" s="17">
        <f t="shared" si="4"/>
        <v>2.65</v>
      </c>
      <c r="P16" s="17">
        <f t="shared" si="4"/>
        <v>1.0857142857142859</v>
      </c>
      <c r="Q16" s="17">
        <f t="shared" si="4"/>
        <v>2.65</v>
      </c>
      <c r="R16" s="22">
        <f t="shared" si="4"/>
        <v>1.0857142857142859</v>
      </c>
    </row>
    <row r="17" spans="2:34" x14ac:dyDescent="0.25">
      <c r="B17" s="266"/>
      <c r="C17" s="133"/>
      <c r="D17" s="133"/>
      <c r="E17" s="133"/>
      <c r="F17" s="133"/>
      <c r="G17" s="133"/>
      <c r="H17" s="263"/>
      <c r="K17" s="8" t="s">
        <v>221</v>
      </c>
      <c r="L17" s="17">
        <f>$C$8/L$9-1</f>
        <v>1</v>
      </c>
      <c r="M17" s="17">
        <f t="shared" ref="M17:R17" si="5">$C$8/M$9-1</f>
        <v>1</v>
      </c>
      <c r="N17" s="17">
        <f t="shared" si="5"/>
        <v>1</v>
      </c>
      <c r="O17" s="17">
        <f t="shared" si="5"/>
        <v>1</v>
      </c>
      <c r="P17" s="17">
        <f t="shared" si="5"/>
        <v>1</v>
      </c>
      <c r="Q17" s="17">
        <f t="shared" si="5"/>
        <v>1</v>
      </c>
      <c r="R17" s="22">
        <f t="shared" si="5"/>
        <v>1</v>
      </c>
    </row>
    <row r="18" spans="2:34" x14ac:dyDescent="0.25">
      <c r="B18" s="262"/>
      <c r="C18" s="133"/>
      <c r="D18" s="133"/>
      <c r="E18" s="133"/>
      <c r="F18" s="133"/>
      <c r="G18" s="133"/>
      <c r="H18" s="263"/>
      <c r="K18" s="8" t="s">
        <v>222</v>
      </c>
      <c r="L18" s="60">
        <f>MAX(L16:L17)</f>
        <v>2.65</v>
      </c>
      <c r="M18" s="60">
        <f t="shared" ref="M18:R18" si="6">MAX(M16:M17)</f>
        <v>1.0857142857142859</v>
      </c>
      <c r="N18" s="60">
        <f t="shared" si="6"/>
        <v>2.65</v>
      </c>
      <c r="O18" s="60">
        <f t="shared" si="6"/>
        <v>2.65</v>
      </c>
      <c r="P18" s="60">
        <f t="shared" si="6"/>
        <v>1.0857142857142859</v>
      </c>
      <c r="Q18" s="60">
        <f t="shared" si="6"/>
        <v>2.65</v>
      </c>
      <c r="R18" s="61">
        <f t="shared" si="6"/>
        <v>1.0857142857142859</v>
      </c>
    </row>
    <row r="19" spans="2:34" x14ac:dyDescent="0.25">
      <c r="B19" s="262" t="s">
        <v>297</v>
      </c>
      <c r="C19" s="264">
        <v>1</v>
      </c>
      <c r="D19" s="133" t="s">
        <v>298</v>
      </c>
      <c r="E19" s="133"/>
      <c r="F19" s="133"/>
      <c r="G19" s="133"/>
      <c r="H19" s="263"/>
      <c r="K19" s="8" t="s">
        <v>223</v>
      </c>
      <c r="L19" s="77">
        <f>($C$14/L$5)-$C$14</f>
        <v>2539130.4347826056</v>
      </c>
      <c r="M19" s="77">
        <f t="shared" ref="M19:P19" si="7">($C$14/M$5)-$C$14</f>
        <v>2197849.46236559</v>
      </c>
      <c r="N19" s="77">
        <f t="shared" si="7"/>
        <v>2539130.4347826056</v>
      </c>
      <c r="O19" s="77">
        <f t="shared" si="7"/>
        <v>2539130.4347826056</v>
      </c>
      <c r="P19" s="77">
        <f t="shared" si="7"/>
        <v>2197849.46236559</v>
      </c>
      <c r="Q19" s="77">
        <f>($C$14/Q$5)-$C$14</f>
        <v>2539130.4347826056</v>
      </c>
      <c r="R19" s="78">
        <f>($C$14/R$5)-$C$14</f>
        <v>2197849.46236559</v>
      </c>
    </row>
    <row r="20" spans="2:34" x14ac:dyDescent="0.25">
      <c r="B20" s="262" t="s">
        <v>253</v>
      </c>
      <c r="C20" s="264">
        <v>3</v>
      </c>
      <c r="D20" s="133" t="s">
        <v>284</v>
      </c>
      <c r="E20" s="133"/>
      <c r="F20" s="133"/>
      <c r="G20" s="133"/>
      <c r="H20" s="263"/>
      <c r="K20" s="16" t="s">
        <v>245</v>
      </c>
      <c r="L20" s="75">
        <f>L19/$C$14</f>
        <v>8.6956521739130335E-2</v>
      </c>
      <c r="M20" s="75">
        <f t="shared" ref="M20:R20" si="8">M19/$C$14</f>
        <v>7.5268817204301022E-2</v>
      </c>
      <c r="N20" s="75">
        <f t="shared" si="8"/>
        <v>8.6956521739130335E-2</v>
      </c>
      <c r="O20" s="75">
        <f t="shared" si="8"/>
        <v>8.6956521739130335E-2</v>
      </c>
      <c r="P20" s="75">
        <f t="shared" si="8"/>
        <v>7.5268817204301022E-2</v>
      </c>
      <c r="Q20" s="75">
        <f t="shared" si="8"/>
        <v>8.6956521739130335E-2</v>
      </c>
      <c r="R20" s="76">
        <f t="shared" si="8"/>
        <v>7.5268817204301022E-2</v>
      </c>
    </row>
    <row r="21" spans="2:34" x14ac:dyDescent="0.25">
      <c r="B21" s="288" t="s">
        <v>299</v>
      </c>
      <c r="C21" s="280"/>
      <c r="D21" s="133"/>
      <c r="E21" s="133"/>
      <c r="F21" s="133"/>
      <c r="G21" s="133"/>
      <c r="H21" s="263"/>
    </row>
    <row r="22" spans="2:34" x14ac:dyDescent="0.25">
      <c r="B22" s="262" t="s">
        <v>54</v>
      </c>
      <c r="C22" s="133">
        <f t="shared" ref="C22:C27" si="9">IF($C$20=1,D39,IF($C$20=2,D47,IF($C$20=3,D58,1E-68)))</f>
        <v>5.6999999999999998E-4</v>
      </c>
      <c r="D22" s="133"/>
      <c r="E22" s="133"/>
      <c r="F22" s="133"/>
      <c r="G22" s="133"/>
      <c r="H22" s="263"/>
      <c r="K22" t="s">
        <v>251</v>
      </c>
      <c r="L22" t="str">
        <f ca="1">L$4</f>
        <v>NaNMC</v>
      </c>
      <c r="M22" t="str">
        <f t="shared" ref="M22:R22" ca="1" si="10">M$4</f>
        <v>NaMVP</v>
      </c>
      <c r="N22" t="str">
        <f t="shared" ca="1" si="10"/>
        <v>NaMMO</v>
      </c>
      <c r="O22" t="str">
        <f t="shared" ca="1" si="10"/>
        <v>NaNMMT</v>
      </c>
      <c r="P22" t="str">
        <f t="shared" ca="1" si="10"/>
        <v>NaPBA</v>
      </c>
      <c r="Q22" t="str">
        <f t="shared" ca="1" si="10"/>
        <v>LiNMC</v>
      </c>
      <c r="R22" t="str">
        <f t="shared" ca="1" si="10"/>
        <v>LiFP</v>
      </c>
    </row>
    <row r="23" spans="2:34" x14ac:dyDescent="0.25">
      <c r="B23" s="262" t="s">
        <v>48</v>
      </c>
      <c r="C23" s="133">
        <f t="shared" si="9"/>
        <v>9.5469999999999999E-2</v>
      </c>
      <c r="D23" s="133"/>
      <c r="E23" s="133"/>
      <c r="F23" s="133"/>
      <c r="G23" s="133"/>
      <c r="H23" s="267"/>
      <c r="I23" s="41"/>
      <c r="K23" t="s">
        <v>54</v>
      </c>
      <c r="L23">
        <f>IF($C$19=0,Resume_SensAnal!D16,Resume_SensAnal!F16)</f>
        <v>0.37241610535655212</v>
      </c>
      <c r="M23">
        <f ca="1">IF($C$19=0,OFFSET(Resume_SensAnal!$D16,,M$3,,),OFFSET(Resume_SensAnal!$F16,,M$3,,))</f>
        <v>0.64029277789099059</v>
      </c>
      <c r="N23" s="64">
        <f ca="1">IF($C$19=0,OFFSET(Resume_SensAnal!$D16,,N$3,,),OFFSET(Resume_SensAnal!$F16,,N$3,,))</f>
        <v>0.2068341383469729</v>
      </c>
      <c r="O23" s="64">
        <f ca="1">IF($C$19=0,OFFSET(Resume_SensAnal!$D16,,O$3,,),OFFSET(Resume_SensAnal!$F16,,O$3,,))</f>
        <v>0.19401289717113313</v>
      </c>
      <c r="P23" s="64">
        <f ca="1">IF($C$19=0,OFFSET(Resume_SensAnal!$D16,,P$3,,),OFFSET(Resume_SensAnal!$F16,,P$3,,))</f>
        <v>0.29160132973718866</v>
      </c>
      <c r="Q23" s="64">
        <f ca="1">IF($C$19=0,OFFSET(Resume_SensAnal!$D16,,Q$3,,),OFFSET(Resume_SensAnal!$F16,,Q$3,,))</f>
        <v>0.1505033723390517</v>
      </c>
      <c r="R23" s="64">
        <f ca="1">IF($C$19=0,OFFSET(Resume_SensAnal!$D16,,R$3,,),OFFSET(Resume_SensAnal!$F16,,R$3,,))</f>
        <v>0.2191813833433216</v>
      </c>
      <c r="S23" t="s">
        <v>7</v>
      </c>
    </row>
    <row r="24" spans="2:34" x14ac:dyDescent="0.25">
      <c r="B24" s="262" t="s">
        <v>70</v>
      </c>
      <c r="C24" s="133">
        <f t="shared" si="9"/>
        <v>9.41942E-5</v>
      </c>
      <c r="D24" s="133"/>
      <c r="E24" s="133"/>
      <c r="F24" s="133"/>
      <c r="G24" s="133"/>
      <c r="H24" s="263"/>
      <c r="K24" t="s">
        <v>48</v>
      </c>
      <c r="L24" s="64">
        <f>IF($C$19=0,Resume_SensAnal!D17,Resume_SensAnal!F17)</f>
        <v>54.753441997216719</v>
      </c>
      <c r="M24" s="64">
        <f ca="1">IF($C$19=0,OFFSET(Resume_SensAnal!$D17,,M$3,,),OFFSET(Resume_SensAnal!$F17,,M$3,,))</f>
        <v>81.329676925399383</v>
      </c>
      <c r="N24" s="64">
        <f ca="1">IF($C$19=0,OFFSET(Resume_SensAnal!$D17,,N$3,,),OFFSET(Resume_SensAnal!$F17,,N$3,,))</f>
        <v>45.995894454133762</v>
      </c>
      <c r="O24" s="64">
        <f ca="1">IF($C$19=0,OFFSET(Resume_SensAnal!$D17,,O$3,,),OFFSET(Resume_SensAnal!$F17,,O$3,,))</f>
        <v>37.259880265211002</v>
      </c>
      <c r="P24" s="64">
        <f ca="1">IF($C$19=0,OFFSET(Resume_SensAnal!$D17,,P$3,,),OFFSET(Resume_SensAnal!$F17,,P$3,,))</f>
        <v>73.937590164962671</v>
      </c>
      <c r="Q24" s="64">
        <f ca="1">IF($C$19=0,OFFSET(Resume_SensAnal!$D17,,Q$3,,),OFFSET(Resume_SensAnal!$F17,,Q$3,,))</f>
        <v>27.419568899437472</v>
      </c>
      <c r="R24" s="64">
        <f ca="1">IF($C$19=0,OFFSET(Resume_SensAnal!$D17,,R$3,,),OFFSET(Resume_SensAnal!$F17,,R$3,,))</f>
        <v>43.045628721588145</v>
      </c>
      <c r="S24" t="s">
        <v>9</v>
      </c>
    </row>
    <row r="25" spans="2:34" ht="14.45" customHeight="1" x14ac:dyDescent="0.25">
      <c r="B25" s="262" t="s">
        <v>71</v>
      </c>
      <c r="C25" s="133">
        <f t="shared" si="9"/>
        <v>1.44753E-5</v>
      </c>
      <c r="D25" s="133"/>
      <c r="E25" s="133"/>
      <c r="F25" s="133"/>
      <c r="G25" s="133"/>
      <c r="H25" s="263"/>
      <c r="K25" t="s">
        <v>70</v>
      </c>
      <c r="L25" s="64">
        <f>IF($C$19=0,Resume_SensAnal!D18,Resume_SensAnal!F18)</f>
        <v>3.6492356831153969E-2</v>
      </c>
      <c r="M25" s="64">
        <f ca="1">IF($C$19=0,OFFSET(Resume_SensAnal!$D18,,M$3,,),OFFSET(Resume_SensAnal!$F18,,M$3,,))</f>
        <v>0.1700390956832962</v>
      </c>
      <c r="N25" s="64">
        <f ca="1">IF($C$19=0,OFFSET(Resume_SensAnal!$D18,,N$3,,),OFFSET(Resume_SensAnal!$F18,,N$3,,))</f>
        <v>1.4391044272046646E-2</v>
      </c>
      <c r="O25" s="64">
        <f ca="1">IF($C$19=0,OFFSET(Resume_SensAnal!$D18,,O$3,,),OFFSET(Resume_SensAnal!$F18,,O$3,,))</f>
        <v>1.424957197581448E-2</v>
      </c>
      <c r="P25" s="64">
        <f ca="1">IF($C$19=0,OFFSET(Resume_SensAnal!$D18,,P$3,,),OFFSET(Resume_SensAnal!$F18,,P$3,,))</f>
        <v>1.9367220723828637E-2</v>
      </c>
      <c r="Q25" s="64">
        <f ca="1">IF($C$19=0,OFFSET(Resume_SensAnal!$D18,,Q$3,,),OFFSET(Resume_SensAnal!$F18,,Q$3,,))</f>
        <v>1.9079852051812979E-2</v>
      </c>
      <c r="R25" s="64">
        <f ca="1">IF($C$19=0,OFFSET(Resume_SensAnal!$D18,,R$3,,),OFFSET(Resume_SensAnal!$F18,,R$3,,))</f>
        <v>2.61971943923162E-2</v>
      </c>
      <c r="S25" t="str">
        <f>Resume_SensAnal!Y18</f>
        <v>mCTUh</v>
      </c>
    </row>
    <row r="26" spans="2:34" x14ac:dyDescent="0.25">
      <c r="B26" s="262" t="s">
        <v>56</v>
      </c>
      <c r="C26" s="133">
        <f t="shared" si="9"/>
        <v>1.0234799999999999E-8</v>
      </c>
      <c r="D26" s="133"/>
      <c r="E26" s="133"/>
      <c r="F26" s="133"/>
      <c r="G26" s="133"/>
      <c r="H26" s="263"/>
      <c r="K26" t="s">
        <v>71</v>
      </c>
      <c r="L26" s="64">
        <f>IF($C$19=0,Resume_SensAnal!D19,Resume_SensAnal!F19)</f>
        <v>7.9586888186780058E-3</v>
      </c>
      <c r="M26" s="64">
        <f ca="1">IF($C$19=0,OFFSET(Resume_SensAnal!$D19,,M$3,,),OFFSET(Resume_SensAnal!$F19,,M$3,,))</f>
        <v>3.912304348993932E-3</v>
      </c>
      <c r="N26" s="64">
        <f ca="1">IF($C$19=0,OFFSET(Resume_SensAnal!$D19,,N$3,,),OFFSET(Resume_SensAnal!$F19,,N$3,,))</f>
        <v>1.4530192981002986E-3</v>
      </c>
      <c r="O26" s="64">
        <f ca="1">IF($C$19=0,OFFSET(Resume_SensAnal!$D19,,O$3,,),OFFSET(Resume_SensAnal!$F19,,O$3,,))</f>
        <v>2.9663650510875928E-3</v>
      </c>
      <c r="P26" s="64">
        <f ca="1">IF($C$19=0,OFFSET(Resume_SensAnal!$D19,,P$3,,),OFFSET(Resume_SensAnal!$F19,,P$3,,))</f>
        <v>2.1325973781596954E-3</v>
      </c>
      <c r="Q26" s="64">
        <f ca="1">IF($C$19=0,OFFSET(Resume_SensAnal!$D19,,Q$3,,),OFFSET(Resume_SensAnal!$F19,,Q$3,,))</f>
        <v>1.703811762328887E-3</v>
      </c>
      <c r="R26" s="64">
        <f ca="1">IF($C$19=0,OFFSET(Resume_SensAnal!$D19,,R$3,,),OFFSET(Resume_SensAnal!$F19,,R$3,,))</f>
        <v>5.8228955436285222E-3</v>
      </c>
      <c r="S26" t="s">
        <v>25</v>
      </c>
    </row>
    <row r="27" spans="2:34" ht="14.45" customHeight="1" x14ac:dyDescent="0.25">
      <c r="B27" s="262" t="s">
        <v>57</v>
      </c>
      <c r="C27" s="133">
        <f t="shared" si="9"/>
        <v>9.0368499999999994E-5</v>
      </c>
      <c r="D27" s="133"/>
      <c r="E27" s="133"/>
      <c r="F27" s="133"/>
      <c r="G27" s="133"/>
      <c r="H27" s="268"/>
      <c r="I27" s="42"/>
      <c r="K27" t="s">
        <v>56</v>
      </c>
      <c r="L27" s="64">
        <f>IF($C$19=0,Resume_SensAnal!D20,Resume_SensAnal!F20)</f>
        <v>7.5256224513873785E-6</v>
      </c>
      <c r="M27" s="64">
        <f ca="1">IF($C$19=0,OFFSET(Resume_SensAnal!$D20,,M$3,,),OFFSET(Resume_SensAnal!$F20,,M$3,,))</f>
        <v>7.1322696519186432E-6</v>
      </c>
      <c r="N27" s="64">
        <f ca="1">IF($C$19=0,OFFSET(Resume_SensAnal!$D20,,N$3,,),OFFSET(Resume_SensAnal!$F20,,N$3,,))</f>
        <v>3.721214009810909E-6</v>
      </c>
      <c r="O27" s="64">
        <f ca="1">IF($C$19=0,OFFSET(Resume_SensAnal!$D20,,O$3,,),OFFSET(Resume_SensAnal!$F20,,O$3,,))</f>
        <v>3.3303443542710411E-6</v>
      </c>
      <c r="P27" s="64">
        <f ca="1">IF($C$19=0,OFFSET(Resume_SensAnal!$D20,,P$3,,),OFFSET(Resume_SensAnal!$F20,,P$3,,))</f>
        <v>8.149482531518534E-6</v>
      </c>
      <c r="Q27" s="64">
        <f ca="1">IF($C$19=0,OFFSET(Resume_SensAnal!$D20,,Q$3,,),OFFSET(Resume_SensAnal!$F20,,Q$3,,))</f>
        <v>3.0984321731065571E-6</v>
      </c>
      <c r="R27" s="64">
        <f ca="1">IF($C$19=0,OFFSET(Resume_SensAnal!$D20,,R$3,,),OFFSET(Resume_SensAnal!$F20,,R$3,,))</f>
        <v>3.6196093401275043E-6</v>
      </c>
      <c r="S27" t="s">
        <v>27</v>
      </c>
    </row>
    <row r="28" spans="2:34" ht="15.75" thickBot="1" x14ac:dyDescent="0.3">
      <c r="B28" s="269"/>
      <c r="C28" s="270"/>
      <c r="D28" s="270"/>
      <c r="E28" s="270"/>
      <c r="F28" s="270"/>
      <c r="G28" s="270"/>
      <c r="H28" s="271"/>
      <c r="I28" s="42"/>
      <c r="K28" t="s">
        <v>57</v>
      </c>
      <c r="L28" s="64">
        <f>IF($C$19=0,Resume_SensAnal!D21,Resume_SensAnal!F21)</f>
        <v>2.9624008380634836E-2</v>
      </c>
      <c r="M28" s="64">
        <f ca="1">IF($C$19=0,OFFSET(Resume_SensAnal!$D21,,M$3,,),OFFSET(Resume_SensAnal!$F21,,M$3,,))</f>
        <v>5.1869583465693737E-2</v>
      </c>
      <c r="N28" s="64">
        <f ca="1">IF($C$19=0,OFFSET(Resume_SensAnal!$D21,,N$3,,),OFFSET(Resume_SensAnal!$F21,,N$3,,))</f>
        <v>2.5459425092800872E-2</v>
      </c>
      <c r="O28" s="64">
        <f ca="1">IF($C$19=0,OFFSET(Resume_SensAnal!$D21,,O$3,,),OFFSET(Resume_SensAnal!$F21,,O$3,,))</f>
        <v>1.4705596955391677E-2</v>
      </c>
      <c r="P28" s="64">
        <f ca="1">IF($C$19=0,OFFSET(Resume_SensAnal!$D21,,P$3,,),OFFSET(Resume_SensAnal!$F21,,P$3,,))</f>
        <v>2.6343849965502097E-2</v>
      </c>
      <c r="Q28" s="64">
        <f ca="1">IF($C$19=0,OFFSET(Resume_SensAnal!$D21,,Q$3,,),OFFSET(Resume_SensAnal!$F21,,Q$3,,))</f>
        <v>1.3441181680594553E-2</v>
      </c>
      <c r="R28" s="64">
        <f ca="1">IF($C$19=0,OFFSET(Resume_SensAnal!$D21,,R$3,,),OFFSET(Resume_SensAnal!$F21,,R$3,,))</f>
        <v>1.9747210974044565E-2</v>
      </c>
      <c r="S28" t="s">
        <v>29</v>
      </c>
    </row>
    <row r="29" spans="2:34" s="64" customFormat="1" x14ac:dyDescent="0.25">
      <c r="H29" s="42"/>
      <c r="I29" s="42"/>
      <c r="W29"/>
      <c r="X29"/>
      <c r="Y29"/>
      <c r="Z29"/>
      <c r="AA29"/>
      <c r="AB29"/>
      <c r="AC29"/>
      <c r="AD29"/>
      <c r="AE29"/>
      <c r="AF29"/>
      <c r="AG29"/>
      <c r="AH29"/>
    </row>
    <row r="30" spans="2:34" s="64" customFormat="1" x14ac:dyDescent="0.25">
      <c r="H30" s="42"/>
      <c r="I30" s="42"/>
      <c r="K30" s="64" t="s">
        <v>357</v>
      </c>
      <c r="L30" s="64">
        <v>136.31</v>
      </c>
      <c r="M30" s="129">
        <v>152.46717232698828</v>
      </c>
      <c r="N30" s="129">
        <v>157.08000000000001</v>
      </c>
      <c r="O30" s="129">
        <v>171.91012615929549</v>
      </c>
      <c r="P30" s="129">
        <v>124.1</v>
      </c>
      <c r="Q30" s="129">
        <v>272.11478270288444</v>
      </c>
      <c r="R30" s="129">
        <v>197.41872402425963</v>
      </c>
      <c r="W30"/>
      <c r="X30"/>
      <c r="Y30"/>
      <c r="Z30"/>
      <c r="AA30"/>
      <c r="AB30"/>
      <c r="AC30"/>
      <c r="AD30"/>
      <c r="AE30"/>
      <c r="AF30"/>
      <c r="AG30"/>
      <c r="AH30"/>
    </row>
    <row r="31" spans="2:34" s="64" customFormat="1" x14ac:dyDescent="0.25">
      <c r="H31" s="42"/>
      <c r="I31" s="42"/>
      <c r="K31" s="64" t="s">
        <v>358</v>
      </c>
      <c r="L31" s="64">
        <f>L30/L12</f>
        <v>1</v>
      </c>
      <c r="M31" s="132">
        <f t="shared" ref="M31:R31" si="11">M30/M12</f>
        <v>1</v>
      </c>
      <c r="N31" s="132">
        <f t="shared" si="11"/>
        <v>1</v>
      </c>
      <c r="O31" s="132">
        <f t="shared" si="11"/>
        <v>1</v>
      </c>
      <c r="P31" s="132">
        <f t="shared" si="11"/>
        <v>1</v>
      </c>
      <c r="Q31" s="132">
        <f t="shared" si="11"/>
        <v>1</v>
      </c>
      <c r="R31" s="132">
        <f t="shared" si="11"/>
        <v>1</v>
      </c>
      <c r="W31"/>
      <c r="X31"/>
      <c r="Y31"/>
      <c r="Z31"/>
      <c r="AA31"/>
      <c r="AB31"/>
      <c r="AC31"/>
      <c r="AD31"/>
      <c r="AE31"/>
      <c r="AF31"/>
      <c r="AG31"/>
      <c r="AH31"/>
    </row>
    <row r="32" spans="2:34" ht="14.45" customHeight="1" x14ac:dyDescent="0.25">
      <c r="H32" s="42"/>
      <c r="I32" s="42"/>
      <c r="L32" s="41"/>
    </row>
    <row r="33" spans="2:19" x14ac:dyDescent="0.25">
      <c r="H33" s="42"/>
      <c r="I33" s="42"/>
      <c r="K33" t="s">
        <v>252</v>
      </c>
      <c r="L33" t="str">
        <f ca="1">L$4</f>
        <v>NaNMC</v>
      </c>
      <c r="M33" t="str">
        <f t="shared" ref="M33:R33" ca="1" si="12">M$4</f>
        <v>NaMVP</v>
      </c>
      <c r="N33" t="str">
        <f t="shared" ca="1" si="12"/>
        <v>NaMMO</v>
      </c>
      <c r="O33" t="str">
        <f t="shared" ca="1" si="12"/>
        <v>NaNMMT</v>
      </c>
      <c r="P33" t="str">
        <f t="shared" ca="1" si="12"/>
        <v>NaPBA</v>
      </c>
      <c r="Q33" t="str">
        <f t="shared" ca="1" si="12"/>
        <v>LiNMC</v>
      </c>
      <c r="R33" t="str">
        <f t="shared" ca="1" si="12"/>
        <v>LiFP</v>
      </c>
    </row>
    <row r="34" spans="2:19" ht="14.45" customHeight="1" thickBot="1" x14ac:dyDescent="0.3">
      <c r="H34" s="42"/>
      <c r="I34" s="42"/>
      <c r="K34" t="s">
        <v>54</v>
      </c>
      <c r="L34" s="64">
        <f>L23*L$31</f>
        <v>0.37241610535655212</v>
      </c>
      <c r="M34" s="64">
        <f t="shared" ref="M34:R34" ca="1" si="13">M23*M$31</f>
        <v>0.64029277789099059</v>
      </c>
      <c r="N34" s="64">
        <f t="shared" ca="1" si="13"/>
        <v>0.2068341383469729</v>
      </c>
      <c r="O34" s="64">
        <f t="shared" ca="1" si="13"/>
        <v>0.19401289717113313</v>
      </c>
      <c r="P34" s="64">
        <f t="shared" ca="1" si="13"/>
        <v>0.29160132973718866</v>
      </c>
      <c r="Q34" s="64">
        <f t="shared" ca="1" si="13"/>
        <v>0.1505033723390517</v>
      </c>
      <c r="R34" s="64">
        <f t="shared" ca="1" si="13"/>
        <v>0.2191813833433216</v>
      </c>
      <c r="S34" t="s">
        <v>7</v>
      </c>
    </row>
    <row r="35" spans="2:19" x14ac:dyDescent="0.25">
      <c r="B35" s="272" t="s">
        <v>377</v>
      </c>
      <c r="C35" s="103"/>
      <c r="D35" s="103"/>
      <c r="E35" s="103"/>
      <c r="F35" s="103"/>
      <c r="G35" s="103"/>
      <c r="H35" s="273"/>
      <c r="I35" s="42"/>
      <c r="K35" t="s">
        <v>48</v>
      </c>
      <c r="L35" s="64">
        <f>L24*L$31</f>
        <v>54.753441997216719</v>
      </c>
      <c r="M35" s="64">
        <f t="shared" ref="L35:R39" ca="1" si="14">M24*M$31</f>
        <v>81.329676925399383</v>
      </c>
      <c r="N35" s="64">
        <f t="shared" ca="1" si="14"/>
        <v>45.995894454133762</v>
      </c>
      <c r="O35" s="64">
        <f t="shared" ca="1" si="14"/>
        <v>37.259880265211002</v>
      </c>
      <c r="P35" s="64">
        <f t="shared" ca="1" si="14"/>
        <v>73.937590164962671</v>
      </c>
      <c r="Q35" s="64">
        <f t="shared" ca="1" si="14"/>
        <v>27.419568899437472</v>
      </c>
      <c r="R35" s="64">
        <f t="shared" ca="1" si="14"/>
        <v>43.045628721588145</v>
      </c>
      <c r="S35" t="s">
        <v>9</v>
      </c>
    </row>
    <row r="36" spans="2:19" ht="14.45" customHeight="1" x14ac:dyDescent="0.25">
      <c r="B36" s="262"/>
      <c r="C36" s="133"/>
      <c r="D36" s="133"/>
      <c r="E36" s="133"/>
      <c r="F36" s="133"/>
      <c r="G36" s="133"/>
      <c r="H36" s="268"/>
      <c r="I36" s="42"/>
      <c r="K36" t="s">
        <v>70</v>
      </c>
      <c r="L36" s="64">
        <f t="shared" si="14"/>
        <v>3.6492356831153969E-2</v>
      </c>
      <c r="M36" s="64">
        <f t="shared" ca="1" si="14"/>
        <v>0.1700390956832962</v>
      </c>
      <c r="N36" s="64">
        <f t="shared" ca="1" si="14"/>
        <v>1.4391044272046646E-2</v>
      </c>
      <c r="O36" s="64">
        <f t="shared" ca="1" si="14"/>
        <v>1.424957197581448E-2</v>
      </c>
      <c r="P36" s="64">
        <f t="shared" ca="1" si="14"/>
        <v>1.9367220723828637E-2</v>
      </c>
      <c r="Q36" s="64">
        <f t="shared" ca="1" si="14"/>
        <v>1.9079852051812979E-2</v>
      </c>
      <c r="R36" s="64">
        <f t="shared" ca="1" si="14"/>
        <v>2.61971943923162E-2</v>
      </c>
      <c r="S36" t="s">
        <v>112</v>
      </c>
    </row>
    <row r="37" spans="2:19" x14ac:dyDescent="0.25">
      <c r="B37" s="288" t="s">
        <v>256</v>
      </c>
      <c r="C37" s="280"/>
      <c r="D37" s="280"/>
      <c r="E37" s="280"/>
      <c r="F37" s="280"/>
      <c r="G37" s="133"/>
      <c r="H37" s="268"/>
      <c r="I37" s="42"/>
      <c r="K37" t="s">
        <v>71</v>
      </c>
      <c r="L37" s="64">
        <f t="shared" si="14"/>
        <v>7.9586888186780058E-3</v>
      </c>
      <c r="M37" s="64">
        <f t="shared" ca="1" si="14"/>
        <v>3.912304348993932E-3</v>
      </c>
      <c r="N37" s="64">
        <f t="shared" ca="1" si="14"/>
        <v>1.4530192981002986E-3</v>
      </c>
      <c r="O37" s="64">
        <f t="shared" ca="1" si="14"/>
        <v>2.9663650510875928E-3</v>
      </c>
      <c r="P37" s="64">
        <f t="shared" ca="1" si="14"/>
        <v>2.1325973781596954E-3</v>
      </c>
      <c r="Q37" s="64">
        <f t="shared" ca="1" si="14"/>
        <v>1.703811762328887E-3</v>
      </c>
      <c r="R37" s="64">
        <f t="shared" ca="1" si="14"/>
        <v>5.8228955436285222E-3</v>
      </c>
      <c r="S37" t="s">
        <v>25</v>
      </c>
    </row>
    <row r="38" spans="2:19" ht="14.45" customHeight="1" x14ac:dyDescent="0.25">
      <c r="B38" s="262" t="s">
        <v>240</v>
      </c>
      <c r="C38" s="133"/>
      <c r="D38" s="133" t="s">
        <v>241</v>
      </c>
      <c r="E38" s="133"/>
      <c r="F38" s="133"/>
      <c r="G38" s="133" t="s">
        <v>376</v>
      </c>
      <c r="H38" s="263"/>
      <c r="K38" t="s">
        <v>56</v>
      </c>
      <c r="L38" s="64">
        <f t="shared" si="14"/>
        <v>7.5256224513873785E-6</v>
      </c>
      <c r="M38" s="64">
        <f t="shared" ca="1" si="14"/>
        <v>7.1322696519186432E-6</v>
      </c>
      <c r="N38" s="64">
        <f t="shared" ca="1" si="14"/>
        <v>3.721214009810909E-6</v>
      </c>
      <c r="O38" s="64">
        <f t="shared" ca="1" si="14"/>
        <v>3.3303443542710411E-6</v>
      </c>
      <c r="P38" s="64">
        <f t="shared" ca="1" si="14"/>
        <v>8.149482531518534E-6</v>
      </c>
      <c r="Q38" s="64">
        <f t="shared" ca="1" si="14"/>
        <v>3.0984321731065571E-6</v>
      </c>
      <c r="R38" s="64">
        <f t="shared" ca="1" si="14"/>
        <v>3.6196093401275043E-6</v>
      </c>
      <c r="S38" t="s">
        <v>27</v>
      </c>
    </row>
    <row r="39" spans="2:19" x14ac:dyDescent="0.25">
      <c r="B39" s="262" t="s">
        <v>54</v>
      </c>
      <c r="C39" s="133" t="s">
        <v>242</v>
      </c>
      <c r="D39" s="133">
        <v>2.2200000000000002E-3</v>
      </c>
      <c r="E39" s="133" t="s">
        <v>7</v>
      </c>
      <c r="F39" s="133" t="s">
        <v>75</v>
      </c>
      <c r="G39" s="133">
        <f t="shared" ref="G39:G44" si="15">D39/MAX($D$39:$D$63)</f>
        <v>5.1506925593373708E-3</v>
      </c>
      <c r="H39" s="263"/>
      <c r="K39" t="s">
        <v>57</v>
      </c>
      <c r="L39" s="64">
        <f t="shared" si="14"/>
        <v>2.9624008380634836E-2</v>
      </c>
      <c r="M39" s="64">
        <f t="shared" ca="1" si="14"/>
        <v>5.1869583465693737E-2</v>
      </c>
      <c r="N39" s="64">
        <f t="shared" ca="1" si="14"/>
        <v>2.5459425092800872E-2</v>
      </c>
      <c r="O39" s="64">
        <f t="shared" ca="1" si="14"/>
        <v>1.4705596955391677E-2</v>
      </c>
      <c r="P39" s="64">
        <f t="shared" ca="1" si="14"/>
        <v>2.6343849965502097E-2</v>
      </c>
      <c r="Q39" s="64">
        <f t="shared" ca="1" si="14"/>
        <v>1.3441181680594553E-2</v>
      </c>
      <c r="R39" s="64">
        <f t="shared" ca="1" si="14"/>
        <v>1.9747210974044565E-2</v>
      </c>
      <c r="S39" t="s">
        <v>29</v>
      </c>
    </row>
    <row r="40" spans="2:19" x14ac:dyDescent="0.25">
      <c r="B40" s="262" t="s">
        <v>48</v>
      </c>
      <c r="C40" s="133" t="s">
        <v>242</v>
      </c>
      <c r="D40" s="133">
        <v>0.43101</v>
      </c>
      <c r="E40" s="133" t="s">
        <v>9</v>
      </c>
      <c r="F40" s="133" t="s">
        <v>75</v>
      </c>
      <c r="G40" s="133">
        <f t="shared" si="15"/>
        <v>1</v>
      </c>
      <c r="H40" s="263"/>
    </row>
    <row r="41" spans="2:19" x14ac:dyDescent="0.25">
      <c r="B41" s="262" t="s">
        <v>70</v>
      </c>
      <c r="C41" s="133" t="s">
        <v>242</v>
      </c>
      <c r="D41" s="274">
        <f>0.0000001742911*1000</f>
        <v>1.7429110000000001E-4</v>
      </c>
      <c r="E41" s="133" t="s">
        <v>315</v>
      </c>
      <c r="F41" s="133" t="s">
        <v>75</v>
      </c>
      <c r="G41" s="133">
        <f t="shared" si="15"/>
        <v>4.0437832068861515E-4</v>
      </c>
      <c r="H41" s="263"/>
      <c r="J41" s="17" t="s">
        <v>380</v>
      </c>
      <c r="K41" s="37" t="s">
        <v>254</v>
      </c>
      <c r="L41" s="17" t="str">
        <f ca="1">L$4</f>
        <v>NaNMC</v>
      </c>
      <c r="M41" s="17" t="str">
        <f t="shared" ref="M41:R41" ca="1" si="16">M$4</f>
        <v>NaMVP</v>
      </c>
      <c r="N41" s="17" t="str">
        <f t="shared" ca="1" si="16"/>
        <v>NaMMO</v>
      </c>
      <c r="O41" s="17" t="str">
        <f t="shared" ca="1" si="16"/>
        <v>NaNMMT</v>
      </c>
      <c r="P41" s="17" t="str">
        <f t="shared" ca="1" si="16"/>
        <v>NaPBA</v>
      </c>
      <c r="Q41" s="17" t="str">
        <f t="shared" ca="1" si="16"/>
        <v>LiNMC</v>
      </c>
      <c r="R41" s="17" t="str">
        <f t="shared" ca="1" si="16"/>
        <v>LiFP</v>
      </c>
    </row>
    <row r="42" spans="2:19" x14ac:dyDescent="0.25">
      <c r="B42" s="262" t="s">
        <v>71</v>
      </c>
      <c r="C42" s="133" t="s">
        <v>242</v>
      </c>
      <c r="D42" s="274">
        <v>3.2511600000000001E-6</v>
      </c>
      <c r="E42" s="133" t="s">
        <v>25</v>
      </c>
      <c r="F42" s="133" t="s">
        <v>75</v>
      </c>
      <c r="G42" s="133">
        <f t="shared" si="15"/>
        <v>7.543119649196074E-6</v>
      </c>
      <c r="H42" s="263"/>
      <c r="J42" s="17">
        <v>0</v>
      </c>
      <c r="K42" s="17" t="s">
        <v>246</v>
      </c>
      <c r="L42" s="47">
        <f t="shared" ref="L42:R42" ca="1" si="17">OFFSET(L$34,$J42,,,)*L$11*$C$5</f>
        <v>1173.9203321021753</v>
      </c>
      <c r="M42" s="47">
        <f t="shared" ca="1" si="17"/>
        <v>1996.6118880471747</v>
      </c>
      <c r="N42" s="47">
        <f t="shared" ca="1" si="17"/>
        <v>651.97717522415371</v>
      </c>
      <c r="O42" s="47">
        <f t="shared" ca="1" si="17"/>
        <v>611.56239325683259</v>
      </c>
      <c r="P42" s="47">
        <f t="shared" ca="1" si="17"/>
        <v>909.29446907295392</v>
      </c>
      <c r="Q42" s="47">
        <f t="shared" ca="1" si="17"/>
        <v>474.41280411222812</v>
      </c>
      <c r="R42" s="47">
        <f t="shared" ca="1" si="17"/>
        <v>683.46882978025019</v>
      </c>
    </row>
    <row r="43" spans="2:19" x14ac:dyDescent="0.25">
      <c r="B43" s="262" t="s">
        <v>56</v>
      </c>
      <c r="C43" s="133" t="s">
        <v>242</v>
      </c>
      <c r="D43" s="274">
        <v>1.79507E-8</v>
      </c>
      <c r="E43" s="133" t="s">
        <v>27</v>
      </c>
      <c r="F43" s="133" t="s">
        <v>75</v>
      </c>
      <c r="G43" s="133">
        <f t="shared" si="15"/>
        <v>4.1647989605809607E-8</v>
      </c>
      <c r="H43" s="263"/>
      <c r="J43" s="17">
        <v>0</v>
      </c>
      <c r="K43" s="48" t="s">
        <v>247</v>
      </c>
      <c r="L43" s="47">
        <f t="shared" ref="L43:R43" ca="1" si="18">OFFSET($C$22,$J43,,,)*L$19</f>
        <v>1447.3043478260852</v>
      </c>
      <c r="M43" s="47">
        <f t="shared" ca="1" si="18"/>
        <v>1252.7741935483862</v>
      </c>
      <c r="N43" s="47">
        <f t="shared" ca="1" si="18"/>
        <v>1447.3043478260852</v>
      </c>
      <c r="O43" s="47">
        <f t="shared" ca="1" si="18"/>
        <v>1447.3043478260852</v>
      </c>
      <c r="P43" s="47">
        <f t="shared" ca="1" si="18"/>
        <v>1252.7741935483862</v>
      </c>
      <c r="Q43" s="47">
        <f t="shared" ca="1" si="18"/>
        <v>1447.3043478260852</v>
      </c>
      <c r="R43" s="47">
        <f t="shared" ca="1" si="18"/>
        <v>1252.7741935483862</v>
      </c>
    </row>
    <row r="44" spans="2:19" x14ac:dyDescent="0.25">
      <c r="B44" s="262" t="s">
        <v>57</v>
      </c>
      <c r="C44" s="133" t="s">
        <v>242</v>
      </c>
      <c r="D44" s="133">
        <v>1.6000000000000001E-4</v>
      </c>
      <c r="E44" s="133" t="s">
        <v>29</v>
      </c>
      <c r="F44" s="133" t="s">
        <v>75</v>
      </c>
      <c r="G44" s="133">
        <f t="shared" si="15"/>
        <v>3.7122108535764833E-4</v>
      </c>
      <c r="H44" s="263"/>
      <c r="J44" s="17">
        <v>0</v>
      </c>
      <c r="K44" s="48" t="s">
        <v>248</v>
      </c>
      <c r="L44" s="47">
        <f ca="1">L42*L$18</f>
        <v>3110.8888800707646</v>
      </c>
      <c r="M44" s="47">
        <f t="shared" ref="M44:R44" ca="1" si="19">M42*M$18</f>
        <v>2167.7500498797899</v>
      </c>
      <c r="N44" s="47">
        <f t="shared" ca="1" si="19"/>
        <v>1727.7395143440074</v>
      </c>
      <c r="O44" s="47">
        <f t="shared" ca="1" si="19"/>
        <v>1620.6403421306063</v>
      </c>
      <c r="P44" s="47">
        <f t="shared" ca="1" si="19"/>
        <v>987.23399499349296</v>
      </c>
      <c r="Q44" s="47">
        <f t="shared" ca="1" si="19"/>
        <v>1257.1939308974045</v>
      </c>
      <c r="R44" s="47">
        <f t="shared" ca="1" si="19"/>
        <v>742.05187233284312</v>
      </c>
    </row>
    <row r="45" spans="2:19" x14ac:dyDescent="0.25">
      <c r="B45" s="262" t="s">
        <v>277</v>
      </c>
      <c r="C45" s="133" t="s">
        <v>278</v>
      </c>
      <c r="D45" s="133"/>
      <c r="E45" s="133"/>
      <c r="F45" s="133"/>
      <c r="G45" s="133"/>
      <c r="H45" s="263"/>
      <c r="J45" s="62"/>
      <c r="K45" s="62"/>
      <c r="L45" s="47">
        <f ca="1">SUM(L42:L44)</f>
        <v>5732.1135599990248</v>
      </c>
      <c r="M45" s="47">
        <f t="shared" ref="M45:R45" ca="1" si="20">SUM(M42:M44)</f>
        <v>5417.1361314753503</v>
      </c>
      <c r="N45" s="47">
        <f t="shared" ca="1" si="20"/>
        <v>3827.0210373942464</v>
      </c>
      <c r="O45" s="47">
        <f t="shared" ca="1" si="20"/>
        <v>3679.5070832135239</v>
      </c>
      <c r="P45" s="47">
        <f t="shared" ca="1" si="20"/>
        <v>3149.3026576148332</v>
      </c>
      <c r="Q45" s="47">
        <f t="shared" ca="1" si="20"/>
        <v>3178.9110828357179</v>
      </c>
      <c r="R45" s="47">
        <f t="shared" ca="1" si="20"/>
        <v>2678.2948956614796</v>
      </c>
    </row>
    <row r="46" spans="2:19" x14ac:dyDescent="0.25">
      <c r="B46" s="262" t="s">
        <v>243</v>
      </c>
      <c r="C46" s="133"/>
      <c r="D46" s="133" t="s">
        <v>244</v>
      </c>
      <c r="E46" s="133"/>
      <c r="F46" s="133"/>
      <c r="G46" s="133"/>
      <c r="H46" s="263"/>
      <c r="J46" s="17"/>
      <c r="K46" s="17"/>
      <c r="L46" s="17"/>
      <c r="M46" s="17"/>
      <c r="N46" s="17"/>
      <c r="O46" s="17"/>
      <c r="P46" s="17"/>
      <c r="Q46" s="17"/>
      <c r="R46" s="17"/>
    </row>
    <row r="47" spans="2:19" x14ac:dyDescent="0.25">
      <c r="B47" s="262" t="s">
        <v>54</v>
      </c>
      <c r="C47" s="133"/>
      <c r="D47" s="274">
        <v>9.0400000000000002E-5</v>
      </c>
      <c r="E47" s="133" t="s">
        <v>7</v>
      </c>
      <c r="F47" s="133" t="s">
        <v>75</v>
      </c>
      <c r="G47" s="133">
        <f t="shared" ref="G47:G52" si="21">D47/MAX($D$39:$D$63)</f>
        <v>2.0973991322707129E-4</v>
      </c>
      <c r="H47" s="263"/>
      <c r="J47" s="17"/>
      <c r="K47" s="37" t="s">
        <v>301</v>
      </c>
      <c r="L47" s="17" t="str">
        <f ca="1">L$4</f>
        <v>NaNMC</v>
      </c>
      <c r="M47" s="17" t="str">
        <f t="shared" ref="M47:R47" ca="1" si="22">M$4</f>
        <v>NaMVP</v>
      </c>
      <c r="N47" s="17" t="str">
        <f t="shared" ca="1" si="22"/>
        <v>NaMMO</v>
      </c>
      <c r="O47" s="17" t="str">
        <f t="shared" ca="1" si="22"/>
        <v>NaNMMT</v>
      </c>
      <c r="P47" s="17" t="str">
        <f t="shared" ca="1" si="22"/>
        <v>NaPBA</v>
      </c>
      <c r="Q47" s="17" t="str">
        <f t="shared" ca="1" si="22"/>
        <v>LiNMC</v>
      </c>
      <c r="R47" s="17" t="str">
        <f t="shared" ca="1" si="22"/>
        <v>LiFP</v>
      </c>
    </row>
    <row r="48" spans="2:19" x14ac:dyDescent="0.25">
      <c r="B48" s="262" t="s">
        <v>48</v>
      </c>
      <c r="C48" s="133"/>
      <c r="D48" s="133">
        <v>1.66E-2</v>
      </c>
      <c r="E48" s="133" t="s">
        <v>9</v>
      </c>
      <c r="F48" s="133" t="s">
        <v>75</v>
      </c>
      <c r="G48" s="133">
        <f t="shared" si="21"/>
        <v>3.851418760585601E-2</v>
      </c>
      <c r="H48" s="263"/>
      <c r="J48" s="17"/>
      <c r="K48" s="17" t="s">
        <v>207</v>
      </c>
      <c r="L48" s="49">
        <f ca="1">(L42/$C$14)*1000</f>
        <v>4.0202751099389568E-2</v>
      </c>
      <c r="M48" s="49">
        <f t="shared" ref="M48:R48" ca="1" si="23">(M42/$C$14)*1000</f>
        <v>6.8377119453670365E-2</v>
      </c>
      <c r="N48" s="49">
        <f t="shared" ca="1" si="23"/>
        <v>2.2327985452881977E-2</v>
      </c>
      <c r="O48" s="49">
        <f t="shared" ca="1" si="23"/>
        <v>2.0943917577288789E-2</v>
      </c>
      <c r="P48" s="49">
        <f t="shared" ca="1" si="23"/>
        <v>3.1140221543594311E-2</v>
      </c>
      <c r="Q48" s="49">
        <f t="shared" ca="1" si="23"/>
        <v>1.6247013839459867E-2</v>
      </c>
      <c r="R48" s="49">
        <f t="shared" ca="1" si="23"/>
        <v>2.340646677329624E-2</v>
      </c>
    </row>
    <row r="49" spans="2:18" x14ac:dyDescent="0.25">
      <c r="B49" s="262" t="s">
        <v>70</v>
      </c>
      <c r="C49" s="133"/>
      <c r="D49" s="275">
        <f>0.0000000487352*1000</f>
        <v>4.8735199999999994E-5</v>
      </c>
      <c r="E49" s="133" t="s">
        <v>315</v>
      </c>
      <c r="F49" s="133" t="s">
        <v>75</v>
      </c>
      <c r="G49" s="274">
        <f>D49/MAX($D$39:$D$63)</f>
        <v>1.1307208649451288E-4</v>
      </c>
      <c r="H49" s="263"/>
      <c r="J49" s="17"/>
      <c r="K49" s="48" t="s">
        <v>366</v>
      </c>
      <c r="L49" s="49">
        <f t="shared" ref="L49:R50" ca="1" si="24">(L43/$C$14)*1000</f>
        <v>4.9565217391304289E-2</v>
      </c>
      <c r="M49" s="49">
        <f t="shared" ca="1" si="24"/>
        <v>4.2903225806451582E-2</v>
      </c>
      <c r="N49" s="49">
        <f t="shared" ca="1" si="24"/>
        <v>4.9565217391304289E-2</v>
      </c>
      <c r="O49" s="49">
        <f t="shared" ca="1" si="24"/>
        <v>4.9565217391304289E-2</v>
      </c>
      <c r="P49" s="49">
        <f t="shared" ca="1" si="24"/>
        <v>4.2903225806451582E-2</v>
      </c>
      <c r="Q49" s="49">
        <f t="shared" ca="1" si="24"/>
        <v>4.9565217391304289E-2</v>
      </c>
      <c r="R49" s="49">
        <f t="shared" ca="1" si="24"/>
        <v>4.2903225806451582E-2</v>
      </c>
    </row>
    <row r="50" spans="2:18" x14ac:dyDescent="0.25">
      <c r="B50" s="262" t="s">
        <v>71</v>
      </c>
      <c r="C50" s="133"/>
      <c r="D50" s="275">
        <v>1.6899999999999999E-6</v>
      </c>
      <c r="E50" s="133" t="s">
        <v>25</v>
      </c>
      <c r="F50" s="133" t="s">
        <v>75</v>
      </c>
      <c r="G50" s="133">
        <f t="shared" si="21"/>
        <v>3.9210227140901601E-6</v>
      </c>
      <c r="H50" s="263"/>
      <c r="J50" s="17"/>
      <c r="K50" s="48" t="s">
        <v>367</v>
      </c>
      <c r="L50" s="49">
        <f t="shared" ca="1" si="24"/>
        <v>0.10653729041338235</v>
      </c>
      <c r="M50" s="49">
        <f t="shared" ca="1" si="24"/>
        <v>7.423801540684212E-2</v>
      </c>
      <c r="N50" s="49">
        <f t="shared" ca="1" si="24"/>
        <v>5.9169161450137238E-2</v>
      </c>
      <c r="O50" s="49">
        <f t="shared" ca="1" si="24"/>
        <v>5.5501381579815288E-2</v>
      </c>
      <c r="P50" s="49">
        <f t="shared" ca="1" si="24"/>
        <v>3.3809383390188116E-2</v>
      </c>
      <c r="Q50" s="49">
        <f t="shared" ca="1" si="24"/>
        <v>4.3054586674568643E-2</v>
      </c>
      <c r="R50" s="49">
        <f t="shared" ca="1" si="24"/>
        <v>2.5412735353864492E-2</v>
      </c>
    </row>
    <row r="51" spans="2:18" ht="15.75" thickBot="1" x14ac:dyDescent="0.3">
      <c r="B51" s="262" t="s">
        <v>56</v>
      </c>
      <c r="C51" s="133"/>
      <c r="D51" s="275">
        <v>1.19E-9</v>
      </c>
      <c r="E51" s="133" t="s">
        <v>27</v>
      </c>
      <c r="F51" s="133" t="s">
        <v>75</v>
      </c>
      <c r="G51" s="133">
        <f t="shared" si="21"/>
        <v>2.7609568223475095E-9</v>
      </c>
      <c r="H51" s="263"/>
      <c r="J51" s="50"/>
      <c r="K51" s="51" t="s">
        <v>249</v>
      </c>
      <c r="L51" s="52">
        <f ca="1">(L45/$C$14)*1000</f>
        <v>0.19630525890407619</v>
      </c>
      <c r="M51" s="52">
        <f t="shared" ref="M51:R51" ca="1" si="25">(M45/$C$14)*1000</f>
        <v>0.18551836066696406</v>
      </c>
      <c r="N51" s="52">
        <f t="shared" ca="1" si="25"/>
        <v>0.1310623642943235</v>
      </c>
      <c r="O51" s="52">
        <f t="shared" ca="1" si="25"/>
        <v>0.12601051654840834</v>
      </c>
      <c r="P51" s="52">
        <f t="shared" ca="1" si="25"/>
        <v>0.10785283074023401</v>
      </c>
      <c r="Q51" s="52">
        <f t="shared" ca="1" si="25"/>
        <v>0.1088668179053328</v>
      </c>
      <c r="R51" s="52">
        <f t="shared" ca="1" si="25"/>
        <v>9.1722427933612322E-2</v>
      </c>
    </row>
    <row r="52" spans="2:18" ht="15.75" thickTop="1" x14ac:dyDescent="0.25">
      <c r="B52" s="262" t="s">
        <v>57</v>
      </c>
      <c r="C52" s="133"/>
      <c r="D52" s="275">
        <v>1.5699999999999999E-5</v>
      </c>
      <c r="E52" s="133" t="s">
        <v>29</v>
      </c>
      <c r="F52" s="133" t="s">
        <v>75</v>
      </c>
      <c r="G52" s="133">
        <f t="shared" si="21"/>
        <v>3.6426069000719235E-5</v>
      </c>
      <c r="H52" s="263"/>
      <c r="L52">
        <v>0</v>
      </c>
      <c r="M52">
        <v>2</v>
      </c>
      <c r="N52" s="64">
        <v>4</v>
      </c>
      <c r="O52" s="64">
        <v>6</v>
      </c>
      <c r="P52" s="64">
        <v>8</v>
      </c>
      <c r="Q52" s="64">
        <v>10</v>
      </c>
      <c r="R52" s="64">
        <v>12</v>
      </c>
    </row>
    <row r="53" spans="2:18" s="64" customFormat="1" x14ac:dyDescent="0.25">
      <c r="B53" s="262" t="s">
        <v>279</v>
      </c>
      <c r="C53" s="133"/>
      <c r="D53" s="275"/>
      <c r="E53" s="133"/>
      <c r="F53" s="133"/>
      <c r="G53" s="133"/>
      <c r="H53" s="263" t="s">
        <v>280</v>
      </c>
      <c r="I53" s="132"/>
      <c r="K53" s="73" t="s">
        <v>295</v>
      </c>
      <c r="L53" s="74">
        <f t="shared" ref="L53:R53" ca="1" si="26">(MAX(OFFSET($K$139,,L52,,),OFFSET($K$228,,L52,,))-L51)</f>
        <v>0.44022012453831566</v>
      </c>
      <c r="M53" s="74">
        <f t="shared" ca="1" si="26"/>
        <v>0.85569080916307494</v>
      </c>
      <c r="N53" s="74">
        <f t="shared" ca="1" si="26"/>
        <v>0.24449144070905759</v>
      </c>
      <c r="O53" s="74">
        <f t="shared" ca="1" si="26"/>
        <v>0.22933589747131222</v>
      </c>
      <c r="P53" s="74">
        <f t="shared" ca="1" si="26"/>
        <v>0.38969762960269455</v>
      </c>
      <c r="Q53" s="74">
        <f t="shared" ca="1" si="26"/>
        <v>0.17790480154208554</v>
      </c>
      <c r="R53" s="74">
        <f t="shared" ca="1" si="26"/>
        <v>0.29291521276296428</v>
      </c>
    </row>
    <row r="54" spans="2:18" s="64" customFormat="1" x14ac:dyDescent="0.25">
      <c r="B54" s="262"/>
      <c r="C54" s="133"/>
      <c r="D54" s="275"/>
      <c r="E54" s="133"/>
      <c r="F54" s="133"/>
      <c r="G54" s="133"/>
      <c r="H54" s="263"/>
      <c r="I54" s="132"/>
      <c r="K54" s="73" t="s">
        <v>296</v>
      </c>
      <c r="L54" s="74">
        <f t="shared" ref="L54:R54" ca="1" si="27">(L51-MIN(OFFSET($K$147,,L52,,),OFFSET($K$235,,L52,,)))</f>
        <v>3.9500271077529597E-2</v>
      </c>
      <c r="M54" s="74">
        <f t="shared" ca="1" si="27"/>
        <v>3.1155396316163375E-2</v>
      </c>
      <c r="N54" s="74">
        <f t="shared" ca="1" si="27"/>
        <v>3.6137235272903176E-2</v>
      </c>
      <c r="O54" s="74">
        <f t="shared" ca="1" si="27"/>
        <v>3.5876830749917835E-2</v>
      </c>
      <c r="P54" s="74">
        <f t="shared" ca="1" si="27"/>
        <v>2.7952694051143617E-2</v>
      </c>
      <c r="Q54" s="74">
        <f t="shared" ca="1" si="27"/>
        <v>3.4993134943573756E-2</v>
      </c>
      <c r="R54" s="74">
        <f t="shared" ca="1" si="27"/>
        <v>2.7287522801386022E-2</v>
      </c>
    </row>
    <row r="55" spans="2:18" x14ac:dyDescent="0.25">
      <c r="B55" s="262"/>
      <c r="C55" s="133"/>
      <c r="D55" s="31"/>
      <c r="E55" s="133"/>
      <c r="F55" s="133"/>
      <c r="G55" s="133"/>
      <c r="H55" s="263"/>
      <c r="J55" s="64"/>
      <c r="K55" s="73" t="s">
        <v>48</v>
      </c>
      <c r="L55" s="17" t="str">
        <f ca="1">L$4</f>
        <v>NaNMC</v>
      </c>
      <c r="M55" s="17" t="str">
        <f t="shared" ref="M55:R55" ca="1" si="28">M$4</f>
        <v>NaMVP</v>
      </c>
      <c r="N55" s="17" t="str">
        <f t="shared" ca="1" si="28"/>
        <v>NaMMO</v>
      </c>
      <c r="O55" s="17" t="str">
        <f t="shared" ca="1" si="28"/>
        <v>NaNMMT</v>
      </c>
      <c r="P55" s="17" t="str">
        <f t="shared" ca="1" si="28"/>
        <v>NaPBA</v>
      </c>
      <c r="Q55" s="17" t="str">
        <f t="shared" ca="1" si="28"/>
        <v>LiNMC</v>
      </c>
      <c r="R55" s="17" t="str">
        <f t="shared" ca="1" si="28"/>
        <v>LiFP</v>
      </c>
    </row>
    <row r="56" spans="2:18" x14ac:dyDescent="0.25">
      <c r="B56" s="262"/>
      <c r="C56" s="133"/>
      <c r="D56" s="133"/>
      <c r="E56" s="133"/>
      <c r="F56" s="133"/>
      <c r="G56" s="133"/>
      <c r="H56" s="263"/>
      <c r="J56" s="17">
        <v>1</v>
      </c>
      <c r="K56" s="17" t="str">
        <f>K48</f>
        <v>Production</v>
      </c>
      <c r="L56" s="47">
        <f t="shared" ref="L56:R56" ca="1" si="29">OFFSET(L$34,$J56,,,)*L$11*$C$5</f>
        <v>172592.37151296574</v>
      </c>
      <c r="M56" s="47">
        <f t="shared" ca="1" si="29"/>
        <v>253608.6699824282</v>
      </c>
      <c r="N56" s="47">
        <f t="shared" ca="1" si="29"/>
        <v>144987.05860542163</v>
      </c>
      <c r="O56" s="47">
        <f t="shared" ca="1" si="29"/>
        <v>117449.62257512163</v>
      </c>
      <c r="P56" s="47">
        <f t="shared" ca="1" si="29"/>
        <v>230558.07685848576</v>
      </c>
      <c r="Q56" s="47">
        <f t="shared" ca="1" si="29"/>
        <v>86431.249791705064</v>
      </c>
      <c r="R56" s="47">
        <f t="shared" ca="1" si="29"/>
        <v>134228.30461570495</v>
      </c>
    </row>
    <row r="57" spans="2:18" x14ac:dyDescent="0.25">
      <c r="B57" s="262" t="s">
        <v>281</v>
      </c>
      <c r="C57" s="133"/>
      <c r="D57" s="133"/>
      <c r="E57" s="133"/>
      <c r="F57" s="133"/>
      <c r="G57" s="133"/>
      <c r="H57" s="263"/>
      <c r="J57" s="17">
        <v>1</v>
      </c>
      <c r="K57" s="133" t="str">
        <f t="shared" ref="K57:K58" si="30">K49</f>
        <v>Use</v>
      </c>
      <c r="L57" s="47">
        <f t="shared" ref="L57:R57" ca="1" si="31">OFFSET($C$22,$J57,,,)*L$19</f>
        <v>242410.78260869536</v>
      </c>
      <c r="M57" s="47">
        <f t="shared" ca="1" si="31"/>
        <v>209828.68817204289</v>
      </c>
      <c r="N57" s="47">
        <f t="shared" ca="1" si="31"/>
        <v>242410.78260869536</v>
      </c>
      <c r="O57" s="47">
        <f t="shared" ca="1" si="31"/>
        <v>242410.78260869536</v>
      </c>
      <c r="P57" s="47">
        <f t="shared" ca="1" si="31"/>
        <v>209828.68817204289</v>
      </c>
      <c r="Q57" s="47">
        <f t="shared" ca="1" si="31"/>
        <v>242410.78260869536</v>
      </c>
      <c r="R57" s="47">
        <f t="shared" ca="1" si="31"/>
        <v>209828.68817204289</v>
      </c>
    </row>
    <row r="58" spans="2:18" x14ac:dyDescent="0.25">
      <c r="B58" s="262" t="s">
        <v>54</v>
      </c>
      <c r="C58" s="133"/>
      <c r="D58" s="133">
        <v>5.6999999999999998E-4</v>
      </c>
      <c r="E58" s="133" t="s">
        <v>7</v>
      </c>
      <c r="F58" s="133" t="s">
        <v>75</v>
      </c>
      <c r="G58" s="133">
        <f t="shared" ref="G58:G63" si="32">D58/MAX($D$39:$D$63)</f>
        <v>1.3224751165866221E-3</v>
      </c>
      <c r="H58" s="263"/>
      <c r="J58" s="17">
        <v>1</v>
      </c>
      <c r="K58" s="133" t="str">
        <f t="shared" si="30"/>
        <v>Replacement</v>
      </c>
      <c r="L58" s="47">
        <f ca="1">L56*L$18</f>
        <v>457369.78450935916</v>
      </c>
      <c r="M58" s="47">
        <f t="shared" ref="M58:R58" ca="1" si="33">M56*M$18</f>
        <v>275346.55598092207</v>
      </c>
      <c r="N58" s="47">
        <f t="shared" ca="1" si="33"/>
        <v>384215.70530436729</v>
      </c>
      <c r="O58" s="47">
        <f t="shared" ca="1" si="33"/>
        <v>311241.49982407229</v>
      </c>
      <c r="P58" s="47">
        <f t="shared" ca="1" si="33"/>
        <v>250320.19773207029</v>
      </c>
      <c r="Q58" s="47">
        <f t="shared" ca="1" si="33"/>
        <v>229042.81194801841</v>
      </c>
      <c r="R58" s="47">
        <f t="shared" ca="1" si="33"/>
        <v>145733.58786847969</v>
      </c>
    </row>
    <row r="59" spans="2:18" x14ac:dyDescent="0.25">
      <c r="B59" s="262" t="s">
        <v>48</v>
      </c>
      <c r="C59" s="133"/>
      <c r="D59" s="133">
        <v>9.5469999999999999E-2</v>
      </c>
      <c r="E59" s="133" t="s">
        <v>9</v>
      </c>
      <c r="F59" s="133" t="s">
        <v>75</v>
      </c>
      <c r="G59" s="133">
        <f t="shared" si="32"/>
        <v>0.22150298136934177</v>
      </c>
      <c r="H59" s="263"/>
      <c r="J59" s="17">
        <v>1</v>
      </c>
      <c r="K59" s="48" t="s">
        <v>249</v>
      </c>
      <c r="L59" s="47">
        <f t="shared" ref="L59" ca="1" si="34">SUM(L56:L58)</f>
        <v>872372.93863102025</v>
      </c>
      <c r="M59" s="47">
        <f t="shared" ref="M59:R59" ca="1" si="35">SUM(M56:M58)</f>
        <v>738783.91413539322</v>
      </c>
      <c r="N59" s="47">
        <f t="shared" ca="1" si="35"/>
        <v>771613.54651848436</v>
      </c>
      <c r="O59" s="47">
        <f t="shared" ca="1" si="35"/>
        <v>671101.90500788926</v>
      </c>
      <c r="P59" s="47">
        <f t="shared" ca="1" si="35"/>
        <v>690706.96276259888</v>
      </c>
      <c r="Q59" s="47">
        <f t="shared" ca="1" si="35"/>
        <v>557884.84434841888</v>
      </c>
      <c r="R59" s="47">
        <f t="shared" ca="1" si="35"/>
        <v>489790.58065622754</v>
      </c>
    </row>
    <row r="60" spans="2:18" x14ac:dyDescent="0.25">
      <c r="B60" s="262" t="s">
        <v>70</v>
      </c>
      <c r="C60" s="133"/>
      <c r="D60" s="133">
        <f>0.0000000941942*1000</f>
        <v>9.41942E-5</v>
      </c>
      <c r="E60" s="133" t="s">
        <v>315</v>
      </c>
      <c r="F60" s="133" t="s">
        <v>75</v>
      </c>
      <c r="G60" s="133">
        <f t="shared" si="32"/>
        <v>2.1854295723997122E-4</v>
      </c>
      <c r="H60" s="263"/>
      <c r="J60" s="17"/>
      <c r="K60" s="17"/>
      <c r="L60" s="17"/>
      <c r="M60" s="17"/>
      <c r="N60" s="17"/>
      <c r="O60" s="17"/>
      <c r="P60" s="17"/>
      <c r="Q60" s="17"/>
      <c r="R60" s="17"/>
    </row>
    <row r="61" spans="2:18" x14ac:dyDescent="0.25">
      <c r="B61" s="262" t="s">
        <v>71</v>
      </c>
      <c r="C61" s="133"/>
      <c r="D61" s="274">
        <v>1.44753E-5</v>
      </c>
      <c r="E61" s="133" t="s">
        <v>25</v>
      </c>
      <c r="F61" s="133" t="s">
        <v>75</v>
      </c>
      <c r="G61" s="133">
        <f t="shared" si="32"/>
        <v>3.3584603605484791E-5</v>
      </c>
      <c r="H61" s="263"/>
      <c r="J61" s="17"/>
      <c r="K61" s="37" t="s">
        <v>257</v>
      </c>
      <c r="L61" s="17" t="str">
        <f ca="1">L$4</f>
        <v>NaNMC</v>
      </c>
      <c r="M61" s="17" t="str">
        <f t="shared" ref="M61:R61" ca="1" si="36">M$4</f>
        <v>NaMVP</v>
      </c>
      <c r="N61" s="17" t="str">
        <f t="shared" ca="1" si="36"/>
        <v>NaMMO</v>
      </c>
      <c r="O61" s="17" t="str">
        <f t="shared" ca="1" si="36"/>
        <v>NaNMMT</v>
      </c>
      <c r="P61" s="17" t="str">
        <f t="shared" ca="1" si="36"/>
        <v>NaPBA</v>
      </c>
      <c r="Q61" s="17" t="str">
        <f t="shared" ca="1" si="36"/>
        <v>LiNMC</v>
      </c>
      <c r="R61" s="17" t="str">
        <f t="shared" ca="1" si="36"/>
        <v>LiFP</v>
      </c>
    </row>
    <row r="62" spans="2:18" x14ac:dyDescent="0.25">
      <c r="B62" s="262" t="s">
        <v>56</v>
      </c>
      <c r="C62" s="133"/>
      <c r="D62" s="274">
        <v>1.0234799999999999E-8</v>
      </c>
      <c r="E62" s="133" t="s">
        <v>27</v>
      </c>
      <c r="F62" s="133" t="s">
        <v>75</v>
      </c>
      <c r="G62" s="133">
        <f t="shared" si="32"/>
        <v>2.3746084777615368E-8</v>
      </c>
      <c r="H62" s="263"/>
      <c r="J62" s="17"/>
      <c r="K62" s="17" t="str">
        <f>K56</f>
        <v>Production</v>
      </c>
      <c r="L62" s="49">
        <f ca="1">L56/$C$14*1000</f>
        <v>5.9106976545536209</v>
      </c>
      <c r="M62" s="49">
        <f t="shared" ref="M62:R62" ca="1" si="37">M56/$C$14*1000</f>
        <v>8.6852284240557616</v>
      </c>
      <c r="N62" s="49">
        <f t="shared" ca="1" si="37"/>
        <v>4.9653102262130693</v>
      </c>
      <c r="O62" s="49">
        <f t="shared" ca="1" si="37"/>
        <v>4.0222473484630701</v>
      </c>
      <c r="P62" s="49">
        <f t="shared" ca="1" si="37"/>
        <v>7.8958245499481414</v>
      </c>
      <c r="Q62" s="49">
        <f t="shared" ca="1" si="37"/>
        <v>2.9599743079351053</v>
      </c>
      <c r="R62" s="49">
        <f t="shared" ca="1" si="37"/>
        <v>4.5968597471131831</v>
      </c>
    </row>
    <row r="63" spans="2:18" x14ac:dyDescent="0.25">
      <c r="B63" s="262" t="s">
        <v>57</v>
      </c>
      <c r="C63" s="133"/>
      <c r="D63" s="274">
        <v>9.0368499999999994E-5</v>
      </c>
      <c r="E63" s="133" t="s">
        <v>29</v>
      </c>
      <c r="F63" s="133" t="s">
        <v>75</v>
      </c>
      <c r="G63" s="133">
        <f t="shared" si="32"/>
        <v>2.096668290758915E-4</v>
      </c>
      <c r="H63" s="263"/>
      <c r="J63" s="17"/>
      <c r="K63" s="133" t="str">
        <f t="shared" ref="K63:K64" si="38">K57</f>
        <v>Use</v>
      </c>
      <c r="L63" s="49">
        <f ca="1">L57/$C$14*1000</f>
        <v>8.3017391304347736</v>
      </c>
      <c r="M63" s="49">
        <f t="shared" ref="M63:R63" ca="1" si="39">M57/$C$14*1000</f>
        <v>7.1859139784946198</v>
      </c>
      <c r="N63" s="49">
        <f t="shared" ca="1" si="39"/>
        <v>8.3017391304347736</v>
      </c>
      <c r="O63" s="49">
        <f t="shared" ca="1" si="39"/>
        <v>8.3017391304347736</v>
      </c>
      <c r="P63" s="49">
        <f t="shared" ca="1" si="39"/>
        <v>7.1859139784946198</v>
      </c>
      <c r="Q63" s="49">
        <f t="shared" ca="1" si="39"/>
        <v>8.3017391304347736</v>
      </c>
      <c r="R63" s="49">
        <f t="shared" ca="1" si="39"/>
        <v>7.1859139784946198</v>
      </c>
    </row>
    <row r="64" spans="2:18" ht="15.75" thickBot="1" x14ac:dyDescent="0.3">
      <c r="B64" s="269" t="s">
        <v>282</v>
      </c>
      <c r="C64" s="270" t="s">
        <v>283</v>
      </c>
      <c r="D64" s="270"/>
      <c r="E64" s="270"/>
      <c r="F64" s="270"/>
      <c r="G64" s="270"/>
      <c r="H64" s="276"/>
      <c r="J64" s="17"/>
      <c r="K64" s="133" t="str">
        <f t="shared" si="38"/>
        <v>Replacement</v>
      </c>
      <c r="L64" s="49">
        <f ca="1">L58/$C$14*1000</f>
        <v>15.663348784567097</v>
      </c>
      <c r="M64" s="49">
        <f t="shared" ref="M64:R64" ca="1" si="40">M58/$C$14*1000</f>
        <v>9.4296765746891111</v>
      </c>
      <c r="N64" s="49">
        <f t="shared" ca="1" si="40"/>
        <v>13.158072099464633</v>
      </c>
      <c r="O64" s="49">
        <f t="shared" ca="1" si="40"/>
        <v>10.658955473427135</v>
      </c>
      <c r="P64" s="49">
        <f t="shared" ca="1" si="40"/>
        <v>8.5726095113722689</v>
      </c>
      <c r="Q64" s="49">
        <f t="shared" ca="1" si="40"/>
        <v>7.8439319160280281</v>
      </c>
      <c r="R64" s="49">
        <f t="shared" ca="1" si="40"/>
        <v>4.9908762968657427</v>
      </c>
    </row>
    <row r="65" spans="5:18" ht="15.75" thickBot="1" x14ac:dyDescent="0.3">
      <c r="J65" s="50"/>
      <c r="K65" s="51" t="s">
        <v>249</v>
      </c>
      <c r="L65" s="52">
        <f ca="1">L59/$C$14*1000</f>
        <v>29.875785569555489</v>
      </c>
      <c r="M65" s="52">
        <f t="shared" ref="M65:R65" ca="1" si="41">M59/$C$14*1000</f>
        <v>25.300818977239494</v>
      </c>
      <c r="N65" s="52">
        <f t="shared" ca="1" si="41"/>
        <v>26.425121456112478</v>
      </c>
      <c r="O65" s="52">
        <f t="shared" ca="1" si="41"/>
        <v>22.982941952324975</v>
      </c>
      <c r="P65" s="52">
        <f t="shared" ca="1" si="41"/>
        <v>23.65434803981503</v>
      </c>
      <c r="Q65" s="52">
        <f t="shared" ca="1" si="41"/>
        <v>19.105645354397907</v>
      </c>
      <c r="R65" s="52">
        <f t="shared" ca="1" si="41"/>
        <v>16.773650022473547</v>
      </c>
    </row>
    <row r="66" spans="5:18" s="64" customFormat="1" ht="15.75" thickTop="1" x14ac:dyDescent="0.25">
      <c r="I66" s="132"/>
      <c r="J66" s="17"/>
      <c r="L66" s="64">
        <v>0</v>
      </c>
      <c r="M66" s="64">
        <v>2</v>
      </c>
      <c r="N66" s="64">
        <v>4</v>
      </c>
      <c r="O66" s="64">
        <v>6</v>
      </c>
      <c r="P66" s="64">
        <v>8</v>
      </c>
      <c r="Q66" s="64">
        <v>10</v>
      </c>
      <c r="R66" s="64">
        <v>12</v>
      </c>
    </row>
    <row r="67" spans="5:18" s="64" customFormat="1" x14ac:dyDescent="0.25">
      <c r="I67" s="132"/>
      <c r="J67" s="17"/>
      <c r="K67" s="73" t="s">
        <v>295</v>
      </c>
      <c r="L67" s="74">
        <f ca="1">MAX(OFFSET($K$161,,L66,,),OFFSET($K$235,,L66,,))-L65</f>
        <v>64.722139317362149</v>
      </c>
      <c r="M67" s="74">
        <f t="shared" ref="M67:R67" ca="1" si="42">MAX(OFFSET($K$161,,M66,,),OFFSET($K$235,,M66,,))-M65</f>
        <v>108.68942999246923</v>
      </c>
      <c r="N67" s="74">
        <f t="shared" ca="1" si="42"/>
        <v>54.370146977033102</v>
      </c>
      <c r="O67" s="74">
        <f t="shared" ca="1" si="42"/>
        <v>44.043608465670602</v>
      </c>
      <c r="P67" s="74">
        <f t="shared" ca="1" si="42"/>
        <v>98.810604367922465</v>
      </c>
      <c r="Q67" s="74">
        <f t="shared" ca="1" si="42"/>
        <v>32.411718671889396</v>
      </c>
      <c r="R67" s="74">
        <f t="shared" ca="1" si="42"/>
        <v>57.526416263873557</v>
      </c>
    </row>
    <row r="68" spans="5:18" x14ac:dyDescent="0.25">
      <c r="K68" s="73" t="s">
        <v>296</v>
      </c>
      <c r="L68" s="74">
        <f ca="1">L65-MIN(OFFSET($K$177,,L66,,),OFFSET($K$245,,L66,,))</f>
        <v>9.7526511300134757</v>
      </c>
      <c r="M68" s="74">
        <f t="shared" ref="M68:R68" ca="1" si="43">M65-MIN(OFFSET($K$177,,M66,,),OFFSET($K$245,,M66,,))</f>
        <v>4.9802399578243026</v>
      </c>
      <c r="N68" s="74">
        <f t="shared" ca="1" si="43"/>
        <v>8.1927618732515626</v>
      </c>
      <c r="O68" s="74">
        <f t="shared" ca="1" si="43"/>
        <v>6.6367081249640627</v>
      </c>
      <c r="P68" s="74">
        <f t="shared" ca="1" si="43"/>
        <v>4.9123442490645282</v>
      </c>
      <c r="Q68" s="74">
        <f t="shared" ca="1" si="43"/>
        <v>5.9059611007421449</v>
      </c>
      <c r="R68" s="74">
        <f t="shared" ca="1" si="43"/>
        <v>4.6286041246380734</v>
      </c>
    </row>
    <row r="69" spans="5:18" x14ac:dyDescent="0.25">
      <c r="J69" s="17"/>
      <c r="K69" s="37" t="s">
        <v>258</v>
      </c>
      <c r="L69" s="17" t="str">
        <f ca="1">L$4</f>
        <v>NaNMC</v>
      </c>
      <c r="M69" s="17" t="str">
        <f t="shared" ref="M69:R69" ca="1" si="44">M$4</f>
        <v>NaMVP</v>
      </c>
      <c r="N69" s="17" t="str">
        <f t="shared" ca="1" si="44"/>
        <v>NaMMO</v>
      </c>
      <c r="O69" s="17" t="str">
        <f t="shared" ca="1" si="44"/>
        <v>NaNMMT</v>
      </c>
      <c r="P69" s="17" t="str">
        <f t="shared" ca="1" si="44"/>
        <v>NaPBA</v>
      </c>
      <c r="Q69" s="17" t="str">
        <f t="shared" ca="1" si="44"/>
        <v>LiNMC</v>
      </c>
      <c r="R69" s="17" t="str">
        <f t="shared" ca="1" si="44"/>
        <v>LiFP</v>
      </c>
    </row>
    <row r="70" spans="5:18" x14ac:dyDescent="0.25">
      <c r="E70" s="41"/>
      <c r="J70" s="17">
        <v>2</v>
      </c>
      <c r="K70" s="17" t="s">
        <v>207</v>
      </c>
      <c r="L70" s="47">
        <f t="shared" ref="L70:R70" ca="1" si="45">OFFSET(L$34,$J70,,,)*L$11*$C$5</f>
        <v>115.0302552286375</v>
      </c>
      <c r="M70" s="47">
        <f t="shared" ca="1" si="45"/>
        <v>530.2294381522139</v>
      </c>
      <c r="N70" s="47">
        <f t="shared" ca="1" si="45"/>
        <v>45.363074335799205</v>
      </c>
      <c r="O70" s="47">
        <f t="shared" ca="1" si="45"/>
        <v>44.917129054197815</v>
      </c>
      <c r="P70" s="47">
        <f t="shared" ca="1" si="45"/>
        <v>60.392408708712949</v>
      </c>
      <c r="Q70" s="47">
        <f t="shared" ca="1" si="45"/>
        <v>60.143011902453949</v>
      </c>
      <c r="R70" s="47">
        <f t="shared" ca="1" si="45"/>
        <v>81.690176062061269</v>
      </c>
    </row>
    <row r="71" spans="5:18" x14ac:dyDescent="0.25">
      <c r="E71" s="47"/>
      <c r="J71" s="17">
        <v>2</v>
      </c>
      <c r="K71" s="48" t="s">
        <v>366</v>
      </c>
      <c r="L71" s="47">
        <f t="shared" ref="L71:R71" ca="1" si="46">OFFSET($C$22,$J71,,,)*L$19</f>
        <v>239.17135999999971</v>
      </c>
      <c r="M71" s="47">
        <f t="shared" ca="1" si="46"/>
        <v>207.02467182795687</v>
      </c>
      <c r="N71" s="47">
        <f t="shared" ca="1" si="46"/>
        <v>239.17135999999971</v>
      </c>
      <c r="O71" s="47">
        <f t="shared" ca="1" si="46"/>
        <v>239.17135999999971</v>
      </c>
      <c r="P71" s="47">
        <f t="shared" ca="1" si="46"/>
        <v>207.02467182795687</v>
      </c>
      <c r="Q71" s="47">
        <f t="shared" ca="1" si="46"/>
        <v>239.17135999999971</v>
      </c>
      <c r="R71" s="47">
        <f t="shared" ca="1" si="46"/>
        <v>207.02467182795687</v>
      </c>
    </row>
    <row r="72" spans="5:18" x14ac:dyDescent="0.25">
      <c r="J72" s="17">
        <v>2</v>
      </c>
      <c r="K72" s="48" t="s">
        <v>367</v>
      </c>
      <c r="L72" s="47">
        <f ca="1">L70*L$18</f>
        <v>304.83017635588936</v>
      </c>
      <c r="M72" s="47">
        <f ca="1">M70*M$18</f>
        <v>575.67767570811804</v>
      </c>
      <c r="N72" s="47">
        <f t="shared" ref="N72:R72" ca="1" si="47">N70*N$18</f>
        <v>120.21214698986789</v>
      </c>
      <c r="O72" s="47">
        <f t="shared" ca="1" si="47"/>
        <v>119.03039199362421</v>
      </c>
      <c r="P72" s="47">
        <f t="shared" ca="1" si="47"/>
        <v>65.568900883745499</v>
      </c>
      <c r="Q72" s="47">
        <f t="shared" ca="1" si="47"/>
        <v>159.37898154150295</v>
      </c>
      <c r="R72" s="47">
        <f t="shared" ca="1" si="47"/>
        <v>88.692191153095109</v>
      </c>
    </row>
    <row r="73" spans="5:18" x14ac:dyDescent="0.25">
      <c r="J73" s="17">
        <v>2</v>
      </c>
      <c r="K73" s="48" t="s">
        <v>249</v>
      </c>
      <c r="L73" s="47">
        <f ca="1">SUM(L70:L72)</f>
        <v>659.03179158452656</v>
      </c>
      <c r="M73" s="47">
        <f t="shared" ref="M73:R73" ca="1" si="48">SUM(M70:M72)</f>
        <v>1312.931785688289</v>
      </c>
      <c r="N73" s="47">
        <f t="shared" ca="1" si="48"/>
        <v>404.7465813256668</v>
      </c>
      <c r="O73" s="47">
        <f t="shared" ca="1" si="48"/>
        <v>403.11888104782173</v>
      </c>
      <c r="P73" s="47">
        <f t="shared" ca="1" si="48"/>
        <v>332.98598142041533</v>
      </c>
      <c r="Q73" s="47">
        <f t="shared" ca="1" si="48"/>
        <v>458.69335344395665</v>
      </c>
      <c r="R73" s="47">
        <f t="shared" ca="1" si="48"/>
        <v>377.40703904311323</v>
      </c>
    </row>
    <row r="74" spans="5:18" x14ac:dyDescent="0.25">
      <c r="J74" s="17"/>
      <c r="K74" s="17"/>
      <c r="L74" s="17"/>
      <c r="M74" s="17"/>
      <c r="N74" s="17"/>
      <c r="O74" s="17"/>
      <c r="P74" s="17"/>
      <c r="Q74" s="17"/>
      <c r="R74" s="17"/>
    </row>
    <row r="75" spans="5:18" x14ac:dyDescent="0.25">
      <c r="J75" s="17"/>
      <c r="K75" s="37" t="s">
        <v>302</v>
      </c>
      <c r="L75" s="17" t="str">
        <f ca="1">L$4</f>
        <v>NaNMC</v>
      </c>
      <c r="M75" s="17" t="str">
        <f t="shared" ref="M75:R75" ca="1" si="49">M$4</f>
        <v>NaMVP</v>
      </c>
      <c r="N75" s="17" t="str">
        <f t="shared" ca="1" si="49"/>
        <v>NaMMO</v>
      </c>
      <c r="O75" s="17" t="str">
        <f t="shared" ca="1" si="49"/>
        <v>NaNMMT</v>
      </c>
      <c r="P75" s="17" t="str">
        <f t="shared" ca="1" si="49"/>
        <v>NaPBA</v>
      </c>
      <c r="Q75" s="17" t="str">
        <f t="shared" ca="1" si="49"/>
        <v>LiNMC</v>
      </c>
      <c r="R75" s="17" t="str">
        <f t="shared" ca="1" si="49"/>
        <v>LiFP</v>
      </c>
    </row>
    <row r="76" spans="5:18" x14ac:dyDescent="0.25">
      <c r="J76" s="17"/>
      <c r="K76" s="17" t="s">
        <v>207</v>
      </c>
      <c r="L76" s="49">
        <f ca="1">(L70/$C$14)*1000</f>
        <v>3.9393923023505993E-3</v>
      </c>
      <c r="M76" s="49">
        <f t="shared" ref="M76:R76" ca="1" si="50">(M70/$C$14)*1000</f>
        <v>1.8158542402473079E-2</v>
      </c>
      <c r="N76" s="49">
        <f t="shared" ca="1" si="50"/>
        <v>1.553529943006822E-3</v>
      </c>
      <c r="O76" s="49">
        <f t="shared" ca="1" si="50"/>
        <v>1.538257844321843E-3</v>
      </c>
      <c r="P76" s="49">
        <f t="shared" ca="1" si="50"/>
        <v>2.0682331749559231E-3</v>
      </c>
      <c r="Q76" s="49">
        <f t="shared" ca="1" si="50"/>
        <v>2.0596921884402037E-3</v>
      </c>
      <c r="R76" s="49">
        <f t="shared" ca="1" si="50"/>
        <v>2.7976087692486735E-3</v>
      </c>
    </row>
    <row r="77" spans="5:18" x14ac:dyDescent="0.25">
      <c r="J77" s="17"/>
      <c r="K77" s="48" t="s">
        <v>366</v>
      </c>
      <c r="L77" s="49">
        <f ca="1">(L71/$C$14)*1000</f>
        <v>8.1907999999999894E-3</v>
      </c>
      <c r="M77" s="49">
        <f t="shared" ref="L77:R79" ca="1" si="51">(M71/$C$14)*1000</f>
        <v>7.0898860215053714E-3</v>
      </c>
      <c r="N77" s="49">
        <f t="shared" ca="1" si="51"/>
        <v>8.1907999999999894E-3</v>
      </c>
      <c r="O77" s="49">
        <f t="shared" ca="1" si="51"/>
        <v>8.1907999999999894E-3</v>
      </c>
      <c r="P77" s="49">
        <f t="shared" ca="1" si="51"/>
        <v>7.0898860215053714E-3</v>
      </c>
      <c r="Q77" s="49">
        <f t="shared" ca="1" si="51"/>
        <v>8.1907999999999894E-3</v>
      </c>
      <c r="R77" s="49">
        <f t="shared" ca="1" si="51"/>
        <v>7.0898860215053714E-3</v>
      </c>
    </row>
    <row r="78" spans="5:18" x14ac:dyDescent="0.25">
      <c r="J78" s="17"/>
      <c r="K78" s="48" t="s">
        <v>367</v>
      </c>
      <c r="L78" s="49">
        <f t="shared" ca="1" si="51"/>
        <v>1.0439389601229088E-2</v>
      </c>
      <c r="M78" s="49">
        <f ca="1">(M72/$C$14)*1000</f>
        <v>1.971498889411363E-2</v>
      </c>
      <c r="N78" s="49">
        <f t="shared" ca="1" si="51"/>
        <v>4.1168543489680789E-3</v>
      </c>
      <c r="O78" s="49">
        <f t="shared" ca="1" si="51"/>
        <v>4.0763832874528838E-3</v>
      </c>
      <c r="P78" s="49">
        <f t="shared" ca="1" si="51"/>
        <v>2.2455103042378598E-3</v>
      </c>
      <c r="Q78" s="49">
        <f t="shared" ca="1" si="51"/>
        <v>5.4581842993665398E-3</v>
      </c>
      <c r="R78" s="49">
        <f t="shared" ca="1" si="51"/>
        <v>3.0374038066128461E-3</v>
      </c>
    </row>
    <row r="79" spans="5:18" ht="15.75" thickBot="1" x14ac:dyDescent="0.3">
      <c r="J79" s="50"/>
      <c r="K79" s="51" t="s">
        <v>249</v>
      </c>
      <c r="L79" s="52">
        <f t="shared" ca="1" si="51"/>
        <v>2.2569581903579678E-2</v>
      </c>
      <c r="M79" s="52">
        <f t="shared" ca="1" si="51"/>
        <v>4.4963417318092086E-2</v>
      </c>
      <c r="N79" s="52">
        <f t="shared" ca="1" si="51"/>
        <v>1.3861184291974889E-2</v>
      </c>
      <c r="O79" s="52">
        <f t="shared" ca="1" si="51"/>
        <v>1.3805441131774716E-2</v>
      </c>
      <c r="P79" s="52">
        <f t="shared" ca="1" si="51"/>
        <v>1.1403629500699156E-2</v>
      </c>
      <c r="Q79" s="52">
        <f t="shared" ca="1" si="51"/>
        <v>1.5708676487806734E-2</v>
      </c>
      <c r="R79" s="52">
        <f t="shared" ca="1" si="51"/>
        <v>1.2924898597366891E-2</v>
      </c>
    </row>
    <row r="80" spans="5:18" s="64" customFormat="1" ht="15.75" thickTop="1" x14ac:dyDescent="0.25">
      <c r="I80" s="132"/>
      <c r="J80" s="17"/>
      <c r="L80" s="64">
        <v>0</v>
      </c>
      <c r="M80" s="64">
        <v>2</v>
      </c>
      <c r="N80" s="64">
        <v>4</v>
      </c>
      <c r="O80" s="64">
        <v>6</v>
      </c>
      <c r="P80" s="64">
        <v>8</v>
      </c>
      <c r="Q80" s="64">
        <v>10</v>
      </c>
      <c r="R80" s="64">
        <v>12</v>
      </c>
    </row>
    <row r="81" spans="5:18" s="64" customFormat="1" x14ac:dyDescent="0.25">
      <c r="I81" s="132"/>
      <c r="J81" s="17"/>
      <c r="K81" s="73" t="s">
        <v>295</v>
      </c>
      <c r="L81" s="74">
        <f t="shared" ref="L81:R81" ca="1" si="52">(MAX(OFFSET($K$183,,L80,,),OFFSET($K$248,,L80,,))-L79)</f>
        <v>4.3136345710739057E-2</v>
      </c>
      <c r="M81" s="74">
        <f t="shared" ca="1" si="52"/>
        <v>0.22724118777952027</v>
      </c>
      <c r="N81" s="74">
        <f t="shared" ca="1" si="52"/>
        <v>1.7011152875924702E-2</v>
      </c>
      <c r="O81" s="74">
        <f t="shared" ca="1" si="52"/>
        <v>1.684392339532418E-2</v>
      </c>
      <c r="P81" s="74">
        <f t="shared" ca="1" si="52"/>
        <v>2.5882460875162681E-2</v>
      </c>
      <c r="Q81" s="74">
        <f t="shared" ca="1" si="52"/>
        <v>2.2553629463420235E-2</v>
      </c>
      <c r="R81" s="74">
        <f t="shared" ca="1" si="52"/>
        <v>3.5010075455169112E-2</v>
      </c>
    </row>
    <row r="82" spans="5:18" x14ac:dyDescent="0.25">
      <c r="K82" s="73" t="s">
        <v>296</v>
      </c>
      <c r="L82" s="74">
        <f ca="1">(L79-MIN(OFFSET($K$199,,L80,,),OFFSET($K$255,,L80,,)))</f>
        <v>6.4999972988784918E-3</v>
      </c>
      <c r="M82" s="74">
        <f t="shared" ref="M82:R82" ca="1" si="53">(M79-MIN(OFFSET($K$199,,M80,,),OFFSET($K$255,,M80,,)))</f>
        <v>5.7384584461068755E-3</v>
      </c>
      <c r="N82" s="74">
        <f t="shared" ca="1" si="53"/>
        <v>5.5698651696894103E-3</v>
      </c>
      <c r="O82" s="74">
        <f t="shared" ca="1" si="53"/>
        <v>5.566991810916206E-3</v>
      </c>
      <c r="P82" s="74">
        <f t="shared" ca="1" si="53"/>
        <v>4.3545496701319145E-3</v>
      </c>
      <c r="Q82" s="74">
        <f t="shared" ca="1" si="53"/>
        <v>5.6650967261755898E-3</v>
      </c>
      <c r="R82" s="74">
        <f t="shared" ca="1" si="53"/>
        <v>4.4172824163862517E-3</v>
      </c>
    </row>
    <row r="83" spans="5:18" x14ac:dyDescent="0.25">
      <c r="J83" s="17"/>
      <c r="K83" s="37" t="s">
        <v>259</v>
      </c>
      <c r="L83" s="17" t="str">
        <f ca="1">L$4</f>
        <v>NaNMC</v>
      </c>
      <c r="M83" s="17" t="str">
        <f t="shared" ref="M83:R83" ca="1" si="54">M$4</f>
        <v>NaMVP</v>
      </c>
      <c r="N83" s="17" t="str">
        <f t="shared" ca="1" si="54"/>
        <v>NaMMO</v>
      </c>
      <c r="O83" s="17" t="str">
        <f t="shared" ca="1" si="54"/>
        <v>NaNMMT</v>
      </c>
      <c r="P83" s="17" t="str">
        <f t="shared" ca="1" si="54"/>
        <v>NaPBA</v>
      </c>
      <c r="Q83" s="17" t="str">
        <f t="shared" ca="1" si="54"/>
        <v>LiNMC</v>
      </c>
      <c r="R83" s="17" t="str">
        <f t="shared" ca="1" si="54"/>
        <v>LiFP</v>
      </c>
    </row>
    <row r="84" spans="5:18" x14ac:dyDescent="0.25">
      <c r="E84" s="41"/>
      <c r="J84" s="17">
        <v>3</v>
      </c>
      <c r="K84" s="17" t="s">
        <v>207</v>
      </c>
      <c r="L84" s="47">
        <f t="shared" ref="L84:R84" ca="1" si="55">OFFSET(L$34,$J84,,,)*L$11*$C$5</f>
        <v>25.087171276267625</v>
      </c>
      <c r="M84" s="47">
        <f t="shared" ca="1" si="55"/>
        <v>12.19965872266925</v>
      </c>
      <c r="N84" s="47">
        <f t="shared" ca="1" si="55"/>
        <v>4.580169526620506</v>
      </c>
      <c r="O84" s="47">
        <f t="shared" ca="1" si="55"/>
        <v>9.350498530602195</v>
      </c>
      <c r="P84" s="47">
        <f t="shared" ca="1" si="55"/>
        <v>6.6500348351216303</v>
      </c>
      <c r="Q84" s="47">
        <f t="shared" ca="1" si="55"/>
        <v>5.3707109899497523</v>
      </c>
      <c r="R84" s="47">
        <f t="shared" ca="1" si="55"/>
        <v>18.157416211314747</v>
      </c>
    </row>
    <row r="85" spans="5:18" x14ac:dyDescent="0.25">
      <c r="E85" s="63"/>
      <c r="J85" s="17">
        <v>3</v>
      </c>
      <c r="K85" s="48" t="s">
        <v>366</v>
      </c>
      <c r="L85" s="47">
        <f t="shared" ref="L85:R85" ca="1" si="56">OFFSET($C$22,$J85,,,)*L$19</f>
        <v>36.754674782608653</v>
      </c>
      <c r="M85" s="47">
        <f t="shared" ca="1" si="56"/>
        <v>31.814530322580627</v>
      </c>
      <c r="N85" s="47">
        <f t="shared" ca="1" si="56"/>
        <v>36.754674782608653</v>
      </c>
      <c r="O85" s="47">
        <f t="shared" ca="1" si="56"/>
        <v>36.754674782608653</v>
      </c>
      <c r="P85" s="47">
        <f t="shared" ca="1" si="56"/>
        <v>31.814530322580627</v>
      </c>
      <c r="Q85" s="47">
        <f t="shared" ca="1" si="56"/>
        <v>36.754674782608653</v>
      </c>
      <c r="R85" s="47">
        <f t="shared" ca="1" si="56"/>
        <v>31.814530322580627</v>
      </c>
    </row>
    <row r="86" spans="5:18" x14ac:dyDescent="0.25">
      <c r="J86" s="17">
        <v>3</v>
      </c>
      <c r="K86" s="48" t="s">
        <v>367</v>
      </c>
      <c r="L86" s="47">
        <f ca="1">L84*L$18</f>
        <v>66.481003882109206</v>
      </c>
      <c r="M86" s="47">
        <f t="shared" ref="M86:R86" ca="1" si="57">M84*M$18</f>
        <v>13.245343756040901</v>
      </c>
      <c r="N86" s="47">
        <f t="shared" ca="1" si="57"/>
        <v>12.137449245544341</v>
      </c>
      <c r="O86" s="47">
        <f t="shared" ca="1" si="57"/>
        <v>24.778821106095815</v>
      </c>
      <c r="P86" s="47">
        <f t="shared" ca="1" si="57"/>
        <v>7.2200378209891998</v>
      </c>
      <c r="Q86" s="47">
        <f t="shared" ca="1" si="57"/>
        <v>14.232384123366844</v>
      </c>
      <c r="R86" s="47">
        <f t="shared" ca="1" si="57"/>
        <v>19.713766172284586</v>
      </c>
    </row>
    <row r="87" spans="5:18" x14ac:dyDescent="0.25">
      <c r="J87" s="17">
        <v>3</v>
      </c>
      <c r="K87" s="48" t="s">
        <v>249</v>
      </c>
      <c r="L87" s="47">
        <f ca="1">SUM(L84:L86)</f>
        <v>128.32284994098549</v>
      </c>
      <c r="M87" s="47">
        <f t="shared" ref="M87:R87" ca="1" si="58">SUM(M84:M86)</f>
        <v>57.259532801290781</v>
      </c>
      <c r="N87" s="47">
        <f t="shared" ca="1" si="58"/>
        <v>53.472293554773501</v>
      </c>
      <c r="O87" s="47">
        <f t="shared" ca="1" si="58"/>
        <v>70.88399441930666</v>
      </c>
      <c r="P87" s="47">
        <f t="shared" ca="1" si="58"/>
        <v>45.684602978691451</v>
      </c>
      <c r="Q87" s="47">
        <f t="shared" ca="1" si="58"/>
        <v>56.357769895925244</v>
      </c>
      <c r="R87" s="47">
        <f t="shared" ca="1" si="58"/>
        <v>69.68571270617997</v>
      </c>
    </row>
    <row r="88" spans="5:18" x14ac:dyDescent="0.25">
      <c r="J88" s="17"/>
      <c r="K88" s="17"/>
      <c r="L88" s="17"/>
      <c r="M88" s="17"/>
      <c r="N88" s="17"/>
      <c r="O88" s="17"/>
      <c r="P88" s="17"/>
      <c r="Q88" s="17"/>
      <c r="R88" s="17"/>
    </row>
    <row r="89" spans="5:18" x14ac:dyDescent="0.25">
      <c r="J89" s="17"/>
      <c r="K89" s="37" t="s">
        <v>260</v>
      </c>
      <c r="L89" s="17" t="str">
        <f ca="1">L$4</f>
        <v>NaNMC</v>
      </c>
      <c r="M89" s="17" t="str">
        <f t="shared" ref="M89:R89" ca="1" si="59">M$4</f>
        <v>NaMVP</v>
      </c>
      <c r="N89" s="17" t="str">
        <f t="shared" ca="1" si="59"/>
        <v>NaMMO</v>
      </c>
      <c r="O89" s="17" t="str">
        <f t="shared" ca="1" si="59"/>
        <v>NaNMMT</v>
      </c>
      <c r="P89" s="17" t="str">
        <f t="shared" ca="1" si="59"/>
        <v>NaPBA</v>
      </c>
      <c r="Q89" s="17" t="str">
        <f t="shared" ca="1" si="59"/>
        <v>LiNMC</v>
      </c>
      <c r="R89" s="17" t="str">
        <f t="shared" ca="1" si="59"/>
        <v>LiFP</v>
      </c>
    </row>
    <row r="90" spans="5:18" x14ac:dyDescent="0.25">
      <c r="J90" s="17"/>
      <c r="K90" s="17" t="s">
        <v>207</v>
      </c>
      <c r="L90" s="49">
        <f ca="1">(L84/$C$14)*1000</f>
        <v>8.5914970124204189E-4</v>
      </c>
      <c r="M90" s="49">
        <f t="shared" ref="M90:R90" ca="1" si="60">(M84/$C$14)*1000</f>
        <v>4.17796531598262E-4</v>
      </c>
      <c r="N90" s="49">
        <f t="shared" ca="1" si="60"/>
        <v>1.5685512077467486E-4</v>
      </c>
      <c r="O90" s="49">
        <f t="shared" ca="1" si="60"/>
        <v>3.2022255241788335E-4</v>
      </c>
      <c r="P90" s="49">
        <f t="shared" ca="1" si="60"/>
        <v>2.2774091901101473E-4</v>
      </c>
      <c r="Q90" s="49">
        <f t="shared" ca="1" si="60"/>
        <v>1.8392845855992303E-4</v>
      </c>
      <c r="R90" s="49">
        <f t="shared" ca="1" si="60"/>
        <v>6.2182932230529959E-4</v>
      </c>
    </row>
    <row r="91" spans="5:18" x14ac:dyDescent="0.25">
      <c r="J91" s="17"/>
      <c r="K91" s="48" t="s">
        <v>366</v>
      </c>
      <c r="L91" s="49">
        <f t="shared" ref="L91:R93" ca="1" si="61">(L85/$C$14)*1000</f>
        <v>1.2587217391304333E-3</v>
      </c>
      <c r="M91" s="49">
        <f t="shared" ca="1" si="61"/>
        <v>1.0895387096774187E-3</v>
      </c>
      <c r="N91" s="49">
        <f t="shared" ca="1" si="61"/>
        <v>1.2587217391304333E-3</v>
      </c>
      <c r="O91" s="49">
        <f t="shared" ca="1" si="61"/>
        <v>1.2587217391304333E-3</v>
      </c>
      <c r="P91" s="49">
        <f t="shared" ca="1" si="61"/>
        <v>1.0895387096774187E-3</v>
      </c>
      <c r="Q91" s="49">
        <f t="shared" ca="1" si="61"/>
        <v>1.2587217391304333E-3</v>
      </c>
      <c r="R91" s="49">
        <f t="shared" ca="1" si="61"/>
        <v>1.0895387096774187E-3</v>
      </c>
    </row>
    <row r="92" spans="5:18" x14ac:dyDescent="0.25">
      <c r="J92" s="17"/>
      <c r="K92" s="48" t="s">
        <v>367</v>
      </c>
      <c r="L92" s="49">
        <f t="shared" ca="1" si="61"/>
        <v>2.2767467082914113E-3</v>
      </c>
      <c r="M92" s="49">
        <f t="shared" ca="1" si="61"/>
        <v>4.5360766287811305E-4</v>
      </c>
      <c r="N92" s="49">
        <f t="shared" ca="1" si="61"/>
        <v>4.1566607005288838E-4</v>
      </c>
      <c r="O92" s="49">
        <f t="shared" ca="1" si="61"/>
        <v>8.4858976390739097E-4</v>
      </c>
      <c r="P92" s="49">
        <f t="shared" ca="1" si="61"/>
        <v>2.472615692119589E-4</v>
      </c>
      <c r="Q92" s="49">
        <f t="shared" ca="1" si="61"/>
        <v>4.8741041518379606E-4</v>
      </c>
      <c r="R92" s="49">
        <f t="shared" ca="1" si="61"/>
        <v>6.7512897850289676E-4</v>
      </c>
    </row>
    <row r="93" spans="5:18" ht="15.75" thickBot="1" x14ac:dyDescent="0.3">
      <c r="J93" s="50"/>
      <c r="K93" s="51" t="s">
        <v>249</v>
      </c>
      <c r="L93" s="52">
        <f t="shared" ca="1" si="61"/>
        <v>4.3946181486638871E-3</v>
      </c>
      <c r="M93" s="52">
        <f t="shared" ca="1" si="61"/>
        <v>1.9609429041537942E-3</v>
      </c>
      <c r="N93" s="52">
        <f t="shared" ca="1" si="61"/>
        <v>1.8312429299579965E-3</v>
      </c>
      <c r="O93" s="52">
        <f t="shared" ca="1" si="61"/>
        <v>2.4275340554557076E-3</v>
      </c>
      <c r="P93" s="52">
        <f t="shared" ca="1" si="61"/>
        <v>1.5645411979003923E-3</v>
      </c>
      <c r="Q93" s="52">
        <f t="shared" ca="1" si="61"/>
        <v>1.9300606128741522E-3</v>
      </c>
      <c r="R93" s="52">
        <f t="shared" ca="1" si="61"/>
        <v>2.3864970104856154E-3</v>
      </c>
    </row>
    <row r="94" spans="5:18" s="64" customFormat="1" ht="15.75" thickTop="1" x14ac:dyDescent="0.25">
      <c r="I94" s="132"/>
      <c r="J94" s="17"/>
      <c r="L94" s="64">
        <v>0</v>
      </c>
      <c r="M94" s="64">
        <v>2</v>
      </c>
      <c r="N94" s="64">
        <v>4</v>
      </c>
      <c r="O94" s="64">
        <v>6</v>
      </c>
      <c r="P94" s="64">
        <v>8</v>
      </c>
      <c r="Q94" s="64">
        <v>10</v>
      </c>
      <c r="R94" s="64">
        <v>12</v>
      </c>
    </row>
    <row r="95" spans="5:18" s="64" customFormat="1" x14ac:dyDescent="0.25">
      <c r="I95" s="132"/>
      <c r="J95" s="17"/>
      <c r="K95" s="73" t="s">
        <v>295</v>
      </c>
      <c r="L95" s="74">
        <f t="shared" ref="L95:R95" ca="1" si="62">(MAX(OFFSET($K$205,,L94,,),OFFSET($K$258,,L94,,))-L93)</f>
        <v>9.4076892286003612E-3</v>
      </c>
      <c r="M95" s="74">
        <f t="shared" ca="1" si="62"/>
        <v>5.2284251668582495E-3</v>
      </c>
      <c r="N95" s="74">
        <f t="shared" ca="1" si="62"/>
        <v>1.7175635724826896E-3</v>
      </c>
      <c r="O95" s="74">
        <f t="shared" ca="1" si="62"/>
        <v>3.5064369489758236E-3</v>
      </c>
      <c r="P95" s="74">
        <f t="shared" ca="1" si="62"/>
        <v>2.8500149293378425E-3</v>
      </c>
      <c r="Q95" s="74">
        <f t="shared" ca="1" si="62"/>
        <v>2.0140166212311572E-3</v>
      </c>
      <c r="R95" s="74">
        <f t="shared" ca="1" si="62"/>
        <v>7.7817498048491762E-3</v>
      </c>
    </row>
    <row r="96" spans="5:18" x14ac:dyDescent="0.25">
      <c r="K96" s="73" t="s">
        <v>296</v>
      </c>
      <c r="L96" s="74">
        <f ca="1">(L93-MIN(OFFSET($K$221,,L94,,),OFFSET($K$265,,L94,,)))</f>
        <v>1.4175970070493702E-3</v>
      </c>
      <c r="M96" s="74">
        <f t="shared" ref="M96:R96" ca="1" si="63">(M93-MIN(OFFSET($K$221,,M94,,),OFFSET($K$265,,M94,,)))</f>
        <v>6.7778321254242328E-4</v>
      </c>
      <c r="N96" s="74">
        <f t="shared" ca="1" si="63"/>
        <v>8.4054344999783242E-4</v>
      </c>
      <c r="O96" s="74">
        <f t="shared" ca="1" si="63"/>
        <v>8.712801059513229E-4</v>
      </c>
      <c r="P96" s="74">
        <f t="shared" ca="1" si="63"/>
        <v>6.6143675042888033E-4</v>
      </c>
      <c r="Q96" s="74">
        <f t="shared" ca="1" si="63"/>
        <v>8.4563714499351047E-4</v>
      </c>
      <c r="R96" s="74">
        <f t="shared" ca="1" si="63"/>
        <v>6.9533183548394157E-4</v>
      </c>
    </row>
    <row r="97" spans="9:18" x14ac:dyDescent="0.25">
      <c r="J97" s="17"/>
      <c r="K97" s="37" t="s">
        <v>261</v>
      </c>
      <c r="L97" s="17" t="str">
        <f ca="1">L$4</f>
        <v>NaNMC</v>
      </c>
      <c r="M97" s="17" t="str">
        <f t="shared" ref="M97:R97" ca="1" si="64">M$4</f>
        <v>NaMVP</v>
      </c>
      <c r="N97" s="17" t="str">
        <f t="shared" ca="1" si="64"/>
        <v>NaMMO</v>
      </c>
      <c r="O97" s="17" t="str">
        <f t="shared" ca="1" si="64"/>
        <v>NaNMMT</v>
      </c>
      <c r="P97" s="17" t="str">
        <f t="shared" ca="1" si="64"/>
        <v>NaPBA</v>
      </c>
      <c r="Q97" s="17" t="str">
        <f t="shared" ca="1" si="64"/>
        <v>LiNMC</v>
      </c>
      <c r="R97" s="17" t="str">
        <f t="shared" ca="1" si="64"/>
        <v>LiFP</v>
      </c>
    </row>
    <row r="98" spans="9:18" x14ac:dyDescent="0.25">
      <c r="J98" s="17">
        <v>4</v>
      </c>
      <c r="K98" s="17" t="s">
        <v>207</v>
      </c>
      <c r="L98" s="47">
        <f t="shared" ref="L98:R98" ca="1" si="65">OFFSET(L$34,$J98,,,)*L$11*$C$5</f>
        <v>2.3722070770677606E-2</v>
      </c>
      <c r="M98" s="47">
        <f t="shared" ca="1" si="65"/>
        <v>2.2240410742542006E-2</v>
      </c>
      <c r="N98" s="47">
        <f t="shared" ca="1" si="65"/>
        <v>1.1729913726577865E-2</v>
      </c>
      <c r="O98" s="47">
        <f t="shared" ca="1" si="65"/>
        <v>1.0497824594984802E-2</v>
      </c>
      <c r="P98" s="47">
        <f t="shared" ca="1" si="65"/>
        <v>2.5412364883229836E-2</v>
      </c>
      <c r="Q98" s="47">
        <f t="shared" ca="1" si="65"/>
        <v>9.7667970674011027E-3</v>
      </c>
      <c r="R98" s="47">
        <f t="shared" ca="1" si="65"/>
        <v>1.1286953856311573E-2</v>
      </c>
    </row>
    <row r="99" spans="9:18" x14ac:dyDescent="0.25">
      <c r="J99" s="17">
        <v>4</v>
      </c>
      <c r="K99" s="48" t="s">
        <v>366</v>
      </c>
      <c r="L99" s="47">
        <f t="shared" ref="L99:R99" ca="1" si="66">OFFSET($C$22,$J99,,,)*L$19</f>
        <v>2.598749217391301E-2</v>
      </c>
      <c r="M99" s="47">
        <f t="shared" ca="1" si="66"/>
        <v>2.2494549677419338E-2</v>
      </c>
      <c r="N99" s="47">
        <f t="shared" ca="1" si="66"/>
        <v>2.598749217391301E-2</v>
      </c>
      <c r="O99" s="47">
        <f t="shared" ca="1" si="66"/>
        <v>2.598749217391301E-2</v>
      </c>
      <c r="P99" s="47">
        <f t="shared" ca="1" si="66"/>
        <v>2.2494549677419338E-2</v>
      </c>
      <c r="Q99" s="47">
        <f t="shared" ca="1" si="66"/>
        <v>2.598749217391301E-2</v>
      </c>
      <c r="R99" s="47">
        <f t="shared" ca="1" si="66"/>
        <v>2.2494549677419338E-2</v>
      </c>
    </row>
    <row r="100" spans="9:18" x14ac:dyDescent="0.25">
      <c r="J100" s="17">
        <v>4</v>
      </c>
      <c r="K100" s="48" t="s">
        <v>367</v>
      </c>
      <c r="L100" s="47">
        <f ca="1">L98*L$18</f>
        <v>6.2863487542295649E-2</v>
      </c>
      <c r="M100" s="47">
        <f t="shared" ref="M100:R100" ca="1" si="67">M98*M$18</f>
        <v>2.4146731663331325E-2</v>
      </c>
      <c r="N100" s="47">
        <f t="shared" ca="1" si="67"/>
        <v>3.1084271375431342E-2</v>
      </c>
      <c r="O100" s="47">
        <f t="shared" ca="1" si="67"/>
        <v>2.7819235176709724E-2</v>
      </c>
      <c r="P100" s="47">
        <f t="shared" ca="1" si="67"/>
        <v>2.7590567587506682E-2</v>
      </c>
      <c r="Q100" s="47">
        <f t="shared" ca="1" si="67"/>
        <v>2.5882012228612923E-2</v>
      </c>
      <c r="R100" s="47">
        <f t="shared" ca="1" si="67"/>
        <v>1.2254407043995424E-2</v>
      </c>
    </row>
    <row r="101" spans="9:18" x14ac:dyDescent="0.25">
      <c r="J101" s="17"/>
      <c r="K101" s="48" t="s">
        <v>249</v>
      </c>
      <c r="L101" s="47">
        <f ca="1">SUM(L98:L100)</f>
        <v>0.11257305048688626</v>
      </c>
      <c r="M101" s="47">
        <f t="shared" ref="M101:R101" ca="1" si="68">SUM(M98:M100)</f>
        <v>6.8881692083292673E-2</v>
      </c>
      <c r="N101" s="47">
        <f t="shared" ca="1" si="68"/>
        <v>6.8801677275922207E-2</v>
      </c>
      <c r="O101" s="47">
        <f t="shared" ca="1" si="68"/>
        <v>6.4304551945607538E-2</v>
      </c>
      <c r="P101" s="47">
        <f t="shared" ca="1" si="68"/>
        <v>7.5497482148155853E-2</v>
      </c>
      <c r="Q101" s="47">
        <f t="shared" ca="1" si="68"/>
        <v>6.1636301469927039E-2</v>
      </c>
      <c r="R101" s="47">
        <f t="shared" ca="1" si="68"/>
        <v>4.6035910577726338E-2</v>
      </c>
    </row>
    <row r="102" spans="9:18" x14ac:dyDescent="0.25">
      <c r="J102" s="17"/>
      <c r="K102" s="17"/>
      <c r="L102" s="17"/>
      <c r="M102" s="17"/>
      <c r="N102" s="17"/>
      <c r="O102" s="17"/>
      <c r="P102" s="17"/>
      <c r="Q102" s="17"/>
      <c r="R102" s="17"/>
    </row>
    <row r="103" spans="9:18" x14ac:dyDescent="0.25">
      <c r="J103" s="17"/>
      <c r="K103" s="37" t="s">
        <v>263</v>
      </c>
      <c r="L103" s="17" t="str">
        <f ca="1">L$4</f>
        <v>NaNMC</v>
      </c>
      <c r="M103" s="17" t="str">
        <f t="shared" ref="M103:R103" ca="1" si="69">M$4</f>
        <v>NaMVP</v>
      </c>
      <c r="N103" s="17" t="str">
        <f t="shared" ca="1" si="69"/>
        <v>NaMMO</v>
      </c>
      <c r="O103" s="17" t="str">
        <f t="shared" ca="1" si="69"/>
        <v>NaNMMT</v>
      </c>
      <c r="P103" s="17" t="str">
        <f t="shared" ca="1" si="69"/>
        <v>NaPBA</v>
      </c>
      <c r="Q103" s="17" t="str">
        <f t="shared" ca="1" si="69"/>
        <v>LiNMC</v>
      </c>
      <c r="R103" s="17" t="str">
        <f t="shared" ca="1" si="69"/>
        <v>LiFP</v>
      </c>
    </row>
    <row r="104" spans="9:18" x14ac:dyDescent="0.25">
      <c r="J104" s="17"/>
      <c r="K104" s="17" t="s">
        <v>207</v>
      </c>
      <c r="L104" s="49">
        <f ca="1">L98/$C$14</f>
        <v>8.1239968392731533E-10</v>
      </c>
      <c r="M104" s="49">
        <f t="shared" ref="M104:R104" ca="1" si="70">M98/$C$14</f>
        <v>7.6165790214184956E-10</v>
      </c>
      <c r="N104" s="49">
        <f t="shared" ca="1" si="70"/>
        <v>4.0170937419787211E-10</v>
      </c>
      <c r="O104" s="49">
        <f t="shared" ca="1" si="70"/>
        <v>3.5951454092413708E-10</v>
      </c>
      <c r="P104" s="49">
        <f t="shared" ca="1" si="70"/>
        <v>8.7028646860376151E-10</v>
      </c>
      <c r="Q104" s="49">
        <f t="shared" ca="1" si="70"/>
        <v>3.3447935162332543E-10</v>
      </c>
      <c r="R104" s="49">
        <f t="shared" ca="1" si="70"/>
        <v>3.8653951562710863E-10</v>
      </c>
    </row>
    <row r="105" spans="9:18" x14ac:dyDescent="0.25">
      <c r="J105" s="17"/>
      <c r="K105" s="48" t="s">
        <v>366</v>
      </c>
      <c r="L105" s="49">
        <f t="shared" ref="L105:R105" ca="1" si="71">L99/$C$14</f>
        <v>8.8998260869565106E-10</v>
      </c>
      <c r="M105" s="49">
        <f t="shared" ca="1" si="71"/>
        <v>7.7036129032258004E-10</v>
      </c>
      <c r="N105" s="49">
        <f t="shared" ca="1" si="71"/>
        <v>8.8998260869565106E-10</v>
      </c>
      <c r="O105" s="49">
        <f t="shared" ca="1" si="71"/>
        <v>8.8998260869565106E-10</v>
      </c>
      <c r="P105" s="49">
        <f t="shared" ca="1" si="71"/>
        <v>7.7036129032258004E-10</v>
      </c>
      <c r="Q105" s="49">
        <f t="shared" ca="1" si="71"/>
        <v>8.8998260869565106E-10</v>
      </c>
      <c r="R105" s="49">
        <f t="shared" ca="1" si="71"/>
        <v>7.7036129032258004E-10</v>
      </c>
    </row>
    <row r="106" spans="9:18" x14ac:dyDescent="0.25">
      <c r="J106" s="17"/>
      <c r="K106" s="48" t="s">
        <v>367</v>
      </c>
      <c r="L106" s="49">
        <f t="shared" ref="L106:R106" ca="1" si="72">L100/$C$14</f>
        <v>2.152859162407385E-9</v>
      </c>
      <c r="M106" s="49">
        <f t="shared" ca="1" si="72"/>
        <v>8.2694286518257963E-10</v>
      </c>
      <c r="N106" s="49">
        <f t="shared" ca="1" si="72"/>
        <v>1.064529841624361E-9</v>
      </c>
      <c r="O106" s="49">
        <f t="shared" ca="1" si="72"/>
        <v>9.5271353344896319E-10</v>
      </c>
      <c r="P106" s="49">
        <f t="shared" ca="1" si="72"/>
        <v>9.4488245162694112E-10</v>
      </c>
      <c r="Q106" s="49">
        <f t="shared" ca="1" si="72"/>
        <v>8.8637028180181239E-10</v>
      </c>
      <c r="R106" s="49">
        <f t="shared" ca="1" si="72"/>
        <v>4.1967147410943234E-10</v>
      </c>
    </row>
    <row r="107" spans="9:18" ht="15.75" thickBot="1" x14ac:dyDescent="0.3">
      <c r="J107" s="50"/>
      <c r="K107" s="51" t="s">
        <v>249</v>
      </c>
      <c r="L107" s="52">
        <f t="shared" ref="L107:R107" ca="1" si="73">L101/$C$14</f>
        <v>3.8552414550303513E-9</v>
      </c>
      <c r="M107" s="52">
        <f t="shared" ca="1" si="73"/>
        <v>2.3589620576470094E-9</v>
      </c>
      <c r="N107" s="52">
        <f t="shared" ca="1" si="73"/>
        <v>2.3562218245178837E-9</v>
      </c>
      <c r="O107" s="52">
        <f t="shared" ca="1" si="73"/>
        <v>2.2022106830687513E-9</v>
      </c>
      <c r="P107" s="52">
        <f t="shared" ca="1" si="73"/>
        <v>2.5855302105532827E-9</v>
      </c>
      <c r="Q107" s="52">
        <f t="shared" ca="1" si="73"/>
        <v>2.1108322421207888E-9</v>
      </c>
      <c r="R107" s="52">
        <f t="shared" ca="1" si="73"/>
        <v>1.5765722800591212E-9</v>
      </c>
    </row>
    <row r="108" spans="9:18" s="64" customFormat="1" ht="15.75" thickTop="1" x14ac:dyDescent="0.25">
      <c r="I108" s="132"/>
      <c r="J108" s="17"/>
      <c r="K108" s="48"/>
      <c r="L108" s="49"/>
      <c r="M108" s="49"/>
      <c r="N108" s="49"/>
      <c r="O108" s="49"/>
      <c r="P108" s="49"/>
      <c r="Q108" s="49"/>
      <c r="R108" s="49"/>
    </row>
    <row r="109" spans="9:18" s="64" customFormat="1" x14ac:dyDescent="0.25">
      <c r="I109" s="132"/>
      <c r="J109" s="17"/>
      <c r="K109" s="48"/>
      <c r="L109" s="49"/>
      <c r="M109" s="49"/>
      <c r="N109" s="49"/>
      <c r="O109" s="49"/>
      <c r="P109" s="49"/>
      <c r="Q109" s="49"/>
      <c r="R109" s="49"/>
    </row>
    <row r="111" spans="9:18" x14ac:dyDescent="0.25">
      <c r="J111" s="17"/>
      <c r="K111" s="37" t="s">
        <v>265</v>
      </c>
      <c r="L111" s="17" t="str">
        <f ca="1">L$4</f>
        <v>NaNMC</v>
      </c>
      <c r="M111" s="17" t="str">
        <f t="shared" ref="M111:R111" ca="1" si="74">M$4</f>
        <v>NaMVP</v>
      </c>
      <c r="N111" s="17" t="str">
        <f t="shared" ca="1" si="74"/>
        <v>NaMMO</v>
      </c>
      <c r="O111" s="17" t="str">
        <f t="shared" ca="1" si="74"/>
        <v>NaNMMT</v>
      </c>
      <c r="P111" s="17" t="str">
        <f t="shared" ca="1" si="74"/>
        <v>NaPBA</v>
      </c>
      <c r="Q111" s="17" t="str">
        <f t="shared" ca="1" si="74"/>
        <v>LiNMC</v>
      </c>
      <c r="R111" s="17" t="str">
        <f t="shared" ca="1" si="74"/>
        <v>LiFP</v>
      </c>
    </row>
    <row r="112" spans="9:18" x14ac:dyDescent="0.25">
      <c r="J112" s="17">
        <v>5</v>
      </c>
      <c r="K112" s="17" t="s">
        <v>207</v>
      </c>
      <c r="L112" s="47">
        <f t="shared" ref="L112:R112" ca="1" si="75">OFFSET(L$34,$J112,,,)*L$11*$C$5</f>
        <v>93.380026417218502</v>
      </c>
      <c r="M112" s="47">
        <f t="shared" ca="1" si="75"/>
        <v>161.74386241990521</v>
      </c>
      <c r="N112" s="47">
        <f t="shared" ca="1" si="75"/>
        <v>80.252535618611446</v>
      </c>
      <c r="O112" s="47">
        <f t="shared" ca="1" si="75"/>
        <v>46.354599098517241</v>
      </c>
      <c r="P112" s="47">
        <f t="shared" ca="1" si="75"/>
        <v>82.147489139737729</v>
      </c>
      <c r="Q112" s="47">
        <f t="shared" ca="1" si="75"/>
        <v>42.368942254048044</v>
      </c>
      <c r="R112" s="47">
        <f t="shared" ca="1" si="75"/>
        <v>61.577324542719609</v>
      </c>
    </row>
    <row r="113" spans="9:18" x14ac:dyDescent="0.25">
      <c r="J113" s="17">
        <v>5</v>
      </c>
      <c r="K113" s="48" t="s">
        <v>366</v>
      </c>
      <c r="L113" s="47">
        <f t="shared" ref="L113:R113" ca="1" si="76">OFFSET($C$22,$J113,,,)*L$19</f>
        <v>229.45740869565188</v>
      </c>
      <c r="M113" s="47">
        <f t="shared" ca="1" si="76"/>
        <v>198.61635913978481</v>
      </c>
      <c r="N113" s="47">
        <f t="shared" ca="1" si="76"/>
        <v>229.45740869565188</v>
      </c>
      <c r="O113" s="47">
        <f t="shared" ca="1" si="76"/>
        <v>229.45740869565188</v>
      </c>
      <c r="P113" s="47">
        <f t="shared" ca="1" si="76"/>
        <v>198.61635913978481</v>
      </c>
      <c r="Q113" s="47">
        <f t="shared" ca="1" si="76"/>
        <v>229.45740869565188</v>
      </c>
      <c r="R113" s="47">
        <f t="shared" ca="1" si="76"/>
        <v>198.61635913978481</v>
      </c>
    </row>
    <row r="114" spans="9:18" x14ac:dyDescent="0.25">
      <c r="J114" s="17">
        <v>5</v>
      </c>
      <c r="K114" s="48" t="s">
        <v>367</v>
      </c>
      <c r="L114" s="47">
        <f t="shared" ref="L114:R114" ca="1" si="77">L112*L$18</f>
        <v>247.45707000562902</v>
      </c>
      <c r="M114" s="47">
        <f t="shared" ca="1" si="77"/>
        <v>175.60762205589711</v>
      </c>
      <c r="N114" s="47">
        <f t="shared" ca="1" si="77"/>
        <v>212.66921938932032</v>
      </c>
      <c r="O114" s="47">
        <f t="shared" ca="1" si="77"/>
        <v>122.83968761107069</v>
      </c>
      <c r="P114" s="47">
        <f t="shared" ca="1" si="77"/>
        <v>89.188702494572397</v>
      </c>
      <c r="Q114" s="47">
        <f t="shared" ca="1" si="77"/>
        <v>112.27769697322731</v>
      </c>
      <c r="R114" s="47">
        <f t="shared" ca="1" si="77"/>
        <v>66.855380932095585</v>
      </c>
    </row>
    <row r="115" spans="9:18" x14ac:dyDescent="0.25">
      <c r="J115" s="17"/>
      <c r="K115" s="48" t="s">
        <v>249</v>
      </c>
      <c r="L115" s="47">
        <f ca="1">SUM(L112:L114)</f>
        <v>570.29450511849939</v>
      </c>
      <c r="M115" s="47">
        <f t="shared" ref="M115:R115" ca="1" si="78">SUM(M112:M114)</f>
        <v>535.96784361558707</v>
      </c>
      <c r="N115" s="47">
        <f t="shared" ca="1" si="78"/>
        <v>522.37916370358369</v>
      </c>
      <c r="O115" s="47">
        <f t="shared" ca="1" si="78"/>
        <v>398.65169540523982</v>
      </c>
      <c r="P115" s="47">
        <f t="shared" ca="1" si="78"/>
        <v>369.95255077409496</v>
      </c>
      <c r="Q115" s="47">
        <f t="shared" ca="1" si="78"/>
        <v>384.10404792292724</v>
      </c>
      <c r="R115" s="47">
        <f t="shared" ca="1" si="78"/>
        <v>327.04906461459996</v>
      </c>
    </row>
    <row r="116" spans="9:18" x14ac:dyDescent="0.25">
      <c r="J116" s="17"/>
      <c r="K116" s="17"/>
      <c r="L116" s="17"/>
      <c r="M116" s="17"/>
      <c r="N116" s="17"/>
      <c r="O116" s="17"/>
      <c r="P116" s="17"/>
      <c r="Q116" s="17"/>
      <c r="R116" s="17"/>
    </row>
    <row r="117" spans="9:18" x14ac:dyDescent="0.25">
      <c r="J117" s="17"/>
      <c r="K117" s="37" t="s">
        <v>264</v>
      </c>
      <c r="L117" s="17" t="str">
        <f ca="1">L$4</f>
        <v>NaNMC</v>
      </c>
      <c r="M117" s="17" t="str">
        <f t="shared" ref="M117:R117" ca="1" si="79">M$4</f>
        <v>NaMVP</v>
      </c>
      <c r="N117" s="17" t="str">
        <f t="shared" ca="1" si="79"/>
        <v>NaMMO</v>
      </c>
      <c r="O117" s="17" t="str">
        <f t="shared" ca="1" si="79"/>
        <v>NaNMMT</v>
      </c>
      <c r="P117" s="17" t="str">
        <f t="shared" ca="1" si="79"/>
        <v>NaPBA</v>
      </c>
      <c r="Q117" s="17" t="str">
        <f t="shared" ca="1" si="79"/>
        <v>LiNMC</v>
      </c>
      <c r="R117" s="17" t="str">
        <f t="shared" ca="1" si="79"/>
        <v>LiFP</v>
      </c>
    </row>
    <row r="118" spans="9:18" x14ac:dyDescent="0.25">
      <c r="J118" s="17"/>
      <c r="K118" s="17" t="s">
        <v>207</v>
      </c>
      <c r="L118" s="49">
        <f ca="1">L112/$C$14</f>
        <v>3.197946110178716E-6</v>
      </c>
      <c r="M118" s="49">
        <f t="shared" ref="M118:R118" ca="1" si="80">M112/$C$14</f>
        <v>5.5391733705446989E-6</v>
      </c>
      <c r="N118" s="49">
        <f t="shared" ca="1" si="80"/>
        <v>2.7483745074866935E-6</v>
      </c>
      <c r="O118" s="49">
        <f t="shared" ca="1" si="80"/>
        <v>1.5874862704971658E-6</v>
      </c>
      <c r="P118" s="49">
        <f t="shared" ca="1" si="80"/>
        <v>2.8132701760184154E-6</v>
      </c>
      <c r="Q118" s="49">
        <f t="shared" ca="1" si="80"/>
        <v>1.450991173083837E-6</v>
      </c>
      <c r="R118" s="49">
        <f t="shared" ca="1" si="80"/>
        <v>2.1088124843397127E-6</v>
      </c>
    </row>
    <row r="119" spans="9:18" x14ac:dyDescent="0.25">
      <c r="J119" s="17"/>
      <c r="K119" s="48" t="s">
        <v>366</v>
      </c>
      <c r="L119" s="49">
        <f t="shared" ref="L119:R119" ca="1" si="81">L113/$C$14</f>
        <v>7.8581304347825986E-6</v>
      </c>
      <c r="M119" s="49">
        <f t="shared" ca="1" si="81"/>
        <v>6.8019301075268766E-6</v>
      </c>
      <c r="N119" s="49">
        <f t="shared" ca="1" si="81"/>
        <v>7.8581304347825986E-6</v>
      </c>
      <c r="O119" s="49">
        <f t="shared" ca="1" si="81"/>
        <v>7.8581304347825986E-6</v>
      </c>
      <c r="P119" s="49">
        <f t="shared" ca="1" si="81"/>
        <v>6.8019301075268766E-6</v>
      </c>
      <c r="Q119" s="49">
        <f t="shared" ca="1" si="81"/>
        <v>7.8581304347825986E-6</v>
      </c>
      <c r="R119" s="49">
        <f t="shared" ca="1" si="81"/>
        <v>6.8019301075268766E-6</v>
      </c>
    </row>
    <row r="120" spans="9:18" x14ac:dyDescent="0.25">
      <c r="J120" s="17"/>
      <c r="K120" s="48" t="s">
        <v>367</v>
      </c>
      <c r="L120" s="49">
        <f t="shared" ref="L120:R120" ca="1" si="82">L114/$C$14</f>
        <v>8.4745571919735962E-6</v>
      </c>
      <c r="M120" s="49">
        <f t="shared" ca="1" si="82"/>
        <v>6.0139596594485309E-6</v>
      </c>
      <c r="N120" s="49">
        <f t="shared" ca="1" si="82"/>
        <v>7.2831924448397367E-6</v>
      </c>
      <c r="O120" s="49">
        <f t="shared" ca="1" si="82"/>
        <v>4.2068386168174889E-6</v>
      </c>
      <c r="P120" s="49">
        <f t="shared" ca="1" si="82"/>
        <v>3.0544076196771369E-6</v>
      </c>
      <c r="Q120" s="49">
        <f t="shared" ca="1" si="82"/>
        <v>3.8451266086721679E-6</v>
      </c>
      <c r="R120" s="49">
        <f t="shared" ca="1" si="82"/>
        <v>2.2895678401402596E-6</v>
      </c>
    </row>
    <row r="121" spans="9:18" ht="15.75" thickBot="1" x14ac:dyDescent="0.3">
      <c r="J121" s="50"/>
      <c r="K121" s="51" t="s">
        <v>249</v>
      </c>
      <c r="L121" s="52">
        <f t="shared" ref="L121:R121" ca="1" si="83">L115/$C$14</f>
        <v>1.9530633736934909E-5</v>
      </c>
      <c r="M121" s="52">
        <f t="shared" ca="1" si="83"/>
        <v>1.8355063137520104E-5</v>
      </c>
      <c r="N121" s="52">
        <f t="shared" ca="1" si="83"/>
        <v>1.788969738710903E-5</v>
      </c>
      <c r="O121" s="52">
        <f t="shared" ca="1" si="83"/>
        <v>1.3652455322097253E-5</v>
      </c>
      <c r="P121" s="52">
        <f t="shared" ca="1" si="83"/>
        <v>1.266960790322243E-5</v>
      </c>
      <c r="Q121" s="52">
        <f t="shared" ca="1" si="83"/>
        <v>1.3154248216538604E-5</v>
      </c>
      <c r="R121" s="52">
        <f t="shared" ca="1" si="83"/>
        <v>1.1200310432006848E-5</v>
      </c>
    </row>
    <row r="122" spans="9:18" s="64" customFormat="1" ht="15.75" thickTop="1" x14ac:dyDescent="0.25">
      <c r="I122" s="132"/>
      <c r="J122" s="17"/>
      <c r="K122" s="48"/>
      <c r="L122" s="49"/>
      <c r="M122" s="49"/>
      <c r="N122" s="49"/>
      <c r="O122" s="49"/>
      <c r="P122" s="49"/>
      <c r="Q122" s="49"/>
      <c r="R122" s="49"/>
    </row>
    <row r="123" spans="9:18" s="64" customFormat="1" x14ac:dyDescent="0.25">
      <c r="I123" s="132"/>
      <c r="J123" s="17"/>
      <c r="K123" s="48"/>
      <c r="L123" s="49"/>
      <c r="M123" s="49"/>
      <c r="N123" s="49"/>
      <c r="O123" s="49"/>
      <c r="P123" s="49"/>
      <c r="Q123" s="49"/>
      <c r="R123" s="49"/>
    </row>
    <row r="125" spans="9:18" x14ac:dyDescent="0.25">
      <c r="K125" t="s">
        <v>273</v>
      </c>
    </row>
    <row r="126" spans="9:18" x14ac:dyDescent="0.25">
      <c r="K126" t="s">
        <v>54</v>
      </c>
      <c r="L126" s="43">
        <f ca="1">L51</f>
        <v>0.19630525890407619</v>
      </c>
      <c r="M126" s="43">
        <f t="shared" ref="M126:R126" ca="1" si="84">M51</f>
        <v>0.18551836066696406</v>
      </c>
      <c r="N126" s="43">
        <f t="shared" ca="1" si="84"/>
        <v>0.1310623642943235</v>
      </c>
      <c r="O126" s="43">
        <f t="shared" ca="1" si="84"/>
        <v>0.12601051654840834</v>
      </c>
      <c r="P126" s="43">
        <f t="shared" ca="1" si="84"/>
        <v>0.10785283074023401</v>
      </c>
      <c r="Q126" s="43">
        <f t="shared" ca="1" si="84"/>
        <v>0.1088668179053328</v>
      </c>
      <c r="R126" s="43">
        <f t="shared" ca="1" si="84"/>
        <v>9.1722427933612322E-2</v>
      </c>
    </row>
    <row r="127" spans="9:18" x14ac:dyDescent="0.25">
      <c r="K127" t="s">
        <v>48</v>
      </c>
      <c r="L127" s="43">
        <f t="shared" ref="L127:R127" ca="1" si="85">L65</f>
        <v>29.875785569555489</v>
      </c>
      <c r="M127" s="43">
        <f t="shared" ca="1" si="85"/>
        <v>25.300818977239494</v>
      </c>
      <c r="N127" s="43">
        <f t="shared" ca="1" si="85"/>
        <v>26.425121456112478</v>
      </c>
      <c r="O127" s="43">
        <f t="shared" ca="1" si="85"/>
        <v>22.982941952324975</v>
      </c>
      <c r="P127" s="43">
        <f t="shared" ca="1" si="85"/>
        <v>23.65434803981503</v>
      </c>
      <c r="Q127" s="43">
        <f t="shared" ca="1" si="85"/>
        <v>19.105645354397907</v>
      </c>
      <c r="R127" s="43">
        <f t="shared" ca="1" si="85"/>
        <v>16.773650022473547</v>
      </c>
    </row>
    <row r="128" spans="9:18" x14ac:dyDescent="0.25">
      <c r="K128" t="s">
        <v>70</v>
      </c>
      <c r="L128" s="43">
        <f ca="1">L79</f>
        <v>2.2569581903579678E-2</v>
      </c>
      <c r="M128" s="43">
        <f t="shared" ref="M128:R128" ca="1" si="86">M79</f>
        <v>4.4963417318092086E-2</v>
      </c>
      <c r="N128" s="43">
        <f t="shared" ca="1" si="86"/>
        <v>1.3861184291974889E-2</v>
      </c>
      <c r="O128" s="43">
        <f t="shared" ca="1" si="86"/>
        <v>1.3805441131774716E-2</v>
      </c>
      <c r="P128" s="43">
        <f t="shared" ca="1" si="86"/>
        <v>1.1403629500699156E-2</v>
      </c>
      <c r="Q128" s="43">
        <f t="shared" ca="1" si="86"/>
        <v>1.5708676487806734E-2</v>
      </c>
      <c r="R128" s="43">
        <f t="shared" ca="1" si="86"/>
        <v>1.2924898597366891E-2</v>
      </c>
    </row>
    <row r="129" spans="10:38" x14ac:dyDescent="0.25">
      <c r="K129" t="s">
        <v>71</v>
      </c>
      <c r="L129" s="43">
        <f ca="1">L93</f>
        <v>4.3946181486638871E-3</v>
      </c>
      <c r="M129" s="43">
        <f t="shared" ref="M129:R129" ca="1" si="87">M93</f>
        <v>1.9609429041537942E-3</v>
      </c>
      <c r="N129" s="43">
        <f t="shared" ca="1" si="87"/>
        <v>1.8312429299579965E-3</v>
      </c>
      <c r="O129" s="43">
        <f t="shared" ca="1" si="87"/>
        <v>2.4275340554557076E-3</v>
      </c>
      <c r="P129" s="43">
        <f t="shared" ca="1" si="87"/>
        <v>1.5645411979003923E-3</v>
      </c>
      <c r="Q129" s="43">
        <f t="shared" ca="1" si="87"/>
        <v>1.9300606128741522E-3</v>
      </c>
      <c r="R129" s="43">
        <f t="shared" ca="1" si="87"/>
        <v>2.3864970104856154E-3</v>
      </c>
    </row>
    <row r="130" spans="10:38" x14ac:dyDescent="0.25">
      <c r="K130" t="s">
        <v>56</v>
      </c>
      <c r="L130" s="43">
        <f ca="1">L107</f>
        <v>3.8552414550303513E-9</v>
      </c>
      <c r="M130" s="43">
        <f t="shared" ref="M130:R130" ca="1" si="88">M107</f>
        <v>2.3589620576470094E-9</v>
      </c>
      <c r="N130" s="43">
        <f t="shared" ca="1" si="88"/>
        <v>2.3562218245178837E-9</v>
      </c>
      <c r="O130" s="43">
        <f t="shared" ca="1" si="88"/>
        <v>2.2022106830687513E-9</v>
      </c>
      <c r="P130" s="43">
        <f t="shared" ca="1" si="88"/>
        <v>2.5855302105532827E-9</v>
      </c>
      <c r="Q130" s="43">
        <f t="shared" ca="1" si="88"/>
        <v>2.1108322421207888E-9</v>
      </c>
      <c r="R130" s="43">
        <f t="shared" ca="1" si="88"/>
        <v>1.5765722800591212E-9</v>
      </c>
    </row>
    <row r="131" spans="10:38" x14ac:dyDescent="0.25">
      <c r="K131" t="s">
        <v>57</v>
      </c>
      <c r="L131" s="43">
        <f ca="1">L121</f>
        <v>1.9530633736934909E-5</v>
      </c>
      <c r="M131" s="43">
        <f t="shared" ref="M131:R131" ca="1" si="89">M121</f>
        <v>1.8355063137520104E-5</v>
      </c>
      <c r="N131" s="43">
        <f t="shared" ca="1" si="89"/>
        <v>1.788969738710903E-5</v>
      </c>
      <c r="O131" s="43">
        <f t="shared" ca="1" si="89"/>
        <v>1.3652455322097253E-5</v>
      </c>
      <c r="P131" s="43">
        <f t="shared" ca="1" si="89"/>
        <v>1.266960790322243E-5</v>
      </c>
      <c r="Q131" s="43">
        <f t="shared" ca="1" si="89"/>
        <v>1.3154248216538604E-5</v>
      </c>
      <c r="R131" s="43">
        <f t="shared" ca="1" si="89"/>
        <v>1.1200310432006848E-5</v>
      </c>
    </row>
    <row r="133" spans="10:38" x14ac:dyDescent="0.25">
      <c r="J133" t="s">
        <v>270</v>
      </c>
      <c r="K133" t="s">
        <v>271</v>
      </c>
    </row>
    <row r="134" spans="10:38" x14ac:dyDescent="0.25">
      <c r="J134" t="s">
        <v>272</v>
      </c>
      <c r="K134" s="45" t="s">
        <v>54</v>
      </c>
      <c r="L134" s="45" t="s">
        <v>70</v>
      </c>
    </row>
    <row r="135" spans="10:38" x14ac:dyDescent="0.25">
      <c r="J135" t="s">
        <v>272</v>
      </c>
      <c r="K135" s="45" t="s">
        <v>48</v>
      </c>
      <c r="L135" s="45" t="s">
        <v>71</v>
      </c>
    </row>
    <row r="137" spans="10:38" x14ac:dyDescent="0.25">
      <c r="J137" t="str">
        <f>K134</f>
        <v>AP</v>
      </c>
      <c r="K137" t="str">
        <f ca="1">L41</f>
        <v>NaNMC</v>
      </c>
      <c r="M137" t="str">
        <f ca="1">M117</f>
        <v>NaMVP</v>
      </c>
      <c r="O137" t="str">
        <f ca="1">N111</f>
        <v>NaMMO</v>
      </c>
      <c r="Q137" t="str">
        <f ca="1">O111</f>
        <v>NaNMMT</v>
      </c>
      <c r="S137" t="str">
        <f ca="1">P111</f>
        <v>NaPBA</v>
      </c>
      <c r="U137" t="str">
        <f ca="1">Q111</f>
        <v>LiNMC</v>
      </c>
      <c r="W137" t="str">
        <f ca="1">R111</f>
        <v>LiFP</v>
      </c>
      <c r="AE137">
        <v>0</v>
      </c>
      <c r="AF137">
        <v>1</v>
      </c>
      <c r="AG137" s="64">
        <v>2</v>
      </c>
      <c r="AH137" s="64">
        <v>3</v>
      </c>
      <c r="AI137" s="64">
        <v>4</v>
      </c>
      <c r="AJ137" s="64">
        <v>5</v>
      </c>
      <c r="AK137" s="64">
        <v>6</v>
      </c>
    </row>
    <row r="138" spans="10:38" ht="40.5" x14ac:dyDescent="0.25">
      <c r="J138" s="43">
        <f ca="1">INDEX(L126:L131,MATCH(K134,K126:K131,0))</f>
        <v>0.19630525890407619</v>
      </c>
      <c r="K138" s="43">
        <v>10</v>
      </c>
      <c r="L138" s="43">
        <f ca="1">INDEX(M126:M131,MATCH($K$134,$K$126:$K$131,0))</f>
        <v>0.18551836066696406</v>
      </c>
      <c r="M138" s="43">
        <v>10</v>
      </c>
      <c r="N138" s="43">
        <f ca="1">INDEX(N126:N131,MATCH($K$134,$K$126:$K$131,0))</f>
        <v>0.1310623642943235</v>
      </c>
      <c r="O138" s="43">
        <v>10</v>
      </c>
      <c r="P138" s="43">
        <f ca="1">INDEX(O126:O131,MATCH($K$134,$K$126:$K$131,0))</f>
        <v>0.12601051654840834</v>
      </c>
      <c r="Q138" s="43">
        <v>10</v>
      </c>
      <c r="R138" s="43">
        <f ca="1">INDEX(P126:P131,MATCH($K$134,$K$126:$K$131,0))</f>
        <v>0.10785283074023401</v>
      </c>
      <c r="S138" s="43">
        <v>10</v>
      </c>
      <c r="T138" s="43">
        <f ca="1">INDEX(Q126:Q131,MATCH($K$134,$K$126:$K$131,0))</f>
        <v>0.1088668179053328</v>
      </c>
      <c r="U138">
        <v>10</v>
      </c>
      <c r="V138" s="43">
        <f ca="1">INDEX(R126:R131,MATCH($K$134,$K$126:$K$131,0))</f>
        <v>9.1722427933612322E-2</v>
      </c>
      <c r="W138">
        <v>10</v>
      </c>
      <c r="AD138" s="23" t="s">
        <v>331</v>
      </c>
      <c r="AE138" s="85" t="str">
        <f t="shared" ref="AE138:AK138" ca="1" si="90">OFFSET(K137,,AE$137,,)</f>
        <v>NaNMC</v>
      </c>
      <c r="AF138" s="85" t="str">
        <f t="shared" ca="1" si="90"/>
        <v>NaMVP</v>
      </c>
      <c r="AG138" s="85" t="str">
        <f t="shared" ca="1" si="90"/>
        <v>NaMMO</v>
      </c>
      <c r="AH138" s="85" t="str">
        <f t="shared" ca="1" si="90"/>
        <v>NaNMMT</v>
      </c>
      <c r="AI138" s="85" t="str">
        <f t="shared" ca="1" si="90"/>
        <v>NaPBA</v>
      </c>
      <c r="AJ138" s="85" t="str">
        <f t="shared" ca="1" si="90"/>
        <v>LiNMC</v>
      </c>
      <c r="AK138" s="85" t="str">
        <f t="shared" ca="1" si="90"/>
        <v>LiFP</v>
      </c>
    </row>
    <row r="139" spans="10:38" x14ac:dyDescent="0.25">
      <c r="J139" s="129">
        <v>1000</v>
      </c>
      <c r="K139" s="1">
        <f t="dataTable" ref="K139:K157" dt2D="1" dtr="1" r1="L9" r2="L8" ca="1"/>
        <v>0.63652538344239185</v>
      </c>
      <c r="L139" s="129">
        <v>1000</v>
      </c>
      <c r="M139">
        <f t="dataTable" ref="M139:M157" dt2D="1" dtr="1" r1="M9" r2="M8" ca="1"/>
        <v>1.041209169830039</v>
      </c>
      <c r="N139" s="129">
        <v>1000</v>
      </c>
      <c r="O139">
        <f t="dataTable" ref="O139:O157" dt2D="1" dtr="1" r1="N9" r2="N8" ca="1"/>
        <v>0.37555380500338109</v>
      </c>
      <c r="P139" s="129">
        <v>1000</v>
      </c>
      <c r="Q139">
        <f t="dataTable" ref="Q139:Q157" dt2D="1" dtr="1" r1="O9" r2="O8" ca="1"/>
        <v>0.35534641401972056</v>
      </c>
      <c r="R139" s="129">
        <v>1000</v>
      </c>
      <c r="S139">
        <f t="dataTable" ref="S139:S157" dt2D="1" dtr="1" r1="P9" r2="P8" ca="1"/>
        <v>0.49755046034292855</v>
      </c>
      <c r="T139" s="129">
        <v>1000</v>
      </c>
      <c r="U139">
        <f t="dataTable" ref="U139:U157" dt2D="1" dtr="1" r1="Q9" r2="Q8" ca="1"/>
        <v>0.28677161944741836</v>
      </c>
      <c r="V139" s="129">
        <v>1000</v>
      </c>
      <c r="W139">
        <f t="dataTable" ref="W139:W157" dt2D="1" dtr="1" r1="R9" r2="R8" ca="1"/>
        <v>0.38463764069657663</v>
      </c>
      <c r="AD139" s="132">
        <v>1000</v>
      </c>
      <c r="AE139" s="83">
        <f t="shared" ref="AE139:AE147" ca="1" si="91">OFFSET(K139,,AE$137,,)</f>
        <v>0.63652538344239185</v>
      </c>
      <c r="AF139" s="83">
        <f t="shared" ref="AF139:AF147" ca="1" si="92">OFFSET(L139,,AF$137,,)</f>
        <v>1.041209169830039</v>
      </c>
      <c r="AG139" s="83">
        <f t="shared" ref="AG139:AG147" ca="1" si="93">OFFSET(M139,,AG$137,,)</f>
        <v>0.37555380500338109</v>
      </c>
      <c r="AH139" s="83">
        <f t="shared" ref="AH139:AH147" ca="1" si="94">OFFSET(N139,,AH$137,,)</f>
        <v>0.35534641401972056</v>
      </c>
      <c r="AI139" s="83">
        <f t="shared" ref="AI139:AI147" ca="1" si="95">OFFSET(O139,,AI$137,,)</f>
        <v>0.49755046034292855</v>
      </c>
      <c r="AJ139" s="83">
        <f ca="1">OFFSET(P139,,AJ$137,,)</f>
        <v>0.28677161944741836</v>
      </c>
      <c r="AK139" s="83">
        <f ca="1">OFFSET(Q139,,AK$137,,)</f>
        <v>0.38463764069657663</v>
      </c>
      <c r="AL139">
        <f>AD139</f>
        <v>1000</v>
      </c>
    </row>
    <row r="140" spans="10:38" x14ac:dyDescent="0.25">
      <c r="J140" s="129">
        <v>1500</v>
      </c>
      <c r="K140" s="1">
        <v>0.44087199475869598</v>
      </c>
      <c r="L140" s="129">
        <v>1500</v>
      </c>
      <c r="M140">
        <v>0.70844052182217632</v>
      </c>
      <c r="N140" s="129">
        <v>1500</v>
      </c>
      <c r="O140">
        <v>0.26689094246602213</v>
      </c>
      <c r="P140" s="129">
        <v>1500</v>
      </c>
      <c r="Q140">
        <v>0.25341934847691516</v>
      </c>
      <c r="R140" s="129">
        <v>1500</v>
      </c>
      <c r="S140">
        <v>0.34600138216410292</v>
      </c>
      <c r="T140" s="129">
        <v>1500</v>
      </c>
      <c r="U140">
        <v>0.20770281876204696</v>
      </c>
      <c r="V140" s="129">
        <v>1500</v>
      </c>
      <c r="W140">
        <v>0.27072616906653496</v>
      </c>
      <c r="AD140" s="132">
        <v>1500</v>
      </c>
      <c r="AE140" s="83">
        <f t="shared" ca="1" si="91"/>
        <v>0.44087199475869598</v>
      </c>
      <c r="AF140" s="83">
        <f t="shared" ca="1" si="92"/>
        <v>0.70844052182217632</v>
      </c>
      <c r="AG140" s="83">
        <f t="shared" ca="1" si="93"/>
        <v>0.26689094246602213</v>
      </c>
      <c r="AH140" s="83">
        <f t="shared" ca="1" si="94"/>
        <v>0.25341934847691516</v>
      </c>
      <c r="AI140" s="83">
        <f t="shared" ca="1" si="95"/>
        <v>0.34600138216410292</v>
      </c>
      <c r="AJ140" s="83">
        <f t="shared" ref="AJ140:AJ147" ca="1" si="96">OFFSET(P140,,AJ$137,,)</f>
        <v>0.20770281876204696</v>
      </c>
      <c r="AK140" s="83">
        <f t="shared" ref="AK140:AK147" ca="1" si="97">OFFSET(Q140,,AK$137,,)</f>
        <v>0.27072616906653496</v>
      </c>
      <c r="AL140" s="64">
        <f t="shared" ref="AL140:AL147" si="98">AD140</f>
        <v>1500</v>
      </c>
    </row>
    <row r="141" spans="10:38" x14ac:dyDescent="0.25">
      <c r="J141" s="129">
        <v>2000</v>
      </c>
      <c r="K141" s="1">
        <v>0.34304530041684811</v>
      </c>
      <c r="L141" s="129">
        <v>2000</v>
      </c>
      <c r="M141">
        <v>0.54205619781824521</v>
      </c>
      <c r="N141" s="129">
        <v>2000</v>
      </c>
      <c r="O141">
        <v>0.2125595111973427</v>
      </c>
      <c r="P141" s="129">
        <v>2000</v>
      </c>
      <c r="Q141">
        <v>0.20245581570551244</v>
      </c>
      <c r="R141" s="129">
        <v>2000</v>
      </c>
      <c r="S141">
        <v>0.27022684307469003</v>
      </c>
      <c r="T141" s="129">
        <v>2000</v>
      </c>
      <c r="U141">
        <v>0.16816841841936128</v>
      </c>
      <c r="V141" s="129">
        <v>2000</v>
      </c>
      <c r="W141">
        <v>0.21377043325151415</v>
      </c>
      <c r="AD141" s="132">
        <v>2000</v>
      </c>
      <c r="AE141" s="83">
        <f t="shared" ca="1" si="91"/>
        <v>0.34304530041684811</v>
      </c>
      <c r="AF141" s="83">
        <f t="shared" ca="1" si="92"/>
        <v>0.54205619781824521</v>
      </c>
      <c r="AG141" s="83">
        <f t="shared" ca="1" si="93"/>
        <v>0.2125595111973427</v>
      </c>
      <c r="AH141" s="83">
        <f t="shared" ca="1" si="94"/>
        <v>0.20245581570551244</v>
      </c>
      <c r="AI141" s="83">
        <f t="shared" ca="1" si="95"/>
        <v>0.27022684307469003</v>
      </c>
      <c r="AJ141" s="83">
        <f t="shared" ca="1" si="96"/>
        <v>0.16816841841936128</v>
      </c>
      <c r="AK141" s="83">
        <f t="shared" ca="1" si="97"/>
        <v>0.21377043325151415</v>
      </c>
      <c r="AL141" s="64">
        <f t="shared" si="98"/>
        <v>2000</v>
      </c>
    </row>
    <row r="142" spans="10:38" x14ac:dyDescent="0.25">
      <c r="J142" s="129">
        <v>2500</v>
      </c>
      <c r="K142" s="1">
        <v>0.28434928381173935</v>
      </c>
      <c r="L142" s="129">
        <v>2500</v>
      </c>
      <c r="M142">
        <v>0.44222560341588651</v>
      </c>
      <c r="N142" s="129">
        <v>2500</v>
      </c>
      <c r="O142">
        <v>0.17996065243613504</v>
      </c>
      <c r="P142" s="129">
        <v>2500</v>
      </c>
      <c r="Q142">
        <v>0.17187769604267078</v>
      </c>
      <c r="R142" s="129">
        <v>2500</v>
      </c>
      <c r="S142">
        <v>0.22476211962104237</v>
      </c>
      <c r="T142" s="129">
        <v>2500</v>
      </c>
      <c r="U142">
        <v>0.14444777821374991</v>
      </c>
      <c r="V142" s="129">
        <v>2500</v>
      </c>
      <c r="W142">
        <v>0.17959699176250163</v>
      </c>
      <c r="AD142" s="132">
        <v>2500</v>
      </c>
      <c r="AE142" s="84">
        <f t="shared" ca="1" si="91"/>
        <v>0.28434928381173935</v>
      </c>
      <c r="AF142" s="84">
        <f t="shared" ca="1" si="92"/>
        <v>0.44222560341588651</v>
      </c>
      <c r="AG142" s="84">
        <f t="shared" ca="1" si="93"/>
        <v>0.17996065243613504</v>
      </c>
      <c r="AH142" s="84">
        <f t="shared" ca="1" si="94"/>
        <v>0.17187769604267078</v>
      </c>
      <c r="AI142" s="84">
        <f t="shared" ca="1" si="95"/>
        <v>0.22476211962104237</v>
      </c>
      <c r="AJ142" s="83">
        <f t="shared" ca="1" si="96"/>
        <v>0.14444777821374991</v>
      </c>
      <c r="AK142" s="83">
        <f t="shared" ca="1" si="97"/>
        <v>0.17959699176250163</v>
      </c>
      <c r="AL142" s="64">
        <f t="shared" si="98"/>
        <v>2500</v>
      </c>
    </row>
    <row r="143" spans="10:38" x14ac:dyDescent="0.25">
      <c r="J143" s="129">
        <v>3000</v>
      </c>
      <c r="K143" s="1">
        <v>0.24521860607500015</v>
      </c>
      <c r="L143" s="129">
        <v>3000</v>
      </c>
      <c r="M143">
        <v>0.37567187381431399</v>
      </c>
      <c r="N143" s="129">
        <v>3000</v>
      </c>
      <c r="O143">
        <v>0.15822807992866325</v>
      </c>
      <c r="P143" s="129">
        <v>3000</v>
      </c>
      <c r="Q143">
        <v>0.15149228293410971</v>
      </c>
      <c r="R143" s="129">
        <v>3000</v>
      </c>
      <c r="S143">
        <v>0.19445230398527724</v>
      </c>
      <c r="T143" s="129">
        <v>3000</v>
      </c>
      <c r="U143">
        <v>0.12863401807667563</v>
      </c>
      <c r="V143" s="129">
        <v>3000</v>
      </c>
      <c r="W143">
        <v>0.15681469743649329</v>
      </c>
      <c r="AD143" s="132">
        <v>3000</v>
      </c>
      <c r="AE143" s="83">
        <f t="shared" ca="1" si="91"/>
        <v>0.24521860607500015</v>
      </c>
      <c r="AF143" s="83">
        <f t="shared" ca="1" si="92"/>
        <v>0.37567187381431399</v>
      </c>
      <c r="AG143" s="83">
        <f t="shared" ca="1" si="93"/>
        <v>0.15822807992866325</v>
      </c>
      <c r="AH143" s="83">
        <f t="shared" ca="1" si="94"/>
        <v>0.15149228293410971</v>
      </c>
      <c r="AI143" s="83">
        <f t="shared" ca="1" si="95"/>
        <v>0.19445230398527724</v>
      </c>
      <c r="AJ143" s="84">
        <f t="shared" ca="1" si="96"/>
        <v>0.12863401807667563</v>
      </c>
      <c r="AK143" s="83">
        <f t="shared" ca="1" si="97"/>
        <v>0.15681469743649329</v>
      </c>
      <c r="AL143" s="64">
        <f t="shared" si="98"/>
        <v>3000</v>
      </c>
    </row>
    <row r="144" spans="10:38" x14ac:dyDescent="0.25">
      <c r="J144" s="129">
        <v>3500</v>
      </c>
      <c r="K144" s="1">
        <v>0.21726812197732931</v>
      </c>
      <c r="L144" s="129">
        <v>3500</v>
      </c>
      <c r="M144">
        <v>0.32813349552747656</v>
      </c>
      <c r="N144" s="129">
        <v>3500</v>
      </c>
      <c r="O144">
        <v>0.1427048138518977</v>
      </c>
      <c r="P144" s="129">
        <v>3500</v>
      </c>
      <c r="Q144">
        <v>0.1369312735708518</v>
      </c>
      <c r="R144" s="129">
        <v>3500</v>
      </c>
      <c r="S144">
        <v>0.17280243567401643</v>
      </c>
      <c r="T144" s="129">
        <v>3500</v>
      </c>
      <c r="U144">
        <v>0.1173384751216226</v>
      </c>
      <c r="V144" s="129">
        <v>3500</v>
      </c>
      <c r="W144">
        <v>0.14054163006077305</v>
      </c>
      <c r="AD144" s="132">
        <v>3500</v>
      </c>
      <c r="AE144" s="83">
        <f t="shared" ca="1" si="91"/>
        <v>0.21726812197732931</v>
      </c>
      <c r="AF144" s="83">
        <f t="shared" ca="1" si="92"/>
        <v>0.32813349552747656</v>
      </c>
      <c r="AG144" s="83">
        <f t="shared" ca="1" si="93"/>
        <v>0.1427048138518977</v>
      </c>
      <c r="AH144" s="83">
        <f t="shared" ca="1" si="94"/>
        <v>0.1369312735708518</v>
      </c>
      <c r="AI144" s="83">
        <f t="shared" ca="1" si="95"/>
        <v>0.17280243567401643</v>
      </c>
      <c r="AJ144" s="83">
        <f t="shared" ca="1" si="96"/>
        <v>0.1173384751216226</v>
      </c>
      <c r="AK144" s="83">
        <f t="shared" ca="1" si="97"/>
        <v>0.14054163006077305</v>
      </c>
      <c r="AL144" s="64">
        <f t="shared" si="98"/>
        <v>3500</v>
      </c>
    </row>
    <row r="145" spans="9:38" x14ac:dyDescent="0.25">
      <c r="J145" s="129">
        <v>4000</v>
      </c>
      <c r="K145" s="1">
        <v>0.19630525890407619</v>
      </c>
      <c r="L145" s="129">
        <v>4000</v>
      </c>
      <c r="M145">
        <v>0.29247971181234839</v>
      </c>
      <c r="N145" s="129">
        <v>4000</v>
      </c>
      <c r="O145">
        <v>0.1310623642943235</v>
      </c>
      <c r="P145" s="129">
        <v>4000</v>
      </c>
      <c r="Q145">
        <v>0.12601051654840834</v>
      </c>
      <c r="R145" s="129">
        <v>4000</v>
      </c>
      <c r="S145">
        <v>0.15656503444057085</v>
      </c>
      <c r="T145" s="129">
        <v>4000</v>
      </c>
      <c r="U145">
        <v>0.1088668179053328</v>
      </c>
      <c r="V145" s="129">
        <v>4000</v>
      </c>
      <c r="W145">
        <v>0.12833682952898284</v>
      </c>
      <c r="AD145" s="132">
        <v>4000</v>
      </c>
      <c r="AE145" s="83">
        <f t="shared" ca="1" si="91"/>
        <v>0.19630525890407619</v>
      </c>
      <c r="AF145" s="83">
        <f t="shared" ca="1" si="92"/>
        <v>0.29247971181234839</v>
      </c>
      <c r="AG145" s="83">
        <f t="shared" ca="1" si="93"/>
        <v>0.1310623642943235</v>
      </c>
      <c r="AH145" s="83">
        <f t="shared" ca="1" si="94"/>
        <v>0.12601051654840834</v>
      </c>
      <c r="AI145" s="83">
        <f t="shared" ca="1" si="95"/>
        <v>0.15656503444057085</v>
      </c>
      <c r="AJ145" s="83">
        <f t="shared" ca="1" si="96"/>
        <v>0.1088668179053328</v>
      </c>
      <c r="AK145" s="84">
        <f t="shared" ca="1" si="97"/>
        <v>0.12833682952898284</v>
      </c>
      <c r="AL145" s="64">
        <f t="shared" si="98"/>
        <v>4000</v>
      </c>
    </row>
    <row r="146" spans="9:38" x14ac:dyDescent="0.25">
      <c r="J146" s="129">
        <v>4500</v>
      </c>
      <c r="K146" s="1">
        <v>0.18000080984710154</v>
      </c>
      <c r="L146" s="129">
        <v>4500</v>
      </c>
      <c r="M146">
        <v>0.26474899114502659</v>
      </c>
      <c r="N146" s="129">
        <v>4500</v>
      </c>
      <c r="O146">
        <v>0.12200712574954357</v>
      </c>
      <c r="P146" s="129">
        <v>4500</v>
      </c>
      <c r="Q146">
        <v>0.11751659441984125</v>
      </c>
      <c r="R146" s="129">
        <v>4500</v>
      </c>
      <c r="S146">
        <v>0.14393594459233536</v>
      </c>
      <c r="T146" s="129">
        <v>4500</v>
      </c>
      <c r="U146">
        <v>0.10227775118155186</v>
      </c>
      <c r="V146" s="129">
        <v>4500</v>
      </c>
      <c r="W146">
        <v>0.11884420689314604</v>
      </c>
      <c r="AD146" s="132">
        <v>4500</v>
      </c>
      <c r="AE146" s="83">
        <f t="shared" ca="1" si="91"/>
        <v>0.18000080984710154</v>
      </c>
      <c r="AF146" s="83">
        <f t="shared" ca="1" si="92"/>
        <v>0.26474899114502659</v>
      </c>
      <c r="AG146" s="83">
        <f t="shared" ca="1" si="93"/>
        <v>0.12200712574954357</v>
      </c>
      <c r="AH146" s="83">
        <f t="shared" ca="1" si="94"/>
        <v>0.11751659441984125</v>
      </c>
      <c r="AI146" s="83">
        <f t="shared" ca="1" si="95"/>
        <v>0.14393594459233536</v>
      </c>
      <c r="AJ146" s="83">
        <f t="shared" ca="1" si="96"/>
        <v>0.10227775118155186</v>
      </c>
      <c r="AK146" s="83">
        <f t="shared" ca="1" si="97"/>
        <v>0.11884420689314604</v>
      </c>
      <c r="AL146" s="64">
        <f t="shared" si="98"/>
        <v>4500</v>
      </c>
    </row>
    <row r="147" spans="9:38" x14ac:dyDescent="0.25">
      <c r="J147" s="129">
        <v>5000</v>
      </c>
      <c r="K147" s="1">
        <v>0.16695725060152181</v>
      </c>
      <c r="L147" s="129">
        <v>5000</v>
      </c>
      <c r="M147">
        <v>0.24256441461116907</v>
      </c>
      <c r="N147" s="129">
        <v>5000</v>
      </c>
      <c r="O147">
        <v>0.11476293491371965</v>
      </c>
      <c r="P147" s="129">
        <v>5000</v>
      </c>
      <c r="Q147">
        <v>0.11072145671698753</v>
      </c>
      <c r="R147" s="129">
        <v>5000</v>
      </c>
      <c r="S147">
        <v>0.13383267271374696</v>
      </c>
      <c r="T147" s="129">
        <v>5000</v>
      </c>
      <c r="U147">
        <v>9.7006497802527097E-2</v>
      </c>
      <c r="V147" s="129">
        <v>5000</v>
      </c>
      <c r="W147">
        <v>0.11125010878447661</v>
      </c>
      <c r="AD147" s="132">
        <v>5000</v>
      </c>
      <c r="AE147" s="83">
        <f t="shared" ca="1" si="91"/>
        <v>0.16695725060152181</v>
      </c>
      <c r="AF147" s="83">
        <f t="shared" ca="1" si="92"/>
        <v>0.24256441461116907</v>
      </c>
      <c r="AG147" s="83">
        <f t="shared" ca="1" si="93"/>
        <v>0.11476293491371965</v>
      </c>
      <c r="AH147" s="83">
        <f t="shared" ca="1" si="94"/>
        <v>0.11072145671698753</v>
      </c>
      <c r="AI147" s="83">
        <f t="shared" ca="1" si="95"/>
        <v>0.13383267271374696</v>
      </c>
      <c r="AJ147" s="83">
        <f t="shared" ca="1" si="96"/>
        <v>9.7006497802527097E-2</v>
      </c>
      <c r="AK147" s="83">
        <f t="shared" ca="1" si="97"/>
        <v>0.11125010878447661</v>
      </c>
      <c r="AL147" s="64">
        <f t="shared" si="98"/>
        <v>5000</v>
      </c>
    </row>
    <row r="148" spans="9:38" s="129" customFormat="1" x14ac:dyDescent="0.25">
      <c r="I148" s="132"/>
      <c r="J148" s="129">
        <v>5500</v>
      </c>
      <c r="K148" s="130">
        <v>0.15628524758241114</v>
      </c>
      <c r="L148" s="129">
        <v>5500</v>
      </c>
      <c r="M148" s="129">
        <v>0.22441339744710387</v>
      </c>
      <c r="N148" s="129">
        <v>5500</v>
      </c>
      <c r="O148" s="129">
        <v>0.10883586968440916</v>
      </c>
      <c r="P148" s="129">
        <v>5500</v>
      </c>
      <c r="Q148" s="129">
        <v>0.10516179859647089</v>
      </c>
      <c r="R148" s="129">
        <v>5500</v>
      </c>
      <c r="S148" s="129">
        <v>0.1255663593585383</v>
      </c>
      <c r="T148" s="129">
        <v>5500</v>
      </c>
      <c r="U148" s="129">
        <v>9.2693654128779571E-2</v>
      </c>
      <c r="V148" s="129">
        <v>5500</v>
      </c>
      <c r="W148" s="129">
        <v>0.10503675578647433</v>
      </c>
      <c r="AD148" s="132">
        <v>5500</v>
      </c>
      <c r="AE148" s="137">
        <f t="shared" ref="AE148:AE157" ca="1" si="99">OFFSET(K148,,AE$137,,)</f>
        <v>0.15628524758241114</v>
      </c>
      <c r="AF148" s="137">
        <f t="shared" ref="AF148:AF157" ca="1" si="100">OFFSET(L148,,AF$137,,)</f>
        <v>0.22441339744710387</v>
      </c>
      <c r="AG148" s="137">
        <f t="shared" ref="AG148:AG157" ca="1" si="101">OFFSET(M148,,AG$137,,)</f>
        <v>0.10883586968440916</v>
      </c>
      <c r="AH148" s="137">
        <f t="shared" ref="AH148:AH157" ca="1" si="102">OFFSET(N148,,AH$137,,)</f>
        <v>0.10516179859647089</v>
      </c>
      <c r="AI148" s="137">
        <f t="shared" ref="AI148:AI157" ca="1" si="103">OFFSET(O148,,AI$137,,)</f>
        <v>0.1255663593585383</v>
      </c>
      <c r="AJ148" s="137">
        <f t="shared" ref="AJ148:AJ157" ca="1" si="104">OFFSET(P148,,AJ$137,,)</f>
        <v>9.2693654128779571E-2</v>
      </c>
      <c r="AK148" s="137">
        <f t="shared" ref="AK148:AK157" ca="1" si="105">OFFSET(Q148,,AK$137,,)</f>
        <v>0.10503675578647433</v>
      </c>
    </row>
    <row r="149" spans="9:38" s="129" customFormat="1" x14ac:dyDescent="0.25">
      <c r="I149" s="132"/>
      <c r="J149" s="129">
        <v>6000</v>
      </c>
      <c r="K149" s="130">
        <v>0.14739191173315219</v>
      </c>
      <c r="L149" s="129">
        <v>6000</v>
      </c>
      <c r="M149" s="129">
        <v>0.20928754981038281</v>
      </c>
      <c r="N149" s="129">
        <v>6000</v>
      </c>
      <c r="O149" s="129">
        <v>0.10389664865998374</v>
      </c>
      <c r="P149" s="129">
        <v>6000</v>
      </c>
      <c r="Q149" s="129">
        <v>0.100528750162707</v>
      </c>
      <c r="R149" s="129">
        <v>6000</v>
      </c>
      <c r="S149" s="129">
        <v>0.1186777648958644</v>
      </c>
      <c r="T149" s="129">
        <v>6000</v>
      </c>
      <c r="U149" s="129">
        <v>8.9099617733989972E-2</v>
      </c>
      <c r="V149" s="129">
        <v>6000</v>
      </c>
      <c r="W149" s="129">
        <v>9.9858961621472439E-2</v>
      </c>
      <c r="AD149" s="132">
        <v>6000</v>
      </c>
      <c r="AE149" s="137">
        <f t="shared" ca="1" si="99"/>
        <v>0.14739191173315219</v>
      </c>
      <c r="AF149" s="137">
        <f t="shared" ca="1" si="100"/>
        <v>0.20928754981038281</v>
      </c>
      <c r="AG149" s="137">
        <f t="shared" ca="1" si="101"/>
        <v>0.10389664865998374</v>
      </c>
      <c r="AH149" s="137">
        <f t="shared" ca="1" si="102"/>
        <v>0.100528750162707</v>
      </c>
      <c r="AI149" s="137">
        <f t="shared" ca="1" si="103"/>
        <v>0.1186777648958644</v>
      </c>
      <c r="AJ149" s="137">
        <f t="shared" ca="1" si="104"/>
        <v>8.9099617733989972E-2</v>
      </c>
      <c r="AK149" s="137">
        <f t="shared" ca="1" si="105"/>
        <v>9.9858961621472439E-2</v>
      </c>
    </row>
    <row r="150" spans="9:38" s="129" customFormat="1" x14ac:dyDescent="0.25">
      <c r="I150" s="132"/>
      <c r="J150" s="129">
        <v>6500</v>
      </c>
      <c r="K150" s="130">
        <v>0.13986678139916392</v>
      </c>
      <c r="L150" s="129">
        <v>6500</v>
      </c>
      <c r="M150" s="129">
        <v>0.19648875565623425</v>
      </c>
      <c r="N150" s="129">
        <v>6500</v>
      </c>
      <c r="O150" s="129">
        <v>9.9717307793162249E-2</v>
      </c>
      <c r="P150" s="129">
        <v>6500</v>
      </c>
      <c r="Q150" s="129">
        <v>9.6608478411060628E-2</v>
      </c>
      <c r="R150" s="129">
        <v>6500</v>
      </c>
      <c r="S150" s="129">
        <v>0.11284895419667881</v>
      </c>
      <c r="T150" s="129">
        <v>6500</v>
      </c>
      <c r="U150" s="129">
        <v>8.6058510015321832E-2</v>
      </c>
      <c r="V150" s="129">
        <v>6500</v>
      </c>
      <c r="W150" s="129">
        <v>9.5477751174163128E-2</v>
      </c>
      <c r="AD150" s="132">
        <v>6500</v>
      </c>
      <c r="AE150" s="137">
        <f t="shared" ca="1" si="99"/>
        <v>0.13986678139916392</v>
      </c>
      <c r="AF150" s="137">
        <f t="shared" ca="1" si="100"/>
        <v>0.19648875565623425</v>
      </c>
      <c r="AG150" s="137">
        <f t="shared" ca="1" si="101"/>
        <v>9.9717307793162249E-2</v>
      </c>
      <c r="AH150" s="137">
        <f t="shared" ca="1" si="102"/>
        <v>9.6608478411060628E-2</v>
      </c>
      <c r="AI150" s="137">
        <f t="shared" ca="1" si="103"/>
        <v>0.11284895419667881</v>
      </c>
      <c r="AJ150" s="137">
        <f t="shared" ca="1" si="104"/>
        <v>8.6058510015321832E-2</v>
      </c>
      <c r="AK150" s="137">
        <f t="shared" ca="1" si="105"/>
        <v>9.5477751174163128E-2</v>
      </c>
    </row>
    <row r="151" spans="9:38" s="129" customFormat="1" x14ac:dyDescent="0.25">
      <c r="I151" s="132"/>
      <c r="J151" s="129">
        <v>7000</v>
      </c>
      <c r="K151" s="130">
        <v>0.13341666968431681</v>
      </c>
      <c r="L151" s="129">
        <v>7000</v>
      </c>
      <c r="M151" s="129">
        <v>0.18551836066696406</v>
      </c>
      <c r="N151" s="129">
        <v>7000</v>
      </c>
      <c r="O151" s="129">
        <v>9.6135015621600969E-2</v>
      </c>
      <c r="P151" s="129">
        <v>7000</v>
      </c>
      <c r="Q151" s="129">
        <v>9.3248245481078032E-2</v>
      </c>
      <c r="R151" s="129">
        <v>7000</v>
      </c>
      <c r="S151" s="129">
        <v>0.10785283074023401</v>
      </c>
      <c r="T151" s="129">
        <v>7000</v>
      </c>
      <c r="U151" s="129">
        <v>8.345184625646343E-2</v>
      </c>
      <c r="V151" s="129">
        <v>7000</v>
      </c>
      <c r="W151" s="129">
        <v>9.1722427933612322E-2</v>
      </c>
      <c r="AD151" s="132">
        <v>7000</v>
      </c>
      <c r="AE151" s="137">
        <f t="shared" ca="1" si="99"/>
        <v>0.13341666968431681</v>
      </c>
      <c r="AF151" s="137">
        <f t="shared" ca="1" si="100"/>
        <v>0.18551836066696406</v>
      </c>
      <c r="AG151" s="137">
        <f t="shared" ca="1" si="101"/>
        <v>9.6135015621600969E-2</v>
      </c>
      <c r="AH151" s="137">
        <f t="shared" ca="1" si="102"/>
        <v>9.3248245481078032E-2</v>
      </c>
      <c r="AI151" s="137">
        <f t="shared" ca="1" si="103"/>
        <v>0.10785283074023401</v>
      </c>
      <c r="AJ151" s="137">
        <f t="shared" ca="1" si="104"/>
        <v>8.345184625646343E-2</v>
      </c>
      <c r="AK151" s="137">
        <f t="shared" ca="1" si="105"/>
        <v>9.1722427933612322E-2</v>
      </c>
    </row>
    <row r="152" spans="9:38" s="129" customFormat="1" x14ac:dyDescent="0.25">
      <c r="I152" s="132"/>
      <c r="J152" s="129">
        <v>7500</v>
      </c>
      <c r="K152" s="130">
        <v>0.12997071959008341</v>
      </c>
      <c r="L152" s="129">
        <v>7500</v>
      </c>
      <c r="M152" s="129">
        <v>0.17965746471379229</v>
      </c>
      <c r="N152" s="129">
        <v>7500</v>
      </c>
      <c r="O152" s="129">
        <v>9.4221188297068242E-2</v>
      </c>
      <c r="P152" s="129">
        <v>7500</v>
      </c>
      <c r="Q152" s="129">
        <v>9.1453052545881847E-2</v>
      </c>
      <c r="R152" s="129">
        <v>7500</v>
      </c>
      <c r="S152" s="129">
        <v>0.1051836688936402</v>
      </c>
      <c r="T152" s="129">
        <v>7500</v>
      </c>
      <c r="U152" s="129">
        <v>8.205924507022401E-2</v>
      </c>
      <c r="V152" s="129">
        <v>7500</v>
      </c>
      <c r="W152" s="129">
        <v>8.9716159353044056E-2</v>
      </c>
      <c r="AD152" s="132">
        <v>7500</v>
      </c>
      <c r="AE152" s="137">
        <f t="shared" ca="1" si="99"/>
        <v>0.12997071959008341</v>
      </c>
      <c r="AF152" s="137">
        <f t="shared" ca="1" si="100"/>
        <v>0.17965746471379229</v>
      </c>
      <c r="AG152" s="137">
        <f t="shared" ca="1" si="101"/>
        <v>9.4221188297068242E-2</v>
      </c>
      <c r="AH152" s="137">
        <f t="shared" ca="1" si="102"/>
        <v>9.1453052545881847E-2</v>
      </c>
      <c r="AI152" s="137">
        <f t="shared" ca="1" si="103"/>
        <v>0.1051836688936402</v>
      </c>
      <c r="AJ152" s="137">
        <f t="shared" ca="1" si="104"/>
        <v>8.205924507022401E-2</v>
      </c>
      <c r="AK152" s="137">
        <f t="shared" ca="1" si="105"/>
        <v>8.9716159353044056E-2</v>
      </c>
    </row>
    <row r="153" spans="9:38" s="129" customFormat="1" x14ac:dyDescent="0.25">
      <c r="I153" s="132"/>
      <c r="J153" s="129">
        <v>8000</v>
      </c>
      <c r="K153" s="130">
        <v>0.12997071959008341</v>
      </c>
      <c r="L153" s="129">
        <v>8000</v>
      </c>
      <c r="M153" s="129">
        <v>0.17965746471379229</v>
      </c>
      <c r="N153" s="129">
        <v>8000</v>
      </c>
      <c r="O153" s="129">
        <v>9.4221188297068242E-2</v>
      </c>
      <c r="P153" s="129">
        <v>8000</v>
      </c>
      <c r="Q153" s="129">
        <v>9.1453052545881847E-2</v>
      </c>
      <c r="R153" s="129">
        <v>8000</v>
      </c>
      <c r="S153" s="129">
        <v>0.1051836688936402</v>
      </c>
      <c r="T153" s="129">
        <v>8000</v>
      </c>
      <c r="U153" s="129">
        <v>8.205924507022401E-2</v>
      </c>
      <c r="V153" s="129">
        <v>8000</v>
      </c>
      <c r="W153" s="129">
        <v>8.9716159353044056E-2</v>
      </c>
      <c r="AD153" s="132">
        <v>8000</v>
      </c>
      <c r="AE153" s="137">
        <f t="shared" ca="1" si="99"/>
        <v>0.12997071959008341</v>
      </c>
      <c r="AF153" s="137">
        <f t="shared" ca="1" si="100"/>
        <v>0.17965746471379229</v>
      </c>
      <c r="AG153" s="137">
        <f t="shared" ca="1" si="101"/>
        <v>9.4221188297068242E-2</v>
      </c>
      <c r="AH153" s="137">
        <f t="shared" ca="1" si="102"/>
        <v>9.1453052545881847E-2</v>
      </c>
      <c r="AI153" s="137">
        <f t="shared" ca="1" si="103"/>
        <v>0.1051836688936402</v>
      </c>
      <c r="AJ153" s="137">
        <f t="shared" ca="1" si="104"/>
        <v>8.205924507022401E-2</v>
      </c>
      <c r="AK153" s="137">
        <f t="shared" ca="1" si="105"/>
        <v>8.9716159353044056E-2</v>
      </c>
    </row>
    <row r="154" spans="9:38" s="129" customFormat="1" x14ac:dyDescent="0.25">
      <c r="I154" s="132"/>
      <c r="J154" s="129">
        <v>8500</v>
      </c>
      <c r="K154" s="130">
        <v>0.12997071959008341</v>
      </c>
      <c r="L154" s="129">
        <v>8500</v>
      </c>
      <c r="M154" s="129">
        <v>0.17965746471379229</v>
      </c>
      <c r="N154" s="129">
        <v>8500</v>
      </c>
      <c r="O154" s="129">
        <v>9.4221188297068242E-2</v>
      </c>
      <c r="P154" s="129">
        <v>8500</v>
      </c>
      <c r="Q154" s="129">
        <v>9.1453052545881847E-2</v>
      </c>
      <c r="R154" s="129">
        <v>8500</v>
      </c>
      <c r="S154" s="129">
        <v>0.1051836688936402</v>
      </c>
      <c r="T154" s="129">
        <v>8500</v>
      </c>
      <c r="U154" s="129">
        <v>8.205924507022401E-2</v>
      </c>
      <c r="V154" s="129">
        <v>8500</v>
      </c>
      <c r="W154" s="129">
        <v>8.9716159353044056E-2</v>
      </c>
      <c r="AD154" s="132">
        <v>8500</v>
      </c>
      <c r="AE154" s="137">
        <f t="shared" ca="1" si="99"/>
        <v>0.12997071959008341</v>
      </c>
      <c r="AF154" s="137">
        <f t="shared" ca="1" si="100"/>
        <v>0.17965746471379229</v>
      </c>
      <c r="AG154" s="137">
        <f t="shared" ca="1" si="101"/>
        <v>9.4221188297068242E-2</v>
      </c>
      <c r="AH154" s="137">
        <f t="shared" ca="1" si="102"/>
        <v>9.1453052545881847E-2</v>
      </c>
      <c r="AI154" s="137">
        <f t="shared" ca="1" si="103"/>
        <v>0.1051836688936402</v>
      </c>
      <c r="AJ154" s="137">
        <f t="shared" ca="1" si="104"/>
        <v>8.205924507022401E-2</v>
      </c>
      <c r="AK154" s="137">
        <f t="shared" ca="1" si="105"/>
        <v>8.9716159353044056E-2</v>
      </c>
    </row>
    <row r="155" spans="9:38" s="129" customFormat="1" x14ac:dyDescent="0.25">
      <c r="I155" s="132"/>
      <c r="J155" s="129">
        <v>9000</v>
      </c>
      <c r="K155" s="130">
        <v>0.12997071959008341</v>
      </c>
      <c r="L155" s="129">
        <v>9000</v>
      </c>
      <c r="M155" s="129">
        <v>0.17965746471379229</v>
      </c>
      <c r="N155" s="129">
        <v>9000</v>
      </c>
      <c r="O155" s="129">
        <v>9.4221188297068242E-2</v>
      </c>
      <c r="P155" s="129">
        <v>9000</v>
      </c>
      <c r="Q155" s="129">
        <v>9.1453052545881847E-2</v>
      </c>
      <c r="R155" s="129">
        <v>9000</v>
      </c>
      <c r="S155" s="129">
        <v>0.1051836688936402</v>
      </c>
      <c r="T155" s="129">
        <v>9000</v>
      </c>
      <c r="U155" s="129">
        <v>8.205924507022401E-2</v>
      </c>
      <c r="V155" s="129">
        <v>9000</v>
      </c>
      <c r="W155" s="129">
        <v>8.9716159353044056E-2</v>
      </c>
      <c r="AD155" s="132">
        <v>9000</v>
      </c>
      <c r="AE155" s="137">
        <f t="shared" ca="1" si="99"/>
        <v>0.12997071959008341</v>
      </c>
      <c r="AF155" s="137">
        <f t="shared" ca="1" si="100"/>
        <v>0.17965746471379229</v>
      </c>
      <c r="AG155" s="137">
        <f t="shared" ca="1" si="101"/>
        <v>9.4221188297068242E-2</v>
      </c>
      <c r="AH155" s="137">
        <f t="shared" ca="1" si="102"/>
        <v>9.1453052545881847E-2</v>
      </c>
      <c r="AI155" s="137">
        <f t="shared" ca="1" si="103"/>
        <v>0.1051836688936402</v>
      </c>
      <c r="AJ155" s="137">
        <f t="shared" ca="1" si="104"/>
        <v>8.205924507022401E-2</v>
      </c>
      <c r="AK155" s="137">
        <f t="shared" ca="1" si="105"/>
        <v>8.9716159353044056E-2</v>
      </c>
    </row>
    <row r="156" spans="9:38" s="129" customFormat="1" x14ac:dyDescent="0.25">
      <c r="I156" s="132"/>
      <c r="J156" s="129">
        <v>9500</v>
      </c>
      <c r="K156" s="130">
        <v>0.12997071959008341</v>
      </c>
      <c r="L156" s="129">
        <v>9500</v>
      </c>
      <c r="M156" s="129">
        <v>0.17965746471379229</v>
      </c>
      <c r="N156" s="129">
        <v>9500</v>
      </c>
      <c r="O156" s="129">
        <v>9.4221188297068242E-2</v>
      </c>
      <c r="P156" s="129">
        <v>9500</v>
      </c>
      <c r="Q156" s="129">
        <v>9.1453052545881847E-2</v>
      </c>
      <c r="R156" s="129">
        <v>9500</v>
      </c>
      <c r="S156" s="129">
        <v>0.1051836688936402</v>
      </c>
      <c r="T156" s="129">
        <v>9500</v>
      </c>
      <c r="U156" s="129">
        <v>8.205924507022401E-2</v>
      </c>
      <c r="V156" s="129">
        <v>9500</v>
      </c>
      <c r="W156" s="129">
        <v>8.9716159353044056E-2</v>
      </c>
      <c r="AD156" s="132">
        <v>9500</v>
      </c>
      <c r="AE156" s="137">
        <f t="shared" ca="1" si="99"/>
        <v>0.12997071959008341</v>
      </c>
      <c r="AF156" s="137">
        <f t="shared" ca="1" si="100"/>
        <v>0.17965746471379229</v>
      </c>
      <c r="AG156" s="137">
        <f t="shared" ca="1" si="101"/>
        <v>9.4221188297068242E-2</v>
      </c>
      <c r="AH156" s="137">
        <f t="shared" ca="1" si="102"/>
        <v>9.1453052545881847E-2</v>
      </c>
      <c r="AI156" s="137">
        <f t="shared" ca="1" si="103"/>
        <v>0.1051836688936402</v>
      </c>
      <c r="AJ156" s="137">
        <f t="shared" ca="1" si="104"/>
        <v>8.205924507022401E-2</v>
      </c>
      <c r="AK156" s="137">
        <f t="shared" ca="1" si="105"/>
        <v>8.9716159353044056E-2</v>
      </c>
    </row>
    <row r="157" spans="9:38" s="129" customFormat="1" x14ac:dyDescent="0.25">
      <c r="I157" s="132"/>
      <c r="J157" s="129">
        <v>10000</v>
      </c>
      <c r="K157" s="130">
        <v>0.12997071959008341</v>
      </c>
      <c r="L157" s="129">
        <v>10000</v>
      </c>
      <c r="M157" s="129">
        <v>0.17965746471379229</v>
      </c>
      <c r="N157" s="129">
        <v>10000</v>
      </c>
      <c r="O157" s="129">
        <v>9.4221188297068242E-2</v>
      </c>
      <c r="P157" s="129">
        <v>10000</v>
      </c>
      <c r="Q157" s="129">
        <v>9.1453052545881847E-2</v>
      </c>
      <c r="R157" s="129">
        <v>10000</v>
      </c>
      <c r="S157" s="129">
        <v>0.1051836688936402</v>
      </c>
      <c r="T157" s="129">
        <v>10000</v>
      </c>
      <c r="U157" s="129">
        <v>8.205924507022401E-2</v>
      </c>
      <c r="V157" s="129">
        <v>10000</v>
      </c>
      <c r="W157" s="129">
        <v>8.9716159353044056E-2</v>
      </c>
      <c r="AD157" s="132">
        <v>10000</v>
      </c>
      <c r="AE157" s="137">
        <f t="shared" ca="1" si="99"/>
        <v>0.12997071959008341</v>
      </c>
      <c r="AF157" s="137">
        <f t="shared" ca="1" si="100"/>
        <v>0.17965746471379229</v>
      </c>
      <c r="AG157" s="137">
        <f t="shared" ca="1" si="101"/>
        <v>9.4221188297068242E-2</v>
      </c>
      <c r="AH157" s="137">
        <f t="shared" ca="1" si="102"/>
        <v>9.1453052545881847E-2</v>
      </c>
      <c r="AI157" s="137">
        <f t="shared" ca="1" si="103"/>
        <v>0.1051836688936402</v>
      </c>
      <c r="AJ157" s="137">
        <f t="shared" ca="1" si="104"/>
        <v>8.205924507022401E-2</v>
      </c>
      <c r="AK157" s="137">
        <f t="shared" ca="1" si="105"/>
        <v>8.9716159353044056E-2</v>
      </c>
    </row>
    <row r="159" spans="9:38" x14ac:dyDescent="0.25">
      <c r="J159" t="str">
        <f>K135</f>
        <v>GWP</v>
      </c>
      <c r="K159" t="str">
        <f ca="1">K137</f>
        <v>NaNMC</v>
      </c>
      <c r="M159" t="str">
        <f ca="1">M137</f>
        <v>NaMVP</v>
      </c>
      <c r="O159" t="str">
        <f ca="1">O137</f>
        <v>NaMMO</v>
      </c>
      <c r="Q159" t="str">
        <f ca="1">Q137</f>
        <v>NaNMMT</v>
      </c>
      <c r="S159" t="str">
        <f ca="1">S137</f>
        <v>NaPBA</v>
      </c>
      <c r="U159" t="str">
        <f ca="1">U137</f>
        <v>LiNMC</v>
      </c>
      <c r="W159" t="str">
        <f ca="1">W137</f>
        <v>LiFP</v>
      </c>
      <c r="AD159" s="64"/>
      <c r="AE159" s="64">
        <v>0</v>
      </c>
      <c r="AF159" s="64">
        <v>1</v>
      </c>
      <c r="AG159" s="64">
        <v>2</v>
      </c>
      <c r="AH159" s="64">
        <v>3</v>
      </c>
      <c r="AI159" s="64">
        <v>4</v>
      </c>
      <c r="AJ159" s="64">
        <v>5</v>
      </c>
      <c r="AK159" s="64">
        <v>6</v>
      </c>
    </row>
    <row r="160" spans="9:38" x14ac:dyDescent="0.25">
      <c r="J160" s="43">
        <f ca="1">INDEX(L126:L131,MATCH($K$135,$K$126:$K$131,0))</f>
        <v>29.875785569555489</v>
      </c>
      <c r="K160" s="43">
        <v>10</v>
      </c>
      <c r="L160" s="43">
        <f ca="1">INDEX(M126:M131,MATCH($K$135,$K$126:$K$131,0))</f>
        <v>25.300818977239494</v>
      </c>
      <c r="M160" s="43">
        <v>10</v>
      </c>
      <c r="N160" s="43">
        <f ca="1">INDEX(N126:N131,MATCH($K$135,$K$126:$K$131,0))</f>
        <v>26.425121456112478</v>
      </c>
      <c r="O160" s="43">
        <v>10</v>
      </c>
      <c r="P160" s="43">
        <f ca="1">INDEX(O126:O131,MATCH($K$135,$K$126:$K$131,0))</f>
        <v>22.982941952324975</v>
      </c>
      <c r="Q160" s="43">
        <v>10</v>
      </c>
      <c r="R160" s="43">
        <f ca="1">INDEX(P126:P131,MATCH($K$135,$K$126:$K$131,0))</f>
        <v>23.65434803981503</v>
      </c>
      <c r="S160" s="43">
        <v>10</v>
      </c>
      <c r="T160" s="43">
        <f ca="1">INDEX(Q126:Q131,MATCH($K$135,$K$126:$K$131,0))</f>
        <v>19.105645354397907</v>
      </c>
      <c r="U160">
        <v>10</v>
      </c>
      <c r="V160" s="43">
        <f ca="1">INDEX(R126:R131,MATCH($K$135,$K$126:$K$131,0))</f>
        <v>16.773650022473547</v>
      </c>
      <c r="W160">
        <v>10</v>
      </c>
      <c r="AD160" s="64"/>
      <c r="AE160" s="64" t="str">
        <f t="shared" ref="AE160:AK160" ca="1" si="106">OFFSET(K159,,AE$137,,)</f>
        <v>NaNMC</v>
      </c>
      <c r="AF160" s="64" t="str">
        <f t="shared" ca="1" si="106"/>
        <v>NaMVP</v>
      </c>
      <c r="AG160" s="64" t="str">
        <f t="shared" ca="1" si="106"/>
        <v>NaMMO</v>
      </c>
      <c r="AH160" s="64" t="str">
        <f t="shared" ca="1" si="106"/>
        <v>NaNMMT</v>
      </c>
      <c r="AI160" s="64" t="str">
        <f t="shared" ca="1" si="106"/>
        <v>NaPBA</v>
      </c>
      <c r="AJ160" s="64" t="str">
        <f t="shared" ca="1" si="106"/>
        <v>LiNMC</v>
      </c>
      <c r="AK160" s="64" t="str">
        <f t="shared" ca="1" si="106"/>
        <v>LiFP</v>
      </c>
      <c r="AL160" s="64" t="s">
        <v>303</v>
      </c>
    </row>
    <row r="161" spans="9:38" x14ac:dyDescent="0.25">
      <c r="J161" s="129">
        <v>1000</v>
      </c>
      <c r="K161" s="1">
        <f t="dataTable" ref="K161:K179" dt2D="1" dtr="1" r1="L9" r2="L8" ca="1"/>
        <v>94.597924886917639</v>
      </c>
      <c r="L161" s="129">
        <v>1000</v>
      </c>
      <c r="M161">
        <f t="dataTable" ref="M161:M179" dt2D="1" dtr="1" r1="M9" r2="M8" ca="1"/>
        <v>133.99024896970872</v>
      </c>
      <c r="N161" s="129">
        <v>1000</v>
      </c>
      <c r="O161">
        <f t="dataTable" ref="O161:O179" dt2D="1" dtr="1" r1="N9" r2="N8" ca="1"/>
        <v>80.79526843314558</v>
      </c>
      <c r="P161" s="129">
        <v>1000</v>
      </c>
      <c r="Q161">
        <f t="dataTable" ref="Q161:Q179" dt2D="1" dtr="1" r1="O9" r2="O8" ca="1"/>
        <v>67.02655041799558</v>
      </c>
      <c r="R161" s="129">
        <v>1000</v>
      </c>
      <c r="S161">
        <f t="dataTable" ref="S161:S179" dt2D="1" dtr="1" r1="P9" r2="P8" ca="1"/>
        <v>122.4649524077375</v>
      </c>
      <c r="T161" s="129">
        <v>1000</v>
      </c>
      <c r="U161">
        <f t="dataTable" ref="U161:U179" dt2D="1" dtr="1" r1="Q9" r2="Q8" ca="1"/>
        <v>51.517364026287304</v>
      </c>
      <c r="V161" s="129">
        <v>1000</v>
      </c>
      <c r="W161">
        <f t="dataTable" ref="W161:W179" dt2D="1" dtr="1" r1="R9" r2="R8" ca="1"/>
        <v>74.300066286347104</v>
      </c>
      <c r="AD161" s="132">
        <v>1000</v>
      </c>
      <c r="AE161" s="79">
        <f t="shared" ref="AE161:AE169" ca="1" si="107">OFFSET(K161,,AE$137,,)</f>
        <v>94.597924886917639</v>
      </c>
      <c r="AF161" s="79">
        <f t="shared" ref="AF161:AF169" ca="1" si="108">OFFSET(L161,,AF$137,,)</f>
        <v>133.99024896970872</v>
      </c>
      <c r="AG161" s="79">
        <f t="shared" ref="AG161:AG169" ca="1" si="109">OFFSET(M161,,AG$137,,)</f>
        <v>80.79526843314558</v>
      </c>
      <c r="AH161" s="79">
        <f t="shared" ref="AH161:AH169" ca="1" si="110">OFFSET(N161,,AH$137,,)</f>
        <v>67.02655041799558</v>
      </c>
      <c r="AI161" s="79">
        <f t="shared" ref="AI161:AI169" ca="1" si="111">OFFSET(O161,,AI$137,,)</f>
        <v>122.4649524077375</v>
      </c>
      <c r="AJ161" s="79">
        <f t="shared" ref="AJ161:AJ169" ca="1" si="112">OFFSET(P161,,AJ$137,,)</f>
        <v>51.517364026287304</v>
      </c>
      <c r="AK161" s="79">
        <f t="shared" ref="AK161:AK169" ca="1" si="113">OFFSET(Q161,,AK$137,,)</f>
        <v>74.300066286347104</v>
      </c>
      <c r="AL161" s="64">
        <f>AD161</f>
        <v>1000</v>
      </c>
    </row>
    <row r="162" spans="9:38" x14ac:dyDescent="0.25">
      <c r="J162" s="129">
        <v>1500</v>
      </c>
      <c r="K162" s="1">
        <v>65.832529634756682</v>
      </c>
      <c r="L162" s="129">
        <v>1500</v>
      </c>
      <c r="M162">
        <v>91.722137305970676</v>
      </c>
      <c r="N162" s="129">
        <v>1500</v>
      </c>
      <c r="O162">
        <v>56.630758665575321</v>
      </c>
      <c r="P162" s="129">
        <v>1500</v>
      </c>
      <c r="Q162">
        <v>47.451613322141974</v>
      </c>
      <c r="R162" s="129">
        <v>1500</v>
      </c>
      <c r="S162">
        <v>84.038606264656536</v>
      </c>
      <c r="T162" s="129">
        <v>1500</v>
      </c>
      <c r="U162">
        <v>37.112155727669787</v>
      </c>
      <c r="V162" s="129">
        <v>1500</v>
      </c>
      <c r="W162">
        <v>51.928682183729606</v>
      </c>
      <c r="AD162" s="132">
        <v>1500</v>
      </c>
      <c r="AE162" s="79">
        <f t="shared" ca="1" si="107"/>
        <v>65.832529634756682</v>
      </c>
      <c r="AF162" s="79">
        <f t="shared" ca="1" si="108"/>
        <v>91.722137305970676</v>
      </c>
      <c r="AG162" s="79">
        <f t="shared" ca="1" si="109"/>
        <v>56.630758665575321</v>
      </c>
      <c r="AH162" s="79">
        <f t="shared" ca="1" si="110"/>
        <v>47.451613322141974</v>
      </c>
      <c r="AI162" s="79">
        <f t="shared" ca="1" si="111"/>
        <v>84.038606264656536</v>
      </c>
      <c r="AJ162" s="79">
        <f t="shared" ca="1" si="112"/>
        <v>37.112155727669787</v>
      </c>
      <c r="AK162" s="79">
        <f t="shared" ca="1" si="113"/>
        <v>51.928682183729606</v>
      </c>
      <c r="AL162" s="64">
        <f t="shared" ref="AL162:AL169" si="114">AD162</f>
        <v>1500</v>
      </c>
    </row>
    <row r="163" spans="9:38" x14ac:dyDescent="0.25">
      <c r="J163" s="129">
        <v>2000</v>
      </c>
      <c r="K163" s="1">
        <v>51.449832008676204</v>
      </c>
      <c r="L163" s="129">
        <v>2000</v>
      </c>
      <c r="M163">
        <v>70.588081474101671</v>
      </c>
      <c r="N163" s="129">
        <v>2000</v>
      </c>
      <c r="O163">
        <v>44.548503781790181</v>
      </c>
      <c r="P163" s="129">
        <v>2000</v>
      </c>
      <c r="Q163">
        <v>37.664144774215174</v>
      </c>
      <c r="R163" s="129">
        <v>2000</v>
      </c>
      <c r="S163">
        <v>64.825433193116069</v>
      </c>
      <c r="T163" s="129">
        <v>2000</v>
      </c>
      <c r="U163">
        <v>29.909551578361043</v>
      </c>
      <c r="V163" s="129">
        <v>2000</v>
      </c>
      <c r="W163">
        <v>40.742990132420857</v>
      </c>
      <c r="AD163" s="132">
        <v>2000</v>
      </c>
      <c r="AE163" s="79">
        <f t="shared" ca="1" si="107"/>
        <v>51.449832008676204</v>
      </c>
      <c r="AF163" s="79">
        <f t="shared" ca="1" si="108"/>
        <v>70.588081474101671</v>
      </c>
      <c r="AG163" s="79">
        <f t="shared" ca="1" si="109"/>
        <v>44.548503781790181</v>
      </c>
      <c r="AH163" s="79">
        <f t="shared" ca="1" si="110"/>
        <v>37.664144774215174</v>
      </c>
      <c r="AI163" s="79">
        <f t="shared" ca="1" si="111"/>
        <v>64.825433193116069</v>
      </c>
      <c r="AJ163" s="79">
        <f t="shared" ca="1" si="112"/>
        <v>29.909551578361043</v>
      </c>
      <c r="AK163" s="79">
        <f t="shared" ca="1" si="113"/>
        <v>40.742990132420857</v>
      </c>
      <c r="AL163" s="64">
        <f t="shared" si="114"/>
        <v>2000</v>
      </c>
    </row>
    <row r="164" spans="9:38" x14ac:dyDescent="0.25">
      <c r="J164" s="129">
        <v>2500</v>
      </c>
      <c r="K164" s="1">
        <v>42.820213433027916</v>
      </c>
      <c r="L164" s="129">
        <v>2500</v>
      </c>
      <c r="M164">
        <v>57.907647974980257</v>
      </c>
      <c r="N164" s="129">
        <v>2500</v>
      </c>
      <c r="O164">
        <v>37.299150851519094</v>
      </c>
      <c r="P164" s="129">
        <v>2500</v>
      </c>
      <c r="Q164">
        <v>31.791663645459099</v>
      </c>
      <c r="R164" s="129">
        <v>2500</v>
      </c>
      <c r="S164">
        <v>53.297529350191766</v>
      </c>
      <c r="T164" s="129">
        <v>2500</v>
      </c>
      <c r="U164">
        <v>25.587989088775789</v>
      </c>
      <c r="V164" s="129">
        <v>2500</v>
      </c>
      <c r="W164">
        <v>34.031574901635608</v>
      </c>
      <c r="AD164" s="132">
        <v>2500</v>
      </c>
      <c r="AE164" s="79">
        <f t="shared" ca="1" si="107"/>
        <v>42.820213433027916</v>
      </c>
      <c r="AF164" s="79">
        <f t="shared" ca="1" si="108"/>
        <v>57.907647974980257</v>
      </c>
      <c r="AG164" s="79">
        <f t="shared" ca="1" si="109"/>
        <v>37.299150851519094</v>
      </c>
      <c r="AH164" s="79">
        <f t="shared" ca="1" si="110"/>
        <v>31.791663645459099</v>
      </c>
      <c r="AI164" s="80">
        <f t="shared" ca="1" si="111"/>
        <v>53.297529350191766</v>
      </c>
      <c r="AJ164" s="80">
        <f t="shared" ca="1" si="112"/>
        <v>25.587989088775789</v>
      </c>
      <c r="AK164" s="79">
        <f t="shared" ca="1" si="113"/>
        <v>34.031574901635608</v>
      </c>
      <c r="AL164" s="64">
        <f t="shared" si="114"/>
        <v>2500</v>
      </c>
    </row>
    <row r="165" spans="9:38" x14ac:dyDescent="0.25">
      <c r="J165" s="129">
        <v>3000</v>
      </c>
      <c r="K165" s="1">
        <v>37.067134382595725</v>
      </c>
      <c r="L165" s="129">
        <v>3000</v>
      </c>
      <c r="M165">
        <v>49.454025642232651</v>
      </c>
      <c r="N165" s="129">
        <v>3000</v>
      </c>
      <c r="O165">
        <v>32.466248898005041</v>
      </c>
      <c r="P165" s="129">
        <v>3000</v>
      </c>
      <c r="Q165">
        <v>27.876676226288374</v>
      </c>
      <c r="R165" s="129">
        <v>3000</v>
      </c>
      <c r="S165">
        <v>45.612260121575581</v>
      </c>
      <c r="T165" s="129">
        <v>3000</v>
      </c>
      <c r="U165">
        <v>22.706947429052281</v>
      </c>
      <c r="V165" s="129">
        <v>3000</v>
      </c>
      <c r="W165">
        <v>29.557298081112108</v>
      </c>
      <c r="AD165" s="132">
        <v>3000</v>
      </c>
      <c r="AE165" s="79">
        <f t="shared" ca="1" si="107"/>
        <v>37.067134382595725</v>
      </c>
      <c r="AF165" s="79">
        <f t="shared" ca="1" si="108"/>
        <v>49.454025642232651</v>
      </c>
      <c r="AG165" s="79">
        <f t="shared" ca="1" si="109"/>
        <v>32.466248898005041</v>
      </c>
      <c r="AH165" s="79">
        <f t="shared" ca="1" si="110"/>
        <v>27.876676226288374</v>
      </c>
      <c r="AI165" s="79">
        <f t="shared" ca="1" si="111"/>
        <v>45.612260121575581</v>
      </c>
      <c r="AJ165" s="79">
        <f t="shared" ca="1" si="112"/>
        <v>22.706947429052281</v>
      </c>
      <c r="AK165" s="79">
        <f t="shared" ca="1" si="113"/>
        <v>29.557298081112108</v>
      </c>
      <c r="AL165" s="64">
        <f t="shared" si="114"/>
        <v>3000</v>
      </c>
    </row>
    <row r="166" spans="9:38" x14ac:dyDescent="0.25">
      <c r="J166" s="129">
        <v>3500</v>
      </c>
      <c r="K166" s="1">
        <v>32.957792203715591</v>
      </c>
      <c r="L166" s="129">
        <v>3500</v>
      </c>
      <c r="M166">
        <v>43.415723975984356</v>
      </c>
      <c r="N166" s="129">
        <v>3500</v>
      </c>
      <c r="O166">
        <v>29.014176074066441</v>
      </c>
      <c r="P166" s="129">
        <v>3500</v>
      </c>
      <c r="Q166">
        <v>25.080256641166436</v>
      </c>
      <c r="R166" s="129">
        <v>3500</v>
      </c>
      <c r="S166">
        <v>40.122782101135442</v>
      </c>
      <c r="T166" s="129">
        <v>3500</v>
      </c>
      <c r="U166">
        <v>20.64906052924978</v>
      </c>
      <c r="V166" s="129">
        <v>3500</v>
      </c>
      <c r="W166">
        <v>26.361386066452472</v>
      </c>
      <c r="AD166" s="132">
        <v>3500</v>
      </c>
      <c r="AE166" s="79">
        <f t="shared" ca="1" si="107"/>
        <v>32.957792203715591</v>
      </c>
      <c r="AF166" s="79">
        <f t="shared" ca="1" si="108"/>
        <v>43.415723975984356</v>
      </c>
      <c r="AG166" s="79">
        <f t="shared" ca="1" si="109"/>
        <v>29.014176074066441</v>
      </c>
      <c r="AH166" s="79">
        <f t="shared" ca="1" si="110"/>
        <v>25.080256641166436</v>
      </c>
      <c r="AI166" s="79">
        <f t="shared" ca="1" si="111"/>
        <v>40.122782101135442</v>
      </c>
      <c r="AJ166" s="79">
        <f t="shared" ca="1" si="112"/>
        <v>20.64906052924978</v>
      </c>
      <c r="AK166" s="80">
        <f t="shared" ca="1" si="113"/>
        <v>26.361386066452472</v>
      </c>
      <c r="AL166" s="64">
        <f t="shared" si="114"/>
        <v>3500</v>
      </c>
    </row>
    <row r="167" spans="9:38" x14ac:dyDescent="0.25">
      <c r="J167" s="129">
        <v>4000</v>
      </c>
      <c r="K167" s="1">
        <v>29.875785569555489</v>
      </c>
      <c r="L167" s="129">
        <v>4000</v>
      </c>
      <c r="M167">
        <v>38.886997726298148</v>
      </c>
      <c r="N167" s="129">
        <v>4000</v>
      </c>
      <c r="O167">
        <v>26.425121456112478</v>
      </c>
      <c r="P167" s="129">
        <v>4000</v>
      </c>
      <c r="Q167">
        <v>22.982941952324975</v>
      </c>
      <c r="R167" s="129">
        <v>4000</v>
      </c>
      <c r="S167">
        <v>36.005673585805347</v>
      </c>
      <c r="T167" s="129">
        <v>4000</v>
      </c>
      <c r="U167">
        <v>19.105645354397907</v>
      </c>
      <c r="V167" s="129">
        <v>4000</v>
      </c>
      <c r="W167">
        <v>23.964452055457738</v>
      </c>
      <c r="AD167" s="132">
        <v>4000</v>
      </c>
      <c r="AE167" s="79">
        <f t="shared" ca="1" si="107"/>
        <v>29.875785569555489</v>
      </c>
      <c r="AF167" s="79">
        <f t="shared" ca="1" si="108"/>
        <v>38.886997726298148</v>
      </c>
      <c r="AG167" s="79">
        <f t="shared" ca="1" si="109"/>
        <v>26.425121456112478</v>
      </c>
      <c r="AH167" s="79">
        <f t="shared" ca="1" si="110"/>
        <v>22.982941952324975</v>
      </c>
      <c r="AI167" s="79">
        <f t="shared" ca="1" si="111"/>
        <v>36.005673585805347</v>
      </c>
      <c r="AJ167" s="79">
        <f t="shared" ca="1" si="112"/>
        <v>19.105645354397907</v>
      </c>
      <c r="AK167" s="79">
        <f t="shared" ca="1" si="113"/>
        <v>23.964452055457738</v>
      </c>
      <c r="AL167" s="64">
        <f t="shared" si="114"/>
        <v>4000</v>
      </c>
    </row>
    <row r="168" spans="9:38" x14ac:dyDescent="0.25">
      <c r="J168" s="129">
        <v>4500</v>
      </c>
      <c r="K168" s="1">
        <v>27.478669298542076</v>
      </c>
      <c r="L168" s="129">
        <v>4500</v>
      </c>
      <c r="M168">
        <v>35.364655087653304</v>
      </c>
      <c r="N168" s="129">
        <v>4500</v>
      </c>
      <c r="O168">
        <v>24.411412308814956</v>
      </c>
      <c r="P168" s="129">
        <v>4500</v>
      </c>
      <c r="Q168">
        <v>21.351697194337174</v>
      </c>
      <c r="R168" s="129">
        <v>4500</v>
      </c>
      <c r="S168">
        <v>32.803478073881926</v>
      </c>
      <c r="T168" s="129">
        <v>4500</v>
      </c>
      <c r="U168">
        <v>17.905211329513111</v>
      </c>
      <c r="V168" s="129">
        <v>4500</v>
      </c>
      <c r="W168">
        <v>22.100170046906282</v>
      </c>
      <c r="AD168" s="132">
        <v>4500</v>
      </c>
      <c r="AE168" s="79">
        <f t="shared" ca="1" si="107"/>
        <v>27.478669298542076</v>
      </c>
      <c r="AF168" s="79">
        <f t="shared" ca="1" si="108"/>
        <v>35.364655087653304</v>
      </c>
      <c r="AG168" s="79">
        <f t="shared" ca="1" si="109"/>
        <v>24.411412308814956</v>
      </c>
      <c r="AH168" s="79">
        <f t="shared" ca="1" si="110"/>
        <v>21.351697194337174</v>
      </c>
      <c r="AI168" s="79">
        <f t="shared" ca="1" si="111"/>
        <v>32.803478073881926</v>
      </c>
      <c r="AJ168" s="79">
        <f t="shared" ca="1" si="112"/>
        <v>17.905211329513111</v>
      </c>
      <c r="AK168" s="79">
        <f t="shared" ca="1" si="113"/>
        <v>22.100170046906282</v>
      </c>
      <c r="AL168" s="64">
        <f t="shared" si="114"/>
        <v>4500</v>
      </c>
    </row>
    <row r="169" spans="9:38" x14ac:dyDescent="0.25">
      <c r="J169" s="129">
        <v>5000</v>
      </c>
      <c r="K169" s="1">
        <v>25.560976281731346</v>
      </c>
      <c r="L169" s="129">
        <v>5000</v>
      </c>
      <c r="M169">
        <v>32.546780976737438</v>
      </c>
      <c r="N169" s="129">
        <v>5000</v>
      </c>
      <c r="O169">
        <v>22.800444990976931</v>
      </c>
      <c r="P169" s="129">
        <v>5000</v>
      </c>
      <c r="Q169">
        <v>20.046701387946936</v>
      </c>
      <c r="R169" s="129">
        <v>5000</v>
      </c>
      <c r="S169">
        <v>30.241721664343192</v>
      </c>
      <c r="T169" s="129">
        <v>5000</v>
      </c>
      <c r="U169">
        <v>16.94486410960528</v>
      </c>
      <c r="V169" s="129">
        <v>5000</v>
      </c>
      <c r="W169">
        <v>20.608744440065117</v>
      </c>
      <c r="AD169" s="132">
        <v>5000</v>
      </c>
      <c r="AE169" s="79">
        <f t="shared" ca="1" si="107"/>
        <v>25.560976281731346</v>
      </c>
      <c r="AF169" s="79">
        <f t="shared" ca="1" si="108"/>
        <v>32.546780976737438</v>
      </c>
      <c r="AG169" s="79">
        <f t="shared" ca="1" si="109"/>
        <v>22.800444990976931</v>
      </c>
      <c r="AH169" s="79">
        <f t="shared" ca="1" si="110"/>
        <v>20.046701387946936</v>
      </c>
      <c r="AI169" s="79">
        <f t="shared" ca="1" si="111"/>
        <v>30.241721664343192</v>
      </c>
      <c r="AJ169" s="79">
        <f t="shared" ca="1" si="112"/>
        <v>16.94486410960528</v>
      </c>
      <c r="AK169" s="79">
        <f t="shared" ca="1" si="113"/>
        <v>20.608744440065117</v>
      </c>
      <c r="AL169" s="64">
        <f t="shared" si="114"/>
        <v>5000</v>
      </c>
    </row>
    <row r="170" spans="9:38" s="129" customFormat="1" x14ac:dyDescent="0.25">
      <c r="I170" s="132"/>
      <c r="J170" s="129">
        <v>5500</v>
      </c>
      <c r="K170" s="130">
        <v>23.991954722522568</v>
      </c>
      <c r="L170" s="129">
        <v>5500</v>
      </c>
      <c r="M170" s="129">
        <v>30.241247613260821</v>
      </c>
      <c r="N170" s="129">
        <v>5500</v>
      </c>
      <c r="O170" s="129">
        <v>21.482380821836738</v>
      </c>
      <c r="P170" s="129">
        <v>5500</v>
      </c>
      <c r="Q170" s="129">
        <v>18.978977546354919</v>
      </c>
      <c r="R170" s="129">
        <v>5500</v>
      </c>
      <c r="S170" s="129">
        <v>28.145739147447873</v>
      </c>
      <c r="T170" s="129">
        <v>5500</v>
      </c>
      <c r="U170" s="129">
        <v>16.159125475135234</v>
      </c>
      <c r="V170" s="129">
        <v>5500</v>
      </c>
      <c r="W170" s="129">
        <v>19.388487125376887</v>
      </c>
      <c r="AD170" s="132">
        <v>5500</v>
      </c>
      <c r="AE170" s="134">
        <f t="shared" ref="AE170:AE179" ca="1" si="115">OFFSET(K170,,AE$137,,)</f>
        <v>23.991954722522568</v>
      </c>
      <c r="AF170" s="134">
        <f t="shared" ref="AF170:AF179" ca="1" si="116">OFFSET(L170,,AF$137,,)</f>
        <v>30.241247613260821</v>
      </c>
      <c r="AG170" s="134">
        <f t="shared" ref="AG170:AG179" ca="1" si="117">OFFSET(M170,,AG$137,,)</f>
        <v>21.482380821836738</v>
      </c>
      <c r="AH170" s="134">
        <f t="shared" ref="AH170:AH179" ca="1" si="118">OFFSET(N170,,AH$137,,)</f>
        <v>18.978977546354919</v>
      </c>
      <c r="AI170" s="134">
        <f t="shared" ref="AI170:AI179" ca="1" si="119">OFFSET(O170,,AI$137,,)</f>
        <v>28.145739147447873</v>
      </c>
      <c r="AJ170" s="134">
        <f t="shared" ref="AJ170:AJ179" ca="1" si="120">OFFSET(P170,,AJ$137,,)</f>
        <v>16.159125475135234</v>
      </c>
      <c r="AK170" s="134">
        <f t="shared" ref="AK170:AK179" ca="1" si="121">OFFSET(Q170,,AK$137,,)</f>
        <v>19.388487125376887</v>
      </c>
    </row>
    <row r="171" spans="9:38" s="129" customFormat="1" x14ac:dyDescent="0.25">
      <c r="I171" s="132"/>
      <c r="J171" s="129">
        <v>6000</v>
      </c>
      <c r="K171" s="130">
        <v>22.68443675651525</v>
      </c>
      <c r="L171" s="129">
        <v>6000</v>
      </c>
      <c r="M171" s="129">
        <v>28.319969810363634</v>
      </c>
      <c r="N171" s="129">
        <v>6000</v>
      </c>
      <c r="O171" s="129">
        <v>20.383994014219908</v>
      </c>
      <c r="P171" s="129">
        <v>6000</v>
      </c>
      <c r="Q171" s="129">
        <v>18.089207678361571</v>
      </c>
      <c r="R171" s="129">
        <v>6000</v>
      </c>
      <c r="S171" s="129">
        <v>26.399087050035099</v>
      </c>
      <c r="T171" s="129">
        <v>6000</v>
      </c>
      <c r="U171" s="129">
        <v>15.504343279743527</v>
      </c>
      <c r="V171" s="129">
        <v>6000</v>
      </c>
      <c r="W171" s="129">
        <v>18.371606029803363</v>
      </c>
      <c r="AD171" s="132">
        <v>6000</v>
      </c>
      <c r="AE171" s="134">
        <f t="shared" ca="1" si="115"/>
        <v>22.68443675651525</v>
      </c>
      <c r="AF171" s="134">
        <f t="shared" ca="1" si="116"/>
        <v>28.319969810363634</v>
      </c>
      <c r="AG171" s="134">
        <f t="shared" ca="1" si="117"/>
        <v>20.383994014219908</v>
      </c>
      <c r="AH171" s="134">
        <f t="shared" ca="1" si="118"/>
        <v>18.089207678361571</v>
      </c>
      <c r="AI171" s="134">
        <f t="shared" ca="1" si="119"/>
        <v>26.399087050035099</v>
      </c>
      <c r="AJ171" s="134">
        <f t="shared" ca="1" si="120"/>
        <v>15.504343279743527</v>
      </c>
      <c r="AK171" s="134">
        <f t="shared" ca="1" si="121"/>
        <v>18.371606029803363</v>
      </c>
    </row>
    <row r="172" spans="9:38" s="129" customFormat="1" x14ac:dyDescent="0.25">
      <c r="I172" s="132"/>
      <c r="J172" s="129">
        <v>6500</v>
      </c>
      <c r="K172" s="130">
        <v>21.578075400662907</v>
      </c>
      <c r="L172" s="129">
        <v>6500</v>
      </c>
      <c r="M172" s="129">
        <v>26.694273207912172</v>
      </c>
      <c r="N172" s="129">
        <v>6500</v>
      </c>
      <c r="O172" s="129">
        <v>19.454589792390284</v>
      </c>
      <c r="P172" s="129">
        <v>6500</v>
      </c>
      <c r="Q172" s="129">
        <v>17.336325482367204</v>
      </c>
      <c r="R172" s="129">
        <v>6500</v>
      </c>
      <c r="S172" s="129">
        <v>24.921150659916599</v>
      </c>
      <c r="T172" s="129">
        <v>6500</v>
      </c>
      <c r="U172" s="129">
        <v>14.950296806719777</v>
      </c>
      <c r="V172" s="129">
        <v>6500</v>
      </c>
      <c r="W172" s="129">
        <v>17.511168179702693</v>
      </c>
      <c r="AD172" s="132">
        <v>6500</v>
      </c>
      <c r="AE172" s="134">
        <f t="shared" ca="1" si="115"/>
        <v>21.578075400662907</v>
      </c>
      <c r="AF172" s="134">
        <f t="shared" ca="1" si="116"/>
        <v>26.694273207912172</v>
      </c>
      <c r="AG172" s="134">
        <f t="shared" ca="1" si="117"/>
        <v>19.454589792390284</v>
      </c>
      <c r="AH172" s="134">
        <f t="shared" ca="1" si="118"/>
        <v>17.336325482367204</v>
      </c>
      <c r="AI172" s="134">
        <f t="shared" ca="1" si="119"/>
        <v>24.921150659916599</v>
      </c>
      <c r="AJ172" s="134">
        <f t="shared" ca="1" si="120"/>
        <v>14.950296806719777</v>
      </c>
      <c r="AK172" s="134">
        <f t="shared" ca="1" si="121"/>
        <v>17.511168179702693</v>
      </c>
    </row>
    <row r="173" spans="9:38" s="129" customFormat="1" x14ac:dyDescent="0.25">
      <c r="I173" s="132"/>
      <c r="J173" s="129">
        <v>7000</v>
      </c>
      <c r="K173" s="130">
        <v>20.629765667075183</v>
      </c>
      <c r="L173" s="129">
        <v>7000</v>
      </c>
      <c r="M173" s="129">
        <v>25.300818977239494</v>
      </c>
      <c r="N173" s="129">
        <v>7000</v>
      </c>
      <c r="O173" s="129">
        <v>18.657957602250605</v>
      </c>
      <c r="P173" s="129">
        <v>7000</v>
      </c>
      <c r="Q173" s="129">
        <v>16.690997885800602</v>
      </c>
      <c r="R173" s="129">
        <v>7000</v>
      </c>
      <c r="S173" s="129">
        <v>23.65434803981503</v>
      </c>
      <c r="T173" s="129">
        <v>7000</v>
      </c>
      <c r="U173" s="129">
        <v>14.475399829842278</v>
      </c>
      <c r="V173" s="129">
        <v>7000</v>
      </c>
      <c r="W173" s="129">
        <v>16.773650022473547</v>
      </c>
      <c r="AD173" s="132">
        <v>7000</v>
      </c>
      <c r="AE173" s="134">
        <f t="shared" ca="1" si="115"/>
        <v>20.629765667075183</v>
      </c>
      <c r="AF173" s="134">
        <f t="shared" ca="1" si="116"/>
        <v>25.300818977239494</v>
      </c>
      <c r="AG173" s="134">
        <f t="shared" ca="1" si="117"/>
        <v>18.657957602250605</v>
      </c>
      <c r="AH173" s="134">
        <f t="shared" ca="1" si="118"/>
        <v>16.690997885800602</v>
      </c>
      <c r="AI173" s="134">
        <f t="shared" ca="1" si="119"/>
        <v>23.65434803981503</v>
      </c>
      <c r="AJ173" s="134">
        <f t="shared" ca="1" si="120"/>
        <v>14.475399829842278</v>
      </c>
      <c r="AK173" s="134">
        <f t="shared" ca="1" si="121"/>
        <v>16.773650022473547</v>
      </c>
    </row>
    <row r="174" spans="9:38" s="129" customFormat="1" x14ac:dyDescent="0.25">
      <c r="I174" s="132"/>
      <c r="J174" s="129">
        <v>7500</v>
      </c>
      <c r="K174" s="130">
        <v>20.123134439542014</v>
      </c>
      <c r="L174" s="129">
        <v>7500</v>
      </c>
      <c r="M174" s="129">
        <v>24.556370826606138</v>
      </c>
      <c r="N174" s="129">
        <v>7500</v>
      </c>
      <c r="O174" s="129">
        <v>18.232359582860916</v>
      </c>
      <c r="P174" s="129">
        <v>7500</v>
      </c>
      <c r="Q174" s="129">
        <v>16.346233827360912</v>
      </c>
      <c r="R174" s="129">
        <v>7500</v>
      </c>
      <c r="S174" s="129">
        <v>22.977563078390908</v>
      </c>
      <c r="T174" s="129">
        <v>7500</v>
      </c>
      <c r="U174" s="129">
        <v>14.221687746304982</v>
      </c>
      <c r="V174" s="129">
        <v>7500</v>
      </c>
      <c r="W174" s="129">
        <v>16.379633472720986</v>
      </c>
      <c r="AD174" s="132">
        <v>7500</v>
      </c>
      <c r="AE174" s="134">
        <f t="shared" ca="1" si="115"/>
        <v>20.123134439542014</v>
      </c>
      <c r="AF174" s="134">
        <f t="shared" ca="1" si="116"/>
        <v>24.556370826606138</v>
      </c>
      <c r="AG174" s="134">
        <f t="shared" ca="1" si="117"/>
        <v>18.232359582860916</v>
      </c>
      <c r="AH174" s="134">
        <f t="shared" ca="1" si="118"/>
        <v>16.346233827360912</v>
      </c>
      <c r="AI174" s="134">
        <f t="shared" ca="1" si="119"/>
        <v>22.977563078390908</v>
      </c>
      <c r="AJ174" s="134">
        <f t="shared" ca="1" si="120"/>
        <v>14.221687746304982</v>
      </c>
      <c r="AK174" s="134">
        <f t="shared" ca="1" si="121"/>
        <v>16.379633472720986</v>
      </c>
    </row>
    <row r="175" spans="9:38" s="129" customFormat="1" x14ac:dyDescent="0.25">
      <c r="I175" s="132"/>
      <c r="J175" s="129">
        <v>8000</v>
      </c>
      <c r="K175" s="130">
        <v>20.123134439542014</v>
      </c>
      <c r="L175" s="129">
        <v>8000</v>
      </c>
      <c r="M175" s="129">
        <v>24.556370826606138</v>
      </c>
      <c r="N175" s="129">
        <v>8000</v>
      </c>
      <c r="O175" s="129">
        <v>18.232359582860916</v>
      </c>
      <c r="P175" s="129">
        <v>8000</v>
      </c>
      <c r="Q175" s="129">
        <v>16.346233827360912</v>
      </c>
      <c r="R175" s="129">
        <v>8000</v>
      </c>
      <c r="S175" s="129">
        <v>22.977563078390908</v>
      </c>
      <c r="T175" s="129">
        <v>8000</v>
      </c>
      <c r="U175" s="129">
        <v>14.221687746304982</v>
      </c>
      <c r="V175" s="129">
        <v>8000</v>
      </c>
      <c r="W175" s="129">
        <v>16.379633472720986</v>
      </c>
      <c r="AD175" s="132">
        <v>8000</v>
      </c>
      <c r="AE175" s="134">
        <f t="shared" ca="1" si="115"/>
        <v>20.123134439542014</v>
      </c>
      <c r="AF175" s="134">
        <f t="shared" ca="1" si="116"/>
        <v>24.556370826606138</v>
      </c>
      <c r="AG175" s="134">
        <f t="shared" ca="1" si="117"/>
        <v>18.232359582860916</v>
      </c>
      <c r="AH175" s="134">
        <f t="shared" ca="1" si="118"/>
        <v>16.346233827360912</v>
      </c>
      <c r="AI175" s="134">
        <f t="shared" ca="1" si="119"/>
        <v>22.977563078390908</v>
      </c>
      <c r="AJ175" s="134">
        <f t="shared" ca="1" si="120"/>
        <v>14.221687746304982</v>
      </c>
      <c r="AK175" s="134">
        <f t="shared" ca="1" si="121"/>
        <v>16.379633472720986</v>
      </c>
    </row>
    <row r="176" spans="9:38" s="129" customFormat="1" x14ac:dyDescent="0.25">
      <c r="I176" s="132"/>
      <c r="J176" s="129">
        <v>8500</v>
      </c>
      <c r="K176" s="130">
        <v>20.123134439542014</v>
      </c>
      <c r="L176" s="129">
        <v>8500</v>
      </c>
      <c r="M176" s="129">
        <v>24.556370826606138</v>
      </c>
      <c r="N176" s="129">
        <v>8500</v>
      </c>
      <c r="O176" s="129">
        <v>18.232359582860916</v>
      </c>
      <c r="P176" s="129">
        <v>8500</v>
      </c>
      <c r="Q176" s="129">
        <v>16.346233827360912</v>
      </c>
      <c r="R176" s="129">
        <v>8500</v>
      </c>
      <c r="S176" s="129">
        <v>22.977563078390908</v>
      </c>
      <c r="T176" s="129">
        <v>8500</v>
      </c>
      <c r="U176" s="129">
        <v>14.221687746304982</v>
      </c>
      <c r="V176" s="129">
        <v>8500</v>
      </c>
      <c r="W176" s="129">
        <v>16.379633472720986</v>
      </c>
      <c r="AD176" s="132">
        <v>8500</v>
      </c>
      <c r="AE176" s="134">
        <f t="shared" ca="1" si="115"/>
        <v>20.123134439542014</v>
      </c>
      <c r="AF176" s="134">
        <f t="shared" ca="1" si="116"/>
        <v>24.556370826606138</v>
      </c>
      <c r="AG176" s="134">
        <f t="shared" ca="1" si="117"/>
        <v>18.232359582860916</v>
      </c>
      <c r="AH176" s="134">
        <f t="shared" ca="1" si="118"/>
        <v>16.346233827360912</v>
      </c>
      <c r="AI176" s="134">
        <f t="shared" ca="1" si="119"/>
        <v>22.977563078390908</v>
      </c>
      <c r="AJ176" s="134">
        <f t="shared" ca="1" si="120"/>
        <v>14.221687746304982</v>
      </c>
      <c r="AK176" s="134">
        <f t="shared" ca="1" si="121"/>
        <v>16.379633472720986</v>
      </c>
    </row>
    <row r="177" spans="9:38" s="129" customFormat="1" x14ac:dyDescent="0.25">
      <c r="I177" s="132"/>
      <c r="J177" s="129">
        <v>9000</v>
      </c>
      <c r="K177" s="130">
        <v>20.123134439542014</v>
      </c>
      <c r="L177" s="129">
        <v>9000</v>
      </c>
      <c r="M177" s="129">
        <v>24.556370826606138</v>
      </c>
      <c r="N177" s="129">
        <v>9000</v>
      </c>
      <c r="O177" s="129">
        <v>18.232359582860916</v>
      </c>
      <c r="P177" s="129">
        <v>9000</v>
      </c>
      <c r="Q177" s="129">
        <v>16.346233827360912</v>
      </c>
      <c r="R177" s="129">
        <v>9000</v>
      </c>
      <c r="S177" s="129">
        <v>22.977563078390908</v>
      </c>
      <c r="T177" s="129">
        <v>9000</v>
      </c>
      <c r="U177" s="129">
        <v>14.221687746304982</v>
      </c>
      <c r="V177" s="129">
        <v>9000</v>
      </c>
      <c r="W177" s="129">
        <v>16.379633472720986</v>
      </c>
      <c r="AD177" s="132">
        <v>9000</v>
      </c>
      <c r="AE177" s="134">
        <f t="shared" ca="1" si="115"/>
        <v>20.123134439542014</v>
      </c>
      <c r="AF177" s="134">
        <f t="shared" ca="1" si="116"/>
        <v>24.556370826606138</v>
      </c>
      <c r="AG177" s="134">
        <f t="shared" ca="1" si="117"/>
        <v>18.232359582860916</v>
      </c>
      <c r="AH177" s="134">
        <f t="shared" ca="1" si="118"/>
        <v>16.346233827360912</v>
      </c>
      <c r="AI177" s="134">
        <f t="shared" ca="1" si="119"/>
        <v>22.977563078390908</v>
      </c>
      <c r="AJ177" s="134">
        <f t="shared" ca="1" si="120"/>
        <v>14.221687746304982</v>
      </c>
      <c r="AK177" s="134">
        <f t="shared" ca="1" si="121"/>
        <v>16.379633472720986</v>
      </c>
    </row>
    <row r="178" spans="9:38" s="129" customFormat="1" x14ac:dyDescent="0.25">
      <c r="I178" s="132"/>
      <c r="J178" s="129">
        <v>9500</v>
      </c>
      <c r="K178" s="130">
        <v>20.123134439542014</v>
      </c>
      <c r="L178" s="129">
        <v>9500</v>
      </c>
      <c r="M178" s="129">
        <v>24.556370826606138</v>
      </c>
      <c r="N178" s="129">
        <v>9500</v>
      </c>
      <c r="O178" s="129">
        <v>18.232359582860916</v>
      </c>
      <c r="P178" s="129">
        <v>9500</v>
      </c>
      <c r="Q178" s="129">
        <v>16.346233827360912</v>
      </c>
      <c r="R178" s="129">
        <v>9500</v>
      </c>
      <c r="S178" s="129">
        <v>22.977563078390908</v>
      </c>
      <c r="T178" s="129">
        <v>9500</v>
      </c>
      <c r="U178" s="129">
        <v>14.221687746304982</v>
      </c>
      <c r="V178" s="129">
        <v>9500</v>
      </c>
      <c r="W178" s="129">
        <v>16.379633472720986</v>
      </c>
      <c r="AD178" s="132">
        <v>9500</v>
      </c>
      <c r="AE178" s="134">
        <f t="shared" ca="1" si="115"/>
        <v>20.123134439542014</v>
      </c>
      <c r="AF178" s="134">
        <f t="shared" ca="1" si="116"/>
        <v>24.556370826606138</v>
      </c>
      <c r="AG178" s="134">
        <f t="shared" ca="1" si="117"/>
        <v>18.232359582860916</v>
      </c>
      <c r="AH178" s="134">
        <f t="shared" ca="1" si="118"/>
        <v>16.346233827360912</v>
      </c>
      <c r="AI178" s="134">
        <f t="shared" ca="1" si="119"/>
        <v>22.977563078390908</v>
      </c>
      <c r="AJ178" s="134">
        <f t="shared" ca="1" si="120"/>
        <v>14.221687746304982</v>
      </c>
      <c r="AK178" s="134">
        <f t="shared" ca="1" si="121"/>
        <v>16.379633472720986</v>
      </c>
    </row>
    <row r="179" spans="9:38" s="129" customFormat="1" x14ac:dyDescent="0.25">
      <c r="I179" s="132"/>
      <c r="J179" s="129">
        <v>10000</v>
      </c>
      <c r="K179" s="130">
        <v>20.123134439542014</v>
      </c>
      <c r="L179" s="129">
        <v>10000</v>
      </c>
      <c r="M179" s="129">
        <v>24.556370826606138</v>
      </c>
      <c r="N179" s="129">
        <v>10000</v>
      </c>
      <c r="O179" s="129">
        <v>18.232359582860916</v>
      </c>
      <c r="P179" s="129">
        <v>10000</v>
      </c>
      <c r="Q179" s="129">
        <v>16.346233827360912</v>
      </c>
      <c r="R179" s="129">
        <v>10000</v>
      </c>
      <c r="S179" s="129">
        <v>22.977563078390908</v>
      </c>
      <c r="T179" s="129">
        <v>10000</v>
      </c>
      <c r="U179" s="129">
        <v>14.221687746304982</v>
      </c>
      <c r="V179" s="129">
        <v>10000</v>
      </c>
      <c r="W179" s="129">
        <v>16.379633472720986</v>
      </c>
      <c r="AD179" s="132">
        <v>10000</v>
      </c>
      <c r="AE179" s="134">
        <f t="shared" ca="1" si="115"/>
        <v>20.123134439542014</v>
      </c>
      <c r="AF179" s="134">
        <f t="shared" ca="1" si="116"/>
        <v>24.556370826606138</v>
      </c>
      <c r="AG179" s="134">
        <f t="shared" ca="1" si="117"/>
        <v>18.232359582860916</v>
      </c>
      <c r="AH179" s="134">
        <f t="shared" ca="1" si="118"/>
        <v>16.346233827360912</v>
      </c>
      <c r="AI179" s="134">
        <f t="shared" ca="1" si="119"/>
        <v>22.977563078390908</v>
      </c>
      <c r="AJ179" s="134">
        <f t="shared" ca="1" si="120"/>
        <v>14.221687746304982</v>
      </c>
      <c r="AK179" s="134">
        <f t="shared" ca="1" si="121"/>
        <v>16.379633472720986</v>
      </c>
    </row>
    <row r="180" spans="9:38" s="64" customFormat="1" x14ac:dyDescent="0.25">
      <c r="I180" s="132"/>
      <c r="K180" s="63"/>
    </row>
    <row r="181" spans="9:38" s="64" customFormat="1" x14ac:dyDescent="0.25">
      <c r="I181" s="132"/>
      <c r="J181" s="64" t="str">
        <f>L134</f>
        <v>Htox</v>
      </c>
      <c r="K181" s="64" t="str">
        <f ca="1">K159</f>
        <v>NaNMC</v>
      </c>
      <c r="M181" s="64" t="str">
        <f ca="1">M159</f>
        <v>NaMVP</v>
      </c>
      <c r="O181" s="64" t="str">
        <f ca="1">O159</f>
        <v>NaMMO</v>
      </c>
      <c r="Q181" s="64" t="str">
        <f ca="1">Q159</f>
        <v>NaNMMT</v>
      </c>
      <c r="S181" s="64" t="str">
        <f ca="1">S159</f>
        <v>NaPBA</v>
      </c>
      <c r="U181" s="64" t="str">
        <f ca="1">U159</f>
        <v>LiNMC</v>
      </c>
      <c r="W181" s="64" t="str">
        <f ca="1">W159</f>
        <v>LiFP</v>
      </c>
      <c r="AE181" s="64">
        <v>0</v>
      </c>
      <c r="AF181" s="64">
        <v>1</v>
      </c>
      <c r="AG181" s="64">
        <v>2</v>
      </c>
      <c r="AH181" s="64">
        <v>3</v>
      </c>
      <c r="AI181" s="64">
        <v>4</v>
      </c>
      <c r="AJ181" s="64">
        <v>5</v>
      </c>
      <c r="AK181" s="64">
        <v>6</v>
      </c>
    </row>
    <row r="182" spans="9:38" s="64" customFormat="1" x14ac:dyDescent="0.25">
      <c r="I182" s="132"/>
      <c r="J182" s="43">
        <f ca="1">INDEX(L126:L131,MATCH($L$134,$K$126:$K$131,0))</f>
        <v>2.2569581903579678E-2</v>
      </c>
      <c r="K182" s="43">
        <v>10</v>
      </c>
      <c r="L182" s="43">
        <f ca="1">INDEX(M126:M131,MATCH($L$134,$K$126:$K$131,0))</f>
        <v>4.4963417318092086E-2</v>
      </c>
      <c r="M182" s="43">
        <v>10</v>
      </c>
      <c r="N182" s="43">
        <f ca="1">INDEX(N126:N131,MATCH($L$134,$K$126:$K$131,0))</f>
        <v>1.3861184291974889E-2</v>
      </c>
      <c r="O182" s="43">
        <v>10</v>
      </c>
      <c r="P182" s="43">
        <f ca="1">INDEX(O126:O131,MATCH($L$134,$K$126:$K$131,0))</f>
        <v>1.3805441131774716E-2</v>
      </c>
      <c r="Q182" s="43">
        <v>10</v>
      </c>
      <c r="R182" s="43">
        <f ca="1">INDEX(P126:P131,MATCH($L$134,$K$126:$K$131,0))</f>
        <v>1.1403629500699156E-2</v>
      </c>
      <c r="S182" s="43">
        <v>10</v>
      </c>
      <c r="T182" s="43">
        <f ca="1">INDEX(Q126:Q131,MATCH($L$134,$K$126:$K$131,0))</f>
        <v>1.5708676487806734E-2</v>
      </c>
      <c r="U182" s="64">
        <v>10</v>
      </c>
      <c r="V182" s="43">
        <f ca="1">INDEX(R126:R131,MATCH($L$134,$K$126:$K$131,0))</f>
        <v>1.2924898597366891E-2</v>
      </c>
      <c r="W182" s="64">
        <v>10</v>
      </c>
      <c r="AE182" s="64" t="str">
        <f t="shared" ref="AE182:AK182" ca="1" si="122">OFFSET(K181,,AE$137,,)</f>
        <v>NaNMC</v>
      </c>
      <c r="AF182" s="64" t="str">
        <f t="shared" ca="1" si="122"/>
        <v>NaMVP</v>
      </c>
      <c r="AG182" s="64" t="str">
        <f t="shared" ca="1" si="122"/>
        <v>NaMMO</v>
      </c>
      <c r="AH182" s="64" t="str">
        <f t="shared" ca="1" si="122"/>
        <v>NaNMMT</v>
      </c>
      <c r="AI182" s="64" t="str">
        <f t="shared" ca="1" si="122"/>
        <v>NaPBA</v>
      </c>
      <c r="AJ182" s="64" t="str">
        <f t="shared" ca="1" si="122"/>
        <v>LiNMC</v>
      </c>
      <c r="AK182" s="64" t="str">
        <f t="shared" ca="1" si="122"/>
        <v>LiFP</v>
      </c>
      <c r="AL182" s="64" t="s">
        <v>303</v>
      </c>
    </row>
    <row r="183" spans="9:38" s="64" customFormat="1" x14ac:dyDescent="0.25">
      <c r="I183" s="132"/>
      <c r="J183" s="129">
        <v>1000</v>
      </c>
      <c r="K183" s="63">
        <f t="dataTable" ref="K183:K201" dt2D="1" dtr="1" r1="L9" r2="L8" ca="1"/>
        <v>6.5705927614318732E-2</v>
      </c>
      <c r="L183" s="129">
        <v>1000</v>
      </c>
      <c r="M183" s="64">
        <f t="dataTable" ref="M183:M201" dt2D="1" dtr="1" r1="M9" r2="M8" ca="1"/>
        <v>0.27220460509761235</v>
      </c>
      <c r="N183" s="129">
        <v>1000</v>
      </c>
      <c r="O183" s="64">
        <f t="dataTable" ref="O183:O201" dt2D="1" dtr="1" r1="N9" r2="N8" ca="1"/>
        <v>3.087233716789959E-2</v>
      </c>
      <c r="P183" s="129">
        <v>1000</v>
      </c>
      <c r="Q183" s="64">
        <f t="dataTable" ref="Q183:Q201" dt2D="1" dtr="1" r1="O9" r2="O8" ca="1"/>
        <v>3.0649364527098894E-2</v>
      </c>
      <c r="R183" s="129">
        <v>1000</v>
      </c>
      <c r="S183" s="64">
        <f t="dataTable" ref="S183:S201" dt2D="1" dtr="1" r1="P9" r2="P8" ca="1"/>
        <v>3.7286090375861836E-2</v>
      </c>
      <c r="T183" s="129">
        <v>1000</v>
      </c>
      <c r="U183" s="64">
        <f t="dataTable" ref="U183:U201" dt2D="1" dtr="1" r1="Q9" r2="Q8" ca="1"/>
        <v>3.8262305951226969E-2</v>
      </c>
      <c r="V183" s="129">
        <v>1000</v>
      </c>
      <c r="W183" s="64">
        <f t="dataTable" ref="W183:W201" dt2D="1" dtr="1" r1="R9" r2="R8" ca="1"/>
        <v>4.7934974052536002E-2</v>
      </c>
      <c r="AD183" s="132">
        <v>1000</v>
      </c>
      <c r="AE183" s="81">
        <f t="shared" ref="AE183:AE191" ca="1" si="123">OFFSET(K183,,AE$137,,)</f>
        <v>6.5705927614318732E-2</v>
      </c>
      <c r="AF183" s="81">
        <f t="shared" ref="AF183:AF191" ca="1" si="124">OFFSET(L183,,AF$137,,)</f>
        <v>0.27220460509761235</v>
      </c>
      <c r="AG183" s="81">
        <f t="shared" ref="AG183:AG191" ca="1" si="125">OFFSET(M183,,AG$137,,)</f>
        <v>3.087233716789959E-2</v>
      </c>
      <c r="AH183" s="81">
        <f t="shared" ref="AH183:AH191" ca="1" si="126">OFFSET(N183,,AH$137,,)</f>
        <v>3.0649364527098894E-2</v>
      </c>
      <c r="AI183" s="81">
        <f t="shared" ref="AI183:AI191" ca="1" si="127">OFFSET(O183,,AI$137,,)</f>
        <v>3.7286090375861836E-2</v>
      </c>
      <c r="AJ183" s="81">
        <f t="shared" ref="AJ183:AJ191" ca="1" si="128">OFFSET(P183,,AJ$137,,)</f>
        <v>3.8262305951226969E-2</v>
      </c>
      <c r="AK183" s="81">
        <f t="shared" ref="AK183:AK191" ca="1" si="129">OFFSET(Q183,,AK$137,,)</f>
        <v>4.7934974052536002E-2</v>
      </c>
      <c r="AL183" s="64">
        <f>AD183</f>
        <v>1000</v>
      </c>
    </row>
    <row r="184" spans="9:38" s="64" customFormat="1" x14ac:dyDescent="0.25">
      <c r="I184" s="132"/>
      <c r="J184" s="129">
        <v>1500</v>
      </c>
      <c r="K184" s="63">
        <v>4.6534218409545816E-2</v>
      </c>
      <c r="L184" s="129">
        <v>1500</v>
      </c>
      <c r="M184" s="64">
        <v>0.18383303207224336</v>
      </c>
      <c r="N184" s="129">
        <v>1500</v>
      </c>
      <c r="O184" s="64">
        <v>2.3311824778599725E-2</v>
      </c>
      <c r="P184" s="129">
        <v>1500</v>
      </c>
      <c r="Q184" s="64">
        <v>2.3163176351399258E-2</v>
      </c>
      <c r="R184" s="129">
        <v>1500</v>
      </c>
      <c r="S184" s="64">
        <v>2.7220688924409688E-2</v>
      </c>
      <c r="T184" s="129">
        <v>1500</v>
      </c>
      <c r="U184" s="64">
        <v>2.8238470634151303E-2</v>
      </c>
      <c r="V184" s="129">
        <v>1500</v>
      </c>
      <c r="W184" s="64">
        <v>3.4319944708859129E-2</v>
      </c>
      <c r="AD184" s="132">
        <v>1500</v>
      </c>
      <c r="AE184" s="81">
        <f t="shared" ca="1" si="123"/>
        <v>4.6534218409545816E-2</v>
      </c>
      <c r="AF184" s="81">
        <f t="shared" ca="1" si="124"/>
        <v>0.18383303207224336</v>
      </c>
      <c r="AG184" s="81">
        <f t="shared" ca="1" si="125"/>
        <v>2.3311824778599725E-2</v>
      </c>
      <c r="AH184" s="81">
        <f t="shared" ca="1" si="126"/>
        <v>2.3163176351399258E-2</v>
      </c>
      <c r="AI184" s="81">
        <f t="shared" ca="1" si="127"/>
        <v>2.7220688924409688E-2</v>
      </c>
      <c r="AJ184" s="81">
        <f t="shared" ca="1" si="128"/>
        <v>2.8238470634151303E-2</v>
      </c>
      <c r="AK184" s="81">
        <f t="shared" ca="1" si="129"/>
        <v>3.4319944708859129E-2</v>
      </c>
      <c r="AL184" s="64">
        <f t="shared" ref="AL184:AL191" si="130">AD184</f>
        <v>1500</v>
      </c>
    </row>
    <row r="185" spans="9:38" s="64" customFormat="1" x14ac:dyDescent="0.25">
      <c r="I185" s="132"/>
      <c r="J185" s="129">
        <v>2000</v>
      </c>
      <c r="K185" s="63">
        <v>3.6948363807159365E-2</v>
      </c>
      <c r="L185" s="129">
        <v>2000</v>
      </c>
      <c r="M185" s="64">
        <v>0.13964724555955887</v>
      </c>
      <c r="N185" s="129">
        <v>2000</v>
      </c>
      <c r="O185" s="64">
        <v>1.953156858394979E-2</v>
      </c>
      <c r="P185" s="129">
        <v>2000</v>
      </c>
      <c r="Q185" s="64">
        <v>1.9420082263549444E-2</v>
      </c>
      <c r="R185" s="129">
        <v>2000</v>
      </c>
      <c r="S185" s="64">
        <v>2.2187988198683603E-2</v>
      </c>
      <c r="T185" s="129">
        <v>2000</v>
      </c>
      <c r="U185" s="64">
        <v>2.3226552975613473E-2</v>
      </c>
      <c r="V185" s="129">
        <v>2000</v>
      </c>
      <c r="W185" s="64">
        <v>2.7512430037020693E-2</v>
      </c>
      <c r="AD185" s="132">
        <v>2000</v>
      </c>
      <c r="AE185" s="81">
        <f t="shared" ca="1" si="123"/>
        <v>3.6948363807159365E-2</v>
      </c>
      <c r="AF185" s="81">
        <f t="shared" ca="1" si="124"/>
        <v>0.13964724555955887</v>
      </c>
      <c r="AG185" s="81">
        <f t="shared" ca="1" si="125"/>
        <v>1.953156858394979E-2</v>
      </c>
      <c r="AH185" s="81">
        <f t="shared" ca="1" si="126"/>
        <v>1.9420082263549444E-2</v>
      </c>
      <c r="AI185" s="81">
        <f t="shared" ca="1" si="127"/>
        <v>2.2187988198683603E-2</v>
      </c>
      <c r="AJ185" s="81">
        <f t="shared" ca="1" si="128"/>
        <v>2.3226552975613473E-2</v>
      </c>
      <c r="AK185" s="81">
        <f t="shared" ca="1" si="129"/>
        <v>2.7512430037020693E-2</v>
      </c>
      <c r="AL185" s="64">
        <f t="shared" si="130"/>
        <v>2000</v>
      </c>
    </row>
    <row r="186" spans="9:38" s="64" customFormat="1" x14ac:dyDescent="0.25">
      <c r="I186" s="132"/>
      <c r="J186" s="129">
        <v>2500</v>
      </c>
      <c r="K186" s="63">
        <v>3.1196851045727485E-2</v>
      </c>
      <c r="L186" s="129">
        <v>2500</v>
      </c>
      <c r="M186" s="64">
        <v>0.11313577365194816</v>
      </c>
      <c r="N186" s="129">
        <v>2500</v>
      </c>
      <c r="O186" s="64">
        <v>1.7263414867159831E-2</v>
      </c>
      <c r="P186" s="129">
        <v>2500</v>
      </c>
      <c r="Q186" s="64">
        <v>1.7174225810839553E-2</v>
      </c>
      <c r="R186" s="129">
        <v>2500</v>
      </c>
      <c r="S186" s="64">
        <v>1.9168367763247963E-2</v>
      </c>
      <c r="T186" s="129">
        <v>2500</v>
      </c>
      <c r="U186" s="64">
        <v>2.0219402380490779E-2</v>
      </c>
      <c r="V186" s="129">
        <v>2500</v>
      </c>
      <c r="W186" s="64">
        <v>2.3427921233917622E-2</v>
      </c>
      <c r="AD186" s="132">
        <v>2500</v>
      </c>
      <c r="AE186" s="81">
        <f t="shared" ca="1" si="123"/>
        <v>3.1196851045727485E-2</v>
      </c>
      <c r="AF186" s="81">
        <f t="shared" ca="1" si="124"/>
        <v>0.11313577365194816</v>
      </c>
      <c r="AG186" s="81">
        <f t="shared" ca="1" si="125"/>
        <v>1.7263414867159831E-2</v>
      </c>
      <c r="AH186" s="81">
        <f t="shared" ca="1" si="126"/>
        <v>1.7174225810839553E-2</v>
      </c>
      <c r="AI186" s="82">
        <f t="shared" ca="1" si="127"/>
        <v>1.9168367763247963E-2</v>
      </c>
      <c r="AJ186" s="82">
        <f t="shared" ca="1" si="128"/>
        <v>2.0219402380490779E-2</v>
      </c>
      <c r="AK186" s="81">
        <f t="shared" ca="1" si="129"/>
        <v>2.3427921233917622E-2</v>
      </c>
      <c r="AL186" s="64">
        <f t="shared" si="130"/>
        <v>2500</v>
      </c>
    </row>
    <row r="187" spans="9:38" s="64" customFormat="1" x14ac:dyDescent="0.25">
      <c r="I187" s="132"/>
      <c r="J187" s="129">
        <v>3000</v>
      </c>
      <c r="K187" s="63">
        <v>2.7362509204772907E-2</v>
      </c>
      <c r="L187" s="129">
        <v>3000</v>
      </c>
      <c r="M187" s="64">
        <v>9.5461459046874364E-2</v>
      </c>
      <c r="N187" s="129">
        <v>3000</v>
      </c>
      <c r="O187" s="64">
        <v>1.5751312389299856E-2</v>
      </c>
      <c r="P187" s="129">
        <v>3000</v>
      </c>
      <c r="Q187" s="64">
        <v>1.5676988175699628E-2</v>
      </c>
      <c r="R187" s="129">
        <v>3000</v>
      </c>
      <c r="S187" s="64">
        <v>1.7155287472957529E-2</v>
      </c>
      <c r="T187" s="129">
        <v>3000</v>
      </c>
      <c r="U187" s="64">
        <v>1.8214635317075647E-2</v>
      </c>
      <c r="V187" s="129">
        <v>3000</v>
      </c>
      <c r="W187" s="64">
        <v>2.070491536518225E-2</v>
      </c>
      <c r="AD187" s="132">
        <v>3000</v>
      </c>
      <c r="AE187" s="81">
        <f t="shared" ca="1" si="123"/>
        <v>2.7362509204772907E-2</v>
      </c>
      <c r="AF187" s="81">
        <f t="shared" ca="1" si="124"/>
        <v>9.5461459046874364E-2</v>
      </c>
      <c r="AG187" s="81">
        <f t="shared" ca="1" si="125"/>
        <v>1.5751312389299856E-2</v>
      </c>
      <c r="AH187" s="81">
        <f t="shared" ca="1" si="126"/>
        <v>1.5676988175699628E-2</v>
      </c>
      <c r="AI187" s="81">
        <f t="shared" ca="1" si="127"/>
        <v>1.7155287472957529E-2</v>
      </c>
      <c r="AJ187" s="81">
        <f t="shared" ca="1" si="128"/>
        <v>1.8214635317075647E-2</v>
      </c>
      <c r="AK187" s="81">
        <f t="shared" ca="1" si="129"/>
        <v>2.070491536518225E-2</v>
      </c>
      <c r="AL187" s="64">
        <f t="shared" si="130"/>
        <v>3000</v>
      </c>
    </row>
    <row r="188" spans="9:38" s="64" customFormat="1" x14ac:dyDescent="0.25">
      <c r="I188" s="132"/>
      <c r="J188" s="129">
        <v>3500</v>
      </c>
      <c r="K188" s="63">
        <v>2.462369360409106E-2</v>
      </c>
      <c r="L188" s="129">
        <v>3500</v>
      </c>
      <c r="M188" s="64">
        <v>8.2836948614678801E-2</v>
      </c>
      <c r="N188" s="129">
        <v>3500</v>
      </c>
      <c r="O188" s="64">
        <v>1.4671239190828448E-2</v>
      </c>
      <c r="P188" s="129">
        <v>3500</v>
      </c>
      <c r="Q188" s="64">
        <v>1.4607532722028247E-2</v>
      </c>
      <c r="R188" s="129">
        <v>3500</v>
      </c>
      <c r="S188" s="64">
        <v>1.5717372979892934E-2</v>
      </c>
      <c r="T188" s="129">
        <v>3500</v>
      </c>
      <c r="U188" s="64">
        <v>1.6782658843207697E-2</v>
      </c>
      <c r="V188" s="129">
        <v>3500</v>
      </c>
      <c r="W188" s="64">
        <v>1.8759911173228408E-2</v>
      </c>
      <c r="AD188" s="132">
        <v>3500</v>
      </c>
      <c r="AE188" s="81">
        <f t="shared" ca="1" si="123"/>
        <v>2.462369360409106E-2</v>
      </c>
      <c r="AF188" s="81">
        <f t="shared" ca="1" si="124"/>
        <v>8.2836948614678801E-2</v>
      </c>
      <c r="AG188" s="81">
        <f t="shared" ca="1" si="125"/>
        <v>1.4671239190828448E-2</v>
      </c>
      <c r="AH188" s="81">
        <f t="shared" ca="1" si="126"/>
        <v>1.4607532722028247E-2</v>
      </c>
      <c r="AI188" s="81">
        <f t="shared" ca="1" si="127"/>
        <v>1.5717372979892934E-2</v>
      </c>
      <c r="AJ188" s="81">
        <f t="shared" ca="1" si="128"/>
        <v>1.6782658843207697E-2</v>
      </c>
      <c r="AK188" s="82">
        <f t="shared" ca="1" si="129"/>
        <v>1.8759911173228408E-2</v>
      </c>
      <c r="AL188" s="64">
        <f t="shared" si="130"/>
        <v>3500</v>
      </c>
    </row>
    <row r="189" spans="9:38" s="64" customFormat="1" x14ac:dyDescent="0.25">
      <c r="I189" s="132"/>
      <c r="J189" s="129">
        <v>4000</v>
      </c>
      <c r="K189" s="63">
        <v>2.2569581903579678E-2</v>
      </c>
      <c r="L189" s="129">
        <v>4000</v>
      </c>
      <c r="M189" s="64">
        <v>7.3368565790532109E-2</v>
      </c>
      <c r="N189" s="129">
        <v>4000</v>
      </c>
      <c r="O189" s="64">
        <v>1.3861184291974889E-2</v>
      </c>
      <c r="P189" s="129">
        <v>4000</v>
      </c>
      <c r="Q189" s="64">
        <v>1.3805441131774716E-2</v>
      </c>
      <c r="R189" s="129">
        <v>4000</v>
      </c>
      <c r="S189" s="64">
        <v>1.463893711009449E-2</v>
      </c>
      <c r="T189" s="129">
        <v>4000</v>
      </c>
      <c r="U189" s="64">
        <v>1.5708676487806734E-2</v>
      </c>
      <c r="V189" s="129">
        <v>4000</v>
      </c>
      <c r="W189" s="64">
        <v>1.730115802926303E-2</v>
      </c>
      <c r="AD189" s="132">
        <v>4000</v>
      </c>
      <c r="AE189" s="81">
        <f t="shared" ca="1" si="123"/>
        <v>2.2569581903579678E-2</v>
      </c>
      <c r="AF189" s="81">
        <f t="shared" ca="1" si="124"/>
        <v>7.3368565790532109E-2</v>
      </c>
      <c r="AG189" s="81">
        <f t="shared" ca="1" si="125"/>
        <v>1.3861184291974889E-2</v>
      </c>
      <c r="AH189" s="81">
        <f t="shared" ca="1" si="126"/>
        <v>1.3805441131774716E-2</v>
      </c>
      <c r="AI189" s="81">
        <f t="shared" ca="1" si="127"/>
        <v>1.463893711009449E-2</v>
      </c>
      <c r="AJ189" s="81">
        <f t="shared" ca="1" si="128"/>
        <v>1.5708676487806734E-2</v>
      </c>
      <c r="AK189" s="81">
        <f t="shared" ca="1" si="129"/>
        <v>1.730115802926303E-2</v>
      </c>
      <c r="AL189" s="64">
        <f t="shared" si="130"/>
        <v>4000</v>
      </c>
    </row>
    <row r="190" spans="9:38" s="64" customFormat="1" x14ac:dyDescent="0.25">
      <c r="I190" s="132"/>
      <c r="J190" s="129">
        <v>4500</v>
      </c>
      <c r="K190" s="63">
        <v>2.0971939469848603E-2</v>
      </c>
      <c r="L190" s="129">
        <v>4500</v>
      </c>
      <c r="M190" s="64">
        <v>6.6004268038418024E-2</v>
      </c>
      <c r="N190" s="129">
        <v>4500</v>
      </c>
      <c r="O190" s="64">
        <v>1.3231141592866568E-2</v>
      </c>
      <c r="P190" s="129">
        <v>4500</v>
      </c>
      <c r="Q190" s="64">
        <v>1.318159211713308E-2</v>
      </c>
      <c r="R190" s="129">
        <v>4500</v>
      </c>
      <c r="S190" s="64">
        <v>1.3800153655806811E-2</v>
      </c>
      <c r="T190" s="129">
        <v>4500</v>
      </c>
      <c r="U190" s="64">
        <v>1.4873356878050428E-2</v>
      </c>
      <c r="V190" s="129">
        <v>4500</v>
      </c>
      <c r="W190" s="64">
        <v>1.6166572250623294E-2</v>
      </c>
      <c r="AD190" s="132">
        <v>4500</v>
      </c>
      <c r="AE190" s="81">
        <f t="shared" ca="1" si="123"/>
        <v>2.0971939469848603E-2</v>
      </c>
      <c r="AF190" s="81">
        <f t="shared" ca="1" si="124"/>
        <v>6.6004268038418024E-2</v>
      </c>
      <c r="AG190" s="81">
        <f t="shared" ca="1" si="125"/>
        <v>1.3231141592866568E-2</v>
      </c>
      <c r="AH190" s="81">
        <f t="shared" ca="1" si="126"/>
        <v>1.318159211713308E-2</v>
      </c>
      <c r="AI190" s="81">
        <f t="shared" ca="1" si="127"/>
        <v>1.3800153655806811E-2</v>
      </c>
      <c r="AJ190" s="81">
        <f t="shared" ca="1" si="128"/>
        <v>1.4873356878050428E-2</v>
      </c>
      <c r="AK190" s="81">
        <f t="shared" ca="1" si="129"/>
        <v>1.6166572250623294E-2</v>
      </c>
      <c r="AL190" s="64">
        <f t="shared" si="130"/>
        <v>4500</v>
      </c>
    </row>
    <row r="191" spans="9:38" s="64" customFormat="1" x14ac:dyDescent="0.25">
      <c r="I191" s="132"/>
      <c r="J191" s="129">
        <v>5000</v>
      </c>
      <c r="K191" s="63">
        <v>1.969382552286374E-2</v>
      </c>
      <c r="L191" s="129">
        <v>5000</v>
      </c>
      <c r="M191" s="64">
        <v>6.0112829836726771E-2</v>
      </c>
      <c r="N191" s="129">
        <v>5000</v>
      </c>
      <c r="O191" s="64">
        <v>1.2727107433579909E-2</v>
      </c>
      <c r="P191" s="129">
        <v>5000</v>
      </c>
      <c r="Q191" s="64">
        <v>1.268251290541977E-2</v>
      </c>
      <c r="R191" s="129">
        <v>5000</v>
      </c>
      <c r="S191" s="64">
        <v>1.3129126892376667E-2</v>
      </c>
      <c r="T191" s="129">
        <v>5000</v>
      </c>
      <c r="U191" s="64">
        <v>1.4205101190245385E-2</v>
      </c>
      <c r="V191" s="129">
        <v>5000</v>
      </c>
      <c r="W191" s="64">
        <v>1.5258903627711498E-2</v>
      </c>
      <c r="AD191" s="132">
        <v>5000</v>
      </c>
      <c r="AE191" s="81">
        <f t="shared" ca="1" si="123"/>
        <v>1.969382552286374E-2</v>
      </c>
      <c r="AF191" s="81">
        <f t="shared" ca="1" si="124"/>
        <v>6.0112829836726771E-2</v>
      </c>
      <c r="AG191" s="81">
        <f t="shared" ca="1" si="125"/>
        <v>1.2727107433579909E-2</v>
      </c>
      <c r="AH191" s="81">
        <f t="shared" ca="1" si="126"/>
        <v>1.268251290541977E-2</v>
      </c>
      <c r="AI191" s="81">
        <f t="shared" ca="1" si="127"/>
        <v>1.3129126892376667E-2</v>
      </c>
      <c r="AJ191" s="81">
        <f t="shared" ca="1" si="128"/>
        <v>1.4205101190245385E-2</v>
      </c>
      <c r="AK191" s="81">
        <f t="shared" ca="1" si="129"/>
        <v>1.5258903627711498E-2</v>
      </c>
      <c r="AL191" s="64">
        <f t="shared" si="130"/>
        <v>5000</v>
      </c>
    </row>
    <row r="192" spans="9:38" s="129" customFormat="1" x14ac:dyDescent="0.25">
      <c r="I192" s="132"/>
      <c r="J192" s="129">
        <v>5500</v>
      </c>
      <c r="K192" s="130">
        <v>1.8648095929876124E-2</v>
      </c>
      <c r="L192" s="129">
        <v>5500</v>
      </c>
      <c r="M192" s="129">
        <v>5.5292562217161181E-2</v>
      </c>
      <c r="N192" s="129">
        <v>5500</v>
      </c>
      <c r="O192" s="129">
        <v>1.231471584870901E-2</v>
      </c>
      <c r="P192" s="129">
        <v>5500</v>
      </c>
      <c r="Q192" s="129">
        <v>1.227417536856343E-2</v>
      </c>
      <c r="R192" s="129">
        <v>5500</v>
      </c>
      <c r="S192" s="129">
        <v>1.2580104995024731E-2</v>
      </c>
      <c r="T192" s="129">
        <v>5500</v>
      </c>
      <c r="U192" s="129">
        <v>1.3658346536586714E-2</v>
      </c>
      <c r="V192" s="129">
        <v>5500</v>
      </c>
      <c r="W192" s="129">
        <v>1.4516265663510943E-2</v>
      </c>
      <c r="AD192" s="132">
        <v>5500</v>
      </c>
      <c r="AE192" s="135">
        <f t="shared" ref="AE192:AE201" ca="1" si="131">OFFSET(K192,,AE$137,,)</f>
        <v>1.8648095929876124E-2</v>
      </c>
      <c r="AF192" s="135">
        <f t="shared" ref="AF192:AF201" ca="1" si="132">OFFSET(L192,,AF$137,,)</f>
        <v>5.5292562217161181E-2</v>
      </c>
      <c r="AG192" s="135">
        <f t="shared" ref="AG192:AG201" ca="1" si="133">OFFSET(M192,,AG$137,,)</f>
        <v>1.231471584870901E-2</v>
      </c>
      <c r="AH192" s="135">
        <f t="shared" ref="AH192:AH201" ca="1" si="134">OFFSET(N192,,AH$137,,)</f>
        <v>1.227417536856343E-2</v>
      </c>
      <c r="AI192" s="135">
        <f t="shared" ref="AI192:AI201" ca="1" si="135">OFFSET(O192,,AI$137,,)</f>
        <v>1.2580104995024731E-2</v>
      </c>
      <c r="AJ192" s="135">
        <f t="shared" ref="AJ192:AJ201" ca="1" si="136">OFFSET(P192,,AJ$137,,)</f>
        <v>1.3658346536586714E-2</v>
      </c>
      <c r="AK192" s="135">
        <f t="shared" ref="AK192:AK201" ca="1" si="137">OFFSET(Q192,,AK$137,,)</f>
        <v>1.4516265663510943E-2</v>
      </c>
    </row>
    <row r="193" spans="9:38" s="129" customFormat="1" x14ac:dyDescent="0.25">
      <c r="I193" s="132"/>
      <c r="J193" s="129">
        <v>6000</v>
      </c>
      <c r="K193" s="130">
        <v>1.7776654602386446E-2</v>
      </c>
      <c r="L193" s="129">
        <v>6000</v>
      </c>
      <c r="M193" s="129">
        <v>5.1275672534189867E-2</v>
      </c>
      <c r="N193" s="129">
        <v>6000</v>
      </c>
      <c r="O193" s="129">
        <v>1.1971056194649922E-2</v>
      </c>
      <c r="P193" s="129">
        <v>6000</v>
      </c>
      <c r="Q193" s="129">
        <v>1.1933894087849808E-2</v>
      </c>
      <c r="R193" s="129">
        <v>6000</v>
      </c>
      <c r="S193" s="129">
        <v>1.212258674723145E-2</v>
      </c>
      <c r="T193" s="129">
        <v>6000</v>
      </c>
      <c r="U193" s="129">
        <v>1.3202717658537817E-2</v>
      </c>
      <c r="V193" s="129">
        <v>6000</v>
      </c>
      <c r="W193" s="129">
        <v>1.389740069334381E-2</v>
      </c>
      <c r="AD193" s="132">
        <v>6000</v>
      </c>
      <c r="AE193" s="135">
        <f t="shared" ca="1" si="131"/>
        <v>1.7776654602386446E-2</v>
      </c>
      <c r="AF193" s="135">
        <f t="shared" ca="1" si="132"/>
        <v>5.1275672534189867E-2</v>
      </c>
      <c r="AG193" s="135">
        <f t="shared" ca="1" si="133"/>
        <v>1.1971056194649922E-2</v>
      </c>
      <c r="AH193" s="135">
        <f t="shared" ca="1" si="134"/>
        <v>1.1933894087849808E-2</v>
      </c>
      <c r="AI193" s="135">
        <f t="shared" ca="1" si="135"/>
        <v>1.212258674723145E-2</v>
      </c>
      <c r="AJ193" s="135">
        <f t="shared" ca="1" si="136"/>
        <v>1.3202717658537817E-2</v>
      </c>
      <c r="AK193" s="135">
        <f t="shared" ca="1" si="137"/>
        <v>1.389740069334381E-2</v>
      </c>
    </row>
    <row r="194" spans="9:38" s="129" customFormat="1" x14ac:dyDescent="0.25">
      <c r="I194" s="132"/>
      <c r="J194" s="129">
        <v>6500</v>
      </c>
      <c r="K194" s="130">
        <v>1.7039281171433645E-2</v>
      </c>
      <c r="L194" s="129">
        <v>6500</v>
      </c>
      <c r="M194" s="129">
        <v>4.7876765879367983E-2</v>
      </c>
      <c r="N194" s="129">
        <v>6500</v>
      </c>
      <c r="O194" s="129">
        <v>1.1680267256599928E-2</v>
      </c>
      <c r="P194" s="129">
        <v>6500</v>
      </c>
      <c r="Q194" s="129">
        <v>1.1645963773399822E-2</v>
      </c>
      <c r="R194" s="129">
        <v>6500</v>
      </c>
      <c r="S194" s="129">
        <v>1.1735455922175599E-2</v>
      </c>
      <c r="T194" s="129">
        <v>6500</v>
      </c>
      <c r="U194" s="129">
        <v>1.2817185530957986E-2</v>
      </c>
      <c r="V194" s="129">
        <v>6500</v>
      </c>
      <c r="W194" s="129">
        <v>1.3373745718587007E-2</v>
      </c>
      <c r="AD194" s="132">
        <v>6500</v>
      </c>
      <c r="AE194" s="135">
        <f t="shared" ca="1" si="131"/>
        <v>1.7039281171433645E-2</v>
      </c>
      <c r="AF194" s="135">
        <f t="shared" ca="1" si="132"/>
        <v>4.7876765879367983E-2</v>
      </c>
      <c r="AG194" s="135">
        <f t="shared" ca="1" si="133"/>
        <v>1.1680267256599928E-2</v>
      </c>
      <c r="AH194" s="135">
        <f t="shared" ca="1" si="134"/>
        <v>1.1645963773399822E-2</v>
      </c>
      <c r="AI194" s="135">
        <f t="shared" ca="1" si="135"/>
        <v>1.1735455922175599E-2</v>
      </c>
      <c r="AJ194" s="135">
        <f t="shared" ca="1" si="136"/>
        <v>1.2817185530957986E-2</v>
      </c>
      <c r="AK194" s="135">
        <f t="shared" ca="1" si="137"/>
        <v>1.3373745718587007E-2</v>
      </c>
    </row>
    <row r="195" spans="9:38" s="129" customFormat="1" x14ac:dyDescent="0.25">
      <c r="I195" s="132"/>
      <c r="J195" s="129">
        <v>7000</v>
      </c>
      <c r="K195" s="130">
        <v>1.6407246802045528E-2</v>
      </c>
      <c r="L195" s="129">
        <v>7000</v>
      </c>
      <c r="M195" s="129">
        <v>4.4963417318092086E-2</v>
      </c>
      <c r="N195" s="129">
        <v>7000</v>
      </c>
      <c r="O195" s="129">
        <v>1.1431019595414219E-2</v>
      </c>
      <c r="P195" s="129">
        <v>7000</v>
      </c>
      <c r="Q195" s="129">
        <v>1.1399166361014118E-2</v>
      </c>
      <c r="R195" s="129">
        <v>7000</v>
      </c>
      <c r="S195" s="129">
        <v>1.1403629500699156E-2</v>
      </c>
      <c r="T195" s="129">
        <v>7000</v>
      </c>
      <c r="U195" s="129">
        <v>1.2486729421603844E-2</v>
      </c>
      <c r="V195" s="129">
        <v>7000</v>
      </c>
      <c r="W195" s="129">
        <v>1.2924898597366891E-2</v>
      </c>
      <c r="AD195" s="132">
        <v>7000</v>
      </c>
      <c r="AE195" s="135">
        <f t="shared" ca="1" si="131"/>
        <v>1.6407246802045528E-2</v>
      </c>
      <c r="AF195" s="135">
        <f t="shared" ca="1" si="132"/>
        <v>4.4963417318092086E-2</v>
      </c>
      <c r="AG195" s="135">
        <f t="shared" ca="1" si="133"/>
        <v>1.1431019595414219E-2</v>
      </c>
      <c r="AH195" s="135">
        <f t="shared" ca="1" si="134"/>
        <v>1.1399166361014118E-2</v>
      </c>
      <c r="AI195" s="135">
        <f t="shared" ca="1" si="135"/>
        <v>1.1403629500699156E-2</v>
      </c>
      <c r="AJ195" s="135">
        <f t="shared" ca="1" si="136"/>
        <v>1.2486729421603844E-2</v>
      </c>
      <c r="AK195" s="135">
        <f t="shared" ca="1" si="137"/>
        <v>1.2924898597366891E-2</v>
      </c>
    </row>
    <row r="196" spans="9:38" s="129" customFormat="1" x14ac:dyDescent="0.25">
      <c r="I196" s="132"/>
      <c r="J196" s="129">
        <v>7500</v>
      </c>
      <c r="K196" s="130">
        <v>1.6069584604701186E-2</v>
      </c>
      <c r="L196" s="129">
        <v>7500</v>
      </c>
      <c r="M196" s="129">
        <v>4.3406970826451535E-2</v>
      </c>
      <c r="N196" s="129">
        <v>7500</v>
      </c>
      <c r="O196" s="129">
        <v>1.1297859886013633E-2</v>
      </c>
      <c r="P196" s="129">
        <v>7500</v>
      </c>
      <c r="Q196" s="129">
        <v>1.1267315688643675E-2</v>
      </c>
      <c r="R196" s="129">
        <v>7500</v>
      </c>
      <c r="S196" s="129">
        <v>1.1226352371417217E-2</v>
      </c>
      <c r="T196" s="129">
        <v>7500</v>
      </c>
      <c r="U196" s="129">
        <v>1.2310184376880398E-2</v>
      </c>
      <c r="V196" s="129">
        <v>7500</v>
      </c>
      <c r="W196" s="129">
        <v>1.2685103560002719E-2</v>
      </c>
      <c r="AD196" s="132">
        <v>7500</v>
      </c>
      <c r="AE196" s="135">
        <f t="shared" ca="1" si="131"/>
        <v>1.6069584604701186E-2</v>
      </c>
      <c r="AF196" s="135">
        <f t="shared" ca="1" si="132"/>
        <v>4.3406970826451535E-2</v>
      </c>
      <c r="AG196" s="135">
        <f t="shared" ca="1" si="133"/>
        <v>1.1297859886013633E-2</v>
      </c>
      <c r="AH196" s="135">
        <f t="shared" ca="1" si="134"/>
        <v>1.1267315688643675E-2</v>
      </c>
      <c r="AI196" s="135">
        <f t="shared" ca="1" si="135"/>
        <v>1.1226352371417217E-2</v>
      </c>
      <c r="AJ196" s="135">
        <f t="shared" ca="1" si="136"/>
        <v>1.2310184376880398E-2</v>
      </c>
      <c r="AK196" s="135">
        <f t="shared" ca="1" si="137"/>
        <v>1.2685103560002719E-2</v>
      </c>
    </row>
    <row r="197" spans="9:38" s="129" customFormat="1" x14ac:dyDescent="0.25">
      <c r="I197" s="132"/>
      <c r="J197" s="129">
        <v>8000</v>
      </c>
      <c r="K197" s="130">
        <v>1.6069584604701186E-2</v>
      </c>
      <c r="L197" s="129">
        <v>8000</v>
      </c>
      <c r="M197" s="129">
        <v>4.3406970826451535E-2</v>
      </c>
      <c r="N197" s="129">
        <v>8000</v>
      </c>
      <c r="O197" s="129">
        <v>1.1297859886013633E-2</v>
      </c>
      <c r="P197" s="129">
        <v>8000</v>
      </c>
      <c r="Q197" s="129">
        <v>1.1267315688643675E-2</v>
      </c>
      <c r="R197" s="129">
        <v>8000</v>
      </c>
      <c r="S197" s="129">
        <v>1.1226352371417217E-2</v>
      </c>
      <c r="T197" s="129">
        <v>8000</v>
      </c>
      <c r="U197" s="129">
        <v>1.2310184376880398E-2</v>
      </c>
      <c r="V197" s="129">
        <v>8000</v>
      </c>
      <c r="W197" s="129">
        <v>1.2685103560002719E-2</v>
      </c>
      <c r="AD197" s="132">
        <v>8000</v>
      </c>
      <c r="AE197" s="135">
        <f t="shared" ca="1" si="131"/>
        <v>1.6069584604701186E-2</v>
      </c>
      <c r="AF197" s="135">
        <f t="shared" ca="1" si="132"/>
        <v>4.3406970826451535E-2</v>
      </c>
      <c r="AG197" s="135">
        <f t="shared" ca="1" si="133"/>
        <v>1.1297859886013633E-2</v>
      </c>
      <c r="AH197" s="135">
        <f t="shared" ca="1" si="134"/>
        <v>1.1267315688643675E-2</v>
      </c>
      <c r="AI197" s="135">
        <f t="shared" ca="1" si="135"/>
        <v>1.1226352371417217E-2</v>
      </c>
      <c r="AJ197" s="135">
        <f t="shared" ca="1" si="136"/>
        <v>1.2310184376880398E-2</v>
      </c>
      <c r="AK197" s="135">
        <f t="shared" ca="1" si="137"/>
        <v>1.2685103560002719E-2</v>
      </c>
    </row>
    <row r="198" spans="9:38" s="129" customFormat="1" x14ac:dyDescent="0.25">
      <c r="I198" s="132"/>
      <c r="J198" s="129">
        <v>8500</v>
      </c>
      <c r="K198" s="130">
        <v>1.6069584604701186E-2</v>
      </c>
      <c r="L198" s="129">
        <v>8500</v>
      </c>
      <c r="M198" s="129">
        <v>4.3406970826451535E-2</v>
      </c>
      <c r="N198" s="129">
        <v>8500</v>
      </c>
      <c r="O198" s="129">
        <v>1.1297859886013633E-2</v>
      </c>
      <c r="P198" s="129">
        <v>8500</v>
      </c>
      <c r="Q198" s="129">
        <v>1.1267315688643675E-2</v>
      </c>
      <c r="R198" s="129">
        <v>8500</v>
      </c>
      <c r="S198" s="129">
        <v>1.1226352371417217E-2</v>
      </c>
      <c r="T198" s="129">
        <v>8500</v>
      </c>
      <c r="U198" s="129">
        <v>1.2310184376880398E-2</v>
      </c>
      <c r="V198" s="129">
        <v>8500</v>
      </c>
      <c r="W198" s="129">
        <v>1.2685103560002719E-2</v>
      </c>
      <c r="AD198" s="132">
        <v>8500</v>
      </c>
      <c r="AE198" s="135">
        <f t="shared" ca="1" si="131"/>
        <v>1.6069584604701186E-2</v>
      </c>
      <c r="AF198" s="135">
        <f t="shared" ca="1" si="132"/>
        <v>4.3406970826451535E-2</v>
      </c>
      <c r="AG198" s="135">
        <f t="shared" ca="1" si="133"/>
        <v>1.1297859886013633E-2</v>
      </c>
      <c r="AH198" s="135">
        <f t="shared" ca="1" si="134"/>
        <v>1.1267315688643675E-2</v>
      </c>
      <c r="AI198" s="135">
        <f t="shared" ca="1" si="135"/>
        <v>1.1226352371417217E-2</v>
      </c>
      <c r="AJ198" s="135">
        <f t="shared" ca="1" si="136"/>
        <v>1.2310184376880398E-2</v>
      </c>
      <c r="AK198" s="135">
        <f t="shared" ca="1" si="137"/>
        <v>1.2685103560002719E-2</v>
      </c>
    </row>
    <row r="199" spans="9:38" s="129" customFormat="1" x14ac:dyDescent="0.25">
      <c r="I199" s="132"/>
      <c r="J199" s="129">
        <v>9000</v>
      </c>
      <c r="K199" s="130">
        <v>1.6069584604701186E-2</v>
      </c>
      <c r="L199" s="129">
        <v>9000</v>
      </c>
      <c r="M199" s="129">
        <v>4.3406970826451535E-2</v>
      </c>
      <c r="N199" s="129">
        <v>9000</v>
      </c>
      <c r="O199" s="129">
        <v>1.1297859886013633E-2</v>
      </c>
      <c r="P199" s="129">
        <v>9000</v>
      </c>
      <c r="Q199" s="129">
        <v>1.1267315688643675E-2</v>
      </c>
      <c r="R199" s="129">
        <v>9000</v>
      </c>
      <c r="S199" s="129">
        <v>1.1226352371417217E-2</v>
      </c>
      <c r="T199" s="129">
        <v>9000</v>
      </c>
      <c r="U199" s="129">
        <v>1.2310184376880398E-2</v>
      </c>
      <c r="V199" s="129">
        <v>9000</v>
      </c>
      <c r="W199" s="129">
        <v>1.2685103560002719E-2</v>
      </c>
      <c r="AD199" s="132">
        <v>9000</v>
      </c>
      <c r="AE199" s="135">
        <f t="shared" ca="1" si="131"/>
        <v>1.6069584604701186E-2</v>
      </c>
      <c r="AF199" s="135">
        <f t="shared" ca="1" si="132"/>
        <v>4.3406970826451535E-2</v>
      </c>
      <c r="AG199" s="135">
        <f t="shared" ca="1" si="133"/>
        <v>1.1297859886013633E-2</v>
      </c>
      <c r="AH199" s="135">
        <f t="shared" ca="1" si="134"/>
        <v>1.1267315688643675E-2</v>
      </c>
      <c r="AI199" s="135">
        <f t="shared" ca="1" si="135"/>
        <v>1.1226352371417217E-2</v>
      </c>
      <c r="AJ199" s="135">
        <f t="shared" ca="1" si="136"/>
        <v>1.2310184376880398E-2</v>
      </c>
      <c r="AK199" s="135">
        <f t="shared" ca="1" si="137"/>
        <v>1.2685103560002719E-2</v>
      </c>
    </row>
    <row r="200" spans="9:38" s="129" customFormat="1" x14ac:dyDescent="0.25">
      <c r="I200" s="132"/>
      <c r="J200" s="129">
        <v>9500</v>
      </c>
      <c r="K200" s="130">
        <v>1.6069584604701186E-2</v>
      </c>
      <c r="L200" s="129">
        <v>9500</v>
      </c>
      <c r="M200" s="129">
        <v>4.3406970826451535E-2</v>
      </c>
      <c r="N200" s="129">
        <v>9500</v>
      </c>
      <c r="O200" s="129">
        <v>1.1297859886013633E-2</v>
      </c>
      <c r="P200" s="129">
        <v>9500</v>
      </c>
      <c r="Q200" s="129">
        <v>1.1267315688643675E-2</v>
      </c>
      <c r="R200" s="129">
        <v>9500</v>
      </c>
      <c r="S200" s="129">
        <v>1.1226352371417217E-2</v>
      </c>
      <c r="T200" s="129">
        <v>9500</v>
      </c>
      <c r="U200" s="129">
        <v>1.2310184376880398E-2</v>
      </c>
      <c r="V200" s="129">
        <v>9500</v>
      </c>
      <c r="W200" s="129">
        <v>1.2685103560002719E-2</v>
      </c>
      <c r="AD200" s="132">
        <v>9500</v>
      </c>
      <c r="AE200" s="135">
        <f t="shared" ca="1" si="131"/>
        <v>1.6069584604701186E-2</v>
      </c>
      <c r="AF200" s="135">
        <f t="shared" ca="1" si="132"/>
        <v>4.3406970826451535E-2</v>
      </c>
      <c r="AG200" s="135">
        <f t="shared" ca="1" si="133"/>
        <v>1.1297859886013633E-2</v>
      </c>
      <c r="AH200" s="135">
        <f t="shared" ca="1" si="134"/>
        <v>1.1267315688643675E-2</v>
      </c>
      <c r="AI200" s="135">
        <f t="shared" ca="1" si="135"/>
        <v>1.1226352371417217E-2</v>
      </c>
      <c r="AJ200" s="135">
        <f t="shared" ca="1" si="136"/>
        <v>1.2310184376880398E-2</v>
      </c>
      <c r="AK200" s="135">
        <f t="shared" ca="1" si="137"/>
        <v>1.2685103560002719E-2</v>
      </c>
    </row>
    <row r="201" spans="9:38" s="129" customFormat="1" x14ac:dyDescent="0.25">
      <c r="I201" s="132"/>
      <c r="J201" s="129">
        <v>10000</v>
      </c>
      <c r="K201" s="130">
        <v>1.6069584604701186E-2</v>
      </c>
      <c r="L201" s="129">
        <v>10000</v>
      </c>
      <c r="M201" s="129">
        <v>4.3406970826451535E-2</v>
      </c>
      <c r="N201" s="129">
        <v>10000</v>
      </c>
      <c r="O201" s="129">
        <v>1.1297859886013633E-2</v>
      </c>
      <c r="P201" s="129">
        <v>10000</v>
      </c>
      <c r="Q201" s="129">
        <v>1.1267315688643675E-2</v>
      </c>
      <c r="R201" s="129">
        <v>10000</v>
      </c>
      <c r="S201" s="129">
        <v>1.1226352371417217E-2</v>
      </c>
      <c r="T201" s="129">
        <v>10000</v>
      </c>
      <c r="U201" s="129">
        <v>1.2310184376880398E-2</v>
      </c>
      <c r="V201" s="129">
        <v>10000</v>
      </c>
      <c r="W201" s="129">
        <v>1.2685103560002719E-2</v>
      </c>
      <c r="AD201" s="132">
        <v>10000</v>
      </c>
      <c r="AE201" s="135">
        <f t="shared" ca="1" si="131"/>
        <v>1.6069584604701186E-2</v>
      </c>
      <c r="AF201" s="135">
        <f t="shared" ca="1" si="132"/>
        <v>4.3406970826451535E-2</v>
      </c>
      <c r="AG201" s="135">
        <f t="shared" ca="1" si="133"/>
        <v>1.1297859886013633E-2</v>
      </c>
      <c r="AH201" s="135">
        <f t="shared" ca="1" si="134"/>
        <v>1.1267315688643675E-2</v>
      </c>
      <c r="AI201" s="135">
        <f t="shared" ca="1" si="135"/>
        <v>1.1226352371417217E-2</v>
      </c>
      <c r="AJ201" s="135">
        <f t="shared" ca="1" si="136"/>
        <v>1.2310184376880398E-2</v>
      </c>
      <c r="AK201" s="135">
        <f t="shared" ca="1" si="137"/>
        <v>1.2685103560002719E-2</v>
      </c>
    </row>
    <row r="202" spans="9:38" s="64" customFormat="1" x14ac:dyDescent="0.25">
      <c r="I202" s="132"/>
      <c r="K202" s="63"/>
    </row>
    <row r="203" spans="9:38" s="64" customFormat="1" x14ac:dyDescent="0.25">
      <c r="I203" s="132"/>
      <c r="J203" s="64" t="str">
        <f>L135</f>
        <v>RDP</v>
      </c>
      <c r="K203" s="64" t="str">
        <f ca="1">K181</f>
        <v>NaNMC</v>
      </c>
      <c r="M203" s="64" t="str">
        <f ca="1">M181</f>
        <v>NaMVP</v>
      </c>
      <c r="O203" s="64" t="str">
        <f ca="1">O181</f>
        <v>NaMMO</v>
      </c>
      <c r="Q203" s="64" t="str">
        <f ca="1">Q181</f>
        <v>NaNMMT</v>
      </c>
      <c r="S203" s="64" t="str">
        <f ca="1">S181</f>
        <v>NaPBA</v>
      </c>
      <c r="U203" s="64" t="str">
        <f ca="1">U181</f>
        <v>LiNMC</v>
      </c>
      <c r="W203" s="64" t="str">
        <f ca="1">W181</f>
        <v>LiFP</v>
      </c>
      <c r="AE203" s="64">
        <v>0</v>
      </c>
      <c r="AF203" s="64">
        <v>1</v>
      </c>
      <c r="AG203" s="64">
        <v>2</v>
      </c>
      <c r="AH203" s="64">
        <v>3</v>
      </c>
      <c r="AI203" s="64">
        <v>4</v>
      </c>
      <c r="AJ203" s="64">
        <v>5</v>
      </c>
      <c r="AK203" s="64">
        <v>6</v>
      </c>
    </row>
    <row r="204" spans="9:38" s="64" customFormat="1" x14ac:dyDescent="0.25">
      <c r="I204" s="132"/>
      <c r="J204" s="43">
        <f ca="1">INDEX(L126:L131,MATCH($L$135,$K$126:$K$131,0))</f>
        <v>4.3946181486638871E-3</v>
      </c>
      <c r="K204" s="43">
        <v>10</v>
      </c>
      <c r="L204" s="43">
        <f ca="1">INDEX(M126:M131,MATCH($L$135,$K$126:$K$131,0))</f>
        <v>1.9609429041537942E-3</v>
      </c>
      <c r="M204" s="43">
        <v>10</v>
      </c>
      <c r="N204" s="43">
        <f ca="1">INDEX(N126:N131,MATCH($L$135,$K$126:$K$131,0))</f>
        <v>1.8312429299579965E-3</v>
      </c>
      <c r="O204" s="43">
        <v>10</v>
      </c>
      <c r="P204" s="43">
        <f ca="1">INDEX(O126:O131,MATCH($L$135,$K$126:$K$131,0))</f>
        <v>2.4275340554557076E-3</v>
      </c>
      <c r="Q204" s="43">
        <v>10</v>
      </c>
      <c r="R204" s="43">
        <f ca="1">INDEX(P126:P131,MATCH($L$135,$K$126:$K$131,0))</f>
        <v>1.5645411979003923E-3</v>
      </c>
      <c r="S204" s="43">
        <v>10</v>
      </c>
      <c r="T204" s="43">
        <f ca="1">INDEX(Q126:Q131,MATCH($L$135,$K$126:$K$131,0))</f>
        <v>1.9300606128741522E-3</v>
      </c>
      <c r="U204" s="64">
        <v>10</v>
      </c>
      <c r="V204" s="43">
        <f ca="1">INDEX(R126:R131,MATCH($L$135,$K$126:$K$131,0))</f>
        <v>2.3864970104856154E-3</v>
      </c>
      <c r="W204" s="64">
        <v>10</v>
      </c>
      <c r="AE204" s="64" t="str">
        <f t="shared" ref="AE204:AK204" ca="1" si="138">OFFSET(K203,,AE$137,,)</f>
        <v>NaNMC</v>
      </c>
      <c r="AF204" s="64" t="str">
        <f t="shared" ca="1" si="138"/>
        <v>NaMVP</v>
      </c>
      <c r="AG204" s="64" t="str">
        <f t="shared" ca="1" si="138"/>
        <v>NaMMO</v>
      </c>
      <c r="AH204" s="64" t="str">
        <f t="shared" ca="1" si="138"/>
        <v>NaNMMT</v>
      </c>
      <c r="AI204" s="64" t="str">
        <f t="shared" ca="1" si="138"/>
        <v>NaPBA</v>
      </c>
      <c r="AJ204" s="64" t="str">
        <f t="shared" ca="1" si="138"/>
        <v>LiNMC</v>
      </c>
      <c r="AK204" s="64" t="str">
        <f t="shared" ca="1" si="138"/>
        <v>LiFP</v>
      </c>
      <c r="AL204" s="64" t="s">
        <v>303</v>
      </c>
    </row>
    <row r="205" spans="9:38" s="64" customFormat="1" x14ac:dyDescent="0.25">
      <c r="I205" s="132"/>
      <c r="J205" s="129">
        <v>1000</v>
      </c>
      <c r="K205" s="63">
        <f t="dataTable" ref="K205:K223" dt2D="1" dtr="1" r1="L9" r2="L8" ca="1"/>
        <v>1.3802307377264247E-2</v>
      </c>
      <c r="L205" s="129">
        <v>1000</v>
      </c>
      <c r="M205" s="64">
        <f t="dataTable" ref="M205:M223" dt2D="1" dtr="1" r1="M9" r2="M8" ca="1"/>
        <v>7.1893680710120433E-3</v>
      </c>
      <c r="N205" s="129">
        <v>1000</v>
      </c>
      <c r="O205" s="64">
        <f t="dataTable" ref="O205:O223" dt2D="1" dtr="1" r1="N9" r2="N8" ca="1"/>
        <v>3.5488065024406861E-3</v>
      </c>
      <c r="P205" s="129">
        <v>1000</v>
      </c>
      <c r="Q205" s="64">
        <f t="dataTable" ref="Q205:Q223" dt2D="1" dtr="1" r1="O9" r2="O8" ca="1"/>
        <v>5.9339710044315312E-3</v>
      </c>
      <c r="R205" s="129">
        <v>1000</v>
      </c>
      <c r="S205" s="64">
        <f t="dataTable" ref="S205:S223" dt2D="1" dtr="1" r1="P9" r2="P8" ca="1"/>
        <v>4.4145561272382347E-3</v>
      </c>
      <c r="T205" s="129">
        <v>1000</v>
      </c>
      <c r="U205" s="64">
        <f t="dataTable" ref="U205:U223" dt2D="1" dtr="1" r1="Q9" r2="Q8" ca="1"/>
        <v>3.9440772341053096E-3</v>
      </c>
      <c r="V205" s="129">
        <v>1000</v>
      </c>
      <c r="W205" s="64">
        <f t="dataTable" ref="W205:W223" dt2D="1" dtr="1" r1="R9" r2="R8" ca="1"/>
        <v>1.0168246815334792E-2</v>
      </c>
      <c r="AD205" s="132">
        <v>1000</v>
      </c>
      <c r="AE205" s="81">
        <f t="shared" ref="AE205:AE213" ca="1" si="139">OFFSET(K205,,AE$137,,)</f>
        <v>1.3802307377264247E-2</v>
      </c>
      <c r="AF205" s="81">
        <f t="shared" ref="AF205:AF213" ca="1" si="140">OFFSET(L205,,AF$137,,)</f>
        <v>7.1893680710120433E-3</v>
      </c>
      <c r="AG205" s="81">
        <f t="shared" ref="AG205:AG213" ca="1" si="141">OFFSET(M205,,AG$137,,)</f>
        <v>3.5488065024406861E-3</v>
      </c>
      <c r="AH205" s="81">
        <f t="shared" ref="AH205:AH213" ca="1" si="142">OFFSET(N205,,AH$137,,)</f>
        <v>5.9339710044315312E-3</v>
      </c>
      <c r="AI205" s="81">
        <f t="shared" ref="AI205:AI213" ca="1" si="143">OFFSET(O205,,AI$137,,)</f>
        <v>4.4145561272382347E-3</v>
      </c>
      <c r="AJ205" s="81">
        <f t="shared" ref="AJ205:AJ213" ca="1" si="144">OFFSET(P205,,AJ$137,,)</f>
        <v>3.9440772341053096E-3</v>
      </c>
      <c r="AK205" s="81">
        <f t="shared" ref="AK205:AK213" ca="1" si="145">OFFSET(Q205,,AK$137,,)</f>
        <v>1.0168246815334792E-2</v>
      </c>
      <c r="AL205" s="64">
        <f>AD205</f>
        <v>1000</v>
      </c>
    </row>
    <row r="206" spans="9:38" s="64" customFormat="1" x14ac:dyDescent="0.25">
      <c r="I206" s="132"/>
      <c r="J206" s="129">
        <v>1500</v>
      </c>
      <c r="K206" s="63">
        <v>9.6211121645529748E-3</v>
      </c>
      <c r="L206" s="129">
        <v>1500</v>
      </c>
      <c r="M206" s="64">
        <v>5.156091617233835E-3</v>
      </c>
      <c r="N206" s="129">
        <v>1500</v>
      </c>
      <c r="O206" s="64">
        <v>2.785444914670602E-3</v>
      </c>
      <c r="P206" s="129">
        <v>1500</v>
      </c>
      <c r="Q206" s="64">
        <v>4.3755545826644985E-3</v>
      </c>
      <c r="R206" s="129">
        <v>1500</v>
      </c>
      <c r="S206" s="64">
        <v>3.3062169880512956E-3</v>
      </c>
      <c r="T206" s="129">
        <v>1500</v>
      </c>
      <c r="U206" s="64">
        <v>3.0489587357803508E-3</v>
      </c>
      <c r="V206" s="129">
        <v>1500</v>
      </c>
      <c r="W206" s="64">
        <v>7.1420107801156681E-3</v>
      </c>
      <c r="AD206" s="132">
        <v>1500</v>
      </c>
      <c r="AE206" s="81">
        <f t="shared" ca="1" si="139"/>
        <v>9.6211121645529748E-3</v>
      </c>
      <c r="AF206" s="81">
        <f t="shared" ca="1" si="140"/>
        <v>5.156091617233835E-3</v>
      </c>
      <c r="AG206" s="81">
        <f t="shared" ca="1" si="141"/>
        <v>2.785444914670602E-3</v>
      </c>
      <c r="AH206" s="81">
        <f t="shared" ca="1" si="142"/>
        <v>4.3755545826644985E-3</v>
      </c>
      <c r="AI206" s="81">
        <f t="shared" ca="1" si="143"/>
        <v>3.3062169880512956E-3</v>
      </c>
      <c r="AJ206" s="81">
        <f t="shared" ca="1" si="144"/>
        <v>3.0489587357803508E-3</v>
      </c>
      <c r="AK206" s="81">
        <f t="shared" ca="1" si="145"/>
        <v>7.1420107801156681E-3</v>
      </c>
      <c r="AL206" s="64">
        <f t="shared" ref="AL206:AL213" si="146">AD206</f>
        <v>1500</v>
      </c>
    </row>
    <row r="207" spans="9:38" s="64" customFormat="1" x14ac:dyDescent="0.25">
      <c r="I207" s="132"/>
      <c r="J207" s="129">
        <v>2000</v>
      </c>
      <c r="K207" s="63">
        <v>7.5305145581973394E-3</v>
      </c>
      <c r="L207" s="129">
        <v>2000</v>
      </c>
      <c r="M207" s="64">
        <v>4.1394533903447309E-3</v>
      </c>
      <c r="N207" s="129">
        <v>2000</v>
      </c>
      <c r="O207" s="64">
        <v>2.40376412078556E-3</v>
      </c>
      <c r="P207" s="129">
        <v>2000</v>
      </c>
      <c r="Q207" s="64">
        <v>3.5963463717809821E-3</v>
      </c>
      <c r="R207" s="129">
        <v>2000</v>
      </c>
      <c r="S207" s="64">
        <v>2.7520474184578258E-3</v>
      </c>
      <c r="T207" s="129">
        <v>2000</v>
      </c>
      <c r="U207" s="64">
        <v>2.6013994866178713E-3</v>
      </c>
      <c r="V207" s="129">
        <v>2000</v>
      </c>
      <c r="W207" s="64">
        <v>5.6288927625061059E-3</v>
      </c>
      <c r="AD207" s="132">
        <v>2000</v>
      </c>
      <c r="AE207" s="81">
        <f t="shared" ca="1" si="139"/>
        <v>7.5305145581973394E-3</v>
      </c>
      <c r="AF207" s="81">
        <f t="shared" ca="1" si="140"/>
        <v>4.1394533903447309E-3</v>
      </c>
      <c r="AG207" s="81">
        <f t="shared" ca="1" si="141"/>
        <v>2.40376412078556E-3</v>
      </c>
      <c r="AH207" s="81">
        <f t="shared" ca="1" si="142"/>
        <v>3.5963463717809821E-3</v>
      </c>
      <c r="AI207" s="81">
        <f t="shared" ca="1" si="143"/>
        <v>2.7520474184578258E-3</v>
      </c>
      <c r="AJ207" s="81">
        <f t="shared" ca="1" si="144"/>
        <v>2.6013994866178713E-3</v>
      </c>
      <c r="AK207" s="81">
        <f t="shared" ca="1" si="145"/>
        <v>5.6288927625061059E-3</v>
      </c>
      <c r="AL207" s="64">
        <f t="shared" si="146"/>
        <v>2000</v>
      </c>
    </row>
    <row r="208" spans="9:38" s="64" customFormat="1" x14ac:dyDescent="0.25">
      <c r="I208" s="132"/>
      <c r="J208" s="129">
        <v>2500</v>
      </c>
      <c r="K208" s="63">
        <v>6.2761559943839591E-3</v>
      </c>
      <c r="L208" s="129">
        <v>2500</v>
      </c>
      <c r="M208" s="64">
        <v>3.5294704542112687E-3</v>
      </c>
      <c r="N208" s="129">
        <v>2500</v>
      </c>
      <c r="O208" s="64">
        <v>2.1747556444545349E-3</v>
      </c>
      <c r="P208" s="129">
        <v>2500</v>
      </c>
      <c r="Q208" s="64">
        <v>3.1288214452508726E-3</v>
      </c>
      <c r="R208" s="129">
        <v>2500</v>
      </c>
      <c r="S208" s="64">
        <v>2.4195456767017449E-3</v>
      </c>
      <c r="T208" s="129">
        <v>2500</v>
      </c>
      <c r="U208" s="64">
        <v>2.3328639371203836E-3</v>
      </c>
      <c r="V208" s="129">
        <v>2500</v>
      </c>
      <c r="W208" s="64">
        <v>4.7210219519403674E-3</v>
      </c>
      <c r="AD208" s="132">
        <v>2500</v>
      </c>
      <c r="AE208" s="81">
        <f t="shared" ca="1" si="139"/>
        <v>6.2761559943839591E-3</v>
      </c>
      <c r="AF208" s="81">
        <f t="shared" ca="1" si="140"/>
        <v>3.5294704542112687E-3</v>
      </c>
      <c r="AG208" s="81">
        <f t="shared" ca="1" si="141"/>
        <v>2.1747556444545349E-3</v>
      </c>
      <c r="AH208" s="81">
        <f t="shared" ca="1" si="142"/>
        <v>3.1288214452508726E-3</v>
      </c>
      <c r="AI208" s="82">
        <f t="shared" ca="1" si="143"/>
        <v>2.4195456767017449E-3</v>
      </c>
      <c r="AJ208" s="82">
        <f t="shared" ca="1" si="144"/>
        <v>2.3328639371203836E-3</v>
      </c>
      <c r="AK208" s="81">
        <f t="shared" ca="1" si="145"/>
        <v>4.7210219519403674E-3</v>
      </c>
      <c r="AL208" s="64">
        <f t="shared" si="146"/>
        <v>2500</v>
      </c>
    </row>
    <row r="209" spans="9:38" s="64" customFormat="1" x14ac:dyDescent="0.25">
      <c r="I209" s="132"/>
      <c r="J209" s="129">
        <v>3000</v>
      </c>
      <c r="K209" s="63">
        <v>5.4399169518417039E-3</v>
      </c>
      <c r="L209" s="129">
        <v>3000</v>
      </c>
      <c r="M209" s="64">
        <v>3.1228151634556272E-3</v>
      </c>
      <c r="N209" s="129">
        <v>3000</v>
      </c>
      <c r="O209" s="64">
        <v>2.022083326900518E-3</v>
      </c>
      <c r="P209" s="129">
        <v>3000</v>
      </c>
      <c r="Q209" s="64">
        <v>2.8171381608974662E-3</v>
      </c>
      <c r="R209" s="129">
        <v>3000</v>
      </c>
      <c r="S209" s="64">
        <v>2.1978778488643573E-3</v>
      </c>
      <c r="T209" s="129">
        <v>3000</v>
      </c>
      <c r="U209" s="64">
        <v>2.1538402374553919E-3</v>
      </c>
      <c r="V209" s="129">
        <v>3000</v>
      </c>
      <c r="W209" s="64">
        <v>4.1157747448965429E-3</v>
      </c>
      <c r="AD209" s="132">
        <v>3000</v>
      </c>
      <c r="AE209" s="81">
        <f t="shared" ca="1" si="139"/>
        <v>5.4399169518417039E-3</v>
      </c>
      <c r="AF209" s="81">
        <f t="shared" ca="1" si="140"/>
        <v>3.1228151634556272E-3</v>
      </c>
      <c r="AG209" s="81">
        <f t="shared" ca="1" si="141"/>
        <v>2.022083326900518E-3</v>
      </c>
      <c r="AH209" s="81">
        <f t="shared" ca="1" si="142"/>
        <v>2.8171381608974662E-3</v>
      </c>
      <c r="AI209" s="81">
        <f t="shared" ca="1" si="143"/>
        <v>2.1978778488643573E-3</v>
      </c>
      <c r="AJ209" s="81">
        <f t="shared" ca="1" si="144"/>
        <v>2.1538402374553919E-3</v>
      </c>
      <c r="AK209" s="81">
        <f t="shared" ca="1" si="145"/>
        <v>4.1157747448965429E-3</v>
      </c>
      <c r="AL209" s="64">
        <f t="shared" si="146"/>
        <v>3000</v>
      </c>
    </row>
    <row r="210" spans="9:38" s="64" customFormat="1" x14ac:dyDescent="0.25">
      <c r="I210" s="132"/>
      <c r="J210" s="129">
        <v>3500</v>
      </c>
      <c r="K210" s="63">
        <v>4.8426033500258087E-3</v>
      </c>
      <c r="L210" s="129">
        <v>3500</v>
      </c>
      <c r="M210" s="64">
        <v>2.8323470986301685E-3</v>
      </c>
      <c r="N210" s="129">
        <v>3500</v>
      </c>
      <c r="O210" s="64">
        <v>1.9130316715047914E-3</v>
      </c>
      <c r="P210" s="129">
        <v>3500</v>
      </c>
      <c r="Q210" s="64">
        <v>2.5945072435021753E-3</v>
      </c>
      <c r="R210" s="129">
        <v>3500</v>
      </c>
      <c r="S210" s="64">
        <v>2.0395436861233656E-3</v>
      </c>
      <c r="T210" s="129">
        <v>3500</v>
      </c>
      <c r="U210" s="64">
        <v>2.0259661662661126E-3</v>
      </c>
      <c r="V210" s="129">
        <v>3500</v>
      </c>
      <c r="W210" s="64">
        <v>3.6834553112938115E-3</v>
      </c>
      <c r="AD210" s="132">
        <v>3500</v>
      </c>
      <c r="AE210" s="81">
        <f t="shared" ca="1" si="139"/>
        <v>4.8426033500258087E-3</v>
      </c>
      <c r="AF210" s="81">
        <f t="shared" ca="1" si="140"/>
        <v>2.8323470986301685E-3</v>
      </c>
      <c r="AG210" s="81">
        <f t="shared" ca="1" si="141"/>
        <v>1.9130316715047914E-3</v>
      </c>
      <c r="AH210" s="81">
        <f t="shared" ca="1" si="142"/>
        <v>2.5945072435021753E-3</v>
      </c>
      <c r="AI210" s="81">
        <f t="shared" ca="1" si="143"/>
        <v>2.0395436861233656E-3</v>
      </c>
      <c r="AJ210" s="81">
        <f t="shared" ca="1" si="144"/>
        <v>2.0259661662661126E-3</v>
      </c>
      <c r="AK210" s="82">
        <f t="shared" ca="1" si="145"/>
        <v>3.6834553112938115E-3</v>
      </c>
      <c r="AL210" s="64">
        <f t="shared" si="146"/>
        <v>3500</v>
      </c>
    </row>
    <row r="211" spans="9:38" s="64" customFormat="1" x14ac:dyDescent="0.25">
      <c r="I211" s="132"/>
      <c r="J211" s="129">
        <v>4000</v>
      </c>
      <c r="K211" s="63">
        <v>4.3946181486638871E-3</v>
      </c>
      <c r="L211" s="129">
        <v>4000</v>
      </c>
      <c r="M211" s="64">
        <v>2.6144960500110751E-3</v>
      </c>
      <c r="N211" s="129">
        <v>4000</v>
      </c>
      <c r="O211" s="64">
        <v>1.8312429299579965E-3</v>
      </c>
      <c r="P211" s="129">
        <v>4000</v>
      </c>
      <c r="Q211" s="64">
        <v>2.4275340554557076E-3</v>
      </c>
      <c r="R211" s="129">
        <v>4000</v>
      </c>
      <c r="S211" s="64">
        <v>1.9207930640676222E-3</v>
      </c>
      <c r="T211" s="129">
        <v>4000</v>
      </c>
      <c r="U211" s="64">
        <v>1.9300606128741522E-3</v>
      </c>
      <c r="V211" s="129">
        <v>4000</v>
      </c>
      <c r="W211" s="64">
        <v>3.3592157360917618E-3</v>
      </c>
      <c r="AD211" s="132">
        <v>4000</v>
      </c>
      <c r="AE211" s="81">
        <f t="shared" ca="1" si="139"/>
        <v>4.3946181486638871E-3</v>
      </c>
      <c r="AF211" s="81">
        <f t="shared" ca="1" si="140"/>
        <v>2.6144960500110751E-3</v>
      </c>
      <c r="AG211" s="81">
        <f t="shared" ca="1" si="141"/>
        <v>1.8312429299579965E-3</v>
      </c>
      <c r="AH211" s="81">
        <f t="shared" ca="1" si="142"/>
        <v>2.4275340554557076E-3</v>
      </c>
      <c r="AI211" s="81">
        <f t="shared" ca="1" si="143"/>
        <v>1.9207930640676222E-3</v>
      </c>
      <c r="AJ211" s="81">
        <f t="shared" ca="1" si="144"/>
        <v>1.9300606128741522E-3</v>
      </c>
      <c r="AK211" s="81">
        <f t="shared" ca="1" si="145"/>
        <v>3.3592157360917618E-3</v>
      </c>
      <c r="AL211" s="64">
        <f t="shared" si="146"/>
        <v>4000</v>
      </c>
    </row>
    <row r="212" spans="9:38" s="64" customFormat="1" x14ac:dyDescent="0.25">
      <c r="I212" s="132"/>
      <c r="J212" s="129">
        <v>4500</v>
      </c>
      <c r="K212" s="63">
        <v>4.0461852142712803E-3</v>
      </c>
      <c r="L212" s="129">
        <v>4500</v>
      </c>
      <c r="M212" s="64">
        <v>2.4450563455295578E-3</v>
      </c>
      <c r="N212" s="129">
        <v>4500</v>
      </c>
      <c r="O212" s="64">
        <v>1.7676294643104897E-3</v>
      </c>
      <c r="P212" s="129">
        <v>4500</v>
      </c>
      <c r="Q212" s="64">
        <v>2.2976660203084549E-3</v>
      </c>
      <c r="R212" s="129">
        <v>4500</v>
      </c>
      <c r="S212" s="64">
        <v>1.8284314691353778E-3</v>
      </c>
      <c r="T212" s="129">
        <v>4500</v>
      </c>
      <c r="U212" s="64">
        <v>1.8554674046804057E-3</v>
      </c>
      <c r="V212" s="129">
        <v>4500</v>
      </c>
      <c r="W212" s="64">
        <v>3.1070293998235014E-3</v>
      </c>
      <c r="AD212" s="132">
        <v>4500</v>
      </c>
      <c r="AE212" s="81">
        <f t="shared" ca="1" si="139"/>
        <v>4.0461852142712803E-3</v>
      </c>
      <c r="AF212" s="81">
        <f t="shared" ca="1" si="140"/>
        <v>2.4450563455295578E-3</v>
      </c>
      <c r="AG212" s="81">
        <f t="shared" ca="1" si="141"/>
        <v>1.7676294643104897E-3</v>
      </c>
      <c r="AH212" s="81">
        <f t="shared" ca="1" si="142"/>
        <v>2.2976660203084549E-3</v>
      </c>
      <c r="AI212" s="81">
        <f t="shared" ca="1" si="143"/>
        <v>1.8284314691353778E-3</v>
      </c>
      <c r="AJ212" s="81">
        <f t="shared" ca="1" si="144"/>
        <v>1.8554674046804057E-3</v>
      </c>
      <c r="AK212" s="81">
        <f t="shared" ca="1" si="145"/>
        <v>3.1070293998235014E-3</v>
      </c>
      <c r="AL212" s="64">
        <f t="shared" si="146"/>
        <v>4500</v>
      </c>
    </row>
    <row r="213" spans="9:38" s="64" customFormat="1" x14ac:dyDescent="0.25">
      <c r="I213" s="132"/>
      <c r="J213" s="129">
        <v>5000</v>
      </c>
      <c r="K213" s="63">
        <v>3.7674388667571957E-3</v>
      </c>
      <c r="L213" s="129">
        <v>5000</v>
      </c>
      <c r="M213" s="64">
        <v>2.3095045819443438E-3</v>
      </c>
      <c r="N213" s="129">
        <v>5000</v>
      </c>
      <c r="O213" s="64">
        <v>1.7167386917924842E-3</v>
      </c>
      <c r="P213" s="129">
        <v>5000</v>
      </c>
      <c r="Q213" s="64">
        <v>2.1937715921906526E-3</v>
      </c>
      <c r="R213" s="129">
        <v>5000</v>
      </c>
      <c r="S213" s="64">
        <v>1.7545421931895817E-3</v>
      </c>
      <c r="T213" s="129">
        <v>5000</v>
      </c>
      <c r="U213" s="64">
        <v>1.7957928381254083E-3</v>
      </c>
      <c r="V213" s="129">
        <v>5000</v>
      </c>
      <c r="W213" s="64">
        <v>2.9052803308088934E-3</v>
      </c>
      <c r="AD213" s="132">
        <v>5000</v>
      </c>
      <c r="AE213" s="81">
        <f t="shared" ca="1" si="139"/>
        <v>3.7674388667571957E-3</v>
      </c>
      <c r="AF213" s="81">
        <f t="shared" ca="1" si="140"/>
        <v>2.3095045819443438E-3</v>
      </c>
      <c r="AG213" s="81">
        <f t="shared" ca="1" si="141"/>
        <v>1.7167386917924842E-3</v>
      </c>
      <c r="AH213" s="81">
        <f t="shared" ca="1" si="142"/>
        <v>2.1937715921906526E-3</v>
      </c>
      <c r="AI213" s="81">
        <f t="shared" ca="1" si="143"/>
        <v>1.7545421931895817E-3</v>
      </c>
      <c r="AJ213" s="81">
        <f t="shared" ca="1" si="144"/>
        <v>1.7957928381254083E-3</v>
      </c>
      <c r="AK213" s="81">
        <f t="shared" ca="1" si="145"/>
        <v>2.9052803308088934E-3</v>
      </c>
      <c r="AL213" s="64">
        <f t="shared" si="146"/>
        <v>5000</v>
      </c>
    </row>
    <row r="214" spans="9:38" s="129" customFormat="1" x14ac:dyDescent="0.25">
      <c r="I214" s="132"/>
      <c r="J214" s="129">
        <v>5500</v>
      </c>
      <c r="K214" s="130">
        <v>3.5393736733365815E-3</v>
      </c>
      <c r="L214" s="129">
        <v>5500</v>
      </c>
      <c r="M214" s="129">
        <v>2.1985985935564418E-3</v>
      </c>
      <c r="N214" s="129">
        <v>5500</v>
      </c>
      <c r="O214" s="129">
        <v>1.6751007870050251E-3</v>
      </c>
      <c r="P214" s="129">
        <v>5500</v>
      </c>
      <c r="Q214" s="129">
        <v>2.1087670600942691E-3</v>
      </c>
      <c r="R214" s="129">
        <v>5500</v>
      </c>
      <c r="S214" s="129">
        <v>1.6940873310521123E-3</v>
      </c>
      <c r="T214" s="129">
        <v>5500</v>
      </c>
      <c r="U214" s="129">
        <v>1.7469681927622291E-3</v>
      </c>
      <c r="V214" s="129">
        <v>5500</v>
      </c>
      <c r="W214" s="129">
        <v>2.740212910706032E-3</v>
      </c>
      <c r="AD214" s="132">
        <v>5500</v>
      </c>
      <c r="AE214" s="135">
        <f t="shared" ref="AE214:AE223" ca="1" si="147">OFFSET(K214,,AE$137,,)</f>
        <v>3.5393736733365815E-3</v>
      </c>
      <c r="AF214" s="135">
        <f t="shared" ref="AF214:AF223" ca="1" si="148">OFFSET(L214,,AF$137,,)</f>
        <v>2.1985985935564418E-3</v>
      </c>
      <c r="AG214" s="135">
        <f t="shared" ref="AG214:AG223" ca="1" si="149">OFFSET(M214,,AG$137,,)</f>
        <v>1.6751007870050251E-3</v>
      </c>
      <c r="AH214" s="135">
        <f t="shared" ref="AH214:AH223" ca="1" si="150">OFFSET(N214,,AH$137,,)</f>
        <v>2.1087670600942691E-3</v>
      </c>
      <c r="AI214" s="135">
        <f t="shared" ref="AI214:AI223" ca="1" si="151">OFFSET(O214,,AI$137,,)</f>
        <v>1.6940873310521123E-3</v>
      </c>
      <c r="AJ214" s="135">
        <f t="shared" ref="AJ214:AJ223" ca="1" si="152">OFFSET(P214,,AJ$137,,)</f>
        <v>1.7469681927622291E-3</v>
      </c>
      <c r="AK214" s="135">
        <f t="shared" ref="AK214:AK223" ca="1" si="153">OFFSET(Q214,,AK$137,,)</f>
        <v>2.740212910706032E-3</v>
      </c>
    </row>
    <row r="215" spans="9:38" s="129" customFormat="1" x14ac:dyDescent="0.25">
      <c r="I215" s="132"/>
      <c r="J215" s="129">
        <v>6000</v>
      </c>
      <c r="K215" s="130">
        <v>3.3493193454860685E-3</v>
      </c>
      <c r="L215" s="129">
        <v>6000</v>
      </c>
      <c r="M215" s="129">
        <v>2.1061769365665227E-3</v>
      </c>
      <c r="N215" s="129">
        <v>6000</v>
      </c>
      <c r="O215" s="129">
        <v>1.6404025330154755E-3</v>
      </c>
      <c r="P215" s="129">
        <v>6000</v>
      </c>
      <c r="Q215" s="129">
        <v>2.0379299500139494E-3</v>
      </c>
      <c r="R215" s="129">
        <v>6000</v>
      </c>
      <c r="S215" s="129">
        <v>1.6437082792708879E-3</v>
      </c>
      <c r="T215" s="129">
        <v>6000</v>
      </c>
      <c r="U215" s="129">
        <v>1.7062809882929127E-3</v>
      </c>
      <c r="V215" s="129">
        <v>6000</v>
      </c>
      <c r="W215" s="129">
        <v>2.6026567272869807E-3</v>
      </c>
      <c r="AD215" s="132">
        <v>6000</v>
      </c>
      <c r="AE215" s="135">
        <f t="shared" ca="1" si="147"/>
        <v>3.3493193454860685E-3</v>
      </c>
      <c r="AF215" s="135">
        <f t="shared" ca="1" si="148"/>
        <v>2.1061769365665227E-3</v>
      </c>
      <c r="AG215" s="135">
        <f t="shared" ca="1" si="149"/>
        <v>1.6404025330154755E-3</v>
      </c>
      <c r="AH215" s="135">
        <f t="shared" ca="1" si="150"/>
        <v>2.0379299500139494E-3</v>
      </c>
      <c r="AI215" s="135">
        <f t="shared" ca="1" si="151"/>
        <v>1.6437082792708879E-3</v>
      </c>
      <c r="AJ215" s="135">
        <f t="shared" ca="1" si="152"/>
        <v>1.7062809882929127E-3</v>
      </c>
      <c r="AK215" s="135">
        <f t="shared" ca="1" si="153"/>
        <v>2.6026567272869807E-3</v>
      </c>
    </row>
    <row r="216" spans="9:38" s="129" customFormat="1" x14ac:dyDescent="0.25">
      <c r="I216" s="132"/>
      <c r="J216" s="129">
        <v>6500</v>
      </c>
      <c r="K216" s="130">
        <v>3.1885041449971735E-3</v>
      </c>
      <c r="L216" s="129">
        <v>6500</v>
      </c>
      <c r="M216" s="129">
        <v>2.0279739960365919E-3</v>
      </c>
      <c r="N216" s="129">
        <v>6500</v>
      </c>
      <c r="O216" s="129">
        <v>1.6110424719473955E-3</v>
      </c>
      <c r="P216" s="129">
        <v>6500</v>
      </c>
      <c r="Q216" s="129">
        <v>1.9779908568690638E-3</v>
      </c>
      <c r="R216" s="129">
        <v>6500</v>
      </c>
      <c r="S216" s="129">
        <v>1.6010798508406211E-3</v>
      </c>
      <c r="T216" s="129">
        <v>6500</v>
      </c>
      <c r="U216" s="129">
        <v>1.6718533537419525E-3</v>
      </c>
      <c r="V216" s="129">
        <v>6500</v>
      </c>
      <c r="W216" s="129">
        <v>2.486263033624707E-3</v>
      </c>
      <c r="AD216" s="132">
        <v>6500</v>
      </c>
      <c r="AE216" s="135">
        <f t="shared" ca="1" si="147"/>
        <v>3.1885041449971735E-3</v>
      </c>
      <c r="AF216" s="135">
        <f t="shared" ca="1" si="148"/>
        <v>2.0279739960365919E-3</v>
      </c>
      <c r="AG216" s="135">
        <f t="shared" ca="1" si="149"/>
        <v>1.6110424719473955E-3</v>
      </c>
      <c r="AH216" s="135">
        <f t="shared" ca="1" si="150"/>
        <v>1.9779908568690638E-3</v>
      </c>
      <c r="AI216" s="135">
        <f t="shared" ca="1" si="151"/>
        <v>1.6010798508406211E-3</v>
      </c>
      <c r="AJ216" s="135">
        <f t="shared" ca="1" si="152"/>
        <v>1.6718533537419525E-3</v>
      </c>
      <c r="AK216" s="135">
        <f t="shared" ca="1" si="153"/>
        <v>2.486263033624707E-3</v>
      </c>
    </row>
    <row r="217" spans="9:38" s="129" customFormat="1" x14ac:dyDescent="0.25">
      <c r="I217" s="132"/>
      <c r="J217" s="129">
        <v>7000</v>
      </c>
      <c r="K217" s="130">
        <v>3.0506625445781209E-3</v>
      </c>
      <c r="L217" s="129">
        <v>7000</v>
      </c>
      <c r="M217" s="129">
        <v>1.9609429041537942E-3</v>
      </c>
      <c r="N217" s="129">
        <v>7000</v>
      </c>
      <c r="O217" s="129">
        <v>1.5858767053176126E-3</v>
      </c>
      <c r="P217" s="129">
        <v>7000</v>
      </c>
      <c r="Q217" s="129">
        <v>1.9266144913163046E-3</v>
      </c>
      <c r="R217" s="129">
        <v>7000</v>
      </c>
      <c r="S217" s="129">
        <v>1.5645411979003923E-3</v>
      </c>
      <c r="T217" s="129">
        <v>7000</v>
      </c>
      <c r="U217" s="129">
        <v>1.6423439526982728E-3</v>
      </c>
      <c r="V217" s="129">
        <v>7000</v>
      </c>
      <c r="W217" s="129">
        <v>2.3864970104856154E-3</v>
      </c>
      <c r="AD217" s="132">
        <v>7000</v>
      </c>
      <c r="AE217" s="135">
        <f t="shared" ca="1" si="147"/>
        <v>3.0506625445781209E-3</v>
      </c>
      <c r="AF217" s="135">
        <f t="shared" ca="1" si="148"/>
        <v>1.9609429041537942E-3</v>
      </c>
      <c r="AG217" s="135">
        <f t="shared" ca="1" si="149"/>
        <v>1.5858767053176126E-3</v>
      </c>
      <c r="AH217" s="135">
        <f t="shared" ca="1" si="150"/>
        <v>1.9266144913163046E-3</v>
      </c>
      <c r="AI217" s="135">
        <f t="shared" ca="1" si="151"/>
        <v>1.5645411979003923E-3</v>
      </c>
      <c r="AJ217" s="135">
        <f t="shared" ca="1" si="152"/>
        <v>1.6423439526982728E-3</v>
      </c>
      <c r="AK217" s="135">
        <f t="shared" ca="1" si="153"/>
        <v>2.3864970104856154E-3</v>
      </c>
    </row>
    <row r="218" spans="9:38" s="129" customFormat="1" x14ac:dyDescent="0.25">
      <c r="I218" s="132"/>
      <c r="J218" s="129">
        <v>7500</v>
      </c>
      <c r="K218" s="130">
        <v>2.9770211416145168E-3</v>
      </c>
      <c r="L218" s="129">
        <v>7500</v>
      </c>
      <c r="M218" s="129">
        <v>1.9251317728739429E-3</v>
      </c>
      <c r="N218" s="129">
        <v>7500</v>
      </c>
      <c r="O218" s="129">
        <v>1.5724319806797833E-3</v>
      </c>
      <c r="P218" s="129">
        <v>7500</v>
      </c>
      <c r="Q218" s="129">
        <v>1.8991668439662002E-3</v>
      </c>
      <c r="R218" s="129">
        <v>7500</v>
      </c>
      <c r="S218" s="129">
        <v>1.5450205476994481E-3</v>
      </c>
      <c r="T218" s="129">
        <v>7500</v>
      </c>
      <c r="U218" s="129">
        <v>1.6265786562502792E-3</v>
      </c>
      <c r="V218" s="129">
        <v>7500</v>
      </c>
      <c r="W218" s="129">
        <v>2.3331973542880182E-3</v>
      </c>
      <c r="AD218" s="132">
        <v>7500</v>
      </c>
      <c r="AE218" s="135">
        <f t="shared" ca="1" si="147"/>
        <v>2.9770211416145168E-3</v>
      </c>
      <c r="AF218" s="135">
        <f t="shared" ca="1" si="148"/>
        <v>1.9251317728739429E-3</v>
      </c>
      <c r="AG218" s="135">
        <f t="shared" ca="1" si="149"/>
        <v>1.5724319806797833E-3</v>
      </c>
      <c r="AH218" s="135">
        <f t="shared" ca="1" si="150"/>
        <v>1.8991668439662002E-3</v>
      </c>
      <c r="AI218" s="135">
        <f t="shared" ca="1" si="151"/>
        <v>1.5450205476994481E-3</v>
      </c>
      <c r="AJ218" s="135">
        <f t="shared" ca="1" si="152"/>
        <v>1.6265786562502792E-3</v>
      </c>
      <c r="AK218" s="135">
        <f t="shared" ca="1" si="153"/>
        <v>2.3331973542880182E-3</v>
      </c>
    </row>
    <row r="219" spans="9:38" s="129" customFormat="1" x14ac:dyDescent="0.25">
      <c r="I219" s="132"/>
      <c r="J219" s="129">
        <v>8000</v>
      </c>
      <c r="K219" s="130">
        <v>2.9770211416145168E-3</v>
      </c>
      <c r="L219" s="129">
        <v>8000</v>
      </c>
      <c r="M219" s="129">
        <v>1.9251317728739429E-3</v>
      </c>
      <c r="N219" s="129">
        <v>8000</v>
      </c>
      <c r="O219" s="129">
        <v>1.5724319806797833E-3</v>
      </c>
      <c r="P219" s="129">
        <v>8000</v>
      </c>
      <c r="Q219" s="129">
        <v>1.8991668439662002E-3</v>
      </c>
      <c r="R219" s="129">
        <v>8000</v>
      </c>
      <c r="S219" s="129">
        <v>1.5450205476994481E-3</v>
      </c>
      <c r="T219" s="129">
        <v>8000</v>
      </c>
      <c r="U219" s="129">
        <v>1.6265786562502792E-3</v>
      </c>
      <c r="V219" s="129">
        <v>8000</v>
      </c>
      <c r="W219" s="129">
        <v>2.3331973542880182E-3</v>
      </c>
      <c r="AD219" s="132">
        <v>8000</v>
      </c>
      <c r="AE219" s="135">
        <f t="shared" ca="1" si="147"/>
        <v>2.9770211416145168E-3</v>
      </c>
      <c r="AF219" s="135">
        <f t="shared" ca="1" si="148"/>
        <v>1.9251317728739429E-3</v>
      </c>
      <c r="AG219" s="135">
        <f t="shared" ca="1" si="149"/>
        <v>1.5724319806797833E-3</v>
      </c>
      <c r="AH219" s="135">
        <f t="shared" ca="1" si="150"/>
        <v>1.8991668439662002E-3</v>
      </c>
      <c r="AI219" s="135">
        <f t="shared" ca="1" si="151"/>
        <v>1.5450205476994481E-3</v>
      </c>
      <c r="AJ219" s="135">
        <f t="shared" ca="1" si="152"/>
        <v>1.6265786562502792E-3</v>
      </c>
      <c r="AK219" s="135">
        <f t="shared" ca="1" si="153"/>
        <v>2.3331973542880182E-3</v>
      </c>
    </row>
    <row r="220" spans="9:38" s="129" customFormat="1" x14ac:dyDescent="0.25">
      <c r="I220" s="132"/>
      <c r="J220" s="129">
        <v>8500</v>
      </c>
      <c r="K220" s="130">
        <v>2.9770211416145168E-3</v>
      </c>
      <c r="L220" s="129">
        <v>8500</v>
      </c>
      <c r="M220" s="129">
        <v>1.9251317728739429E-3</v>
      </c>
      <c r="N220" s="129">
        <v>8500</v>
      </c>
      <c r="O220" s="129">
        <v>1.5724319806797833E-3</v>
      </c>
      <c r="P220" s="129">
        <v>8500</v>
      </c>
      <c r="Q220" s="129">
        <v>1.8991668439662002E-3</v>
      </c>
      <c r="R220" s="129">
        <v>8500</v>
      </c>
      <c r="S220" s="129">
        <v>1.5450205476994481E-3</v>
      </c>
      <c r="T220" s="129">
        <v>8500</v>
      </c>
      <c r="U220" s="129">
        <v>1.6265786562502792E-3</v>
      </c>
      <c r="V220" s="129">
        <v>8500</v>
      </c>
      <c r="W220" s="129">
        <v>2.3331973542880182E-3</v>
      </c>
      <c r="AD220" s="132">
        <v>8500</v>
      </c>
      <c r="AE220" s="135">
        <f t="shared" ca="1" si="147"/>
        <v>2.9770211416145168E-3</v>
      </c>
      <c r="AF220" s="135">
        <f t="shared" ca="1" si="148"/>
        <v>1.9251317728739429E-3</v>
      </c>
      <c r="AG220" s="135">
        <f t="shared" ca="1" si="149"/>
        <v>1.5724319806797833E-3</v>
      </c>
      <c r="AH220" s="135">
        <f t="shared" ca="1" si="150"/>
        <v>1.8991668439662002E-3</v>
      </c>
      <c r="AI220" s="135">
        <f t="shared" ca="1" si="151"/>
        <v>1.5450205476994481E-3</v>
      </c>
      <c r="AJ220" s="135">
        <f t="shared" ca="1" si="152"/>
        <v>1.6265786562502792E-3</v>
      </c>
      <c r="AK220" s="135">
        <f t="shared" ca="1" si="153"/>
        <v>2.3331973542880182E-3</v>
      </c>
    </row>
    <row r="221" spans="9:38" s="129" customFormat="1" x14ac:dyDescent="0.25">
      <c r="I221" s="132"/>
      <c r="J221" s="129">
        <v>9000</v>
      </c>
      <c r="K221" s="130">
        <v>2.9770211416145168E-3</v>
      </c>
      <c r="L221" s="129">
        <v>9000</v>
      </c>
      <c r="M221" s="129">
        <v>1.9251317728739429E-3</v>
      </c>
      <c r="N221" s="129">
        <v>9000</v>
      </c>
      <c r="O221" s="129">
        <v>1.5724319806797833E-3</v>
      </c>
      <c r="P221" s="129">
        <v>9000</v>
      </c>
      <c r="Q221" s="129">
        <v>1.8991668439662002E-3</v>
      </c>
      <c r="R221" s="129">
        <v>9000</v>
      </c>
      <c r="S221" s="129">
        <v>1.5450205476994481E-3</v>
      </c>
      <c r="T221" s="129">
        <v>9000</v>
      </c>
      <c r="U221" s="129">
        <v>1.6265786562502792E-3</v>
      </c>
      <c r="V221" s="129">
        <v>9000</v>
      </c>
      <c r="W221" s="129">
        <v>2.3331973542880182E-3</v>
      </c>
      <c r="AD221" s="132">
        <v>9000</v>
      </c>
      <c r="AE221" s="135">
        <f t="shared" ca="1" si="147"/>
        <v>2.9770211416145168E-3</v>
      </c>
      <c r="AF221" s="135">
        <f t="shared" ca="1" si="148"/>
        <v>1.9251317728739429E-3</v>
      </c>
      <c r="AG221" s="135">
        <f t="shared" ca="1" si="149"/>
        <v>1.5724319806797833E-3</v>
      </c>
      <c r="AH221" s="135">
        <f t="shared" ca="1" si="150"/>
        <v>1.8991668439662002E-3</v>
      </c>
      <c r="AI221" s="135">
        <f t="shared" ca="1" si="151"/>
        <v>1.5450205476994481E-3</v>
      </c>
      <c r="AJ221" s="135">
        <f t="shared" ca="1" si="152"/>
        <v>1.6265786562502792E-3</v>
      </c>
      <c r="AK221" s="135">
        <f t="shared" ca="1" si="153"/>
        <v>2.3331973542880182E-3</v>
      </c>
    </row>
    <row r="222" spans="9:38" s="129" customFormat="1" x14ac:dyDescent="0.25">
      <c r="I222" s="132"/>
      <c r="J222" s="129">
        <v>9500</v>
      </c>
      <c r="K222" s="130">
        <v>2.9770211416145168E-3</v>
      </c>
      <c r="L222" s="129">
        <v>9500</v>
      </c>
      <c r="M222" s="129">
        <v>1.9251317728739429E-3</v>
      </c>
      <c r="N222" s="129">
        <v>9500</v>
      </c>
      <c r="O222" s="129">
        <v>1.5724319806797833E-3</v>
      </c>
      <c r="P222" s="129">
        <v>9500</v>
      </c>
      <c r="Q222" s="129">
        <v>1.8991668439662002E-3</v>
      </c>
      <c r="R222" s="129">
        <v>9500</v>
      </c>
      <c r="S222" s="129">
        <v>1.5450205476994481E-3</v>
      </c>
      <c r="T222" s="129">
        <v>9500</v>
      </c>
      <c r="U222" s="129">
        <v>1.6265786562502792E-3</v>
      </c>
      <c r="V222" s="129">
        <v>9500</v>
      </c>
      <c r="W222" s="129">
        <v>2.3331973542880182E-3</v>
      </c>
      <c r="AD222" s="132">
        <v>9500</v>
      </c>
      <c r="AE222" s="135">
        <f t="shared" ca="1" si="147"/>
        <v>2.9770211416145168E-3</v>
      </c>
      <c r="AF222" s="135">
        <f t="shared" ca="1" si="148"/>
        <v>1.9251317728739429E-3</v>
      </c>
      <c r="AG222" s="135">
        <f t="shared" ca="1" si="149"/>
        <v>1.5724319806797833E-3</v>
      </c>
      <c r="AH222" s="135">
        <f t="shared" ca="1" si="150"/>
        <v>1.8991668439662002E-3</v>
      </c>
      <c r="AI222" s="135">
        <f t="shared" ca="1" si="151"/>
        <v>1.5450205476994481E-3</v>
      </c>
      <c r="AJ222" s="135">
        <f t="shared" ca="1" si="152"/>
        <v>1.6265786562502792E-3</v>
      </c>
      <c r="AK222" s="135">
        <f t="shared" ca="1" si="153"/>
        <v>2.3331973542880182E-3</v>
      </c>
    </row>
    <row r="223" spans="9:38" s="64" customFormat="1" x14ac:dyDescent="0.25">
      <c r="I223" s="132"/>
      <c r="J223" s="129">
        <v>10000</v>
      </c>
      <c r="K223" s="63">
        <v>2.9770211416145168E-3</v>
      </c>
      <c r="L223" s="129">
        <v>10000</v>
      </c>
      <c r="M223" s="64">
        <v>1.9251317728739429E-3</v>
      </c>
      <c r="N223" s="129">
        <v>10000</v>
      </c>
      <c r="O223" s="64">
        <v>1.5724319806797833E-3</v>
      </c>
      <c r="P223" s="129">
        <v>10000</v>
      </c>
      <c r="Q223" s="64">
        <v>1.8991668439662002E-3</v>
      </c>
      <c r="R223" s="129">
        <v>10000</v>
      </c>
      <c r="S223" s="64">
        <v>1.5450205476994481E-3</v>
      </c>
      <c r="T223" s="129">
        <v>10000</v>
      </c>
      <c r="U223" s="64">
        <v>1.6265786562502792E-3</v>
      </c>
      <c r="V223" s="129">
        <v>10000</v>
      </c>
      <c r="W223" s="64">
        <v>2.3331973542880182E-3</v>
      </c>
      <c r="AD223" s="132">
        <v>10000</v>
      </c>
      <c r="AE223" s="135">
        <f t="shared" ca="1" si="147"/>
        <v>2.9770211416145168E-3</v>
      </c>
      <c r="AF223" s="135">
        <f t="shared" ca="1" si="148"/>
        <v>1.9251317728739429E-3</v>
      </c>
      <c r="AG223" s="135">
        <f t="shared" ca="1" si="149"/>
        <v>1.5724319806797833E-3</v>
      </c>
      <c r="AH223" s="135">
        <f t="shared" ca="1" si="150"/>
        <v>1.8991668439662002E-3</v>
      </c>
      <c r="AI223" s="135">
        <f t="shared" ca="1" si="151"/>
        <v>1.5450205476994481E-3</v>
      </c>
      <c r="AJ223" s="135">
        <f t="shared" ca="1" si="152"/>
        <v>1.6265786562502792E-3</v>
      </c>
      <c r="AK223" s="135">
        <f t="shared" ca="1" si="153"/>
        <v>2.3331973542880182E-3</v>
      </c>
    </row>
    <row r="225" spans="10:37" x14ac:dyDescent="0.25">
      <c r="J225" t="s">
        <v>270</v>
      </c>
      <c r="K225" t="s">
        <v>213</v>
      </c>
      <c r="AD225" s="64"/>
      <c r="AE225" s="64">
        <v>0</v>
      </c>
      <c r="AF225" s="64">
        <v>1</v>
      </c>
      <c r="AG225" s="64">
        <v>2</v>
      </c>
      <c r="AH225" s="64">
        <v>3</v>
      </c>
      <c r="AI225" s="64">
        <v>4</v>
      </c>
      <c r="AJ225" s="64">
        <v>5</v>
      </c>
      <c r="AK225" s="64">
        <v>6</v>
      </c>
    </row>
    <row r="226" spans="10:37" x14ac:dyDescent="0.25">
      <c r="J226" t="str">
        <f>K134</f>
        <v>AP</v>
      </c>
      <c r="K226" t="str">
        <f ca="1">K159</f>
        <v>NaNMC</v>
      </c>
      <c r="M226" t="str">
        <f ca="1">M159</f>
        <v>NaMVP</v>
      </c>
      <c r="O226" t="str">
        <f ca="1">O159</f>
        <v>NaMMO</v>
      </c>
      <c r="Q226" t="str">
        <f ca="1">Q159</f>
        <v>NaNMMT</v>
      </c>
      <c r="S226" t="str">
        <f ca="1">S159</f>
        <v>NaPBA</v>
      </c>
      <c r="U226" t="str">
        <f ca="1">U159</f>
        <v>LiNMC</v>
      </c>
      <c r="W226" t="str">
        <f ca="1">W159</f>
        <v>LiFP</v>
      </c>
      <c r="AD226" s="64"/>
      <c r="AE226" s="64" t="str">
        <f t="shared" ref="AE226:AK226" ca="1" si="154">OFFSET(K226,,AE$137,,)</f>
        <v>NaNMC</v>
      </c>
      <c r="AF226" s="64" t="str">
        <f t="shared" ca="1" si="154"/>
        <v>NaMVP</v>
      </c>
      <c r="AG226" s="64" t="str">
        <f t="shared" ca="1" si="154"/>
        <v>NaMMO</v>
      </c>
      <c r="AH226" s="64" t="str">
        <f t="shared" ca="1" si="154"/>
        <v>NaNMMT</v>
      </c>
      <c r="AI226" s="64" t="str">
        <f t="shared" ca="1" si="154"/>
        <v>NaPBA</v>
      </c>
      <c r="AJ226" s="64" t="str">
        <f t="shared" ca="1" si="154"/>
        <v>LiNMC</v>
      </c>
      <c r="AK226" s="64" t="str">
        <f t="shared" ca="1" si="154"/>
        <v>LiFP</v>
      </c>
    </row>
    <row r="227" spans="10:37" x14ac:dyDescent="0.25">
      <c r="J227" s="43">
        <f ca="1">INDEX(L126:L131,MATCH(K134,K126:K131,0))</f>
        <v>0.19630525890407619</v>
      </c>
      <c r="K227">
        <v>10</v>
      </c>
      <c r="L227" s="43">
        <f ca="1">INDEX(M126:M131,MATCH($K$134,$K$126:$K$131,0))</f>
        <v>0.18551836066696406</v>
      </c>
      <c r="M227">
        <v>10</v>
      </c>
      <c r="N227" s="43">
        <f ca="1">INDEX(N126:N131,MATCH($K$134,$K$126:$K$131,0))</f>
        <v>0.1310623642943235</v>
      </c>
      <c r="O227">
        <v>10</v>
      </c>
      <c r="P227" s="43">
        <f ca="1">INDEX(O126:O131,MATCH($K$134,$K$126:$K$131,0))</f>
        <v>0.12601051654840834</v>
      </c>
      <c r="Q227">
        <v>10</v>
      </c>
      <c r="R227" s="43">
        <f ca="1">INDEX(P126:P131,MATCH($K$134,$K$126:$K$131,0))</f>
        <v>0.10785283074023401</v>
      </c>
      <c r="S227">
        <v>10</v>
      </c>
      <c r="T227" s="43">
        <f ca="1">INDEX(Q126:Q131,MATCH($K$134,$K$126:$K$131,0))</f>
        <v>0.1088668179053328</v>
      </c>
      <c r="U227">
        <v>10</v>
      </c>
      <c r="V227" s="43">
        <f ca="1">INDEX(R126:R131,MATCH($K$134,$K$126:$K$131,0))</f>
        <v>9.1722427933612322E-2</v>
      </c>
      <c r="W227">
        <v>10</v>
      </c>
      <c r="AD227" s="64">
        <v>0.9</v>
      </c>
      <c r="AE227" s="134">
        <f t="shared" ref="AE227:AK234" ca="1" si="155">OFFSET(K228,,AE$137,,)</f>
        <v>0.21333426465750016</v>
      </c>
      <c r="AF227" s="134">
        <f t="shared" ca="1" si="155"/>
        <v>0.21070230602252957</v>
      </c>
      <c r="AG227" s="134">
        <f t="shared" ca="1" si="155"/>
        <v>0.14664152794530852</v>
      </c>
      <c r="AH227" s="134">
        <f t="shared" ca="1" si="155"/>
        <v>0.14147741691615082</v>
      </c>
      <c r="AI227" s="134">
        <f t="shared" ca="1" si="155"/>
        <v>0.13044792509824182</v>
      </c>
      <c r="AJ227" s="134">
        <f t="shared" ca="1" si="155"/>
        <v>0.12395274719211803</v>
      </c>
      <c r="AK227" s="134">
        <f t="shared" ca="1" si="155"/>
        <v>0.11377984219806608</v>
      </c>
    </row>
    <row r="228" spans="10:37" x14ac:dyDescent="0.25">
      <c r="J228">
        <v>0.9</v>
      </c>
      <c r="K228">
        <f t="dataTable" ref="K228:K235" dt2D="1" dtr="1" r1="L9" r2="L5" ca="1"/>
        <v>0.21333426465750016</v>
      </c>
      <c r="L228">
        <v>0.9</v>
      </c>
      <c r="M228">
        <f t="dataTable" ref="M228:M235" dt2D="1" dtr="1" r1="M9" r2="M5" ca="1"/>
        <v>0.21070230602252957</v>
      </c>
      <c r="N228">
        <v>0.9</v>
      </c>
      <c r="O228">
        <f t="dataTable" ref="O228:O235" dt2D="1" dtr="1" r1="N9" r2="N5" ca="1"/>
        <v>0.14664152794530852</v>
      </c>
      <c r="P228">
        <v>0.9</v>
      </c>
      <c r="Q228">
        <f t="dataTable" ref="Q228:Q235" dt2D="1" dtr="1" r1="O9" r2="O5" ca="1"/>
        <v>0.14147741691615082</v>
      </c>
      <c r="R228" s="64">
        <v>0.9</v>
      </c>
      <c r="S228">
        <f t="dataTable" ref="S228:S235" dt2D="1" dtr="1" r1="P9" r2="P5" ca="1"/>
        <v>0.13044792509824182</v>
      </c>
      <c r="T228" s="64">
        <v>0.9</v>
      </c>
      <c r="U228">
        <f t="dataTable" ref="U228:U235" dt2D="1" dtr="1" r1="Q9" r2="Q5" ca="1"/>
        <v>0.12395274719211803</v>
      </c>
      <c r="V228" s="64">
        <v>0.9</v>
      </c>
      <c r="W228">
        <f t="dataTable" ref="W228:W235" dt2D="1" dtr="1" r1="R9" r2="R5" ca="1"/>
        <v>0.11377984219806608</v>
      </c>
      <c r="AD228" s="64">
        <v>0.91</v>
      </c>
      <c r="AE228" s="134">
        <f t="shared" ca="1" si="155"/>
        <v>0.20472619581510998</v>
      </c>
      <c r="AF228" s="134">
        <f t="shared" ca="1" si="155"/>
        <v>0.20212315980250173</v>
      </c>
      <c r="AG228" s="134">
        <f t="shared" ca="1" si="155"/>
        <v>0.13876634631953585</v>
      </c>
      <c r="AH228" s="134">
        <f t="shared" ca="1" si="155"/>
        <v>0.13365898376322602</v>
      </c>
      <c r="AI228" s="134">
        <f t="shared" ca="1" si="155"/>
        <v>0.12275069515210726</v>
      </c>
      <c r="AJ228" s="134">
        <f t="shared" ca="1" si="155"/>
        <v>0.11632689282736945</v>
      </c>
      <c r="AK228" s="134">
        <f t="shared" ca="1" si="155"/>
        <v>0.10626577799808729</v>
      </c>
    </row>
    <row r="229" spans="10:37" x14ac:dyDescent="0.25">
      <c r="J229">
        <v>0.91</v>
      </c>
      <c r="K229">
        <v>0.20472619581510998</v>
      </c>
      <c r="L229">
        <v>0.91</v>
      </c>
      <c r="M229">
        <v>0.20212315980250173</v>
      </c>
      <c r="N229">
        <v>0.91</v>
      </c>
      <c r="O229">
        <v>0.13876634631953585</v>
      </c>
      <c r="P229">
        <v>0.91</v>
      </c>
      <c r="Q229">
        <v>0.13365898376322602</v>
      </c>
      <c r="R229" s="64">
        <v>0.91</v>
      </c>
      <c r="S229">
        <v>0.12275069515210726</v>
      </c>
      <c r="T229" s="64">
        <v>0.91</v>
      </c>
      <c r="U229">
        <v>0.11632689282736945</v>
      </c>
      <c r="V229" s="64">
        <v>0.91</v>
      </c>
      <c r="W229">
        <v>0.10626577799808729</v>
      </c>
      <c r="AD229" s="64">
        <v>0.92</v>
      </c>
      <c r="AE229" s="134">
        <f t="shared" ca="1" si="155"/>
        <v>0.19630525890407619</v>
      </c>
      <c r="AF229" s="134">
        <f t="shared" ca="1" si="155"/>
        <v>0.19373051676117017</v>
      </c>
      <c r="AG229" s="134">
        <f t="shared" ca="1" si="155"/>
        <v>0.1310623642943235</v>
      </c>
      <c r="AH229" s="134">
        <f t="shared" ca="1" si="155"/>
        <v>0.12601051654840834</v>
      </c>
      <c r="AI229" s="134">
        <f t="shared" ca="1" si="155"/>
        <v>0.11522079629175827</v>
      </c>
      <c r="AJ229" s="134">
        <f t="shared" ca="1" si="155"/>
        <v>0.1088668179053328</v>
      </c>
      <c r="AK229" s="134">
        <f t="shared" ca="1" si="155"/>
        <v>9.8915063019847191E-2</v>
      </c>
    </row>
    <row r="230" spans="10:37" x14ac:dyDescent="0.25">
      <c r="J230">
        <v>0.92</v>
      </c>
      <c r="K230">
        <v>0.19630525890407619</v>
      </c>
      <c r="L230">
        <v>0.92</v>
      </c>
      <c r="M230">
        <v>0.19373051676117017</v>
      </c>
      <c r="N230">
        <v>0.92</v>
      </c>
      <c r="O230">
        <v>0.1310623642943235</v>
      </c>
      <c r="P230">
        <v>0.92</v>
      </c>
      <c r="Q230">
        <v>0.12601051654840834</v>
      </c>
      <c r="R230" s="64">
        <v>0.92</v>
      </c>
      <c r="S230">
        <v>0.11522079629175827</v>
      </c>
      <c r="T230" s="64">
        <v>0.92</v>
      </c>
      <c r="U230">
        <v>0.1088668179053328</v>
      </c>
      <c r="V230" s="64">
        <v>0.92</v>
      </c>
      <c r="W230">
        <v>9.8915063019847191E-2</v>
      </c>
      <c r="AD230" s="64">
        <v>0.93</v>
      </c>
      <c r="AE230" s="134">
        <f t="shared" ca="1" si="155"/>
        <v>0.18806541741048399</v>
      </c>
      <c r="AF230" s="134">
        <f t="shared" ca="1" si="155"/>
        <v>0.18551836066696406</v>
      </c>
      <c r="AG230" s="134">
        <f t="shared" ca="1" si="155"/>
        <v>0.12352405930191143</v>
      </c>
      <c r="AH230" s="134">
        <f t="shared" ca="1" si="155"/>
        <v>0.11852653249950078</v>
      </c>
      <c r="AI230" s="80">
        <f t="shared" ca="1" si="155"/>
        <v>0.10785283074023401</v>
      </c>
      <c r="AJ230" s="80">
        <f t="shared" ca="1" si="155"/>
        <v>0.10156717470204971</v>
      </c>
      <c r="AK230" s="134">
        <f t="shared" ca="1" si="155"/>
        <v>9.1722427933612322E-2</v>
      </c>
    </row>
    <row r="231" spans="10:37" x14ac:dyDescent="0.25">
      <c r="J231">
        <v>0.93</v>
      </c>
      <c r="K231">
        <v>0.18806541741048399</v>
      </c>
      <c r="L231">
        <v>0.93</v>
      </c>
      <c r="M231">
        <v>0.18551836066696406</v>
      </c>
      <c r="N231">
        <v>0.93</v>
      </c>
      <c r="O231">
        <v>0.12352405930191143</v>
      </c>
      <c r="P231">
        <v>0.93</v>
      </c>
      <c r="Q231">
        <v>0.11852653249950078</v>
      </c>
      <c r="R231" s="64">
        <v>0.93</v>
      </c>
      <c r="S231">
        <v>0.10785283074023401</v>
      </c>
      <c r="T231" s="64">
        <v>0.93</v>
      </c>
      <c r="U231">
        <v>0.10156717470204971</v>
      </c>
      <c r="V231" s="64">
        <v>0.93</v>
      </c>
      <c r="W231">
        <v>9.1722427933612322E-2</v>
      </c>
      <c r="AD231" s="64">
        <v>0.94</v>
      </c>
      <c r="AE231" s="134">
        <f t="shared" ca="1" si="155"/>
        <v>0.18000089169335126</v>
      </c>
      <c r="AF231" s="134">
        <f t="shared" ca="1" si="155"/>
        <v>0.17748093129816669</v>
      </c>
      <c r="AG231" s="134">
        <f t="shared" ca="1" si="155"/>
        <v>0.11614614377742312</v>
      </c>
      <c r="AH231" s="134">
        <f t="shared" ca="1" si="155"/>
        <v>0.1112017821537615</v>
      </c>
      <c r="AI231" s="134">
        <f t="shared" ca="1" si="155"/>
        <v>0.10064163041321034</v>
      </c>
      <c r="AJ231" s="134">
        <f t="shared" ca="1" si="155"/>
        <v>9.442284305628329E-2</v>
      </c>
      <c r="AK231" s="134">
        <f t="shared" ca="1" si="155"/>
        <v>8.4682827636446315E-2</v>
      </c>
    </row>
    <row r="232" spans="10:37" x14ac:dyDescent="0.25">
      <c r="J232">
        <v>0.94</v>
      </c>
      <c r="K232">
        <v>0.18000089169335126</v>
      </c>
      <c r="L232">
        <v>0.94</v>
      </c>
      <c r="M232">
        <v>0.17748093129816669</v>
      </c>
      <c r="N232">
        <v>0.94</v>
      </c>
      <c r="O232">
        <v>0.11614614377742312</v>
      </c>
      <c r="P232">
        <v>0.94</v>
      </c>
      <c r="Q232">
        <v>0.1112017821537615</v>
      </c>
      <c r="R232" s="64">
        <v>0.94</v>
      </c>
      <c r="S232">
        <v>0.10064163041321034</v>
      </c>
      <c r="T232" s="64">
        <v>0.94</v>
      </c>
      <c r="U232">
        <v>9.442284305628329E-2</v>
      </c>
      <c r="V232" s="64">
        <v>0.94</v>
      </c>
      <c r="W232">
        <v>8.4682827636446315E-2</v>
      </c>
      <c r="AD232" s="64">
        <v>0.95</v>
      </c>
      <c r="AE232" s="134">
        <f t="shared" ca="1" si="155"/>
        <v>0.17210614546500014</v>
      </c>
      <c r="AF232" s="134">
        <f t="shared" ca="1" si="155"/>
        <v>0.16961271096871225</v>
      </c>
      <c r="AG232" s="134">
        <f t="shared" ca="1" si="155"/>
        <v>0.1089235527902923</v>
      </c>
      <c r="AH232" s="134">
        <f t="shared" ca="1" si="155"/>
        <v>0.1040312370784587</v>
      </c>
      <c r="AI232" s="134">
        <f t="shared" ca="1" si="155"/>
        <v>9.3582244829913341E-2</v>
      </c>
      <c r="AJ232" s="134">
        <f t="shared" ca="1" si="155"/>
        <v>8.7428918392532889E-2</v>
      </c>
      <c r="AK232" s="80">
        <f t="shared" ca="1" si="155"/>
        <v>7.7791429450799449E-2</v>
      </c>
    </row>
    <row r="233" spans="10:37" x14ac:dyDescent="0.25">
      <c r="J233">
        <v>0.95</v>
      </c>
      <c r="K233">
        <v>0.17210614546500014</v>
      </c>
      <c r="L233">
        <v>0.95</v>
      </c>
      <c r="M233">
        <v>0.16961271096871225</v>
      </c>
      <c r="N233">
        <v>0.95</v>
      </c>
      <c r="O233">
        <v>0.1089235527902923</v>
      </c>
      <c r="P233">
        <v>0.95</v>
      </c>
      <c r="Q233">
        <v>0.1040312370784587</v>
      </c>
      <c r="R233" s="64">
        <v>0.95</v>
      </c>
      <c r="S233">
        <v>9.3582244829913341E-2</v>
      </c>
      <c r="T233" s="64">
        <v>0.95</v>
      </c>
      <c r="U233">
        <v>8.7428918392532889E-2</v>
      </c>
      <c r="V233" s="64">
        <v>0.95</v>
      </c>
      <c r="W233">
        <v>7.7791429450799449E-2</v>
      </c>
      <c r="AD233" s="64">
        <v>0.96</v>
      </c>
      <c r="AE233" s="134">
        <f t="shared" ca="1" si="155"/>
        <v>0.16437587311640642</v>
      </c>
      <c r="AF233" s="134">
        <f t="shared" ca="1" si="155"/>
        <v>0.16190841189612151</v>
      </c>
      <c r="AG233" s="134">
        <f t="shared" ca="1" si="155"/>
        <v>0.10185143244872678</v>
      </c>
      <c r="AH233" s="134">
        <f t="shared" ca="1" si="155"/>
        <v>9.7010078358891458E-2</v>
      </c>
      <c r="AI233" s="134">
        <f t="shared" ca="1" si="155"/>
        <v>8.6669929779601765E-2</v>
      </c>
      <c r="AJ233" s="134">
        <f t="shared" ca="1" si="155"/>
        <v>8.0580700492610693E-2</v>
      </c>
      <c r="AK233" s="134">
        <f t="shared" ca="1" si="155"/>
        <v>7.1043602060686981E-2</v>
      </c>
    </row>
    <row r="234" spans="10:37" x14ac:dyDescent="0.25">
      <c r="J234">
        <v>0.96</v>
      </c>
      <c r="K234">
        <v>0.16437587311640642</v>
      </c>
      <c r="L234">
        <v>0.96</v>
      </c>
      <c r="M234">
        <v>0.16190841189612151</v>
      </c>
      <c r="N234">
        <v>0.96</v>
      </c>
      <c r="O234">
        <v>0.10185143244872678</v>
      </c>
      <c r="P234">
        <v>0.96</v>
      </c>
      <c r="Q234">
        <v>9.7010078358891458E-2</v>
      </c>
      <c r="R234" s="64">
        <v>0.96</v>
      </c>
      <c r="S234">
        <v>8.6669929779601765E-2</v>
      </c>
      <c r="T234" s="64">
        <v>0.96</v>
      </c>
      <c r="U234">
        <v>8.0580700492610693E-2</v>
      </c>
      <c r="V234" s="64">
        <v>0.96</v>
      </c>
      <c r="W234">
        <v>7.1043602060686981E-2</v>
      </c>
      <c r="AD234" s="64">
        <v>0.97</v>
      </c>
      <c r="AE234" s="134">
        <f t="shared" ca="1" si="155"/>
        <v>0.15680498782654659</v>
      </c>
      <c r="AF234" s="134">
        <f t="shared" ca="1" si="155"/>
        <v>0.15436296435080069</v>
      </c>
      <c r="AG234" s="134">
        <f t="shared" ca="1" si="155"/>
        <v>9.4925129021420321E-2</v>
      </c>
      <c r="AH234" s="134">
        <f t="shared" ca="1" si="155"/>
        <v>9.0133685798490501E-2</v>
      </c>
      <c r="AI234" s="134">
        <f t="shared" ca="1" si="155"/>
        <v>7.9900136689090392E-2</v>
      </c>
      <c r="AJ234" s="134">
        <f t="shared" ca="1" si="155"/>
        <v>7.3873682961759043E-2</v>
      </c>
      <c r="AK234" s="134">
        <f t="shared" ca="1" si="155"/>
        <v>6.44349051322263E-2</v>
      </c>
    </row>
    <row r="235" spans="10:37" x14ac:dyDescent="0.25">
      <c r="J235">
        <v>0.97</v>
      </c>
      <c r="K235">
        <v>0.15680498782654659</v>
      </c>
      <c r="L235">
        <v>0.97</v>
      </c>
      <c r="M235">
        <v>0.15436296435080069</v>
      </c>
      <c r="N235">
        <v>0.97</v>
      </c>
      <c r="O235">
        <v>9.4925129021420321E-2</v>
      </c>
      <c r="P235">
        <v>0.97</v>
      </c>
      <c r="Q235">
        <v>9.0133685798490501E-2</v>
      </c>
      <c r="R235" s="64">
        <v>0.97</v>
      </c>
      <c r="S235">
        <v>7.9900136689090392E-2</v>
      </c>
      <c r="T235" s="64">
        <v>0.97</v>
      </c>
      <c r="U235">
        <v>7.3873682961759043E-2</v>
      </c>
      <c r="V235" s="64">
        <v>0.97</v>
      </c>
      <c r="W235">
        <v>6.44349051322263E-2</v>
      </c>
      <c r="AD235" s="64"/>
      <c r="AE235" s="81"/>
      <c r="AF235" s="81"/>
      <c r="AG235" s="81"/>
      <c r="AH235" s="81"/>
      <c r="AI235" s="81"/>
      <c r="AJ235" s="81"/>
      <c r="AK235" s="81"/>
    </row>
    <row r="236" spans="10:37" x14ac:dyDescent="0.25">
      <c r="J236" t="str">
        <f>K135</f>
        <v>GWP</v>
      </c>
      <c r="AD236" s="64"/>
      <c r="AE236" s="64" t="str">
        <f ca="1">AE226</f>
        <v>NaNMC</v>
      </c>
      <c r="AF236" s="132" t="str">
        <f t="shared" ref="AF236:AK236" ca="1" si="156">AF226</f>
        <v>NaMVP</v>
      </c>
      <c r="AG236" s="132" t="str">
        <f t="shared" ca="1" si="156"/>
        <v>NaMMO</v>
      </c>
      <c r="AH236" s="132" t="str">
        <f t="shared" ca="1" si="156"/>
        <v>NaNMMT</v>
      </c>
      <c r="AI236" s="132" t="str">
        <f t="shared" ca="1" si="156"/>
        <v>NaPBA</v>
      </c>
      <c r="AJ236" s="132" t="str">
        <f t="shared" ca="1" si="156"/>
        <v>LiNMC</v>
      </c>
      <c r="AK236" s="132" t="str">
        <f t="shared" ca="1" si="156"/>
        <v>LiFP</v>
      </c>
    </row>
    <row r="237" spans="10:37" x14ac:dyDescent="0.25">
      <c r="J237" s="43">
        <f ca="1">INDEX(L126:L131,MATCH($K$135,$K$126:$K$131,0))</f>
        <v>29.875785569555489</v>
      </c>
      <c r="K237">
        <v>10</v>
      </c>
      <c r="L237" s="43">
        <f ca="1">INDEX(M126:M131,MATCH($K$135,$K$126:$K$131,0))</f>
        <v>25.300818977239494</v>
      </c>
      <c r="M237">
        <v>10</v>
      </c>
      <c r="N237" s="43">
        <f ca="1">INDEX(N126:N131,MATCH($K$135,$K$126:$K$131,0))</f>
        <v>26.425121456112478</v>
      </c>
      <c r="O237">
        <v>10</v>
      </c>
      <c r="P237" s="43">
        <f ca="1">INDEX(O126:O131,MATCH($K$135,$K$126:$K$131,0))</f>
        <v>22.982941952324975</v>
      </c>
      <c r="Q237">
        <v>10</v>
      </c>
      <c r="R237" s="43">
        <f ca="1">INDEX(P126:P131,MATCH($K$135,$K$126:$K$131,0))</f>
        <v>23.65434803981503</v>
      </c>
      <c r="S237">
        <v>10</v>
      </c>
      <c r="T237" s="43">
        <f ca="1">INDEX(Q126:Q131,MATCH($K$135,$K$126:$K$131,0))</f>
        <v>19.105645354397907</v>
      </c>
      <c r="U237">
        <v>10</v>
      </c>
      <c r="V237" s="43">
        <f ca="1">INDEX(R126:R131,MATCH($K$135,$K$126:$K$131,0))</f>
        <v>16.773650022473547</v>
      </c>
      <c r="W237">
        <v>10</v>
      </c>
      <c r="AD237" s="64">
        <v>1000</v>
      </c>
      <c r="AE237" s="153">
        <f ca="1">OFFSET(K238,,AE$137,,)</f>
        <v>32.661247471101177</v>
      </c>
      <c r="AF237" s="153">
        <f t="shared" ref="AE237:AK244" ca="1" si="157">OFFSET(L238,,AF$137,,)</f>
        <v>29.326512943147478</v>
      </c>
      <c r="AG237" s="153">
        <f t="shared" ca="1" si="157"/>
        <v>29.133901932914988</v>
      </c>
      <c r="AH237" s="153">
        <f t="shared" ca="1" si="157"/>
        <v>25.615229551265539</v>
      </c>
      <c r="AI237" s="153">
        <f t="shared" ca="1" si="157"/>
        <v>27.625159641142201</v>
      </c>
      <c r="AJ237" s="153">
        <f t="shared" ca="1" si="157"/>
        <v>21.65177080671787</v>
      </c>
      <c r="AK237" s="153">
        <f t="shared" ca="1" si="157"/>
        <v>20.515105023222663</v>
      </c>
    </row>
    <row r="238" spans="10:37" x14ac:dyDescent="0.25">
      <c r="J238">
        <v>0.9</v>
      </c>
      <c r="K238">
        <f t="dataTable" ref="K238:K245" dt2D="1" dtr="1" r1="L9" r2="L5" ca="1"/>
        <v>32.661247471101177</v>
      </c>
      <c r="L238">
        <v>0.9</v>
      </c>
      <c r="M238">
        <f t="dataTable" ref="M238:M245" dt2D="1" dtr="1" r1="M9" r2="M5" ca="1"/>
        <v>29.326512943147478</v>
      </c>
      <c r="N238">
        <v>0.9</v>
      </c>
      <c r="O238">
        <f t="dataTable" ref="O238:O245" dt2D="1" dtr="1" r1="N9" r2="N5" ca="1"/>
        <v>29.133901932914988</v>
      </c>
      <c r="P238" s="64">
        <v>0.9</v>
      </c>
      <c r="Q238">
        <f t="dataTable" ref="Q238:Q245" dt2D="1" dtr="1" r1="O9" r2="O5" ca="1"/>
        <v>25.615229551265539</v>
      </c>
      <c r="R238" s="64">
        <v>0.9</v>
      </c>
      <c r="S238">
        <f t="dataTable" ref="S238:S245" dt2D="1" dtr="1" r1="P9" r2="P5" ca="1"/>
        <v>27.625159641142201</v>
      </c>
      <c r="T238" s="64">
        <v>0.9</v>
      </c>
      <c r="U238">
        <f t="dataTable" ref="U238:U245" dt2D="1" dtr="1" r1="Q9" r2="Q5" ca="1"/>
        <v>21.65177080671787</v>
      </c>
      <c r="V238" s="64">
        <v>0.9</v>
      </c>
      <c r="W238">
        <f t="dataTable" ref="W238:W245" dt2D="1" dtr="1" r1="R9" r2="R5" ca="1"/>
        <v>20.515105023222663</v>
      </c>
      <c r="AD238" s="64">
        <v>2000</v>
      </c>
      <c r="AE238" s="153">
        <f t="shared" ca="1" si="157"/>
        <v>31.253211784605551</v>
      </c>
      <c r="AF238" s="153">
        <f t="shared" ca="1" si="157"/>
        <v>27.955122691024968</v>
      </c>
      <c r="AG238" s="153">
        <f t="shared" ca="1" si="157"/>
        <v>27.764628285300528</v>
      </c>
      <c r="AH238" s="153">
        <f t="shared" ca="1" si="157"/>
        <v>24.28462263311976</v>
      </c>
      <c r="AI238" s="153">
        <f t="shared" ca="1" si="157"/>
        <v>26.272465579151621</v>
      </c>
      <c r="AJ238" s="153">
        <f t="shared" ca="1" si="157"/>
        <v>20.364718380270418</v>
      </c>
      <c r="AK238" s="153">
        <f t="shared" ca="1" si="157"/>
        <v>19.240543429560876</v>
      </c>
    </row>
    <row r="239" spans="10:37" x14ac:dyDescent="0.25">
      <c r="J239">
        <v>0.91</v>
      </c>
      <c r="K239">
        <v>31.253211784605551</v>
      </c>
      <c r="L239">
        <v>0.91</v>
      </c>
      <c r="M239">
        <v>27.955122691024968</v>
      </c>
      <c r="N239">
        <v>0.91</v>
      </c>
      <c r="O239">
        <v>27.764628285300528</v>
      </c>
      <c r="P239" s="64">
        <v>0.91</v>
      </c>
      <c r="Q239">
        <v>24.28462263311976</v>
      </c>
      <c r="R239" s="64">
        <v>0.91</v>
      </c>
      <c r="S239">
        <v>26.272465579151621</v>
      </c>
      <c r="T239" s="64">
        <v>0.91</v>
      </c>
      <c r="U239">
        <v>20.364718380270418</v>
      </c>
      <c r="V239" s="64">
        <v>0.91</v>
      </c>
      <c r="W239">
        <v>19.240543429560876</v>
      </c>
      <c r="AD239" s="64">
        <v>3000</v>
      </c>
      <c r="AE239" s="153">
        <f t="shared" ca="1" si="157"/>
        <v>29.875785569555489</v>
      </c>
      <c r="AF239" s="153">
        <f t="shared" ca="1" si="157"/>
        <v>26.613545270470347</v>
      </c>
      <c r="AG239" s="153">
        <f t="shared" ca="1" si="157"/>
        <v>26.425121456112478</v>
      </c>
      <c r="AH239" s="153">
        <f t="shared" ca="1" si="157"/>
        <v>22.982941952324975</v>
      </c>
      <c r="AI239" s="153">
        <f t="shared" ca="1" si="157"/>
        <v>24.949177909813017</v>
      </c>
      <c r="AJ239" s="153">
        <f t="shared" ca="1" si="157"/>
        <v>19.105645354397907</v>
      </c>
      <c r="AK239" s="153">
        <f t="shared" ca="1" si="157"/>
        <v>17.993689696630859</v>
      </c>
    </row>
    <row r="240" spans="10:37" x14ac:dyDescent="0.25">
      <c r="J240">
        <v>0.92</v>
      </c>
      <c r="K240">
        <v>29.875785569555489</v>
      </c>
      <c r="L240">
        <v>0.92</v>
      </c>
      <c r="M240">
        <v>26.613545270470347</v>
      </c>
      <c r="N240">
        <v>0.92</v>
      </c>
      <c r="O240">
        <v>26.425121456112478</v>
      </c>
      <c r="P240" s="64">
        <v>0.92</v>
      </c>
      <c r="Q240">
        <v>22.982941952324975</v>
      </c>
      <c r="R240" s="64">
        <v>0.92</v>
      </c>
      <c r="S240">
        <v>24.949177909813017</v>
      </c>
      <c r="T240" s="64">
        <v>0.92</v>
      </c>
      <c r="U240">
        <v>19.105645354397907</v>
      </c>
      <c r="V240" s="64">
        <v>0.92</v>
      </c>
      <c r="W240">
        <v>17.993689696630859</v>
      </c>
      <c r="AD240" s="64">
        <v>4000</v>
      </c>
      <c r="AE240" s="153">
        <f t="shared" ca="1" si="157"/>
        <v>28.527981423646299</v>
      </c>
      <c r="AF240" s="153">
        <f t="shared" ca="1" si="157"/>
        <v>25.300818977239494</v>
      </c>
      <c r="AG240" s="153">
        <f t="shared" ca="1" si="157"/>
        <v>25.114421225401593</v>
      </c>
      <c r="AH240" s="153">
        <f t="shared" ca="1" si="157"/>
        <v>21.709254404450519</v>
      </c>
      <c r="AI240" s="154">
        <f t="shared" ca="1" si="157"/>
        <v>23.65434803981503</v>
      </c>
      <c r="AJ240" s="154">
        <f t="shared" ca="1" si="157"/>
        <v>17.873649167791484</v>
      </c>
      <c r="AK240" s="153">
        <f t="shared" ca="1" si="157"/>
        <v>16.773650022473547</v>
      </c>
    </row>
    <row r="241" spans="6:37" x14ac:dyDescent="0.25">
      <c r="J241">
        <v>0.93</v>
      </c>
      <c r="K241">
        <v>28.527981423646299</v>
      </c>
      <c r="L241">
        <v>0.93</v>
      </c>
      <c r="M241">
        <v>25.300818977239494</v>
      </c>
      <c r="N241">
        <v>0.93</v>
      </c>
      <c r="O241">
        <v>25.114421225401593</v>
      </c>
      <c r="P241" s="64">
        <v>0.93</v>
      </c>
      <c r="Q241">
        <v>21.709254404450519</v>
      </c>
      <c r="R241" s="64">
        <v>0.93</v>
      </c>
      <c r="S241">
        <v>23.65434803981503</v>
      </c>
      <c r="T241" s="64">
        <v>0.93</v>
      </c>
      <c r="U241">
        <v>17.873649167791484</v>
      </c>
      <c r="V241" s="64">
        <v>0.93</v>
      </c>
      <c r="W241">
        <v>16.773650022473547</v>
      </c>
      <c r="AD241" s="64">
        <v>5000</v>
      </c>
      <c r="AE241" s="153">
        <f t="shared" ca="1" si="157"/>
        <v>27.208853961692625</v>
      </c>
      <c r="AF241" s="153">
        <f t="shared" ca="1" si="157"/>
        <v>24.016023030673129</v>
      </c>
      <c r="AG241" s="153">
        <f t="shared" ca="1" si="157"/>
        <v>23.831608233642022</v>
      </c>
      <c r="AH241" s="153">
        <f t="shared" ca="1" si="157"/>
        <v>20.462666591637234</v>
      </c>
      <c r="AI241" s="153">
        <f t="shared" ca="1" si="157"/>
        <v>22.387067741519139</v>
      </c>
      <c r="AJ241" s="153">
        <f t="shared" ca="1" si="157"/>
        <v>16.667865666006481</v>
      </c>
      <c r="AK241" s="153">
        <f t="shared" ca="1" si="157"/>
        <v>15.579568639255758</v>
      </c>
    </row>
    <row r="242" spans="6:37" x14ac:dyDescent="0.25">
      <c r="J242">
        <v>0.94</v>
      </c>
      <c r="K242">
        <v>27.208853961692625</v>
      </c>
      <c r="L242">
        <v>0.94</v>
      </c>
      <c r="M242">
        <v>24.016023030673129</v>
      </c>
      <c r="N242">
        <v>0.94</v>
      </c>
      <c r="O242">
        <v>23.831608233642022</v>
      </c>
      <c r="P242" s="64">
        <v>0.94</v>
      </c>
      <c r="Q242">
        <v>20.462666591637234</v>
      </c>
      <c r="R242" s="64">
        <v>0.94</v>
      </c>
      <c r="S242">
        <v>22.387067741519139</v>
      </c>
      <c r="T242" s="64">
        <v>0.94</v>
      </c>
      <c r="U242">
        <v>16.667865666006481</v>
      </c>
      <c r="V242" s="64">
        <v>0.94</v>
      </c>
      <c r="W242">
        <v>15.579568639255758</v>
      </c>
      <c r="AD242" s="64">
        <v>6000</v>
      </c>
      <c r="AE242" s="153">
        <f t="shared" ca="1" si="157"/>
        <v>25.917497604201117</v>
      </c>
      <c r="AF242" s="153">
        <f t="shared" ca="1" si="157"/>
        <v>22.758275419823931</v>
      </c>
      <c r="AG242" s="153">
        <f t="shared" ca="1" si="157"/>
        <v>22.57580183118262</v>
      </c>
      <c r="AH242" s="153">
        <f t="shared" ca="1" si="157"/>
        <v>19.242322732777883</v>
      </c>
      <c r="AI242" s="153">
        <f t="shared" ca="1" si="157"/>
        <v>21.146467028450513</v>
      </c>
      <c r="AJ242" s="153">
        <f t="shared" ca="1" si="157"/>
        <v>15.487467080048511</v>
      </c>
      <c r="AK242" s="154">
        <f t="shared" ca="1" si="157"/>
        <v>14.410625811474112</v>
      </c>
    </row>
    <row r="243" spans="6:37" x14ac:dyDescent="0.25">
      <c r="J243">
        <v>0.95</v>
      </c>
      <c r="K243">
        <v>25.917497604201117</v>
      </c>
      <c r="L243">
        <v>0.95</v>
      </c>
      <c r="M243">
        <v>22.758275419823931</v>
      </c>
      <c r="N243">
        <v>0.95</v>
      </c>
      <c r="O243">
        <v>22.57580183118262</v>
      </c>
      <c r="P243" s="64">
        <v>0.95</v>
      </c>
      <c r="Q243">
        <v>19.242322732777883</v>
      </c>
      <c r="R243" s="64">
        <v>0.95</v>
      </c>
      <c r="S243">
        <v>21.146467028450513</v>
      </c>
      <c r="T243" s="64">
        <v>0.95</v>
      </c>
      <c r="U243">
        <v>15.487467080048511</v>
      </c>
      <c r="V243" s="64">
        <v>0.95</v>
      </c>
      <c r="W243">
        <v>14.410625811474112</v>
      </c>
      <c r="AD243" s="64">
        <v>7000</v>
      </c>
      <c r="AE243" s="153">
        <f t="shared" ca="1" si="157"/>
        <v>24.653044504157357</v>
      </c>
      <c r="AF243" s="153">
        <f t="shared" ca="1" si="157"/>
        <v>21.526730884200767</v>
      </c>
      <c r="AG243" s="153">
        <f t="shared" ca="1" si="157"/>
        <v>21.346158062107804</v>
      </c>
      <c r="AH243" s="153">
        <f t="shared" ca="1" si="157"/>
        <v>18.047402704311452</v>
      </c>
      <c r="AI243" s="153">
        <f t="shared" ca="1" si="157"/>
        <v>19.931712163570825</v>
      </c>
      <c r="AJ243" s="153">
        <f t="shared" ca="1" si="157"/>
        <v>14.331660131298007</v>
      </c>
      <c r="AK243" s="153">
        <f t="shared" ca="1" si="157"/>
        <v>13.266035959271257</v>
      </c>
    </row>
    <row r="244" spans="6:37" x14ac:dyDescent="0.25">
      <c r="J244">
        <v>0.96</v>
      </c>
      <c r="K244">
        <v>24.653044504157357</v>
      </c>
      <c r="L244">
        <v>0.96</v>
      </c>
      <c r="M244">
        <v>21.526730884200767</v>
      </c>
      <c r="N244">
        <v>0.96</v>
      </c>
      <c r="O244">
        <v>21.346158062107804</v>
      </c>
      <c r="P244" s="64">
        <v>0.96</v>
      </c>
      <c r="Q244">
        <v>18.047402704311452</v>
      </c>
      <c r="R244" s="64">
        <v>0.96</v>
      </c>
      <c r="S244">
        <v>19.931712163570825</v>
      </c>
      <c r="T244" s="64">
        <v>0.96</v>
      </c>
      <c r="U244">
        <v>14.331660131298007</v>
      </c>
      <c r="V244" s="64">
        <v>0.96</v>
      </c>
      <c r="W244">
        <v>13.266035959271257</v>
      </c>
      <c r="AD244" s="64">
        <v>8000</v>
      </c>
      <c r="AE244" s="153">
        <f t="shared" ca="1" si="157"/>
        <v>23.414662602052648</v>
      </c>
      <c r="AF244" s="153">
        <f t="shared" ca="1" si="157"/>
        <v>20.320579019415192</v>
      </c>
      <c r="AG244" s="153">
        <f t="shared" ca="1" si="157"/>
        <v>20.141867772807728</v>
      </c>
      <c r="AH244" s="153">
        <f t="shared" ca="1" si="157"/>
        <v>16.877120202205148</v>
      </c>
      <c r="AI244" s="153">
        <f t="shared" ca="1" si="157"/>
        <v>18.742003790750502</v>
      </c>
      <c r="AJ244" s="153">
        <f t="shared" ca="1" si="157"/>
        <v>13.199684253655763</v>
      </c>
      <c r="AK244" s="153">
        <f t="shared" ca="1" si="157"/>
        <v>12.145045897835473</v>
      </c>
    </row>
    <row r="245" spans="6:37" x14ac:dyDescent="0.25">
      <c r="J245">
        <v>0.97</v>
      </c>
      <c r="K245">
        <v>23.414662602052648</v>
      </c>
      <c r="L245">
        <v>0.97</v>
      </c>
      <c r="M245">
        <v>20.320579019415192</v>
      </c>
      <c r="N245">
        <v>0.97</v>
      </c>
      <c r="O245">
        <v>20.141867772807728</v>
      </c>
      <c r="P245" s="64">
        <v>0.97</v>
      </c>
      <c r="Q245">
        <v>16.877120202205148</v>
      </c>
      <c r="R245" s="64">
        <v>0.97</v>
      </c>
      <c r="S245">
        <v>18.742003790750502</v>
      </c>
      <c r="T245" s="64">
        <v>0.97</v>
      </c>
      <c r="U245">
        <v>13.199684253655763</v>
      </c>
      <c r="V245" s="64">
        <v>0.97</v>
      </c>
      <c r="W245">
        <v>12.145045897835473</v>
      </c>
      <c r="AD245" s="64"/>
      <c r="AE245" s="81"/>
      <c r="AF245" s="81"/>
      <c r="AG245" s="81"/>
      <c r="AH245" s="81"/>
      <c r="AI245" s="81"/>
      <c r="AJ245" s="81"/>
      <c r="AK245" s="81"/>
    </row>
    <row r="246" spans="6:37" s="64" customFormat="1" x14ac:dyDescent="0.25">
      <c r="I246" s="132"/>
      <c r="J246" s="64" t="str">
        <f>L134</f>
        <v>Htox</v>
      </c>
      <c r="AE246" s="64" t="str">
        <f ca="1">AE236</f>
        <v>NaNMC</v>
      </c>
      <c r="AF246" s="132" t="str">
        <f t="shared" ref="AF246:AK246" ca="1" si="158">AF236</f>
        <v>NaMVP</v>
      </c>
      <c r="AG246" s="132" t="str">
        <f t="shared" ca="1" si="158"/>
        <v>NaMMO</v>
      </c>
      <c r="AH246" s="132" t="str">
        <f t="shared" ca="1" si="158"/>
        <v>NaNMMT</v>
      </c>
      <c r="AI246" s="132" t="str">
        <f t="shared" ca="1" si="158"/>
        <v>NaPBA</v>
      </c>
      <c r="AJ246" s="132" t="str">
        <f t="shared" ca="1" si="158"/>
        <v>LiNMC</v>
      </c>
      <c r="AK246" s="132" t="str">
        <f t="shared" ca="1" si="158"/>
        <v>LiFP</v>
      </c>
    </row>
    <row r="247" spans="6:37" s="64" customFormat="1" x14ac:dyDescent="0.25">
      <c r="F247" s="64" t="s">
        <v>293</v>
      </c>
      <c r="I247" s="132"/>
      <c r="J247" s="43">
        <f ca="1">INDEX(L126:L131,MATCH($L$134,$K$126:$K$131,0))</f>
        <v>2.2569581903579678E-2</v>
      </c>
      <c r="K247" s="64">
        <v>10</v>
      </c>
      <c r="L247" s="43">
        <f ca="1">INDEX(M126:M131,MATCH($L$134,$K$126:$K$131,0))</f>
        <v>4.4963417318092086E-2</v>
      </c>
      <c r="M247" s="64">
        <v>10</v>
      </c>
      <c r="N247" s="43">
        <f ca="1">INDEX(N126:N131,MATCH($L$134,$K$126:$K$131,0))</f>
        <v>1.3861184291974889E-2</v>
      </c>
      <c r="O247" s="64">
        <v>10</v>
      </c>
      <c r="P247" s="43">
        <f ca="1">INDEX(O126:O131,MATCH($L$134,$K$126:$K$131,0))</f>
        <v>1.3805441131774716E-2</v>
      </c>
      <c r="Q247" s="64">
        <v>10</v>
      </c>
      <c r="R247" s="43">
        <f ca="1">INDEX(P126:P131,MATCH($L$134,$K$126:$K$131,0))</f>
        <v>1.1403629500699156E-2</v>
      </c>
      <c r="S247" s="64">
        <v>10</v>
      </c>
      <c r="T247" s="43">
        <f ca="1">INDEX(Q126:Q131,MATCH($L$134,$K$126:$K$131,0))</f>
        <v>1.5708676487806734E-2</v>
      </c>
      <c r="U247" s="64">
        <v>10</v>
      </c>
      <c r="V247" s="43">
        <f ca="1">INDEX(R126:R131,MATCH($L$134,$K$126:$K$131,0))</f>
        <v>1.2924898597366891E-2</v>
      </c>
      <c r="W247" s="64">
        <v>10</v>
      </c>
      <c r="AD247" s="64">
        <v>1000</v>
      </c>
      <c r="AE247" s="81">
        <f t="shared" ref="AE247:AK254" ca="1" si="159">OFFSET(K248,,AE$137,,)</f>
        <v>2.5164332612548121E-2</v>
      </c>
      <c r="AF247" s="81">
        <f t="shared" ca="1" si="159"/>
        <v>4.9602004562028491E-2</v>
      </c>
      <c r="AG247" s="81">
        <f t="shared" ca="1" si="159"/>
        <v>1.6262415054018788E-2</v>
      </c>
      <c r="AH247" s="81">
        <f t="shared" ca="1" si="159"/>
        <v>1.6205433156925273E-2</v>
      </c>
      <c r="AI247" s="81">
        <f t="shared" ca="1" si="159"/>
        <v>1.4923557150722463E-2</v>
      </c>
      <c r="AJ247" s="81">
        <f t="shared" ca="1" si="159"/>
        <v>1.8150962631980225E-2</v>
      </c>
      <c r="AK247" s="81">
        <f t="shared" ca="1" si="159"/>
        <v>1.6495535217279127E-2</v>
      </c>
    </row>
    <row r="248" spans="6:37" s="64" customFormat="1" x14ac:dyDescent="0.25">
      <c r="I248" s="132"/>
      <c r="J248" s="64">
        <v>0.9</v>
      </c>
      <c r="K248" s="64">
        <f t="dataTable" ref="K248:K255" dt2D="1" dtr="1" r1="L9" r2="L5" ca="1"/>
        <v>2.5164332612548121E-2</v>
      </c>
      <c r="L248" s="64">
        <v>0.9</v>
      </c>
      <c r="M248" s="64">
        <f t="dataTable" ref="M248:M255" dt2D="1" dtr="1" r1="M9" r2="M5" ca="1"/>
        <v>4.9602004562028491E-2</v>
      </c>
      <c r="N248" s="64">
        <v>0.9</v>
      </c>
      <c r="O248" s="64">
        <f t="dataTable" ref="O248:O255" dt2D="1" dtr="1" r1="N9" r2="N5" ca="1"/>
        <v>1.6262415054018788E-2</v>
      </c>
      <c r="P248" s="64">
        <v>0.9</v>
      </c>
      <c r="Q248" s="64">
        <f t="dataTable" ref="Q248:Q255" dt2D="1" dtr="1" r1="O9" r2="O5" ca="1"/>
        <v>1.6205433156925273E-2</v>
      </c>
      <c r="R248" s="64">
        <v>0.9</v>
      </c>
      <c r="S248" s="64">
        <f t="dataTable" ref="S248:S255" dt2D="1" dtr="1" r1="P9" r2="P5" ca="1"/>
        <v>1.4923557150722463E-2</v>
      </c>
      <c r="T248" s="64">
        <v>0.9</v>
      </c>
      <c r="U248" s="64">
        <f t="dataTable" ref="U248:U255" dt2D="1" dtr="1" r1="Q9" r2="Q5" ca="1"/>
        <v>1.8150962631980225E-2</v>
      </c>
      <c r="V248" s="64">
        <v>0.9</v>
      </c>
      <c r="W248" s="64">
        <f t="dataTable" ref="W248:W255" dt2D="1" dtr="1" r1="R9" r2="R5" ca="1"/>
        <v>1.6495535217279127E-2</v>
      </c>
      <c r="AD248" s="64">
        <v>2000</v>
      </c>
      <c r="AE248" s="81">
        <f t="shared" ca="1" si="159"/>
        <v>2.3852700386036596E-2</v>
      </c>
      <c r="AF248" s="81">
        <f t="shared" ca="1" si="159"/>
        <v>4.8021826489918276E-2</v>
      </c>
      <c r="AG248" s="81">
        <f t="shared" ca="1" si="159"/>
        <v>1.5048606097381213E-2</v>
      </c>
      <c r="AH248" s="81">
        <f t="shared" ca="1" si="159"/>
        <v>1.4992250374981038E-2</v>
      </c>
      <c r="AI248" s="81">
        <f t="shared" ca="1" si="159"/>
        <v>1.3724460918296938E-2</v>
      </c>
      <c r="AJ248" s="81">
        <f t="shared" ca="1" si="159"/>
        <v>1.6916400405255161E-2</v>
      </c>
      <c r="AK248" s="81">
        <f t="shared" ca="1" si="159"/>
        <v>1.5279164500605725E-2</v>
      </c>
    </row>
    <row r="249" spans="6:37" s="64" customFormat="1" x14ac:dyDescent="0.25">
      <c r="I249" s="132"/>
      <c r="J249" s="64">
        <v>0.91</v>
      </c>
      <c r="K249" s="64">
        <v>2.3852700386036596E-2</v>
      </c>
      <c r="L249" s="64">
        <v>0.91</v>
      </c>
      <c r="M249" s="64">
        <v>4.8021826489918276E-2</v>
      </c>
      <c r="N249" s="64">
        <v>0.91</v>
      </c>
      <c r="O249" s="64">
        <v>1.5048606097381213E-2</v>
      </c>
      <c r="P249" s="64">
        <v>0.91</v>
      </c>
      <c r="Q249" s="64">
        <v>1.4992250374981038E-2</v>
      </c>
      <c r="R249" s="64">
        <v>0.91</v>
      </c>
      <c r="S249" s="64">
        <v>1.3724460918296938E-2</v>
      </c>
      <c r="T249" s="64">
        <v>0.91</v>
      </c>
      <c r="U249" s="64">
        <v>1.6916400405255161E-2</v>
      </c>
      <c r="V249" s="64">
        <v>0.91</v>
      </c>
      <c r="W249" s="64">
        <v>1.5279164500605725E-2</v>
      </c>
      <c r="AD249" s="64">
        <v>3000</v>
      </c>
      <c r="AE249" s="81">
        <f t="shared" ca="1" si="159"/>
        <v>2.2569581903579678E-2</v>
      </c>
      <c r="AF249" s="81">
        <f t="shared" ca="1" si="159"/>
        <v>4.6476000115027859E-2</v>
      </c>
      <c r="AG249" s="81">
        <f t="shared" ca="1" si="159"/>
        <v>1.3861184291974889E-2</v>
      </c>
      <c r="AH249" s="81">
        <f t="shared" ca="1" si="159"/>
        <v>1.3805441131774716E-2</v>
      </c>
      <c r="AI249" s="81">
        <f t="shared" ca="1" si="159"/>
        <v>1.2551431995271966E-2</v>
      </c>
      <c r="AJ249" s="81">
        <f t="shared" ca="1" si="159"/>
        <v>1.5708676487806734E-2</v>
      </c>
      <c r="AK249" s="81">
        <f t="shared" ca="1" si="159"/>
        <v>1.4089236625599133E-2</v>
      </c>
    </row>
    <row r="250" spans="6:37" s="64" customFormat="1" x14ac:dyDescent="0.25">
      <c r="I250" s="132"/>
      <c r="J250" s="64">
        <v>0.92</v>
      </c>
      <c r="K250" s="64">
        <v>2.2569581903579678E-2</v>
      </c>
      <c r="L250" s="64">
        <v>0.92</v>
      </c>
      <c r="M250" s="64">
        <v>4.6476000115027859E-2</v>
      </c>
      <c r="N250" s="64">
        <v>0.92</v>
      </c>
      <c r="O250" s="64">
        <v>1.3861184291974889E-2</v>
      </c>
      <c r="P250" s="64">
        <v>0.92</v>
      </c>
      <c r="Q250" s="64">
        <v>1.3805441131774716E-2</v>
      </c>
      <c r="R250" s="64">
        <v>0.92</v>
      </c>
      <c r="S250" s="64">
        <v>1.2551431995271966E-2</v>
      </c>
      <c r="T250" s="64">
        <v>0.92</v>
      </c>
      <c r="U250" s="64">
        <v>1.5708676487806734E-2</v>
      </c>
      <c r="V250" s="64">
        <v>0.92</v>
      </c>
      <c r="W250" s="64">
        <v>1.4089236625599133E-2</v>
      </c>
      <c r="AD250" s="64">
        <v>4000</v>
      </c>
      <c r="AE250" s="81">
        <f t="shared" ca="1" si="159"/>
        <v>2.131405736698205E-2</v>
      </c>
      <c r="AF250" s="81">
        <f t="shared" ca="1" si="159"/>
        <v>4.4963417318092086E-2</v>
      </c>
      <c r="AG250" s="81">
        <f t="shared" ca="1" si="159"/>
        <v>1.2699298439373015E-2</v>
      </c>
      <c r="AH250" s="81">
        <f t="shared" ca="1" si="159"/>
        <v>1.2644154667992199E-2</v>
      </c>
      <c r="AI250" s="82">
        <f t="shared" ca="1" si="159"/>
        <v>1.1403629500699156E-2</v>
      </c>
      <c r="AJ250" s="82">
        <f t="shared" ca="1" si="159"/>
        <v>1.4526925127722797E-2</v>
      </c>
      <c r="AK250" s="81">
        <f t="shared" ca="1" si="159"/>
        <v>1.2924898597366891E-2</v>
      </c>
    </row>
    <row r="251" spans="6:37" s="64" customFormat="1" x14ac:dyDescent="0.25">
      <c r="I251" s="132"/>
      <c r="J251" s="64">
        <v>0.93</v>
      </c>
      <c r="K251" s="64">
        <v>2.131405736698205E-2</v>
      </c>
      <c r="L251" s="64">
        <v>0.93</v>
      </c>
      <c r="M251" s="64">
        <v>4.4963417318092086E-2</v>
      </c>
      <c r="N251" s="64">
        <v>0.93</v>
      </c>
      <c r="O251" s="64">
        <v>1.2699298439373015E-2</v>
      </c>
      <c r="P251" s="64">
        <v>0.93</v>
      </c>
      <c r="Q251" s="64">
        <v>1.2644154667992199E-2</v>
      </c>
      <c r="R251" s="64">
        <v>0.93</v>
      </c>
      <c r="S251" s="64">
        <v>1.1403629500699156E-2</v>
      </c>
      <c r="T251" s="64">
        <v>0.93</v>
      </c>
      <c r="U251" s="64">
        <v>1.4526925127722797E-2</v>
      </c>
      <c r="V251" s="64">
        <v>0.93</v>
      </c>
      <c r="W251" s="64">
        <v>1.2924898597366891E-2</v>
      </c>
      <c r="AD251" s="64">
        <v>5000</v>
      </c>
      <c r="AE251" s="81">
        <f t="shared" ca="1" si="159"/>
        <v>2.0085246118397151E-2</v>
      </c>
      <c r="AF251" s="81">
        <f t="shared" ca="1" si="159"/>
        <v>4.3483017133857084E-2</v>
      </c>
      <c r="AG251" s="81">
        <f t="shared" ca="1" si="159"/>
        <v>1.1562133562358424E-2</v>
      </c>
      <c r="AH251" s="81">
        <f t="shared" ca="1" si="159"/>
        <v>1.1507576426843361E-2</v>
      </c>
      <c r="AI251" s="81">
        <f t="shared" ca="1" si="159"/>
        <v>1.0280248335798112E-2</v>
      </c>
      <c r="AJ251" s="81">
        <f t="shared" ca="1" si="159"/>
        <v>1.3370317413598098E-2</v>
      </c>
      <c r="AK251" s="81">
        <f t="shared" ca="1" si="159"/>
        <v>1.1785333718671511E-2</v>
      </c>
    </row>
    <row r="252" spans="6:37" s="64" customFormat="1" x14ac:dyDescent="0.25">
      <c r="I252" s="132"/>
      <c r="J252" s="64">
        <v>0.94</v>
      </c>
      <c r="K252" s="64">
        <v>2.0085246118397151E-2</v>
      </c>
      <c r="L252" s="64">
        <v>0.94</v>
      </c>
      <c r="M252" s="64">
        <v>4.3483017133857084E-2</v>
      </c>
      <c r="N252" s="64">
        <v>0.94</v>
      </c>
      <c r="O252" s="64">
        <v>1.1562133562358424E-2</v>
      </c>
      <c r="P252" s="64">
        <v>0.94</v>
      </c>
      <c r="Q252" s="64">
        <v>1.1507576426843361E-2</v>
      </c>
      <c r="R252" s="64">
        <v>0.94</v>
      </c>
      <c r="S252" s="64">
        <v>1.0280248335798112E-2</v>
      </c>
      <c r="T252" s="64">
        <v>0.94</v>
      </c>
      <c r="U252" s="64">
        <v>1.3370317413598098E-2</v>
      </c>
      <c r="V252" s="64">
        <v>0.94</v>
      </c>
      <c r="W252" s="64">
        <v>1.1785333718671511E-2</v>
      </c>
      <c r="AD252" s="64">
        <v>6000</v>
      </c>
      <c r="AE252" s="81">
        <f t="shared" ca="1" si="159"/>
        <v>1.8882304580308752E-2</v>
      </c>
      <c r="AF252" s="81">
        <f t="shared" ca="1" si="159"/>
        <v>4.2033783269290158E-2</v>
      </c>
      <c r="AG252" s="81">
        <f t="shared" ca="1" si="159"/>
        <v>1.0448908998544117E-2</v>
      </c>
      <c r="AH252" s="81">
        <f t="shared" ca="1" si="159"/>
        <v>1.0394926148666054E-2</v>
      </c>
      <c r="AI252" s="81">
        <f t="shared" ca="1" si="159"/>
        <v>9.18051730068444E-3</v>
      </c>
      <c r="AJ252" s="81">
        <f t="shared" ca="1" si="159"/>
        <v>1.2238059335560218E-2</v>
      </c>
      <c r="AK252" s="82">
        <f t="shared" ca="1" si="159"/>
        <v>1.0669759679527595E-2</v>
      </c>
    </row>
    <row r="253" spans="6:37" s="64" customFormat="1" x14ac:dyDescent="0.25">
      <c r="I253" s="132"/>
      <c r="J253" s="64">
        <v>0.95</v>
      </c>
      <c r="K253" s="64">
        <v>1.8882304580308752E-2</v>
      </c>
      <c r="L253" s="64">
        <v>0.95</v>
      </c>
      <c r="M253" s="64">
        <v>4.2033783269290158E-2</v>
      </c>
      <c r="N253" s="64">
        <v>0.95</v>
      </c>
      <c r="O253" s="64">
        <v>1.0448908998544117E-2</v>
      </c>
      <c r="P253" s="64">
        <v>0.95</v>
      </c>
      <c r="Q253" s="64">
        <v>1.0394926148666054E-2</v>
      </c>
      <c r="R253" s="64">
        <v>0.95</v>
      </c>
      <c r="S253" s="64">
        <v>9.18051730068444E-3</v>
      </c>
      <c r="T253" s="64">
        <v>0.95</v>
      </c>
      <c r="U253" s="64">
        <v>1.2238059335560218E-2</v>
      </c>
      <c r="V253" s="64">
        <v>0.95</v>
      </c>
      <c r="W253" s="64">
        <v>1.0669759679527595E-2</v>
      </c>
      <c r="AD253" s="64">
        <v>7000</v>
      </c>
      <c r="AE253" s="81">
        <f t="shared" ca="1" si="159"/>
        <v>1.7704424324263876E-2</v>
      </c>
      <c r="AF253" s="81">
        <f t="shared" ca="1" si="159"/>
        <v>4.0614741776901719E-2</v>
      </c>
      <c r="AG253" s="81">
        <f t="shared" ca="1" si="159"/>
        <v>9.3588766131426169E-3</v>
      </c>
      <c r="AH253" s="81">
        <f t="shared" ca="1" si="159"/>
        <v>9.3054560846174521E-3</v>
      </c>
      <c r="AI253" s="81">
        <f t="shared" ca="1" si="159"/>
        <v>8.1036973288023152E-3</v>
      </c>
      <c r="AJ253" s="81">
        <f t="shared" ca="1" si="159"/>
        <v>1.1129389967481468E-2</v>
      </c>
      <c r="AK253" s="81">
        <f t="shared" ca="1" si="159"/>
        <v>9.577426766199184E-3</v>
      </c>
    </row>
    <row r="254" spans="6:37" s="64" customFormat="1" x14ac:dyDescent="0.25">
      <c r="I254" s="132"/>
      <c r="J254" s="64">
        <v>0.96</v>
      </c>
      <c r="K254" s="64">
        <v>1.7704424324263876E-2</v>
      </c>
      <c r="L254" s="64">
        <v>0.96</v>
      </c>
      <c r="M254" s="64">
        <v>4.0614741776901719E-2</v>
      </c>
      <c r="N254" s="64">
        <v>0.96</v>
      </c>
      <c r="O254" s="64">
        <v>9.3588766131426169E-3</v>
      </c>
      <c r="P254" s="64">
        <v>0.96</v>
      </c>
      <c r="Q254" s="64">
        <v>9.3054560846174521E-3</v>
      </c>
      <c r="R254" s="64">
        <v>0.96</v>
      </c>
      <c r="S254" s="64">
        <v>8.1036973288023152E-3</v>
      </c>
      <c r="T254" s="64">
        <v>0.96</v>
      </c>
      <c r="U254" s="64">
        <v>1.1129389967481468E-2</v>
      </c>
      <c r="V254" s="64">
        <v>0.96</v>
      </c>
      <c r="W254" s="64">
        <v>9.577426766199184E-3</v>
      </c>
      <c r="AD254" s="64">
        <v>8000</v>
      </c>
      <c r="AE254" s="81">
        <f t="shared" ca="1" si="159"/>
        <v>1.6550830259065279E-2</v>
      </c>
      <c r="AF254" s="81">
        <f t="shared" ca="1" si="159"/>
        <v>3.922495887198521E-2</v>
      </c>
      <c r="AG254" s="81">
        <f t="shared" ca="1" si="159"/>
        <v>8.2913191222854787E-3</v>
      </c>
      <c r="AH254" s="81">
        <f t="shared" ca="1" si="159"/>
        <v>8.23844932085851E-3</v>
      </c>
      <c r="AI254" s="81">
        <f t="shared" ca="1" si="159"/>
        <v>7.0490798305672415E-3</v>
      </c>
      <c r="AJ254" s="81">
        <f t="shared" ca="1" si="159"/>
        <v>1.0043579761631144E-2</v>
      </c>
      <c r="AK254" s="81">
        <f t="shared" ca="1" si="159"/>
        <v>8.5076161809806393E-3</v>
      </c>
    </row>
    <row r="255" spans="6:37" s="64" customFormat="1" x14ac:dyDescent="0.25">
      <c r="I255" s="132"/>
      <c r="J255" s="64">
        <v>0.97</v>
      </c>
      <c r="K255" s="64">
        <v>1.6550830259065279E-2</v>
      </c>
      <c r="L255" s="64">
        <v>0.97</v>
      </c>
      <c r="M255" s="64">
        <v>3.922495887198521E-2</v>
      </c>
      <c r="N255" s="64">
        <v>0.97</v>
      </c>
      <c r="O255" s="64">
        <v>8.2913191222854787E-3</v>
      </c>
      <c r="P255" s="64">
        <v>0.97</v>
      </c>
      <c r="Q255" s="64">
        <v>8.23844932085851E-3</v>
      </c>
      <c r="R255" s="64">
        <v>0.97</v>
      </c>
      <c r="S255" s="64">
        <v>7.0490798305672415E-3</v>
      </c>
      <c r="T255" s="64">
        <v>0.97</v>
      </c>
      <c r="U255" s="64">
        <v>1.0043579761631144E-2</v>
      </c>
      <c r="V255" s="64">
        <v>0.97</v>
      </c>
      <c r="W255" s="64">
        <v>8.5076161809806393E-3</v>
      </c>
      <c r="AE255" s="81"/>
      <c r="AF255" s="81"/>
      <c r="AG255" s="81"/>
      <c r="AH255" s="81"/>
      <c r="AI255" s="81"/>
      <c r="AJ255" s="81"/>
      <c r="AK255" s="81"/>
    </row>
    <row r="256" spans="6:37" s="64" customFormat="1" x14ac:dyDescent="0.25">
      <c r="I256" s="132"/>
      <c r="J256" s="64" t="str">
        <f>L135</f>
        <v>RDP</v>
      </c>
      <c r="AE256" s="64" t="str">
        <f ca="1">AE246</f>
        <v>NaNMC</v>
      </c>
      <c r="AF256" s="132" t="str">
        <f t="shared" ref="AF256:AK256" ca="1" si="160">AF246</f>
        <v>NaMVP</v>
      </c>
      <c r="AG256" s="132" t="str">
        <f t="shared" ca="1" si="160"/>
        <v>NaMMO</v>
      </c>
      <c r="AH256" s="132" t="str">
        <f t="shared" ca="1" si="160"/>
        <v>NaNMMT</v>
      </c>
      <c r="AI256" s="132" t="str">
        <f t="shared" ca="1" si="160"/>
        <v>NaPBA</v>
      </c>
      <c r="AJ256" s="132" t="str">
        <f t="shared" ca="1" si="160"/>
        <v>LiNMC</v>
      </c>
      <c r="AK256" s="132" t="str">
        <f t="shared" ca="1" si="160"/>
        <v>LiFP</v>
      </c>
    </row>
    <row r="257" spans="9:37" s="64" customFormat="1" x14ac:dyDescent="0.25">
      <c r="I257" s="132"/>
      <c r="J257" s="43">
        <f ca="1">INDEX(L126:L131,MATCH($L$135,$K$126:$K$131,0))</f>
        <v>4.3946181486638871E-3</v>
      </c>
      <c r="K257" s="64">
        <v>10</v>
      </c>
      <c r="L257" s="43">
        <f ca="1">INDEX(M126:M131,MATCH($L$135,$K$126:$K$131,0))</f>
        <v>1.9609429041537942E-3</v>
      </c>
      <c r="M257" s="64">
        <v>10</v>
      </c>
      <c r="N257" s="43">
        <f ca="1">INDEX(N126:N131,MATCH($L$135,$K$126:$K$131,0))</f>
        <v>1.8312429299579965E-3</v>
      </c>
      <c r="O257" s="64">
        <v>10</v>
      </c>
      <c r="P257" s="43">
        <f ca="1">INDEX(O126:O131,MATCH($L$135,$K$126:$K$131,0))</f>
        <v>2.4275340554557076E-3</v>
      </c>
      <c r="Q257" s="64">
        <v>10</v>
      </c>
      <c r="R257" s="43">
        <f ca="1">INDEX(P126:P131,MATCH($L$135,$K$126:$K$131,0))</f>
        <v>1.5645411979003923E-3</v>
      </c>
      <c r="S257" s="64">
        <v>10</v>
      </c>
      <c r="T257" s="43">
        <f ca="1">INDEX(Q126:Q131,MATCH($L$135,$K$126:$K$131,0))</f>
        <v>1.9300606128741522E-3</v>
      </c>
      <c r="U257" s="64">
        <v>10</v>
      </c>
      <c r="V257" s="43">
        <f ca="1">INDEX(R126:R131,MATCH($L$135,$K$126:$K$131,0))</f>
        <v>2.3864970104856154E-3</v>
      </c>
      <c r="W257" s="64">
        <v>10</v>
      </c>
      <c r="AD257" s="64">
        <v>1000</v>
      </c>
      <c r="AE257" s="81">
        <f t="shared" ref="AE257:AK264" ca="1" si="161">OFFSET(K258,,AE$137,,)</f>
        <v>4.813949663078642E-3</v>
      </c>
      <c r="AF257" s="81">
        <f t="shared" ca="1" si="161"/>
        <v>2.5088176676255876E-3</v>
      </c>
      <c r="AG257" s="81">
        <f t="shared" ca="1" si="161"/>
        <v>2.193610550623731E-3</v>
      </c>
      <c r="AH257" s="81">
        <f t="shared" ca="1" si="161"/>
        <v>2.8031525900213917E-3</v>
      </c>
      <c r="AI257" s="81">
        <f t="shared" ca="1" si="161"/>
        <v>2.0992025711637388E-3</v>
      </c>
      <c r="AJ257" s="81">
        <f t="shared" ca="1" si="161"/>
        <v>2.2946241820491348E-3</v>
      </c>
      <c r="AK257" s="81">
        <f t="shared" ca="1" si="161"/>
        <v>2.9485569108351362E-3</v>
      </c>
    </row>
    <row r="258" spans="9:37" s="64" customFormat="1" x14ac:dyDescent="0.25">
      <c r="I258" s="132"/>
      <c r="J258" s="64">
        <v>0.9</v>
      </c>
      <c r="K258" s="64">
        <f t="dataTable" ref="K258:K265" dt2D="1" dtr="1" r1="L9" r2="L5" ca="1"/>
        <v>4.813949663078642E-3</v>
      </c>
      <c r="L258" s="64">
        <v>0.9</v>
      </c>
      <c r="M258" s="64">
        <f t="dataTable" ref="M258:M265" dt2D="1" dtr="1" r1="M9" r2="M5" ca="1"/>
        <v>2.5088176676255876E-3</v>
      </c>
      <c r="N258" s="64">
        <v>0.9</v>
      </c>
      <c r="O258" s="64">
        <f t="dataTable" ref="O258:O265" dt2D="1" dtr="1" r1="N9" r2="N5" ca="1"/>
        <v>2.193610550623731E-3</v>
      </c>
      <c r="P258" s="64">
        <v>0.9</v>
      </c>
      <c r="Q258" s="64">
        <f t="dataTable" ref="Q258:Q265" dt2D="1" dtr="1" r1="O9" r2="O5" ca="1"/>
        <v>2.8031525900213917E-3</v>
      </c>
      <c r="R258" s="64">
        <v>0.9</v>
      </c>
      <c r="S258" s="64">
        <f t="dataTable" ref="S258:S265" dt2D="1" dtr="1" r1="P9" r2="P5" ca="1"/>
        <v>2.0992025711637388E-3</v>
      </c>
      <c r="T258" s="64">
        <v>0.9</v>
      </c>
      <c r="U258" s="64">
        <f t="dataTable" ref="U258:U265" dt2D="1" dtr="1" r1="Q9" r2="Q5" ca="1"/>
        <v>2.2946241820491348E-3</v>
      </c>
      <c r="V258" s="64">
        <v>0.9</v>
      </c>
      <c r="W258" s="64">
        <f t="dataTable" ref="W258:W265" dt2D="1" dtr="1" r1="R9" r2="R5" ca="1"/>
        <v>2.9485569108351362E-3</v>
      </c>
      <c r="AD258" s="64">
        <v>2000</v>
      </c>
      <c r="AE258" s="81">
        <f t="shared" ca="1" si="161"/>
        <v>4.6019798865612914E-3</v>
      </c>
      <c r="AF258" s="81">
        <f t="shared" ca="1" si="161"/>
        <v>2.3221790119373935E-3</v>
      </c>
      <c r="AG258" s="81">
        <f t="shared" ca="1" si="161"/>
        <v>2.0104357094080853E-3</v>
      </c>
      <c r="AH258" s="81">
        <f t="shared" ca="1" si="161"/>
        <v>2.6132794846365397E-3</v>
      </c>
      <c r="AI258" s="81">
        <f t="shared" ca="1" si="161"/>
        <v>1.9170651802718295E-3</v>
      </c>
      <c r="AJ258" s="81">
        <f t="shared" ca="1" si="161"/>
        <v>2.1103393009277147E-3</v>
      </c>
      <c r="AK258" s="81">
        <f t="shared" ca="1" si="161"/>
        <v>2.7570859557710129E-3</v>
      </c>
    </row>
    <row r="259" spans="9:37" s="64" customFormat="1" x14ac:dyDescent="0.25">
      <c r="I259" s="132"/>
      <c r="J259" s="64">
        <v>0.91</v>
      </c>
      <c r="K259" s="64">
        <v>4.6019798865612914E-3</v>
      </c>
      <c r="L259" s="64">
        <v>0.91</v>
      </c>
      <c r="M259" s="64">
        <v>2.3221790119373935E-3</v>
      </c>
      <c r="N259" s="64">
        <v>0.91</v>
      </c>
      <c r="O259" s="64">
        <v>2.0104357094080853E-3</v>
      </c>
      <c r="P259" s="64">
        <v>0.91</v>
      </c>
      <c r="Q259" s="64">
        <v>2.6132794846365397E-3</v>
      </c>
      <c r="R259" s="64">
        <v>0.91</v>
      </c>
      <c r="S259" s="64">
        <v>1.9170651802718295E-3</v>
      </c>
      <c r="T259" s="64">
        <v>0.91</v>
      </c>
      <c r="U259" s="64">
        <v>2.1103393009277147E-3</v>
      </c>
      <c r="V259" s="64">
        <v>0.91</v>
      </c>
      <c r="W259" s="64">
        <v>2.7570859557710129E-3</v>
      </c>
      <c r="AD259" s="64">
        <v>3000</v>
      </c>
      <c r="AE259" s="81">
        <f t="shared" ca="1" si="161"/>
        <v>4.3946181486638871E-3</v>
      </c>
      <c r="AF259" s="81">
        <f t="shared" ca="1" si="161"/>
        <v>2.1395977183293778E-3</v>
      </c>
      <c r="AG259" s="81">
        <f t="shared" ca="1" si="161"/>
        <v>1.8312429299579965E-3</v>
      </c>
      <c r="AH259" s="81">
        <f t="shared" ca="1" si="161"/>
        <v>2.4275340554557076E-3</v>
      </c>
      <c r="AI259" s="81">
        <f t="shared" ca="1" si="161"/>
        <v>1.7388872978775698E-3</v>
      </c>
      <c r="AJ259" s="81">
        <f t="shared" ca="1" si="161"/>
        <v>1.9300606128741522E-3</v>
      </c>
      <c r="AK259" s="81">
        <f t="shared" ca="1" si="161"/>
        <v>2.5697774127735012E-3</v>
      </c>
    </row>
    <row r="260" spans="9:37" s="64" customFormat="1" x14ac:dyDescent="0.25">
      <c r="I260" s="132"/>
      <c r="J260" s="64">
        <v>0.92</v>
      </c>
      <c r="K260" s="64">
        <v>4.3946181486638871E-3</v>
      </c>
      <c r="L260" s="64">
        <v>0.92</v>
      </c>
      <c r="M260" s="64">
        <v>2.1395977183293778E-3</v>
      </c>
      <c r="N260" s="64">
        <v>0.92</v>
      </c>
      <c r="O260" s="64">
        <v>1.8312429299579965E-3</v>
      </c>
      <c r="P260" s="64">
        <v>0.92</v>
      </c>
      <c r="Q260" s="64">
        <v>2.4275340554557076E-3</v>
      </c>
      <c r="R260" s="64">
        <v>0.92</v>
      </c>
      <c r="S260" s="64">
        <v>1.7388872978775698E-3</v>
      </c>
      <c r="T260" s="64">
        <v>0.92</v>
      </c>
      <c r="U260" s="64">
        <v>1.9300606128741522E-3</v>
      </c>
      <c r="V260" s="64">
        <v>0.92</v>
      </c>
      <c r="W260" s="64">
        <v>2.5697774127735012E-3</v>
      </c>
      <c r="AD260" s="64">
        <v>4000</v>
      </c>
      <c r="AE260" s="81">
        <f t="shared" ca="1" si="161"/>
        <v>4.1917158029793301E-3</v>
      </c>
      <c r="AF260" s="81">
        <f t="shared" ca="1" si="161"/>
        <v>1.9609429041537942E-3</v>
      </c>
      <c r="AG260" s="81">
        <f t="shared" ca="1" si="161"/>
        <v>1.6559037586681262E-3</v>
      </c>
      <c r="AH260" s="81">
        <f t="shared" ca="1" si="161"/>
        <v>2.245783151633604E-3</v>
      </c>
      <c r="AI260" s="82">
        <f t="shared" ca="1" si="161"/>
        <v>1.5645411979003923E-3</v>
      </c>
      <c r="AJ260" s="82">
        <f t="shared" ca="1" si="161"/>
        <v>1.753658885854001E-3</v>
      </c>
      <c r="AK260" s="81">
        <f t="shared" ca="1" si="161"/>
        <v>2.3864970104856154E-3</v>
      </c>
    </row>
    <row r="261" spans="9:37" s="64" customFormat="1" x14ac:dyDescent="0.25">
      <c r="I261" s="132"/>
      <c r="J261" s="64">
        <v>0.93</v>
      </c>
      <c r="K261" s="64">
        <v>4.1917158029793301E-3</v>
      </c>
      <c r="L261" s="64">
        <v>0.93</v>
      </c>
      <c r="M261" s="64">
        <v>1.9609429041537942E-3</v>
      </c>
      <c r="N261" s="64">
        <v>0.93</v>
      </c>
      <c r="O261" s="64">
        <v>1.6559037586681262E-3</v>
      </c>
      <c r="P261" s="64">
        <v>0.93</v>
      </c>
      <c r="Q261" s="64">
        <v>2.245783151633604E-3</v>
      </c>
      <c r="R261" s="64">
        <v>0.93</v>
      </c>
      <c r="S261" s="64">
        <v>1.5645411979003923E-3</v>
      </c>
      <c r="T261" s="64">
        <v>0.93</v>
      </c>
      <c r="U261" s="64">
        <v>1.753658885854001E-3</v>
      </c>
      <c r="V261" s="64">
        <v>0.93</v>
      </c>
      <c r="W261" s="64">
        <v>2.3864970104856154E-3</v>
      </c>
      <c r="AD261" s="64">
        <v>5000</v>
      </c>
      <c r="AE261" s="81">
        <f t="shared" ca="1" si="161"/>
        <v>3.9931305284795519E-3</v>
      </c>
      <c r="AF261" s="81">
        <f t="shared" ca="1" si="161"/>
        <v>1.786089256237266E-3</v>
      </c>
      <c r="AG261" s="81">
        <f t="shared" ca="1" si="161"/>
        <v>1.4842952080439996E-3</v>
      </c>
      <c r="AH261" s="81">
        <f t="shared" ca="1" si="161"/>
        <v>2.0678992883183551E-3</v>
      </c>
      <c r="AI261" s="81">
        <f t="shared" ca="1" si="161"/>
        <v>1.3939045894120928E-3</v>
      </c>
      <c r="AJ261" s="81">
        <f t="shared" ca="1" si="161"/>
        <v>1.5810103870683222E-3</v>
      </c>
      <c r="AK261" s="81">
        <f t="shared" ca="1" si="161"/>
        <v>2.2071161912251319E-3</v>
      </c>
    </row>
    <row r="262" spans="9:37" s="64" customFormat="1" x14ac:dyDescent="0.25">
      <c r="I262" s="132"/>
      <c r="J262" s="64">
        <v>0.94</v>
      </c>
      <c r="K262" s="64">
        <v>3.9931305284795519E-3</v>
      </c>
      <c r="L262" s="64">
        <v>0.94</v>
      </c>
      <c r="M262" s="64">
        <v>1.786089256237266E-3</v>
      </c>
      <c r="N262" s="64">
        <v>0.94</v>
      </c>
      <c r="O262" s="64">
        <v>1.4842952080439996E-3</v>
      </c>
      <c r="P262" s="64">
        <v>0.94</v>
      </c>
      <c r="Q262" s="64">
        <v>2.0678992883183551E-3</v>
      </c>
      <c r="R262" s="64">
        <v>0.94</v>
      </c>
      <c r="S262" s="64">
        <v>1.3939045894120928E-3</v>
      </c>
      <c r="T262" s="64">
        <v>0.94</v>
      </c>
      <c r="U262" s="64">
        <v>1.5810103870683222E-3</v>
      </c>
      <c r="V262" s="64">
        <v>0.94</v>
      </c>
      <c r="W262" s="64">
        <v>2.2071161912251319E-3</v>
      </c>
      <c r="AD262" s="64">
        <v>6000</v>
      </c>
      <c r="AE262" s="81">
        <f t="shared" ca="1" si="161"/>
        <v>3.7987259966008181E-3</v>
      </c>
      <c r="AF262" s="81">
        <f t="shared" ca="1" si="161"/>
        <v>1.6149167377505569E-3</v>
      </c>
      <c r="AG262" s="81">
        <f t="shared" ca="1" si="161"/>
        <v>1.3162994690119566E-3</v>
      </c>
      <c r="AH262" s="81">
        <f t="shared" ca="1" si="161"/>
        <v>1.8937603484413187E-3</v>
      </c>
      <c r="AI262" s="81">
        <f t="shared" ca="1" si="161"/>
        <v>1.2268603305761745E-3</v>
      </c>
      <c r="AJ262" s="81">
        <f t="shared" ca="1" si="161"/>
        <v>1.4119965935202332E-3</v>
      </c>
      <c r="AK262" s="82">
        <f t="shared" ca="1" si="161"/>
        <v>2.0315118102648662E-3</v>
      </c>
    </row>
    <row r="263" spans="9:37" s="64" customFormat="1" x14ac:dyDescent="0.25">
      <c r="I263" s="132"/>
      <c r="J263" s="64">
        <v>0.95</v>
      </c>
      <c r="K263" s="64">
        <v>3.7987259966008181E-3</v>
      </c>
      <c r="L263" s="64">
        <v>0.95</v>
      </c>
      <c r="M263" s="64">
        <v>1.6149167377505569E-3</v>
      </c>
      <c r="N263" s="64">
        <v>0.95</v>
      </c>
      <c r="O263" s="64">
        <v>1.3162994690119566E-3</v>
      </c>
      <c r="P263" s="64">
        <v>0.95</v>
      </c>
      <c r="Q263" s="64">
        <v>1.8937603484413187E-3</v>
      </c>
      <c r="R263" s="64">
        <v>0.95</v>
      </c>
      <c r="S263" s="64">
        <v>1.2268603305761745E-3</v>
      </c>
      <c r="T263" s="64">
        <v>0.95</v>
      </c>
      <c r="U263" s="64">
        <v>1.4119965935202332E-3</v>
      </c>
      <c r="V263" s="64">
        <v>0.95</v>
      </c>
      <c r="W263" s="64">
        <v>2.0315118102648662E-3</v>
      </c>
      <c r="AD263" s="64">
        <v>7000</v>
      </c>
      <c r="AE263" s="81">
        <f t="shared" ca="1" si="161"/>
        <v>3.6083715591362264E-3</v>
      </c>
      <c r="AF263" s="81">
        <f t="shared" ca="1" si="161"/>
        <v>1.4473103133989891E-3</v>
      </c>
      <c r="AG263" s="81">
        <f t="shared" ca="1" si="161"/>
        <v>1.1518036412097488E-3</v>
      </c>
      <c r="AH263" s="81">
        <f t="shared" ca="1" si="161"/>
        <v>1.7232493031450551E-3</v>
      </c>
      <c r="AI263" s="81">
        <f t="shared" ca="1" si="161"/>
        <v>1.0632961604660064E-3</v>
      </c>
      <c r="AJ263" s="81">
        <f t="shared" ca="1" si="161"/>
        <v>1.2465039206710647E-3</v>
      </c>
      <c r="AK263" s="81">
        <f t="shared" ca="1" si="161"/>
        <v>1.8595658539079408E-3</v>
      </c>
    </row>
    <row r="264" spans="9:37" s="64" customFormat="1" x14ac:dyDescent="0.25">
      <c r="I264" s="132"/>
      <c r="J264" s="64">
        <v>0.96</v>
      </c>
      <c r="K264" s="64">
        <v>3.6083715591362264E-3</v>
      </c>
      <c r="L264" s="64">
        <v>0.96</v>
      </c>
      <c r="M264" s="64">
        <v>1.4473103133989891E-3</v>
      </c>
      <c r="N264" s="64">
        <v>0.96</v>
      </c>
      <c r="O264" s="64">
        <v>1.1518036412097488E-3</v>
      </c>
      <c r="P264" s="64">
        <v>0.96</v>
      </c>
      <c r="Q264" s="64">
        <v>1.7232493031450551E-3</v>
      </c>
      <c r="R264" s="64">
        <v>0.96</v>
      </c>
      <c r="S264" s="64">
        <v>1.0632961604660064E-3</v>
      </c>
      <c r="T264" s="64">
        <v>0.96</v>
      </c>
      <c r="U264" s="64">
        <v>1.2465039206710647E-3</v>
      </c>
      <c r="V264" s="64">
        <v>0.96</v>
      </c>
      <c r="W264" s="64">
        <v>1.8595658539079408E-3</v>
      </c>
      <c r="AD264" s="64">
        <v>8000</v>
      </c>
      <c r="AE264" s="81">
        <f t="shared" ca="1" si="161"/>
        <v>3.4219419554337924E-3</v>
      </c>
      <c r="AF264" s="81">
        <f t="shared" ca="1" si="161"/>
        <v>1.2831596916113709E-3</v>
      </c>
      <c r="AG264" s="81">
        <f t="shared" ca="1" si="161"/>
        <v>9.9069947996016411E-4</v>
      </c>
      <c r="AH264" s="81">
        <f t="shared" ca="1" si="161"/>
        <v>1.5562539495043847E-3</v>
      </c>
      <c r="AI264" s="81">
        <f t="shared" ca="1" si="161"/>
        <v>9.0310444747151194E-4</v>
      </c>
      <c r="AJ264" s="81">
        <f t="shared" ca="1" si="161"/>
        <v>1.0844234678806417E-3</v>
      </c>
      <c r="AK264" s="81">
        <f t="shared" ca="1" si="161"/>
        <v>1.6911651750016739E-3</v>
      </c>
    </row>
    <row r="265" spans="9:37" s="64" customFormat="1" x14ac:dyDescent="0.25">
      <c r="I265" s="132"/>
      <c r="J265" s="64">
        <v>0.97</v>
      </c>
      <c r="K265" s="64">
        <v>3.4219419554337924E-3</v>
      </c>
      <c r="L265" s="64">
        <v>0.97</v>
      </c>
      <c r="M265" s="64">
        <v>1.2831596916113709E-3</v>
      </c>
      <c r="N265" s="64">
        <v>0.97</v>
      </c>
      <c r="O265" s="64">
        <v>9.9069947996016411E-4</v>
      </c>
      <c r="P265" s="64">
        <v>0.97</v>
      </c>
      <c r="Q265" s="64">
        <v>1.5562539495043847E-3</v>
      </c>
      <c r="R265" s="64">
        <v>0.97</v>
      </c>
      <c r="S265" s="64">
        <v>9.0310444747151194E-4</v>
      </c>
      <c r="T265" s="64">
        <v>0.97</v>
      </c>
      <c r="U265" s="64">
        <v>1.0844234678806417E-3</v>
      </c>
      <c r="V265" s="64">
        <v>0.97</v>
      </c>
      <c r="W265" s="64">
        <v>1.6911651750016739E-3</v>
      </c>
      <c r="AE265" s="81"/>
      <c r="AF265" s="81"/>
      <c r="AG265" s="81"/>
      <c r="AH265" s="81"/>
      <c r="AI265" s="81"/>
      <c r="AJ265" s="81"/>
      <c r="AK265" s="81"/>
    </row>
    <row r="267" spans="9:37" s="129" customFormat="1" x14ac:dyDescent="0.25">
      <c r="I267" s="132"/>
      <c r="J267" s="129" t="s">
        <v>270</v>
      </c>
      <c r="K267" s="129" t="s">
        <v>134</v>
      </c>
    </row>
    <row r="268" spans="9:37" s="129" customFormat="1" x14ac:dyDescent="0.25">
      <c r="I268" s="132"/>
      <c r="J268" s="129" t="s">
        <v>54</v>
      </c>
      <c r="K268" s="129" t="str">
        <f ca="1">K226</f>
        <v>NaNMC</v>
      </c>
      <c r="M268" s="132" t="str">
        <f ca="1">M226</f>
        <v>NaMVP</v>
      </c>
      <c r="O268" s="129" t="str">
        <f t="shared" ref="O268:W268" ca="1" si="162">O226</f>
        <v>NaMMO</v>
      </c>
      <c r="Q268" s="129" t="str">
        <f t="shared" ca="1" si="162"/>
        <v>NaNMMT</v>
      </c>
      <c r="S268" s="129" t="str">
        <f t="shared" ca="1" si="162"/>
        <v>NaPBA</v>
      </c>
      <c r="U268" s="129" t="str">
        <f t="shared" ca="1" si="162"/>
        <v>LiNMC</v>
      </c>
      <c r="W268" s="129" t="str">
        <f t="shared" ca="1" si="162"/>
        <v>LiFP</v>
      </c>
      <c r="AE268" s="129" t="str">
        <f ca="1">AE256</f>
        <v>NaNMC</v>
      </c>
      <c r="AF268" s="132" t="str">
        <f t="shared" ref="AF268:AK268" ca="1" si="163">AF256</f>
        <v>NaMVP</v>
      </c>
      <c r="AG268" s="132" t="str">
        <f t="shared" ca="1" si="163"/>
        <v>NaMMO</v>
      </c>
      <c r="AH268" s="132" t="str">
        <f t="shared" ca="1" si="163"/>
        <v>NaNMMT</v>
      </c>
      <c r="AI268" s="132" t="str">
        <f t="shared" ca="1" si="163"/>
        <v>NaPBA</v>
      </c>
      <c r="AJ268" s="132" t="str">
        <f t="shared" ca="1" si="163"/>
        <v>LiNMC</v>
      </c>
      <c r="AK268" s="132" t="str">
        <f t="shared" ca="1" si="163"/>
        <v>LiFP</v>
      </c>
    </row>
    <row r="269" spans="9:37" s="129" customFormat="1" x14ac:dyDescent="0.25">
      <c r="I269" s="132"/>
      <c r="J269" s="131">
        <f ca="1">INDEX(L126:L131,MATCH($K$134,$K$126:$K$131,0))</f>
        <v>0.19630525890407619</v>
      </c>
      <c r="K269" s="129">
        <v>10</v>
      </c>
      <c r="L269" s="131">
        <f ca="1">INDEX(M126:M131,MATCH($K$134,$K$126:$K$131,0))</f>
        <v>0.18551836066696406</v>
      </c>
      <c r="M269" s="129">
        <v>10</v>
      </c>
      <c r="N269" s="131">
        <f ca="1">INDEX(N126:N131,MATCH($K$134,$K$126:$K$131,0))</f>
        <v>0.1310623642943235</v>
      </c>
      <c r="O269" s="129">
        <v>10</v>
      </c>
      <c r="P269" s="131">
        <f ca="1">INDEX(O126:O131,MATCH($K$134,$K$126:$K$131,0))</f>
        <v>0.12601051654840834</v>
      </c>
      <c r="Q269" s="129">
        <v>10</v>
      </c>
      <c r="R269" s="131">
        <f ca="1">INDEX(P126:P131,MATCH($K$134,$K$126:$K$131,0))</f>
        <v>0.10785283074023401</v>
      </c>
      <c r="S269" s="129">
        <v>10</v>
      </c>
      <c r="T269" s="131">
        <f ca="1">INDEX(Q126:Q131,MATCH($K$134,$K$126:$K$131,0))</f>
        <v>0.1088668179053328</v>
      </c>
      <c r="U269" s="129">
        <v>10</v>
      </c>
      <c r="V269" s="131">
        <f ca="1">INDEX(R126:R131,MATCH($K$134,$K$126:$K$131,0))</f>
        <v>9.1722427933612322E-2</v>
      </c>
      <c r="W269" s="129">
        <v>10</v>
      </c>
      <c r="AD269" s="132">
        <v>100</v>
      </c>
      <c r="AE269" s="135">
        <f t="shared" ref="AE269:AE276" ca="1" si="164">OFFSET(K270,,AE$137,,)</f>
        <v>0.24958656797736364</v>
      </c>
      <c r="AF269" s="135">
        <f t="shared" ref="AF269:AF276" ca="1" si="165">OFFSET(L270,,AF$137,,)</f>
        <v>0.26034448923859593</v>
      </c>
      <c r="AG269" s="135">
        <f t="shared" ref="AG269:AG276" ca="1" si="166">OFFSET(M270,,AG$137,,)</f>
        <v>0.17758093574656686</v>
      </c>
      <c r="AH269" s="135">
        <f t="shared" ref="AH269:AH276" ca="1" si="167">OFFSET(N270,,AH$137,,)</f>
        <v>0.18098242761513275</v>
      </c>
      <c r="AI269" s="135">
        <f t="shared" ref="AI269:AI276" ca="1" si="168">OFFSET(O270,,AI$137,,)</f>
        <v>0.12350568552927556</v>
      </c>
      <c r="AJ269" s="135">
        <f t="shared" ref="AJ269:AJ276" ca="1" si="169">OFFSET(P270,,AJ$137,,)</f>
        <v>0.21093363876938556</v>
      </c>
      <c r="AK269" s="135">
        <f t="shared" ref="AK269:AK276" ca="1" si="170">OFFSET(Q270,,AK$137,,)</f>
        <v>0.1392814717247165</v>
      </c>
    </row>
    <row r="270" spans="9:37" s="129" customFormat="1" x14ac:dyDescent="0.25">
      <c r="I270" s="132"/>
      <c r="J270" s="129">
        <v>100</v>
      </c>
      <c r="K270" s="129">
        <f t="dataTable" ref="K270:K288" dt2D="1" dtr="1" r1="L9" r2="L12" ca="1"/>
        <v>0.24958656797736364</v>
      </c>
      <c r="L270" s="129">
        <v>100</v>
      </c>
      <c r="M270" s="129">
        <f t="dataTable" ref="M270:M288" dt2D="1" dtr="1" r1="M9" r2="M12" ca="1"/>
        <v>0.26034448923859593</v>
      </c>
      <c r="N270" s="129">
        <v>100</v>
      </c>
      <c r="O270" s="129">
        <f t="dataTable" ref="O270:O288" dt2D="1" dtr="1" r1="N9" r2="N12" ca="1"/>
        <v>0.17758093574656686</v>
      </c>
      <c r="P270" s="129">
        <v>100</v>
      </c>
      <c r="Q270" s="129">
        <f t="dataTable" ref="Q270:Q288" dt2D="1" dtr="1" r1="O9" r2="O12" ca="1"/>
        <v>0.18098242761513275</v>
      </c>
      <c r="R270" s="129">
        <v>100</v>
      </c>
      <c r="S270" s="129">
        <f t="dataTable" ref="S270:S288" dt2D="1" dtr="1" r1="P9" r2="P12" ca="1"/>
        <v>0.12350568552927556</v>
      </c>
      <c r="T270" s="129">
        <v>100</v>
      </c>
      <c r="U270" s="129">
        <f t="dataTable" ref="U270:U288" dt2D="1" dtr="1" r1="Q9" r2="Q12" ca="1"/>
        <v>0.21093363876938556</v>
      </c>
      <c r="V270" s="129">
        <v>100</v>
      </c>
      <c r="W270" s="129">
        <f t="dataTable" ref="W270:W288" dt2D="1" dtr="1" r1="R9" r2="R12" ca="1"/>
        <v>0.1392814717247165</v>
      </c>
      <c r="AD270" s="132">
        <v>110</v>
      </c>
      <c r="AE270" s="135">
        <f t="shared" ca="1" si="164"/>
        <v>0.23140280883317646</v>
      </c>
      <c r="AF270" s="135">
        <f t="shared" ca="1" si="165"/>
        <v>0.24057710165385549</v>
      </c>
      <c r="AG270" s="135">
        <f t="shared" ca="1" si="166"/>
        <v>0.16594314316881575</v>
      </c>
      <c r="AH270" s="135">
        <f t="shared" ca="1" si="167"/>
        <v>0.16903540850387563</v>
      </c>
      <c r="AI270" s="135">
        <f t="shared" ca="1" si="168"/>
        <v>0.11617818919083703</v>
      </c>
      <c r="AJ270" s="135">
        <f t="shared" ca="1" si="169"/>
        <v>0.19626378228046909</v>
      </c>
      <c r="AK270" s="135">
        <f t="shared" ca="1" si="170"/>
        <v>0.13051981300487422</v>
      </c>
    </row>
    <row r="271" spans="9:37" s="129" customFormat="1" x14ac:dyDescent="0.25">
      <c r="I271" s="132"/>
      <c r="J271" s="129">
        <v>110</v>
      </c>
      <c r="K271" s="129">
        <v>0.23140280883317646</v>
      </c>
      <c r="L271" s="129">
        <v>110</v>
      </c>
      <c r="M271" s="129">
        <v>0.24057710165385549</v>
      </c>
      <c r="N271" s="129">
        <v>110</v>
      </c>
      <c r="O271" s="129">
        <v>0.16594314316881575</v>
      </c>
      <c r="P271" s="129">
        <v>110</v>
      </c>
      <c r="Q271" s="129">
        <v>0.16903540850387563</v>
      </c>
      <c r="R271" s="129">
        <v>110</v>
      </c>
      <c r="S271" s="129">
        <v>0.11617818919083703</v>
      </c>
      <c r="T271" s="129">
        <v>110</v>
      </c>
      <c r="U271" s="129">
        <v>0.19626378228046909</v>
      </c>
      <c r="V271" s="129">
        <v>110</v>
      </c>
      <c r="W271" s="129">
        <v>0.13051981300487422</v>
      </c>
      <c r="AD271" s="132">
        <v>120</v>
      </c>
      <c r="AE271" s="135">
        <f t="shared" ca="1" si="164"/>
        <v>0.21624967621302044</v>
      </c>
      <c r="AF271" s="135">
        <f t="shared" ca="1" si="165"/>
        <v>0.2241042786665719</v>
      </c>
      <c r="AG271" s="135">
        <f t="shared" ca="1" si="166"/>
        <v>0.15624498268735645</v>
      </c>
      <c r="AH271" s="135">
        <f t="shared" ca="1" si="167"/>
        <v>0.15907955924449466</v>
      </c>
      <c r="AI271" s="135">
        <f t="shared" ca="1" si="168"/>
        <v>0.11007194224213825</v>
      </c>
      <c r="AJ271" s="135">
        <f t="shared" ca="1" si="169"/>
        <v>0.18403890187303867</v>
      </c>
      <c r="AK271" s="135">
        <f t="shared" ca="1" si="170"/>
        <v>0.123218430738339</v>
      </c>
    </row>
    <row r="272" spans="9:37" s="129" customFormat="1" x14ac:dyDescent="0.25">
      <c r="I272" s="132"/>
      <c r="J272" s="129">
        <v>120</v>
      </c>
      <c r="K272" s="129">
        <v>0.21624967621302044</v>
      </c>
      <c r="L272" s="129">
        <v>120</v>
      </c>
      <c r="M272" s="129">
        <v>0.2241042786665719</v>
      </c>
      <c r="N272" s="129">
        <v>120</v>
      </c>
      <c r="O272" s="129">
        <v>0.15624498268735645</v>
      </c>
      <c r="P272" s="129">
        <v>120</v>
      </c>
      <c r="Q272" s="129">
        <v>0.15907955924449466</v>
      </c>
      <c r="R272" s="129">
        <v>120</v>
      </c>
      <c r="S272" s="129">
        <v>0.11007194224213825</v>
      </c>
      <c r="T272" s="129">
        <v>120</v>
      </c>
      <c r="U272" s="129">
        <v>0.18403890187303867</v>
      </c>
      <c r="V272" s="129">
        <v>120</v>
      </c>
      <c r="W272" s="129">
        <v>0.123218430738339</v>
      </c>
      <c r="AD272" s="132">
        <v>130</v>
      </c>
      <c r="AE272" s="135">
        <f t="shared" ca="1" si="164"/>
        <v>0.20342779476519612</v>
      </c>
      <c r="AF272" s="135">
        <f t="shared" ca="1" si="165"/>
        <v>0.21016573613887032</v>
      </c>
      <c r="AG272" s="135">
        <f t="shared" ca="1" si="166"/>
        <v>0.14803884689535241</v>
      </c>
      <c r="AH272" s="135">
        <f t="shared" ca="1" si="167"/>
        <v>0.1506553791019416</v>
      </c>
      <c r="AI272" s="136">
        <f t="shared" ca="1" si="168"/>
        <v>0.10490511790093156</v>
      </c>
      <c r="AJ272" s="136">
        <f t="shared" ca="1" si="169"/>
        <v>0.17369477229752064</v>
      </c>
      <c r="AK272" s="135">
        <f t="shared" ca="1" si="170"/>
        <v>0.11704033805127076</v>
      </c>
    </row>
    <row r="273" spans="9:37" s="129" customFormat="1" x14ac:dyDescent="0.25">
      <c r="I273" s="132"/>
      <c r="J273" s="129">
        <v>130</v>
      </c>
      <c r="K273" s="129">
        <v>0.20342779476519612</v>
      </c>
      <c r="L273" s="129">
        <v>130</v>
      </c>
      <c r="M273" s="129">
        <v>0.21016573613887032</v>
      </c>
      <c r="N273" s="129">
        <v>130</v>
      </c>
      <c r="O273" s="129">
        <v>0.14803884689535241</v>
      </c>
      <c r="P273" s="129">
        <v>130</v>
      </c>
      <c r="Q273" s="129">
        <v>0.1506553791019416</v>
      </c>
      <c r="R273" s="129">
        <v>130</v>
      </c>
      <c r="S273" s="129">
        <v>0.10490511790093156</v>
      </c>
      <c r="T273" s="129">
        <v>130</v>
      </c>
      <c r="U273" s="129">
        <v>0.17369477229752064</v>
      </c>
      <c r="V273" s="129">
        <v>130</v>
      </c>
      <c r="W273" s="129">
        <v>0.11704033805127076</v>
      </c>
      <c r="AD273" s="132">
        <v>140</v>
      </c>
      <c r="AE273" s="135">
        <f t="shared" ca="1" si="164"/>
        <v>0.19243761066706094</v>
      </c>
      <c r="AF273" s="135">
        <f t="shared" ca="1" si="165"/>
        <v>0.19821841397226894</v>
      </c>
      <c r="AG273" s="135">
        <f t="shared" ca="1" si="166"/>
        <v>0.14100501621649186</v>
      </c>
      <c r="AH273" s="135">
        <f t="shared" ca="1" si="167"/>
        <v>0.14343465326546745</v>
      </c>
      <c r="AI273" s="135">
        <f t="shared" ca="1" si="168"/>
        <v>0.10047641132275442</v>
      </c>
      <c r="AJ273" s="135">
        <f t="shared" ca="1" si="169"/>
        <v>0.16482837551850524</v>
      </c>
      <c r="AK273" s="135">
        <f t="shared" ca="1" si="170"/>
        <v>0.11174483003378367</v>
      </c>
    </row>
    <row r="274" spans="9:37" s="129" customFormat="1" x14ac:dyDescent="0.25">
      <c r="I274" s="132"/>
      <c r="J274" s="129">
        <v>140</v>
      </c>
      <c r="K274" s="129">
        <v>0.19243761066706094</v>
      </c>
      <c r="L274" s="129">
        <v>140</v>
      </c>
      <c r="M274" s="129">
        <v>0.19821841397226894</v>
      </c>
      <c r="N274" s="129">
        <v>140</v>
      </c>
      <c r="O274" s="129">
        <v>0.14100501621649186</v>
      </c>
      <c r="P274" s="129">
        <v>140</v>
      </c>
      <c r="Q274" s="129">
        <v>0.14343465326546745</v>
      </c>
      <c r="R274" s="129">
        <v>140</v>
      </c>
      <c r="S274" s="129">
        <v>0.10047641132275442</v>
      </c>
      <c r="T274" s="129">
        <v>140</v>
      </c>
      <c r="U274" s="129">
        <v>0.16482837551850524</v>
      </c>
      <c r="V274" s="129">
        <v>140</v>
      </c>
      <c r="W274" s="129">
        <v>0.11174483003378367</v>
      </c>
      <c r="AD274" s="132">
        <v>150</v>
      </c>
      <c r="AE274" s="135">
        <f t="shared" ca="1" si="164"/>
        <v>0.18291278444867717</v>
      </c>
      <c r="AF274" s="135">
        <f t="shared" ca="1" si="165"/>
        <v>0.18786406809454778</v>
      </c>
      <c r="AG274" s="135">
        <f t="shared" ca="1" si="166"/>
        <v>0.13490902962814599</v>
      </c>
      <c r="AH274" s="135">
        <f t="shared" ca="1" si="167"/>
        <v>0.13717669087385662</v>
      </c>
      <c r="AI274" s="135">
        <f t="shared" ca="1" si="168"/>
        <v>9.6638198955000906E-2</v>
      </c>
      <c r="AJ274" s="135">
        <f t="shared" ca="1" si="169"/>
        <v>0.15714416497669181</v>
      </c>
      <c r="AK274" s="136">
        <f t="shared" ca="1" si="170"/>
        <v>0.10715538975196152</v>
      </c>
    </row>
    <row r="275" spans="9:37" s="129" customFormat="1" x14ac:dyDescent="0.25">
      <c r="I275" s="132"/>
      <c r="J275" s="129">
        <v>150</v>
      </c>
      <c r="K275" s="129">
        <v>0.18291278444867717</v>
      </c>
      <c r="L275" s="129">
        <v>150</v>
      </c>
      <c r="M275" s="129">
        <v>0.18786406809454778</v>
      </c>
      <c r="N275" s="129">
        <v>150</v>
      </c>
      <c r="O275" s="129">
        <v>0.13490902962814599</v>
      </c>
      <c r="P275" s="129">
        <v>150</v>
      </c>
      <c r="Q275" s="129">
        <v>0.13717669087385662</v>
      </c>
      <c r="R275" s="129">
        <v>150</v>
      </c>
      <c r="S275" s="129">
        <v>9.6638198955000906E-2</v>
      </c>
      <c r="T275" s="129">
        <v>150</v>
      </c>
      <c r="U275" s="129">
        <v>0.15714416497669181</v>
      </c>
      <c r="V275" s="129">
        <v>150</v>
      </c>
      <c r="W275" s="129">
        <v>0.10715538975196152</v>
      </c>
      <c r="AD275" s="132">
        <v>160</v>
      </c>
      <c r="AE275" s="135">
        <f t="shared" ca="1" si="164"/>
        <v>0.17457856150759138</v>
      </c>
      <c r="AF275" s="135">
        <f t="shared" ca="1" si="165"/>
        <v>0.17880401545154179</v>
      </c>
      <c r="AG275" s="135">
        <f t="shared" ca="1" si="166"/>
        <v>0.12957504136334344</v>
      </c>
      <c r="AH275" s="135">
        <f t="shared" ca="1" si="167"/>
        <v>0.13170097378119708</v>
      </c>
      <c r="AI275" s="135">
        <f t="shared" ca="1" si="168"/>
        <v>9.3279763133216564E-2</v>
      </c>
      <c r="AJ275" s="135">
        <f t="shared" ca="1" si="169"/>
        <v>0.15042048075260514</v>
      </c>
      <c r="AK275" s="135">
        <f t="shared" ca="1" si="170"/>
        <v>0.10313962950536715</v>
      </c>
    </row>
    <row r="276" spans="9:37" s="129" customFormat="1" x14ac:dyDescent="0.25">
      <c r="I276" s="132"/>
      <c r="J276" s="129">
        <v>160</v>
      </c>
      <c r="K276" s="129">
        <v>0.17457856150759138</v>
      </c>
      <c r="L276" s="129">
        <v>160</v>
      </c>
      <c r="M276" s="129">
        <v>0.17880401545154179</v>
      </c>
      <c r="N276" s="129">
        <v>160</v>
      </c>
      <c r="O276" s="129">
        <v>0.12957504136334344</v>
      </c>
      <c r="P276" s="129">
        <v>160</v>
      </c>
      <c r="Q276" s="129">
        <v>0.13170097378119708</v>
      </c>
      <c r="R276" s="129">
        <v>160</v>
      </c>
      <c r="S276" s="129">
        <v>9.3279763133216564E-2</v>
      </c>
      <c r="T276" s="129">
        <v>160</v>
      </c>
      <c r="U276" s="129">
        <v>0.15042048075260514</v>
      </c>
      <c r="V276" s="129">
        <v>160</v>
      </c>
      <c r="W276" s="129">
        <v>0.10313962950536715</v>
      </c>
      <c r="AD276" s="132">
        <v>170</v>
      </c>
      <c r="AE276" s="135">
        <f t="shared" ca="1" si="164"/>
        <v>0.1672248353831039</v>
      </c>
      <c r="AF276" s="135">
        <f t="shared" ca="1" si="165"/>
        <v>0.17080985135477178</v>
      </c>
      <c r="AG276" s="135">
        <f t="shared" ca="1" si="166"/>
        <v>0.12486858112969403</v>
      </c>
      <c r="AH276" s="135">
        <f t="shared" ca="1" si="167"/>
        <v>0.12686945869943866</v>
      </c>
      <c r="AI276" s="135">
        <f t="shared" ca="1" si="168"/>
        <v>9.0316437408112765E-2</v>
      </c>
      <c r="AJ276" s="135">
        <f t="shared" ca="1" si="169"/>
        <v>0.14448781820194037</v>
      </c>
      <c r="AK276" s="135">
        <f t="shared" ca="1" si="170"/>
        <v>9.9596311640725049E-2</v>
      </c>
    </row>
    <row r="277" spans="9:37" s="129" customFormat="1" x14ac:dyDescent="0.25">
      <c r="I277" s="132"/>
      <c r="J277" s="129">
        <v>170</v>
      </c>
      <c r="K277" s="129">
        <v>0.1672248353831039</v>
      </c>
      <c r="L277" s="129">
        <v>170</v>
      </c>
      <c r="M277" s="129">
        <v>0.17080985135477178</v>
      </c>
      <c r="N277" s="129">
        <v>170</v>
      </c>
      <c r="O277" s="129">
        <v>0.12486858112969403</v>
      </c>
      <c r="P277" s="129">
        <v>170</v>
      </c>
      <c r="Q277" s="129">
        <v>0.12686945869943866</v>
      </c>
      <c r="R277" s="129">
        <v>170</v>
      </c>
      <c r="S277" s="129">
        <v>9.0316437408112765E-2</v>
      </c>
      <c r="T277" s="129">
        <v>170</v>
      </c>
      <c r="U277" s="129">
        <v>0.14448781820194037</v>
      </c>
      <c r="V277" s="129">
        <v>170</v>
      </c>
      <c r="W277" s="129">
        <v>9.9596311640725049E-2</v>
      </c>
      <c r="AD277" s="132">
        <v>180</v>
      </c>
      <c r="AE277" s="135">
        <f t="shared" ref="AE277:AE287" ca="1" si="171">OFFSET(K278,,AE$137,,)</f>
        <v>0.16068818993911507</v>
      </c>
      <c r="AF277" s="135">
        <f t="shared" ref="AF277:AF287" ca="1" si="172">OFFSET(L278,,AF$137,,)</f>
        <v>0.16370392771319844</v>
      </c>
      <c r="AG277" s="135">
        <f t="shared" ref="AG277:AG287" ca="1" si="173">OFFSET(M278,,AG$137,,)</f>
        <v>0.12068506092200572</v>
      </c>
      <c r="AH277" s="135">
        <f t="shared" ref="AH277:AH287" ca="1" si="174">OFFSET(N278,,AH$137,,)</f>
        <v>0.12257477862676454</v>
      </c>
      <c r="AI277" s="135">
        <f t="shared" ref="AI277:AI287" ca="1" si="175">OFFSET(O278,,AI$137,,)</f>
        <v>8.7682370096909337E-2</v>
      </c>
      <c r="AJ277" s="135">
        <f t="shared" ref="AJ277:AJ287" ca="1" si="176">OFFSET(P278,,AJ$137,,)</f>
        <v>0.13921434037912722</v>
      </c>
      <c r="AK277" s="135">
        <f t="shared" ref="AK277:AK287" ca="1" si="177">OFFSET(Q278,,AK$137,,)</f>
        <v>9.64466957610432E-2</v>
      </c>
    </row>
    <row r="278" spans="9:37" s="129" customFormat="1" x14ac:dyDescent="0.25">
      <c r="I278" s="132"/>
      <c r="J278" s="129">
        <v>180</v>
      </c>
      <c r="K278" s="129">
        <v>0.16068818993911507</v>
      </c>
      <c r="L278" s="129">
        <v>180</v>
      </c>
      <c r="M278" s="129">
        <v>0.16370392771319844</v>
      </c>
      <c r="N278" s="129">
        <v>180</v>
      </c>
      <c r="O278" s="129">
        <v>0.12068506092200572</v>
      </c>
      <c r="P278" s="129">
        <v>180</v>
      </c>
      <c r="Q278" s="129">
        <v>0.12257477862676454</v>
      </c>
      <c r="R278" s="129">
        <v>180</v>
      </c>
      <c r="S278" s="129">
        <v>8.7682370096909337E-2</v>
      </c>
      <c r="T278" s="129">
        <v>180</v>
      </c>
      <c r="U278" s="129">
        <v>0.13921434037912722</v>
      </c>
      <c r="V278" s="129">
        <v>180</v>
      </c>
      <c r="W278" s="129">
        <v>9.64466957610432E-2</v>
      </c>
      <c r="AD278" s="132">
        <v>190</v>
      </c>
      <c r="AE278" s="135">
        <f t="shared" ca="1" si="171"/>
        <v>0.15483961243659869</v>
      </c>
      <c r="AF278" s="135">
        <f t="shared" ca="1" si="172"/>
        <v>0.15734599603389596</v>
      </c>
      <c r="AG278" s="135">
        <f t="shared" ca="1" si="173"/>
        <v>0.1169419112624951</v>
      </c>
      <c r="AH278" s="135">
        <f t="shared" ca="1" si="174"/>
        <v>0.1187321701406877</v>
      </c>
      <c r="AI278" s="135">
        <f t="shared" ca="1" si="175"/>
        <v>8.5325573028990506E-2</v>
      </c>
      <c r="AJ278" s="135">
        <f t="shared" ca="1" si="176"/>
        <v>0.13449596548503129</v>
      </c>
      <c r="AK278" s="135">
        <f t="shared" ca="1" si="177"/>
        <v>9.3628618395012075E-2</v>
      </c>
    </row>
    <row r="279" spans="9:37" s="129" customFormat="1" x14ac:dyDescent="0.25">
      <c r="I279" s="132"/>
      <c r="J279" s="129">
        <v>190</v>
      </c>
      <c r="K279" s="129">
        <v>0.15483961243659869</v>
      </c>
      <c r="L279" s="129">
        <v>190</v>
      </c>
      <c r="M279" s="129">
        <v>0.15734599603389596</v>
      </c>
      <c r="N279" s="129">
        <v>190</v>
      </c>
      <c r="O279" s="129">
        <v>0.1169419112624951</v>
      </c>
      <c r="P279" s="129">
        <v>190</v>
      </c>
      <c r="Q279" s="129">
        <v>0.1187321701406877</v>
      </c>
      <c r="R279" s="129">
        <v>190</v>
      </c>
      <c r="S279" s="129">
        <v>8.5325573028990506E-2</v>
      </c>
      <c r="T279" s="129">
        <v>190</v>
      </c>
      <c r="U279" s="129">
        <v>0.13449596548503129</v>
      </c>
      <c r="V279" s="129">
        <v>190</v>
      </c>
      <c r="W279" s="129">
        <v>9.3628618395012075E-2</v>
      </c>
      <c r="AD279" s="132">
        <v>200</v>
      </c>
      <c r="AE279" s="135">
        <f t="shared" ca="1" si="171"/>
        <v>0.14957589268433397</v>
      </c>
      <c r="AF279" s="135">
        <f t="shared" ca="1" si="172"/>
        <v>0.15162385752252375</v>
      </c>
      <c r="AG279" s="135">
        <f t="shared" ca="1" si="173"/>
        <v>0.11357307656893556</v>
      </c>
      <c r="AH279" s="135">
        <f t="shared" ca="1" si="174"/>
        <v>0.11527382250321852</v>
      </c>
      <c r="AI279" s="135">
        <f t="shared" ca="1" si="175"/>
        <v>8.3204455667863567E-2</v>
      </c>
      <c r="AJ279" s="135">
        <f t="shared" ca="1" si="176"/>
        <v>0.13024942808034495</v>
      </c>
      <c r="AK279" s="135">
        <f t="shared" ca="1" si="177"/>
        <v>9.1092348765584058E-2</v>
      </c>
    </row>
    <row r="280" spans="9:37" s="129" customFormat="1" x14ac:dyDescent="0.25">
      <c r="I280" s="132"/>
      <c r="J280" s="129">
        <v>200</v>
      </c>
      <c r="K280" s="129">
        <v>0.14957589268433397</v>
      </c>
      <c r="L280" s="129">
        <v>200</v>
      </c>
      <c r="M280" s="129">
        <v>0.15162385752252375</v>
      </c>
      <c r="N280" s="129">
        <v>200</v>
      </c>
      <c r="O280" s="129">
        <v>0.11357307656893556</v>
      </c>
      <c r="P280" s="129">
        <v>200</v>
      </c>
      <c r="Q280" s="129">
        <v>0.11527382250321852</v>
      </c>
      <c r="R280" s="129">
        <v>200</v>
      </c>
      <c r="S280" s="129">
        <v>8.3204455667863567E-2</v>
      </c>
      <c r="T280" s="129">
        <v>200</v>
      </c>
      <c r="U280" s="129">
        <v>0.13024942808034495</v>
      </c>
      <c r="V280" s="129">
        <v>200</v>
      </c>
      <c r="W280" s="129">
        <v>9.1092348765584058E-2</v>
      </c>
      <c r="AD280" s="132">
        <v>210</v>
      </c>
      <c r="AE280" s="135">
        <f t="shared" ca="1" si="171"/>
        <v>0.1448134795751421</v>
      </c>
      <c r="AF280" s="135">
        <f t="shared" ca="1" si="172"/>
        <v>0.14644668458366314</v>
      </c>
      <c r="AG280" s="135">
        <f t="shared" ca="1" si="173"/>
        <v>0.11052508327476267</v>
      </c>
      <c r="AH280" s="135">
        <f t="shared" ca="1" si="174"/>
        <v>0.11214484130741309</v>
      </c>
      <c r="AI280" s="135">
        <f t="shared" ca="1" si="175"/>
        <v>8.1285349483986816E-2</v>
      </c>
      <c r="AJ280" s="135">
        <f t="shared" ca="1" si="176"/>
        <v>0.12640732280943823</v>
      </c>
      <c r="AK280" s="135">
        <f t="shared" ca="1" si="177"/>
        <v>8.879762862467297E-2</v>
      </c>
    </row>
    <row r="281" spans="9:37" s="129" customFormat="1" x14ac:dyDescent="0.25">
      <c r="I281" s="132"/>
      <c r="J281" s="129">
        <v>210</v>
      </c>
      <c r="K281" s="129">
        <v>0.1448134795751421</v>
      </c>
      <c r="L281" s="129">
        <v>210</v>
      </c>
      <c r="M281" s="129">
        <v>0.14644668458366314</v>
      </c>
      <c r="N281" s="129">
        <v>210</v>
      </c>
      <c r="O281" s="129">
        <v>0.11052508327476267</v>
      </c>
      <c r="P281" s="129">
        <v>210</v>
      </c>
      <c r="Q281" s="129">
        <v>0.11214484130741309</v>
      </c>
      <c r="R281" s="129">
        <v>210</v>
      </c>
      <c r="S281" s="129">
        <v>8.1285349483986816E-2</v>
      </c>
      <c r="T281" s="129">
        <v>210</v>
      </c>
      <c r="U281" s="129">
        <v>0.12640732280943823</v>
      </c>
      <c r="V281" s="129">
        <v>210</v>
      </c>
      <c r="W281" s="129">
        <v>8.879762862467297E-2</v>
      </c>
      <c r="AD281" s="132">
        <v>220</v>
      </c>
      <c r="AE281" s="135">
        <f t="shared" ca="1" si="171"/>
        <v>0.14048401311224035</v>
      </c>
      <c r="AF281" s="135">
        <f t="shared" ca="1" si="172"/>
        <v>0.14174016373015355</v>
      </c>
      <c r="AG281" s="135">
        <f t="shared" ca="1" si="173"/>
        <v>0.10775418028006002</v>
      </c>
      <c r="AH281" s="135">
        <f t="shared" ca="1" si="174"/>
        <v>0.10930031294758995</v>
      </c>
      <c r="AI281" s="135">
        <f t="shared" ca="1" si="175"/>
        <v>7.9540707498644295E-2</v>
      </c>
      <c r="AJ281" s="135">
        <f t="shared" ca="1" si="176"/>
        <v>0.12291449983588669</v>
      </c>
      <c r="AK281" s="135">
        <f t="shared" ca="1" si="177"/>
        <v>8.6711519405662907E-2</v>
      </c>
    </row>
    <row r="282" spans="9:37" s="129" customFormat="1" x14ac:dyDescent="0.25">
      <c r="I282" s="132"/>
      <c r="J282" s="129">
        <v>220</v>
      </c>
      <c r="K282" s="129">
        <v>0.14048401311224035</v>
      </c>
      <c r="L282" s="129">
        <v>220</v>
      </c>
      <c r="M282" s="129">
        <v>0.14174016373015355</v>
      </c>
      <c r="N282" s="129">
        <v>220</v>
      </c>
      <c r="O282" s="129">
        <v>0.10775418028006002</v>
      </c>
      <c r="P282" s="129">
        <v>220</v>
      </c>
      <c r="Q282" s="129">
        <v>0.10930031294758995</v>
      </c>
      <c r="R282" s="129">
        <v>220</v>
      </c>
      <c r="S282" s="129">
        <v>7.9540707498644295E-2</v>
      </c>
      <c r="T282" s="129">
        <v>220</v>
      </c>
      <c r="U282" s="129">
        <v>0.12291449983588669</v>
      </c>
      <c r="V282" s="129">
        <v>220</v>
      </c>
      <c r="W282" s="129">
        <v>8.6711519405662907E-2</v>
      </c>
      <c r="AD282" s="132">
        <v>230</v>
      </c>
      <c r="AE282" s="135">
        <f t="shared" ca="1" si="171"/>
        <v>0.13653102199393879</v>
      </c>
      <c r="AF282" s="135">
        <f t="shared" ca="1" si="172"/>
        <v>0.13744290555955779</v>
      </c>
      <c r="AG282" s="135">
        <f t="shared" ca="1" si="173"/>
        <v>0.10522422537185325</v>
      </c>
      <c r="AH282" s="135">
        <f t="shared" ca="1" si="174"/>
        <v>0.10670313487992537</v>
      </c>
      <c r="AI282" s="135">
        <f t="shared" ca="1" si="175"/>
        <v>7.7947773512027238E-2</v>
      </c>
      <c r="AJ282" s="135">
        <f t="shared" ca="1" si="176"/>
        <v>0.11972540059916574</v>
      </c>
      <c r="AK282" s="135">
        <f t="shared" ca="1" si="177"/>
        <v>8.4806810988305906E-2</v>
      </c>
    </row>
    <row r="283" spans="9:37" s="129" customFormat="1" x14ac:dyDescent="0.25">
      <c r="I283" s="132"/>
      <c r="J283" s="129">
        <v>230</v>
      </c>
      <c r="K283" s="129">
        <v>0.13653102199393879</v>
      </c>
      <c r="L283" s="129">
        <v>230</v>
      </c>
      <c r="M283" s="129">
        <v>0.13744290555955779</v>
      </c>
      <c r="N283" s="129">
        <v>230</v>
      </c>
      <c r="O283" s="129">
        <v>0.10522422537185325</v>
      </c>
      <c r="P283" s="129">
        <v>230</v>
      </c>
      <c r="Q283" s="129">
        <v>0.10670313487992537</v>
      </c>
      <c r="R283" s="129">
        <v>230</v>
      </c>
      <c r="S283" s="129">
        <v>7.7947773512027238E-2</v>
      </c>
      <c r="T283" s="129">
        <v>230</v>
      </c>
      <c r="U283" s="129">
        <v>0.11972540059916574</v>
      </c>
      <c r="V283" s="129">
        <v>230</v>
      </c>
      <c r="W283" s="129">
        <v>8.4806810988305906E-2</v>
      </c>
      <c r="AD283" s="132">
        <v>240</v>
      </c>
      <c r="AE283" s="135">
        <f t="shared" ca="1" si="171"/>
        <v>0.13290744680216232</v>
      </c>
      <c r="AF283" s="135">
        <f t="shared" ca="1" si="172"/>
        <v>0.13350375223651173</v>
      </c>
      <c r="AG283" s="135">
        <f t="shared" ca="1" si="173"/>
        <v>0.10290510003933037</v>
      </c>
      <c r="AH283" s="135">
        <f t="shared" ca="1" si="174"/>
        <v>0.10432238831789949</v>
      </c>
      <c r="AI283" s="135">
        <f t="shared" ca="1" si="175"/>
        <v>7.6487584024294911E-2</v>
      </c>
      <c r="AJ283" s="135">
        <f t="shared" ca="1" si="176"/>
        <v>0.11680205963217148</v>
      </c>
      <c r="AK283" s="135">
        <f t="shared" ca="1" si="177"/>
        <v>8.306082827239529E-2</v>
      </c>
    </row>
    <row r="284" spans="9:37" s="129" customFormat="1" x14ac:dyDescent="0.25">
      <c r="I284" s="132"/>
      <c r="J284" s="129">
        <v>240</v>
      </c>
      <c r="K284" s="129">
        <v>0.13290744680216232</v>
      </c>
      <c r="L284" s="129">
        <v>240</v>
      </c>
      <c r="M284" s="129">
        <v>0.13350375223651173</v>
      </c>
      <c r="N284" s="129">
        <v>240</v>
      </c>
      <c r="O284" s="129">
        <v>0.10290510003933037</v>
      </c>
      <c r="P284" s="129">
        <v>240</v>
      </c>
      <c r="Q284" s="129">
        <v>0.10432238831789949</v>
      </c>
      <c r="R284" s="129">
        <v>240</v>
      </c>
      <c r="S284" s="129">
        <v>7.6487584024294911E-2</v>
      </c>
      <c r="T284" s="129">
        <v>240</v>
      </c>
      <c r="U284" s="129">
        <v>0.11680205963217148</v>
      </c>
      <c r="V284" s="129">
        <v>240</v>
      </c>
      <c r="W284" s="129">
        <v>8.306082827239529E-2</v>
      </c>
      <c r="AD284" s="132">
        <v>250</v>
      </c>
      <c r="AE284" s="135">
        <f t="shared" ca="1" si="171"/>
        <v>0.12957375762572804</v>
      </c>
      <c r="AF284" s="135">
        <f t="shared" ca="1" si="172"/>
        <v>0.12987973117930929</v>
      </c>
      <c r="AG284" s="135">
        <f t="shared" ca="1" si="173"/>
        <v>0.10077150473340933</v>
      </c>
      <c r="AH284" s="135">
        <f t="shared" ca="1" si="174"/>
        <v>0.10213210148083569</v>
      </c>
      <c r="AI284" s="135">
        <f t="shared" ca="1" si="175"/>
        <v>7.5144209695581166E-2</v>
      </c>
      <c r="AJ284" s="135">
        <f t="shared" ca="1" si="176"/>
        <v>0.1141125859425368</v>
      </c>
      <c r="AK284" s="135">
        <f t="shared" ca="1" si="177"/>
        <v>8.145452417375755E-2</v>
      </c>
    </row>
    <row r="285" spans="9:37" s="129" customFormat="1" x14ac:dyDescent="0.25">
      <c r="I285" s="132"/>
      <c r="J285" s="129">
        <v>250</v>
      </c>
      <c r="K285" s="129">
        <v>0.12957375762572804</v>
      </c>
      <c r="L285" s="129">
        <v>250</v>
      </c>
      <c r="M285" s="129">
        <v>0.12987973117930929</v>
      </c>
      <c r="N285" s="129">
        <v>250</v>
      </c>
      <c r="O285" s="129">
        <v>0.10077150473340933</v>
      </c>
      <c r="P285" s="129">
        <v>250</v>
      </c>
      <c r="Q285" s="129">
        <v>0.10213210148083569</v>
      </c>
      <c r="R285" s="129">
        <v>250</v>
      </c>
      <c r="S285" s="129">
        <v>7.5144209695581166E-2</v>
      </c>
      <c r="T285" s="129">
        <v>250</v>
      </c>
      <c r="U285" s="129">
        <v>0.1141125859425368</v>
      </c>
      <c r="V285" s="129">
        <v>250</v>
      </c>
      <c r="W285" s="129">
        <v>8.145452417375755E-2</v>
      </c>
      <c r="AD285" s="132">
        <v>260</v>
      </c>
      <c r="AE285" s="135">
        <f t="shared" ca="1" si="171"/>
        <v>0.12649650607825022</v>
      </c>
      <c r="AF285" s="135">
        <f t="shared" ca="1" si="172"/>
        <v>0.12653448097266096</v>
      </c>
      <c r="AG285" s="135">
        <f t="shared" ca="1" si="173"/>
        <v>9.8802032143328361E-2</v>
      </c>
      <c r="AH285" s="135">
        <f t="shared" ca="1" si="174"/>
        <v>0.10011029824662292</v>
      </c>
      <c r="AI285" s="135">
        <f t="shared" ca="1" si="175"/>
        <v>7.3904171853691566E-2</v>
      </c>
      <c r="AJ285" s="135">
        <f t="shared" ca="1" si="176"/>
        <v>0.11162999484441247</v>
      </c>
      <c r="AK285" s="135">
        <f t="shared" ca="1" si="177"/>
        <v>7.9971781928861174E-2</v>
      </c>
    </row>
    <row r="286" spans="9:37" s="129" customFormat="1" x14ac:dyDescent="0.25">
      <c r="I286" s="132"/>
      <c r="J286" s="129">
        <v>260</v>
      </c>
      <c r="K286" s="129">
        <v>0.12649650607825022</v>
      </c>
      <c r="L286" s="129">
        <v>260</v>
      </c>
      <c r="M286" s="129">
        <v>0.12653448097266096</v>
      </c>
      <c r="N286" s="129">
        <v>260</v>
      </c>
      <c r="O286" s="129">
        <v>9.8802032143328361E-2</v>
      </c>
      <c r="P286" s="129">
        <v>260</v>
      </c>
      <c r="Q286" s="129">
        <v>0.10011029824662292</v>
      </c>
      <c r="R286" s="129">
        <v>260</v>
      </c>
      <c r="S286" s="129">
        <v>7.3904171853691566E-2</v>
      </c>
      <c r="T286" s="129">
        <v>260</v>
      </c>
      <c r="U286" s="129">
        <v>0.11162999484441247</v>
      </c>
      <c r="V286" s="129">
        <v>260</v>
      </c>
      <c r="W286" s="129">
        <v>7.9971781928861174E-2</v>
      </c>
      <c r="AD286" s="132">
        <v>270</v>
      </c>
      <c r="AE286" s="135">
        <f t="shared" ca="1" si="171"/>
        <v>0.1236471990898448</v>
      </c>
      <c r="AF286" s="135">
        <f t="shared" ca="1" si="172"/>
        <v>0.12343702707761614</v>
      </c>
      <c r="AG286" s="135">
        <f t="shared" ca="1" si="173"/>
        <v>9.6978446411771904E-2</v>
      </c>
      <c r="AH286" s="135">
        <f t="shared" ca="1" si="174"/>
        <v>9.8238258214944474E-2</v>
      </c>
      <c r="AI286" s="135">
        <f t="shared" ca="1" si="175"/>
        <v>7.2755988666756755E-2</v>
      </c>
      <c r="AJ286" s="135">
        <f t="shared" ca="1" si="176"/>
        <v>0.10933129938318625</v>
      </c>
      <c r="AK286" s="135">
        <f t="shared" ca="1" si="177"/>
        <v>7.859887244284601E-2</v>
      </c>
    </row>
    <row r="287" spans="9:37" s="129" customFormat="1" x14ac:dyDescent="0.25">
      <c r="I287" s="132"/>
      <c r="J287" s="129">
        <v>270</v>
      </c>
      <c r="K287" s="129">
        <v>0.1236471990898448</v>
      </c>
      <c r="L287" s="129">
        <v>270</v>
      </c>
      <c r="M287" s="129">
        <v>0.12343702707761614</v>
      </c>
      <c r="N287" s="129">
        <v>270</v>
      </c>
      <c r="O287" s="129">
        <v>9.6978446411771904E-2</v>
      </c>
      <c r="P287" s="129">
        <v>270</v>
      </c>
      <c r="Q287" s="129">
        <v>9.8238258214944474E-2</v>
      </c>
      <c r="R287" s="129">
        <v>270</v>
      </c>
      <c r="S287" s="129">
        <v>7.2755988666756755E-2</v>
      </c>
      <c r="T287" s="129">
        <v>270</v>
      </c>
      <c r="U287" s="129">
        <v>0.10933129938318625</v>
      </c>
      <c r="V287" s="129">
        <v>270</v>
      </c>
      <c r="W287" s="129">
        <v>7.859887244284601E-2</v>
      </c>
      <c r="AD287" s="132">
        <v>280</v>
      </c>
      <c r="AE287" s="135">
        <f t="shared" ca="1" si="171"/>
        <v>0.12100141402918263</v>
      </c>
      <c r="AF287" s="135">
        <f t="shared" ca="1" si="172"/>
        <v>0.12056081988936027</v>
      </c>
      <c r="AG287" s="135">
        <f t="shared" ca="1" si="173"/>
        <v>9.5285116803898062E-2</v>
      </c>
      <c r="AH287" s="135">
        <f t="shared" ca="1" si="174"/>
        <v>9.6499935328385883E-2</v>
      </c>
      <c r="AI287" s="135">
        <f t="shared" ca="1" si="175"/>
        <v>7.1689818564602992E-2</v>
      </c>
      <c r="AJ287" s="135">
        <f t="shared" ca="1" si="176"/>
        <v>0.10719679645490476</v>
      </c>
      <c r="AK287" s="135">
        <f t="shared" ca="1" si="177"/>
        <v>7.7324027920117624E-2</v>
      </c>
    </row>
    <row r="288" spans="9:37" s="129" customFormat="1" x14ac:dyDescent="0.25">
      <c r="I288" s="132"/>
      <c r="J288" s="129">
        <v>280</v>
      </c>
      <c r="K288" s="129">
        <v>0.12100141402918263</v>
      </c>
      <c r="L288" s="129">
        <v>280</v>
      </c>
      <c r="M288" s="129">
        <v>0.12056081988936027</v>
      </c>
      <c r="N288" s="129">
        <v>280</v>
      </c>
      <c r="O288" s="129">
        <v>9.5285116803898062E-2</v>
      </c>
      <c r="P288" s="129">
        <v>280</v>
      </c>
      <c r="Q288" s="129">
        <v>9.6499935328385883E-2</v>
      </c>
      <c r="R288" s="129">
        <v>280</v>
      </c>
      <c r="S288" s="129">
        <v>7.1689818564602992E-2</v>
      </c>
      <c r="T288" s="129">
        <v>280</v>
      </c>
      <c r="U288" s="129">
        <v>0.10719679645490476</v>
      </c>
      <c r="V288" s="129">
        <v>280</v>
      </c>
      <c r="W288" s="129">
        <v>7.7324027920117624E-2</v>
      </c>
      <c r="AE288" s="135"/>
      <c r="AF288" s="135"/>
      <c r="AG288" s="135"/>
      <c r="AH288" s="135"/>
      <c r="AI288" s="135"/>
      <c r="AJ288" s="135"/>
      <c r="AK288" s="135"/>
    </row>
    <row r="289" spans="9:37" s="129" customFormat="1" x14ac:dyDescent="0.25">
      <c r="I289" s="132"/>
    </row>
    <row r="290" spans="9:37" s="129" customFormat="1" x14ac:dyDescent="0.25">
      <c r="I290" s="132"/>
      <c r="J290" s="129" t="s">
        <v>48</v>
      </c>
      <c r="AE290" s="129" t="str">
        <f ca="1">AE268</f>
        <v>NaNMC</v>
      </c>
      <c r="AF290" s="132" t="str">
        <f t="shared" ref="AF290:AK290" ca="1" si="178">AF268</f>
        <v>NaMVP</v>
      </c>
      <c r="AG290" s="132" t="str">
        <f t="shared" ca="1" si="178"/>
        <v>NaMMO</v>
      </c>
      <c r="AH290" s="132" t="str">
        <f t="shared" ca="1" si="178"/>
        <v>NaNMMT</v>
      </c>
      <c r="AI290" s="132" t="str">
        <f t="shared" ca="1" si="178"/>
        <v>NaPBA</v>
      </c>
      <c r="AJ290" s="132" t="str">
        <f t="shared" ca="1" si="178"/>
        <v>LiNMC</v>
      </c>
      <c r="AK290" s="132" t="str">
        <f t="shared" ca="1" si="178"/>
        <v>LiFP</v>
      </c>
    </row>
    <row r="291" spans="9:37" s="129" customFormat="1" x14ac:dyDescent="0.25">
      <c r="I291" s="132"/>
      <c r="J291" s="131">
        <f ca="1">INDEX(L126:L131,MATCH($K$135,$K$126:$K$131,0))</f>
        <v>29.875785569555489</v>
      </c>
      <c r="K291" s="129">
        <v>10</v>
      </c>
      <c r="L291" s="131">
        <f ca="1">INDEX(M126:M131,MATCH($K$135,$K$126:$K$131,0))</f>
        <v>25.300818977239494</v>
      </c>
      <c r="M291" s="129">
        <v>10</v>
      </c>
      <c r="N291" s="131">
        <f ca="1">INDEX(N126:N131,MATCH($K$135,$K$126:$K$131,0))</f>
        <v>26.425121456112478</v>
      </c>
      <c r="O291" s="129">
        <v>10</v>
      </c>
      <c r="P291" s="131">
        <f ca="1">INDEX(O126:O131,MATCH($K$135,$K$126:$K$131,0))</f>
        <v>22.982941952324975</v>
      </c>
      <c r="Q291" s="129">
        <v>10</v>
      </c>
      <c r="R291" s="131">
        <f ca="1">INDEX(P126:P131,MATCH($K$135,$K$126:$K$131,0))</f>
        <v>23.65434803981503</v>
      </c>
      <c r="S291" s="129">
        <v>10</v>
      </c>
      <c r="T291" s="131">
        <f ca="1">INDEX(Q126:Q131,MATCH($K$135,$K$126:$K$131,0))</f>
        <v>19.105645354397907</v>
      </c>
      <c r="U291" s="129">
        <v>10</v>
      </c>
      <c r="V291" s="131">
        <f ca="1">INDEX(R126:R131,MATCH($K$135,$K$126:$K$131,0))</f>
        <v>16.773650022473547</v>
      </c>
      <c r="W291" s="129">
        <v>10</v>
      </c>
      <c r="AD291" s="132">
        <v>100</v>
      </c>
      <c r="AE291" s="135">
        <f t="shared" ref="AE291:AE309" ca="1" si="179">OFFSET(K292,,AE$137,,)</f>
        <v>37.709321831600221</v>
      </c>
      <c r="AF291" s="135">
        <f t="shared" ref="AF291:AF309" ca="1" si="180">OFFSET(L292,,AF$137,,)</f>
        <v>34.805197399801173</v>
      </c>
      <c r="AG291" s="135">
        <f t="shared" ref="AG291:AG309" ca="1" si="181">OFFSET(M292,,AG$137,,)</f>
        <v>36.769948087609315</v>
      </c>
      <c r="AH291" s="135">
        <f t="shared" ref="AH291:AH309" ca="1" si="182">OFFSET(N292,,AH$137,,)</f>
        <v>33.540213423248275</v>
      </c>
      <c r="AI291" s="135">
        <f t="shared" ref="AI291:AI309" ca="1" si="183">OFFSET(O292,,AI$137,,)</f>
        <v>27.623240648593246</v>
      </c>
      <c r="AJ291" s="135">
        <f t="shared" ref="AJ291:AJ309" ca="1" si="184">OFFSET(P292,,AJ$137,,)</f>
        <v>37.700765075195456</v>
      </c>
      <c r="AK291" s="135">
        <f t="shared" ref="AK291:AK309" ca="1" si="185">OFFSET(Q292,,AK$137,,)</f>
        <v>26.11390013933185</v>
      </c>
    </row>
    <row r="292" spans="9:37" s="129" customFormat="1" x14ac:dyDescent="0.25">
      <c r="I292" s="132"/>
      <c r="J292" s="129">
        <v>100</v>
      </c>
      <c r="K292" s="129">
        <f t="dataTable" ref="K292:K310" dt2D="1" dtr="1" r1="L9" r2="L12" ca="1"/>
        <v>37.709321831600221</v>
      </c>
      <c r="L292" s="129">
        <v>100</v>
      </c>
      <c r="M292" s="129">
        <f t="dataTable" ref="M292:M310" dt2D="1" dtr="1" r1="M9" r2="M12" ca="1"/>
        <v>34.805197399801173</v>
      </c>
      <c r="N292" s="129">
        <v>100</v>
      </c>
      <c r="O292" s="129">
        <f t="dataTable" ref="O292:O310" dt2D="1" dtr="1" r1="N9" r2="N12" ca="1"/>
        <v>36.769948087609315</v>
      </c>
      <c r="P292" s="129">
        <v>100</v>
      </c>
      <c r="Q292" s="129">
        <f t="dataTable" ref="Q292:Q310" dt2D="1" dtr="1" r1="O9" r2="O12" ca="1"/>
        <v>33.540213423248275</v>
      </c>
      <c r="R292" s="129">
        <v>100</v>
      </c>
      <c r="S292" s="129">
        <f t="dataTable" ref="S292:S310" dt2D="1" dtr="1" r1="P9" r2="P12" ca="1"/>
        <v>27.623240648593246</v>
      </c>
      <c r="T292" s="129">
        <v>100</v>
      </c>
      <c r="U292" s="129">
        <f t="dataTable" ref="U292:U310" dt2D="1" dtr="1" r1="Q9" r2="Q12" ca="1"/>
        <v>37.700765075195456</v>
      </c>
      <c r="V292" s="129">
        <v>100</v>
      </c>
      <c r="W292" s="129">
        <f t="dataTable" ref="W292:W310" dt2D="1" dtr="1" r1="R9" r2="R12" ca="1"/>
        <v>26.11390013933185</v>
      </c>
      <c r="AD292" s="132">
        <v>110</v>
      </c>
      <c r="AE292" s="135">
        <f t="shared" ca="1" si="179"/>
        <v>35.035905222403365</v>
      </c>
      <c r="AF292" s="135">
        <f t="shared" ca="1" si="180"/>
        <v>32.294353452409673</v>
      </c>
      <c r="AG292" s="135">
        <f t="shared" ca="1" si="181"/>
        <v>34.181929091502532</v>
      </c>
      <c r="AH292" s="135">
        <f t="shared" ca="1" si="182"/>
        <v>31.245806669356135</v>
      </c>
      <c r="AI292" s="135">
        <f t="shared" ca="1" si="183"/>
        <v>25.765301860402467</v>
      </c>
      <c r="AJ292" s="135">
        <f t="shared" ca="1" si="184"/>
        <v>35.028126352944483</v>
      </c>
      <c r="AK292" s="135">
        <f t="shared" ca="1" si="185"/>
        <v>24.393174124710281</v>
      </c>
    </row>
    <row r="293" spans="9:37" s="129" customFormat="1" x14ac:dyDescent="0.25">
      <c r="I293" s="132"/>
      <c r="J293" s="129">
        <v>110</v>
      </c>
      <c r="K293" s="129">
        <v>35.035905222403365</v>
      </c>
      <c r="L293" s="129">
        <v>110</v>
      </c>
      <c r="M293" s="129">
        <v>32.294353452409673</v>
      </c>
      <c r="N293" s="129">
        <v>110</v>
      </c>
      <c r="O293" s="129">
        <v>34.181929091502532</v>
      </c>
      <c r="P293" s="129">
        <v>110</v>
      </c>
      <c r="Q293" s="129">
        <v>31.245806669356135</v>
      </c>
      <c r="R293" s="129">
        <v>110</v>
      </c>
      <c r="S293" s="129">
        <v>25.765301860402467</v>
      </c>
      <c r="T293" s="129">
        <v>110</v>
      </c>
      <c r="U293" s="129">
        <v>35.028126352944483</v>
      </c>
      <c r="V293" s="129">
        <v>110</v>
      </c>
      <c r="W293" s="129">
        <v>24.393174124710281</v>
      </c>
      <c r="AD293" s="132">
        <v>120</v>
      </c>
      <c r="AE293" s="135">
        <f t="shared" ca="1" si="179"/>
        <v>32.808058048072645</v>
      </c>
      <c r="AF293" s="135">
        <f t="shared" ca="1" si="180"/>
        <v>30.201983496250079</v>
      </c>
      <c r="AG293" s="135">
        <f t="shared" ca="1" si="181"/>
        <v>32.025246594746889</v>
      </c>
      <c r="AH293" s="135">
        <f t="shared" ca="1" si="182"/>
        <v>29.333801041112686</v>
      </c>
      <c r="AI293" s="135">
        <f t="shared" ca="1" si="183"/>
        <v>24.21701953691014</v>
      </c>
      <c r="AJ293" s="135">
        <f t="shared" ca="1" si="184"/>
        <v>32.800927417735345</v>
      </c>
      <c r="AK293" s="135">
        <f t="shared" ca="1" si="185"/>
        <v>22.959235779192305</v>
      </c>
    </row>
    <row r="294" spans="9:37" s="129" customFormat="1" x14ac:dyDescent="0.25">
      <c r="I294" s="132"/>
      <c r="J294" s="129">
        <v>120</v>
      </c>
      <c r="K294" s="129">
        <v>32.808058048072645</v>
      </c>
      <c r="L294" s="129">
        <v>120</v>
      </c>
      <c r="M294" s="129">
        <v>30.201983496250079</v>
      </c>
      <c r="N294" s="129">
        <v>120</v>
      </c>
      <c r="O294" s="129">
        <v>32.025246594746889</v>
      </c>
      <c r="P294" s="129">
        <v>120</v>
      </c>
      <c r="Q294" s="129">
        <v>29.333801041112686</v>
      </c>
      <c r="R294" s="129">
        <v>120</v>
      </c>
      <c r="S294" s="129">
        <v>24.21701953691014</v>
      </c>
      <c r="T294" s="129">
        <v>120</v>
      </c>
      <c r="U294" s="129">
        <v>32.800927417735345</v>
      </c>
      <c r="V294" s="129">
        <v>120</v>
      </c>
      <c r="W294" s="129">
        <v>22.959235779192305</v>
      </c>
      <c r="AD294" s="132">
        <v>130</v>
      </c>
      <c r="AE294" s="135">
        <f t="shared" ca="1" si="179"/>
        <v>30.922956592869742</v>
      </c>
      <c r="AF294" s="135">
        <f t="shared" ca="1" si="180"/>
        <v>28.431516610268893</v>
      </c>
      <c r="AG294" s="135">
        <f t="shared" ca="1" si="181"/>
        <v>30.200361405184417</v>
      </c>
      <c r="AH294" s="135">
        <f t="shared" ca="1" si="182"/>
        <v>27.715950124906694</v>
      </c>
      <c r="AI294" s="136">
        <f t="shared" ca="1" si="183"/>
        <v>22.906934493955102</v>
      </c>
      <c r="AJ294" s="136">
        <f t="shared" ca="1" si="184"/>
        <v>30.916374472558378</v>
      </c>
      <c r="AK294" s="135">
        <f t="shared" ca="1" si="185"/>
        <v>21.745903332984788</v>
      </c>
    </row>
    <row r="295" spans="9:37" s="129" customFormat="1" x14ac:dyDescent="0.25">
      <c r="I295" s="132"/>
      <c r="J295" s="129">
        <v>130</v>
      </c>
      <c r="K295" s="129">
        <v>30.922956592869742</v>
      </c>
      <c r="L295" s="129">
        <v>130</v>
      </c>
      <c r="M295" s="129">
        <v>28.431516610268893</v>
      </c>
      <c r="N295" s="129">
        <v>130</v>
      </c>
      <c r="O295" s="129">
        <v>30.200361405184417</v>
      </c>
      <c r="P295" s="129">
        <v>130</v>
      </c>
      <c r="Q295" s="129">
        <v>27.715950124906694</v>
      </c>
      <c r="R295" s="129">
        <v>130</v>
      </c>
      <c r="S295" s="129">
        <v>22.906934493955102</v>
      </c>
      <c r="T295" s="129">
        <v>130</v>
      </c>
      <c r="U295" s="129">
        <v>30.916374472558378</v>
      </c>
      <c r="V295" s="129">
        <v>130</v>
      </c>
      <c r="W295" s="129">
        <v>21.745903332984788</v>
      </c>
      <c r="AD295" s="132">
        <v>140</v>
      </c>
      <c r="AE295" s="135">
        <f t="shared" ca="1" si="179"/>
        <v>29.307155345552953</v>
      </c>
      <c r="AF295" s="135">
        <f t="shared" ca="1" si="180"/>
        <v>26.913973565142157</v>
      </c>
      <c r="AG295" s="135">
        <f t="shared" ca="1" si="181"/>
        <v>28.636174099845157</v>
      </c>
      <c r="AH295" s="135">
        <f t="shared" ca="1" si="182"/>
        <v>26.329220768158699</v>
      </c>
      <c r="AI295" s="135">
        <f t="shared" ca="1" si="183"/>
        <v>21.784004457136497</v>
      </c>
      <c r="AJ295" s="135">
        <f t="shared" ca="1" si="184"/>
        <v>29.301043376692409</v>
      </c>
      <c r="AK295" s="135">
        <f t="shared" ca="1" si="185"/>
        <v>20.705904093378351</v>
      </c>
    </row>
    <row r="296" spans="9:37" s="129" customFormat="1" x14ac:dyDescent="0.25">
      <c r="I296" s="132"/>
      <c r="J296" s="129">
        <v>140</v>
      </c>
      <c r="K296" s="129">
        <v>29.307155345552953</v>
      </c>
      <c r="L296" s="129">
        <v>140</v>
      </c>
      <c r="M296" s="129">
        <v>26.913973565142157</v>
      </c>
      <c r="N296" s="129">
        <v>140</v>
      </c>
      <c r="O296" s="129">
        <v>28.636174099845157</v>
      </c>
      <c r="P296" s="129">
        <v>140</v>
      </c>
      <c r="Q296" s="129">
        <v>26.329220768158699</v>
      </c>
      <c r="R296" s="129">
        <v>140</v>
      </c>
      <c r="S296" s="129">
        <v>21.784004457136497</v>
      </c>
      <c r="T296" s="129">
        <v>140</v>
      </c>
      <c r="U296" s="129">
        <v>29.301043376692409</v>
      </c>
      <c r="V296" s="129">
        <v>140</v>
      </c>
      <c r="W296" s="129">
        <v>20.705904093378351</v>
      </c>
      <c r="AD296" s="132">
        <v>150</v>
      </c>
      <c r="AE296" s="135">
        <f t="shared" ca="1" si="179"/>
        <v>27.906794264545077</v>
      </c>
      <c r="AF296" s="135">
        <f t="shared" ca="1" si="180"/>
        <v>25.598769592698989</v>
      </c>
      <c r="AG296" s="135">
        <f t="shared" ca="1" si="181"/>
        <v>27.280545101884471</v>
      </c>
      <c r="AH296" s="135">
        <f t="shared" ca="1" si="182"/>
        <v>25.127388658977111</v>
      </c>
      <c r="AI296" s="135">
        <f t="shared" ca="1" si="183"/>
        <v>20.810798425227038</v>
      </c>
      <c r="AJ296" s="135">
        <f t="shared" ca="1" si="184"/>
        <v>27.90108976027523</v>
      </c>
      <c r="AK296" s="136">
        <f t="shared" ca="1" si="185"/>
        <v>19.804571419052767</v>
      </c>
    </row>
    <row r="297" spans="9:37" s="129" customFormat="1" x14ac:dyDescent="0.25">
      <c r="I297" s="132"/>
      <c r="J297" s="129">
        <v>150</v>
      </c>
      <c r="K297" s="129">
        <v>27.906794264545077</v>
      </c>
      <c r="L297" s="129">
        <v>150</v>
      </c>
      <c r="M297" s="129">
        <v>25.598769592698989</v>
      </c>
      <c r="N297" s="129">
        <v>150</v>
      </c>
      <c r="O297" s="129">
        <v>27.280545101884471</v>
      </c>
      <c r="P297" s="129">
        <v>150</v>
      </c>
      <c r="Q297" s="129">
        <v>25.127388658977111</v>
      </c>
      <c r="R297" s="129">
        <v>150</v>
      </c>
      <c r="S297" s="129">
        <v>20.810798425227038</v>
      </c>
      <c r="T297" s="129">
        <v>150</v>
      </c>
      <c r="U297" s="129">
        <v>27.90108976027523</v>
      </c>
      <c r="V297" s="129">
        <v>150</v>
      </c>
      <c r="W297" s="129">
        <v>19.804571419052767</v>
      </c>
      <c r="AD297" s="132">
        <v>160</v>
      </c>
      <c r="AE297" s="135">
        <f t="shared" ca="1" si="179"/>
        <v>26.681478318663181</v>
      </c>
      <c r="AF297" s="135">
        <f t="shared" ca="1" si="180"/>
        <v>24.447966116811223</v>
      </c>
      <c r="AG297" s="135">
        <f t="shared" ca="1" si="181"/>
        <v>26.094369728668855</v>
      </c>
      <c r="AH297" s="135">
        <f t="shared" ca="1" si="182"/>
        <v>24.075785563443205</v>
      </c>
      <c r="AI297" s="135">
        <f t="shared" ca="1" si="183"/>
        <v>19.959243147306267</v>
      </c>
      <c r="AJ297" s="135">
        <f t="shared" ca="1" si="184"/>
        <v>26.676130345910202</v>
      </c>
      <c r="AK297" s="135">
        <f t="shared" ca="1" si="185"/>
        <v>19.015905329017887</v>
      </c>
    </row>
    <row r="298" spans="9:37" s="129" customFormat="1" x14ac:dyDescent="0.25">
      <c r="I298" s="132"/>
      <c r="J298" s="129">
        <v>160</v>
      </c>
      <c r="K298" s="129">
        <v>26.681478318663181</v>
      </c>
      <c r="L298" s="129">
        <v>160</v>
      </c>
      <c r="M298" s="129">
        <v>24.447966116811223</v>
      </c>
      <c r="N298" s="129">
        <v>160</v>
      </c>
      <c r="O298" s="129">
        <v>26.094369728668855</v>
      </c>
      <c r="P298" s="129">
        <v>160</v>
      </c>
      <c r="Q298" s="129">
        <v>24.075785563443205</v>
      </c>
      <c r="R298" s="129">
        <v>160</v>
      </c>
      <c r="S298" s="129">
        <v>19.959243147306267</v>
      </c>
      <c r="T298" s="129">
        <v>160</v>
      </c>
      <c r="U298" s="129">
        <v>26.676130345910202</v>
      </c>
      <c r="V298" s="129">
        <v>160</v>
      </c>
      <c r="W298" s="129">
        <v>19.015905329017887</v>
      </c>
      <c r="AD298" s="132">
        <v>170</v>
      </c>
      <c r="AE298" s="135">
        <f t="shared" ca="1" si="179"/>
        <v>25.600317189943858</v>
      </c>
      <c r="AF298" s="135">
        <f t="shared" ca="1" si="180"/>
        <v>23.432551285145536</v>
      </c>
      <c r="AG298" s="135">
        <f t="shared" ca="1" si="181"/>
        <v>25.047744399360976</v>
      </c>
      <c r="AH298" s="135">
        <f t="shared" ca="1" si="182"/>
        <v>23.147900479148596</v>
      </c>
      <c r="AI298" s="135">
        <f t="shared" ca="1" si="183"/>
        <v>19.207870843258519</v>
      </c>
      <c r="AJ298" s="135">
        <f t="shared" ca="1" si="184"/>
        <v>25.595283803823417</v>
      </c>
      <c r="AK298" s="135">
        <f t="shared" ca="1" si="185"/>
        <v>18.320023484869459</v>
      </c>
    </row>
    <row r="299" spans="9:37" s="129" customFormat="1" x14ac:dyDescent="0.25">
      <c r="I299" s="132"/>
      <c r="J299" s="129">
        <v>170</v>
      </c>
      <c r="K299" s="129">
        <v>25.600317189943858</v>
      </c>
      <c r="L299" s="129">
        <v>170</v>
      </c>
      <c r="M299" s="129">
        <v>23.432551285145536</v>
      </c>
      <c r="N299" s="129">
        <v>170</v>
      </c>
      <c r="O299" s="129">
        <v>25.047744399360976</v>
      </c>
      <c r="P299" s="129">
        <v>170</v>
      </c>
      <c r="Q299" s="129">
        <v>23.147900479148596</v>
      </c>
      <c r="R299" s="129">
        <v>170</v>
      </c>
      <c r="S299" s="129">
        <v>19.207870843258519</v>
      </c>
      <c r="T299" s="129">
        <v>170</v>
      </c>
      <c r="U299" s="129">
        <v>25.595283803823417</v>
      </c>
      <c r="V299" s="129">
        <v>170</v>
      </c>
      <c r="W299" s="129">
        <v>18.320023484869459</v>
      </c>
      <c r="AD299" s="132">
        <v>180</v>
      </c>
      <c r="AE299" s="135">
        <f t="shared" ca="1" si="179"/>
        <v>24.639285075526693</v>
      </c>
      <c r="AF299" s="135">
        <f t="shared" ca="1" si="180"/>
        <v>22.52996032366493</v>
      </c>
      <c r="AG299" s="135">
        <f t="shared" ca="1" si="181"/>
        <v>24.117410773309512</v>
      </c>
      <c r="AH299" s="135">
        <f t="shared" ca="1" si="182"/>
        <v>22.323113737553381</v>
      </c>
      <c r="AI299" s="135">
        <f t="shared" ca="1" si="183"/>
        <v>18.539984350771636</v>
      </c>
      <c r="AJ299" s="135">
        <f t="shared" ca="1" si="184"/>
        <v>24.634531321968488</v>
      </c>
      <c r="AK299" s="135">
        <f t="shared" ca="1" si="185"/>
        <v>17.701461845626412</v>
      </c>
    </row>
    <row r="300" spans="9:37" s="129" customFormat="1" x14ac:dyDescent="0.25">
      <c r="I300" s="132"/>
      <c r="J300" s="129">
        <v>180</v>
      </c>
      <c r="K300" s="129">
        <v>24.639285075526693</v>
      </c>
      <c r="L300" s="129">
        <v>180</v>
      </c>
      <c r="M300" s="129">
        <v>22.52996032366493</v>
      </c>
      <c r="N300" s="129">
        <v>180</v>
      </c>
      <c r="O300" s="129">
        <v>24.117410773309512</v>
      </c>
      <c r="P300" s="129">
        <v>180</v>
      </c>
      <c r="Q300" s="129">
        <v>22.323113737553381</v>
      </c>
      <c r="R300" s="129">
        <v>180</v>
      </c>
      <c r="S300" s="129">
        <v>18.539984350771636</v>
      </c>
      <c r="T300" s="129">
        <v>180</v>
      </c>
      <c r="U300" s="129">
        <v>24.634531321968488</v>
      </c>
      <c r="V300" s="129">
        <v>180</v>
      </c>
      <c r="W300" s="129">
        <v>17.701461845626412</v>
      </c>
      <c r="AD300" s="132">
        <v>190</v>
      </c>
      <c r="AE300" s="135">
        <f t="shared" ca="1" si="179"/>
        <v>23.779414236311322</v>
      </c>
      <c r="AF300" s="135">
        <f t="shared" ca="1" si="180"/>
        <v>21.722378937077018</v>
      </c>
      <c r="AG300" s="135">
        <f t="shared" ca="1" si="181"/>
        <v>23.2850070026319</v>
      </c>
      <c r="AH300" s="135">
        <f t="shared" ca="1" si="182"/>
        <v>21.585146652968191</v>
      </c>
      <c r="AI300" s="135">
        <f t="shared" ca="1" si="183"/>
        <v>17.942401699599163</v>
      </c>
      <c r="AJ300" s="135">
        <f t="shared" ca="1" si="184"/>
        <v>23.774910680308825</v>
      </c>
      <c r="AK300" s="135">
        <f t="shared" ca="1" si="185"/>
        <v>17.14801195788263</v>
      </c>
    </row>
    <row r="301" spans="9:37" s="129" customFormat="1" x14ac:dyDescent="0.25">
      <c r="I301" s="132"/>
      <c r="J301" s="129">
        <v>190</v>
      </c>
      <c r="K301" s="129">
        <v>23.779414236311322</v>
      </c>
      <c r="L301" s="129">
        <v>190</v>
      </c>
      <c r="M301" s="129">
        <v>21.722378937077018</v>
      </c>
      <c r="N301" s="129">
        <v>190</v>
      </c>
      <c r="O301" s="129">
        <v>23.2850070026319</v>
      </c>
      <c r="P301" s="129">
        <v>190</v>
      </c>
      <c r="Q301" s="129">
        <v>21.585146652968191</v>
      </c>
      <c r="R301" s="129">
        <v>190</v>
      </c>
      <c r="S301" s="129">
        <v>17.942401699599163</v>
      </c>
      <c r="T301" s="129">
        <v>190</v>
      </c>
      <c r="U301" s="129">
        <v>23.774910680308825</v>
      </c>
      <c r="V301" s="129">
        <v>190</v>
      </c>
      <c r="W301" s="129">
        <v>17.14801195788263</v>
      </c>
      <c r="AD301" s="132">
        <v>200</v>
      </c>
      <c r="AE301" s="135">
        <f t="shared" ca="1" si="179"/>
        <v>23.005530481017498</v>
      </c>
      <c r="AF301" s="135">
        <f t="shared" ca="1" si="180"/>
        <v>20.995555689147899</v>
      </c>
      <c r="AG301" s="135">
        <f t="shared" ca="1" si="181"/>
        <v>22.535843609022042</v>
      </c>
      <c r="AH301" s="135">
        <f t="shared" ca="1" si="182"/>
        <v>20.920976276841522</v>
      </c>
      <c r="AI301" s="135">
        <f t="shared" ca="1" si="183"/>
        <v>17.404577313543932</v>
      </c>
      <c r="AJ301" s="135">
        <f t="shared" ca="1" si="184"/>
        <v>23.001252102815116</v>
      </c>
      <c r="AK301" s="135">
        <f t="shared" ca="1" si="185"/>
        <v>16.649907058913232</v>
      </c>
    </row>
    <row r="302" spans="9:37" s="129" customFormat="1" x14ac:dyDescent="0.25">
      <c r="I302" s="132"/>
      <c r="J302" s="129">
        <v>200</v>
      </c>
      <c r="K302" s="129">
        <v>23.005530481017498</v>
      </c>
      <c r="L302" s="129">
        <v>200</v>
      </c>
      <c r="M302" s="129">
        <v>20.995555689147899</v>
      </c>
      <c r="N302" s="129">
        <v>200</v>
      </c>
      <c r="O302" s="129">
        <v>22.535843609022042</v>
      </c>
      <c r="P302" s="129">
        <v>200</v>
      </c>
      <c r="Q302" s="129">
        <v>20.920976276841522</v>
      </c>
      <c r="R302" s="129">
        <v>200</v>
      </c>
      <c r="S302" s="129">
        <v>17.404577313543932</v>
      </c>
      <c r="T302" s="129">
        <v>200</v>
      </c>
      <c r="U302" s="129">
        <v>23.001252102815116</v>
      </c>
      <c r="V302" s="129">
        <v>200</v>
      </c>
      <c r="W302" s="129">
        <v>16.649907058913232</v>
      </c>
      <c r="AD302" s="132">
        <v>210</v>
      </c>
      <c r="AE302" s="135">
        <f t="shared" ca="1" si="179"/>
        <v>22.305349940513555</v>
      </c>
      <c r="AF302" s="135">
        <f t="shared" ca="1" si="180"/>
        <v>20.337953702926313</v>
      </c>
      <c r="AG302" s="135">
        <f t="shared" ca="1" si="181"/>
        <v>21.858029110041695</v>
      </c>
      <c r="AH302" s="135">
        <f t="shared" ca="1" si="182"/>
        <v>20.320060222250724</v>
      </c>
      <c r="AI302" s="135">
        <f t="shared" ca="1" si="183"/>
        <v>16.9179742975892</v>
      </c>
      <c r="AJ302" s="135">
        <f t="shared" ca="1" si="184"/>
        <v>22.30127529460653</v>
      </c>
      <c r="AK302" s="135">
        <f t="shared" ca="1" si="185"/>
        <v>16.199240721750446</v>
      </c>
    </row>
    <row r="303" spans="9:37" s="129" customFormat="1" x14ac:dyDescent="0.25">
      <c r="I303" s="132"/>
      <c r="J303" s="129">
        <v>210</v>
      </c>
      <c r="K303" s="129">
        <v>22.305349940513555</v>
      </c>
      <c r="L303" s="129">
        <v>210</v>
      </c>
      <c r="M303" s="129">
        <v>20.337953702926313</v>
      </c>
      <c r="N303" s="129">
        <v>210</v>
      </c>
      <c r="O303" s="129">
        <v>21.858029110041695</v>
      </c>
      <c r="P303" s="129">
        <v>210</v>
      </c>
      <c r="Q303" s="129">
        <v>20.320060222250724</v>
      </c>
      <c r="R303" s="129">
        <v>210</v>
      </c>
      <c r="S303" s="129">
        <v>16.9179742975892</v>
      </c>
      <c r="T303" s="129">
        <v>210</v>
      </c>
      <c r="U303" s="129">
        <v>22.30127529460653</v>
      </c>
      <c r="V303" s="129">
        <v>210</v>
      </c>
      <c r="W303" s="129">
        <v>16.199240721750446</v>
      </c>
      <c r="AD303" s="132">
        <v>220</v>
      </c>
      <c r="AE303" s="135">
        <f t="shared" ca="1" si="179"/>
        <v>21.668822176419066</v>
      </c>
      <c r="AF303" s="135">
        <f t="shared" ca="1" si="180"/>
        <v>19.740133715452146</v>
      </c>
      <c r="AG303" s="135">
        <f t="shared" ca="1" si="181"/>
        <v>21.241834110968654</v>
      </c>
      <c r="AH303" s="135">
        <f t="shared" ca="1" si="182"/>
        <v>19.773772899895455</v>
      </c>
      <c r="AI303" s="135">
        <f t="shared" ca="1" si="183"/>
        <v>16.475607919448542</v>
      </c>
      <c r="AJ303" s="135">
        <f t="shared" ca="1" si="184"/>
        <v>21.664932741689633</v>
      </c>
      <c r="AK303" s="135">
        <f t="shared" ca="1" si="185"/>
        <v>15.789544051602448</v>
      </c>
    </row>
    <row r="304" spans="9:37" s="129" customFormat="1" x14ac:dyDescent="0.25">
      <c r="I304" s="132"/>
      <c r="J304" s="129">
        <v>220</v>
      </c>
      <c r="K304" s="129">
        <v>21.668822176419066</v>
      </c>
      <c r="L304" s="129">
        <v>220</v>
      </c>
      <c r="M304" s="129">
        <v>19.740133715452146</v>
      </c>
      <c r="N304" s="129">
        <v>220</v>
      </c>
      <c r="O304" s="129">
        <v>21.241834110968654</v>
      </c>
      <c r="P304" s="129">
        <v>220</v>
      </c>
      <c r="Q304" s="129">
        <v>19.773772899895455</v>
      </c>
      <c r="R304" s="129">
        <v>220</v>
      </c>
      <c r="S304" s="129">
        <v>16.475607919448542</v>
      </c>
      <c r="T304" s="129">
        <v>220</v>
      </c>
      <c r="U304" s="129">
        <v>21.664932741689633</v>
      </c>
      <c r="V304" s="129">
        <v>220</v>
      </c>
      <c r="W304" s="129">
        <v>15.789544051602448</v>
      </c>
      <c r="AD304" s="132">
        <v>230</v>
      </c>
      <c r="AE304" s="135">
        <f t="shared" ca="1" si="179"/>
        <v>21.087644652680623</v>
      </c>
      <c r="AF304" s="135">
        <f t="shared" ca="1" si="180"/>
        <v>19.194298074714862</v>
      </c>
      <c r="AG304" s="135">
        <f t="shared" ca="1" si="181"/>
        <v>20.679221285728051</v>
      </c>
      <c r="AH304" s="135">
        <f t="shared" ca="1" si="182"/>
        <v>19.274988822962378</v>
      </c>
      <c r="AI304" s="135">
        <f t="shared" ca="1" si="183"/>
        <v>16.071708182885327</v>
      </c>
      <c r="AJ304" s="135">
        <f t="shared" ca="1" si="184"/>
        <v>21.083924323808983</v>
      </c>
      <c r="AK304" s="135">
        <f t="shared" ca="1" si="185"/>
        <v>15.415473178858631</v>
      </c>
    </row>
    <row r="305" spans="9:37" s="129" customFormat="1" x14ac:dyDescent="0.25">
      <c r="I305" s="132"/>
      <c r="J305" s="129">
        <v>230</v>
      </c>
      <c r="K305" s="129">
        <v>21.087644652680623</v>
      </c>
      <c r="L305" s="129">
        <v>230</v>
      </c>
      <c r="M305" s="129">
        <v>19.194298074714862</v>
      </c>
      <c r="N305" s="129">
        <v>230</v>
      </c>
      <c r="O305" s="129">
        <v>20.679221285728051</v>
      </c>
      <c r="P305" s="129">
        <v>230</v>
      </c>
      <c r="Q305" s="129">
        <v>19.274988822962378</v>
      </c>
      <c r="R305" s="129">
        <v>230</v>
      </c>
      <c r="S305" s="129">
        <v>16.071708182885327</v>
      </c>
      <c r="T305" s="129">
        <v>230</v>
      </c>
      <c r="U305" s="129">
        <v>21.083924323808983</v>
      </c>
      <c r="V305" s="129">
        <v>230</v>
      </c>
      <c r="W305" s="129">
        <v>15.415473178858631</v>
      </c>
      <c r="AD305" s="132">
        <v>240</v>
      </c>
      <c r="AE305" s="135">
        <f t="shared" ca="1" si="179"/>
        <v>20.55489858925371</v>
      </c>
      <c r="AF305" s="135">
        <f t="shared" ca="1" si="180"/>
        <v>18.693948737372349</v>
      </c>
      <c r="AG305" s="135">
        <f t="shared" ca="1" si="181"/>
        <v>20.163492862590832</v>
      </c>
      <c r="AH305" s="135">
        <f t="shared" ca="1" si="182"/>
        <v>18.817770085773727</v>
      </c>
      <c r="AI305" s="135">
        <f t="shared" ca="1" si="183"/>
        <v>15.701466757702384</v>
      </c>
      <c r="AJ305" s="135">
        <f t="shared" ca="1" si="184"/>
        <v>20.551333274085057</v>
      </c>
      <c r="AK305" s="135">
        <f t="shared" ca="1" si="185"/>
        <v>15.072574878843463</v>
      </c>
    </row>
    <row r="306" spans="9:37" s="129" customFormat="1" x14ac:dyDescent="0.25">
      <c r="I306" s="132"/>
      <c r="J306" s="129">
        <v>240</v>
      </c>
      <c r="K306" s="129">
        <v>20.55489858925371</v>
      </c>
      <c r="L306" s="129">
        <v>240</v>
      </c>
      <c r="M306" s="129">
        <v>18.693948737372349</v>
      </c>
      <c r="N306" s="129">
        <v>240</v>
      </c>
      <c r="O306" s="129">
        <v>20.163492862590832</v>
      </c>
      <c r="P306" s="129">
        <v>240</v>
      </c>
      <c r="Q306" s="129">
        <v>18.817770085773727</v>
      </c>
      <c r="R306" s="129">
        <v>240</v>
      </c>
      <c r="S306" s="129">
        <v>15.701466757702384</v>
      </c>
      <c r="T306" s="129">
        <v>240</v>
      </c>
      <c r="U306" s="129">
        <v>20.551333274085057</v>
      </c>
      <c r="V306" s="129">
        <v>240</v>
      </c>
      <c r="W306" s="129">
        <v>15.072574878843463</v>
      </c>
      <c r="AD306" s="132">
        <v>250</v>
      </c>
      <c r="AE306" s="135">
        <f t="shared" ca="1" si="179"/>
        <v>20.064772210900955</v>
      </c>
      <c r="AF306" s="135">
        <f t="shared" ca="1" si="180"/>
        <v>18.233627347017244</v>
      </c>
      <c r="AG306" s="135">
        <f t="shared" ca="1" si="181"/>
        <v>19.689022713304588</v>
      </c>
      <c r="AH306" s="135">
        <f t="shared" ca="1" si="182"/>
        <v>18.397128847560172</v>
      </c>
      <c r="AI306" s="135">
        <f t="shared" ca="1" si="183"/>
        <v>15.360844646534071</v>
      </c>
      <c r="AJ306" s="135">
        <f t="shared" ca="1" si="184"/>
        <v>20.061349508339045</v>
      </c>
      <c r="AK306" s="135">
        <f t="shared" ca="1" si="185"/>
        <v>14.757108442829511</v>
      </c>
    </row>
    <row r="307" spans="9:37" s="129" customFormat="1" x14ac:dyDescent="0.25">
      <c r="I307" s="132"/>
      <c r="J307" s="129">
        <v>250</v>
      </c>
      <c r="K307" s="129">
        <v>20.064772210900955</v>
      </c>
      <c r="L307" s="129">
        <v>250</v>
      </c>
      <c r="M307" s="129">
        <v>18.233627347017244</v>
      </c>
      <c r="N307" s="129">
        <v>250</v>
      </c>
      <c r="O307" s="129">
        <v>19.689022713304588</v>
      </c>
      <c r="P307" s="129">
        <v>250</v>
      </c>
      <c r="Q307" s="129">
        <v>18.397128847560172</v>
      </c>
      <c r="R307" s="129">
        <v>250</v>
      </c>
      <c r="S307" s="129">
        <v>15.360844646534071</v>
      </c>
      <c r="T307" s="129">
        <v>250</v>
      </c>
      <c r="U307" s="129">
        <v>20.061349508339045</v>
      </c>
      <c r="V307" s="129">
        <v>250</v>
      </c>
      <c r="W307" s="129">
        <v>14.757108442829511</v>
      </c>
      <c r="AD307" s="132">
        <v>260</v>
      </c>
      <c r="AE307" s="135">
        <f t="shared" ca="1" si="179"/>
        <v>19.612347861652257</v>
      </c>
      <c r="AF307" s="135">
        <f t="shared" ca="1" si="180"/>
        <v>17.808715294381759</v>
      </c>
      <c r="AG307" s="135">
        <f t="shared" ca="1" si="181"/>
        <v>19.251050267809592</v>
      </c>
      <c r="AH307" s="135">
        <f t="shared" ca="1" si="182"/>
        <v>18.008844627670733</v>
      </c>
      <c r="AI307" s="135">
        <f t="shared" ca="1" si="183"/>
        <v>15.04642423622486</v>
      </c>
      <c r="AJ307" s="135">
        <f t="shared" ca="1" si="184"/>
        <v>19.609056801496575</v>
      </c>
      <c r="AK307" s="135">
        <f t="shared" ca="1" si="185"/>
        <v>14.465908655739705</v>
      </c>
    </row>
    <row r="308" spans="9:37" s="129" customFormat="1" x14ac:dyDescent="0.25">
      <c r="I308" s="132"/>
      <c r="J308" s="129">
        <v>260</v>
      </c>
      <c r="K308" s="129">
        <v>19.612347861652257</v>
      </c>
      <c r="L308" s="129">
        <v>260</v>
      </c>
      <c r="M308" s="129">
        <v>17.808715294381759</v>
      </c>
      <c r="N308" s="129">
        <v>260</v>
      </c>
      <c r="O308" s="129">
        <v>19.251050267809592</v>
      </c>
      <c r="P308" s="129">
        <v>260</v>
      </c>
      <c r="Q308" s="129">
        <v>18.008844627670733</v>
      </c>
      <c r="R308" s="129">
        <v>260</v>
      </c>
      <c r="S308" s="129">
        <v>15.04642423622486</v>
      </c>
      <c r="T308" s="129">
        <v>260</v>
      </c>
      <c r="U308" s="129">
        <v>19.609056801496575</v>
      </c>
      <c r="V308" s="129">
        <v>260</v>
      </c>
      <c r="W308" s="129">
        <v>14.465908655739705</v>
      </c>
      <c r="AD308" s="132">
        <v>270</v>
      </c>
      <c r="AE308" s="135">
        <f t="shared" ca="1" si="179"/>
        <v>19.193436427162712</v>
      </c>
      <c r="AF308" s="135">
        <f t="shared" ca="1" si="180"/>
        <v>17.415278208608157</v>
      </c>
      <c r="AG308" s="135">
        <f t="shared" ca="1" si="181"/>
        <v>18.845520225684606</v>
      </c>
      <c r="AH308" s="135">
        <f t="shared" ca="1" si="182"/>
        <v>17.64932220184718</v>
      </c>
      <c r="AI308" s="135">
        <f t="shared" ca="1" si="183"/>
        <v>14.755294226679295</v>
      </c>
      <c r="AJ308" s="135">
        <f t="shared" ca="1" si="184"/>
        <v>19.190267258123917</v>
      </c>
      <c r="AK308" s="135">
        <f t="shared" ca="1" si="185"/>
        <v>14.196279223249148</v>
      </c>
    </row>
    <row r="309" spans="9:37" s="129" customFormat="1" x14ac:dyDescent="0.25">
      <c r="I309" s="132"/>
      <c r="J309" s="129">
        <v>270</v>
      </c>
      <c r="K309" s="129">
        <v>19.193436427162712</v>
      </c>
      <c r="L309" s="129">
        <v>270</v>
      </c>
      <c r="M309" s="129">
        <v>17.415278208608157</v>
      </c>
      <c r="N309" s="129">
        <v>270</v>
      </c>
      <c r="O309" s="129">
        <v>18.845520225684606</v>
      </c>
      <c r="P309" s="129">
        <v>270</v>
      </c>
      <c r="Q309" s="129">
        <v>17.64932220184718</v>
      </c>
      <c r="R309" s="129">
        <v>270</v>
      </c>
      <c r="S309" s="129">
        <v>14.755294226679295</v>
      </c>
      <c r="T309" s="129">
        <v>270</v>
      </c>
      <c r="U309" s="129">
        <v>19.190267258123917</v>
      </c>
      <c r="V309" s="129">
        <v>270</v>
      </c>
      <c r="W309" s="129">
        <v>14.196279223249148</v>
      </c>
      <c r="AD309" s="132">
        <v>280</v>
      </c>
      <c r="AE309" s="135">
        <f t="shared" ca="1" si="179"/>
        <v>18.804447237993863</v>
      </c>
      <c r="AF309" s="135">
        <f t="shared" ca="1" si="180"/>
        <v>17.049943771818388</v>
      </c>
      <c r="AG309" s="135">
        <f t="shared" ca="1" si="181"/>
        <v>18.468956615139966</v>
      </c>
      <c r="AH309" s="135">
        <f t="shared" ca="1" si="182"/>
        <v>17.315479949296737</v>
      </c>
      <c r="AI309" s="135">
        <f t="shared" ca="1" si="183"/>
        <v>14.484959217815559</v>
      </c>
      <c r="AJ309" s="135">
        <f t="shared" ca="1" si="184"/>
        <v>18.80139125356359</v>
      </c>
      <c r="AK309" s="135">
        <f t="shared" ca="1" si="185"/>
        <v>13.945909035936484</v>
      </c>
    </row>
    <row r="310" spans="9:37" s="129" customFormat="1" x14ac:dyDescent="0.25">
      <c r="I310" s="132"/>
      <c r="J310" s="129">
        <v>280</v>
      </c>
      <c r="K310" s="129">
        <v>18.804447237993863</v>
      </c>
      <c r="L310" s="129">
        <v>280</v>
      </c>
      <c r="M310" s="129">
        <v>17.049943771818388</v>
      </c>
      <c r="N310" s="129">
        <v>280</v>
      </c>
      <c r="O310" s="129">
        <v>18.468956615139966</v>
      </c>
      <c r="P310" s="129">
        <v>280</v>
      </c>
      <c r="Q310" s="129">
        <v>17.315479949296737</v>
      </c>
      <c r="R310" s="129">
        <v>280</v>
      </c>
      <c r="S310" s="129">
        <v>14.484959217815559</v>
      </c>
      <c r="T310" s="129">
        <v>280</v>
      </c>
      <c r="U310" s="129">
        <v>18.80139125356359</v>
      </c>
      <c r="V310" s="129">
        <v>280</v>
      </c>
      <c r="W310" s="129">
        <v>13.945909035936484</v>
      </c>
    </row>
    <row r="311" spans="9:37" s="129" customFormat="1" x14ac:dyDescent="0.25">
      <c r="I311" s="132"/>
    </row>
    <row r="312" spans="9:37" s="129" customFormat="1" x14ac:dyDescent="0.25">
      <c r="I312" s="132"/>
      <c r="J312" s="129" t="s">
        <v>70</v>
      </c>
      <c r="AE312" s="129" t="str">
        <f ca="1">AE290</f>
        <v>NaNMC</v>
      </c>
      <c r="AF312" s="132" t="str">
        <f t="shared" ref="AF312:AK312" ca="1" si="186">AF290</f>
        <v>NaMVP</v>
      </c>
      <c r="AG312" s="132" t="str">
        <f t="shared" ca="1" si="186"/>
        <v>NaMMO</v>
      </c>
      <c r="AH312" s="132" t="str">
        <f t="shared" ca="1" si="186"/>
        <v>NaNMMT</v>
      </c>
      <c r="AI312" s="132" t="str">
        <f t="shared" ca="1" si="186"/>
        <v>NaPBA</v>
      </c>
      <c r="AJ312" s="132" t="str">
        <f t="shared" ca="1" si="186"/>
        <v>LiNMC</v>
      </c>
      <c r="AK312" s="132" t="str">
        <f t="shared" ca="1" si="186"/>
        <v>LiFP</v>
      </c>
    </row>
    <row r="313" spans="9:37" s="129" customFormat="1" x14ac:dyDescent="0.25">
      <c r="I313" s="132"/>
      <c r="J313" s="131">
        <f ca="1">INDEX(L126:L131,MATCH($L$134,$K$126:$K$131,0))</f>
        <v>2.2569581903579678E-2</v>
      </c>
      <c r="K313" s="129">
        <v>10</v>
      </c>
      <c r="L313" s="131">
        <f ca="1">INDEX(M126:M131,MATCH($L$134,$K$126:$K$131,0))</f>
        <v>4.4963417318092086E-2</v>
      </c>
      <c r="M313" s="129">
        <v>10</v>
      </c>
      <c r="N313" s="131">
        <f ca="1">INDEX(N126:N131,MATCH($L$134,$K$126:$K$131,0))</f>
        <v>1.3861184291974889E-2</v>
      </c>
      <c r="O313" s="129">
        <v>10</v>
      </c>
      <c r="P313" s="131">
        <f ca="1">INDEX(O126:O131,MATCH($L$134,$K$126:$K$131,0))</f>
        <v>1.3805441131774716E-2</v>
      </c>
      <c r="Q313" s="129">
        <v>10</v>
      </c>
      <c r="R313" s="131">
        <f ca="1">INDEX(P126:P131,MATCH($L$134,$K$126:$K$131,0))</f>
        <v>1.1403629500699156E-2</v>
      </c>
      <c r="S313" s="129">
        <v>10</v>
      </c>
      <c r="T313" s="131">
        <f ca="1">INDEX(Q126:Q131,MATCH($L$134,$K$126:$K$131,0))</f>
        <v>1.5708676487806734E-2</v>
      </c>
      <c r="U313" s="129">
        <v>10</v>
      </c>
      <c r="V313" s="131">
        <f ca="1">INDEX(R126:R131,MATCH($L$134,$K$126:$K$131,0))</f>
        <v>1.2924898597366891E-2</v>
      </c>
      <c r="W313" s="129">
        <v>10</v>
      </c>
      <c r="AD313" s="132">
        <v>100</v>
      </c>
      <c r="AE313" s="135">
        <f t="shared" ref="AE313:AE331" ca="1" si="187">OFFSET(K314,,AE$137,,)</f>
        <v>2.7790517612769461E-2</v>
      </c>
      <c r="AF313" s="135">
        <f t="shared" ref="AF313:AF331" ca="1" si="188">OFFSET(L314,,AF$137,,)</f>
        <v>6.4834588249788078E-2</v>
      </c>
      <c r="AG313" s="135">
        <f t="shared" ref="AG313:AG331" ca="1" si="189">OFFSET(M314,,AG$137,,)</f>
        <v>1.7097839645834164E-2</v>
      </c>
      <c r="AH313" s="135">
        <f t="shared" ref="AH313:AH331" ca="1" si="190">OFFSET(N314,,AH$137,,)</f>
        <v>1.7842936653025616E-2</v>
      </c>
      <c r="AI313" s="135">
        <f t="shared" ref="AI313:AI331" ca="1" si="191">OFFSET(O314,,AI$137,,)</f>
        <v>1.2443241679184857E-2</v>
      </c>
      <c r="AJ313" s="135">
        <f t="shared" ref="AJ313:AJ331" ca="1" si="192">OFFSET(P314,,AJ$137,,)</f>
        <v>2.8648053268666551E-2</v>
      </c>
      <c r="AK313" s="135">
        <f t="shared" ref="AK313:AK331" ca="1" si="193">OFFSET(Q314,,AK$137,,)</f>
        <v>1.8609293395426267E-2</v>
      </c>
    </row>
    <row r="314" spans="9:37" s="129" customFormat="1" x14ac:dyDescent="0.25">
      <c r="I314" s="132"/>
      <c r="J314" s="129">
        <v>100</v>
      </c>
      <c r="K314" s="129">
        <f t="dataTable" ref="K314:K332" dt2D="1" dtr="1" r1="L9" r2="L12" ca="1"/>
        <v>2.7790517612769461E-2</v>
      </c>
      <c r="L314" s="129">
        <v>100</v>
      </c>
      <c r="M314" s="129">
        <f t="dataTable" ref="M314:M332" dt2D="1" dtr="1" r1="M9" r2="M12" ca="1"/>
        <v>6.4834588249788078E-2</v>
      </c>
      <c r="N314" s="129">
        <v>100</v>
      </c>
      <c r="O314" s="129">
        <f t="dataTable" ref="O314:O332" dt2D="1" dtr="1" r1="N9" r2="N12" ca="1"/>
        <v>1.7097839645834164E-2</v>
      </c>
      <c r="P314" s="129">
        <v>100</v>
      </c>
      <c r="Q314" s="129">
        <f t="dataTable" ref="Q314:Q332" dt2D="1" dtr="1" r1="O9" r2="O12" ca="1"/>
        <v>1.7842936653025616E-2</v>
      </c>
      <c r="R314" s="129">
        <v>100</v>
      </c>
      <c r="S314" s="129">
        <f t="dataTable" ref="S314:S332" dt2D="1" dtr="1" r1="P9" r2="P12" ca="1"/>
        <v>1.2443241679184857E-2</v>
      </c>
      <c r="T314" s="129">
        <v>100</v>
      </c>
      <c r="U314" s="129">
        <f t="dataTable" ref="U314:U332" dt2D="1" dtr="1" r1="Q9" r2="Q12" ca="1"/>
        <v>2.8648053268666551E-2</v>
      </c>
      <c r="V314" s="129">
        <v>100</v>
      </c>
      <c r="W314" s="129">
        <f t="dataTable" ref="W314:W332" dt2D="1" dtr="1" r1="R9" r2="R12" ca="1"/>
        <v>1.8609293395426267E-2</v>
      </c>
      <c r="AD314" s="132">
        <v>110</v>
      </c>
      <c r="AE314" s="135">
        <f t="shared" ca="1" si="187"/>
        <v>2.6008725102517696E-2</v>
      </c>
      <c r="AF314" s="135">
        <f t="shared" ca="1" si="188"/>
        <v>5.9585069865398722E-2</v>
      </c>
      <c r="AG314" s="135">
        <f t="shared" ca="1" si="189"/>
        <v>1.6288108768940147E-2</v>
      </c>
      <c r="AH314" s="135">
        <f t="shared" ca="1" si="190"/>
        <v>1.6965469684568746E-2</v>
      </c>
      <c r="AI314" s="135">
        <f t="shared" ca="1" si="191"/>
        <v>1.1956572983032177E-2</v>
      </c>
      <c r="AJ314" s="135">
        <f t="shared" ca="1" si="192"/>
        <v>2.6788302971515045E-2</v>
      </c>
      <c r="AK314" s="135">
        <f t="shared" ca="1" si="193"/>
        <v>1.7562074543251642E-2</v>
      </c>
    </row>
    <row r="315" spans="9:37" s="129" customFormat="1" x14ac:dyDescent="0.25">
      <c r="I315" s="132"/>
      <c r="J315" s="129">
        <v>110</v>
      </c>
      <c r="K315" s="129">
        <v>2.6008725102517696E-2</v>
      </c>
      <c r="L315" s="129">
        <v>110</v>
      </c>
      <c r="M315" s="129">
        <v>5.9585069865398722E-2</v>
      </c>
      <c r="N315" s="129">
        <v>110</v>
      </c>
      <c r="O315" s="129">
        <v>1.6288108768940147E-2</v>
      </c>
      <c r="P315" s="129">
        <v>110</v>
      </c>
      <c r="Q315" s="129">
        <v>1.6965469684568746E-2</v>
      </c>
      <c r="R315" s="129">
        <v>110</v>
      </c>
      <c r="S315" s="129">
        <v>1.1956572983032177E-2</v>
      </c>
      <c r="T315" s="129">
        <v>110</v>
      </c>
      <c r="U315" s="129">
        <v>2.6788302971515045E-2</v>
      </c>
      <c r="V315" s="129">
        <v>110</v>
      </c>
      <c r="W315" s="129">
        <v>1.7562074543251642E-2</v>
      </c>
      <c r="AD315" s="132">
        <v>120</v>
      </c>
      <c r="AE315" s="135">
        <f t="shared" ca="1" si="187"/>
        <v>2.4523898010641219E-2</v>
      </c>
      <c r="AF315" s="135">
        <f t="shared" ca="1" si="188"/>
        <v>5.5210471211740955E-2</v>
      </c>
      <c r="AG315" s="135">
        <f t="shared" ca="1" si="189"/>
        <v>1.5613333038195136E-2</v>
      </c>
      <c r="AH315" s="135">
        <f t="shared" ca="1" si="190"/>
        <v>1.6234247210854681E-2</v>
      </c>
      <c r="AI315" s="135">
        <f t="shared" ca="1" si="191"/>
        <v>1.1551015736238276E-2</v>
      </c>
      <c r="AJ315" s="135">
        <f t="shared" ca="1" si="192"/>
        <v>2.5238511057222125E-2</v>
      </c>
      <c r="AK315" s="135">
        <f t="shared" ca="1" si="193"/>
        <v>1.668939216643945E-2</v>
      </c>
    </row>
    <row r="316" spans="9:37" s="129" customFormat="1" x14ac:dyDescent="0.25">
      <c r="I316" s="132"/>
      <c r="J316" s="129">
        <v>120</v>
      </c>
      <c r="K316" s="129">
        <v>2.4523898010641219E-2</v>
      </c>
      <c r="L316" s="129">
        <v>120</v>
      </c>
      <c r="M316" s="129">
        <v>5.5210471211740955E-2</v>
      </c>
      <c r="N316" s="129">
        <v>120</v>
      </c>
      <c r="O316" s="129">
        <v>1.5613333038195136E-2</v>
      </c>
      <c r="P316" s="129">
        <v>120</v>
      </c>
      <c r="Q316" s="129">
        <v>1.6234247210854681E-2</v>
      </c>
      <c r="R316" s="129">
        <v>120</v>
      </c>
      <c r="S316" s="129">
        <v>1.1551015736238276E-2</v>
      </c>
      <c r="T316" s="129">
        <v>120</v>
      </c>
      <c r="U316" s="129">
        <v>2.5238511057222125E-2</v>
      </c>
      <c r="V316" s="129">
        <v>120</v>
      </c>
      <c r="W316" s="129">
        <v>1.668939216643945E-2</v>
      </c>
      <c r="AD316" s="132">
        <v>130</v>
      </c>
      <c r="AE316" s="135">
        <f t="shared" ca="1" si="187"/>
        <v>2.3267505855976513E-2</v>
      </c>
      <c r="AF316" s="135">
        <f t="shared" ca="1" si="188"/>
        <v>5.1508887735568984E-2</v>
      </c>
      <c r="AG316" s="135">
        <f t="shared" ca="1" si="189"/>
        <v>1.504236895833397E-2</v>
      </c>
      <c r="AH316" s="135">
        <f t="shared" ca="1" si="190"/>
        <v>1.5615520502327399E-2</v>
      </c>
      <c r="AI316" s="136">
        <f t="shared" ca="1" si="191"/>
        <v>1.1207851912028053E-2</v>
      </c>
      <c r="AJ316" s="136">
        <f t="shared" ca="1" si="192"/>
        <v>2.3927148668205039E-2</v>
      </c>
      <c r="AK316" s="135">
        <f t="shared" ca="1" si="193"/>
        <v>1.5950968616829136E-2</v>
      </c>
    </row>
    <row r="317" spans="9:37" s="129" customFormat="1" x14ac:dyDescent="0.25">
      <c r="I317" s="132"/>
      <c r="J317" s="129">
        <v>130</v>
      </c>
      <c r="K317" s="129">
        <v>2.3267505855976513E-2</v>
      </c>
      <c r="L317" s="129">
        <v>130</v>
      </c>
      <c r="M317" s="129">
        <v>5.1508887735568984E-2</v>
      </c>
      <c r="N317" s="129">
        <v>130</v>
      </c>
      <c r="O317" s="129">
        <v>1.504236895833397E-2</v>
      </c>
      <c r="P317" s="129">
        <v>130</v>
      </c>
      <c r="Q317" s="129">
        <v>1.5615520502327399E-2</v>
      </c>
      <c r="R317" s="129">
        <v>130</v>
      </c>
      <c r="S317" s="129">
        <v>1.1207851912028053E-2</v>
      </c>
      <c r="T317" s="129">
        <v>130</v>
      </c>
      <c r="U317" s="129">
        <v>2.3927148668205039E-2</v>
      </c>
      <c r="V317" s="129">
        <v>130</v>
      </c>
      <c r="W317" s="129">
        <v>1.5950968616829136E-2</v>
      </c>
      <c r="AD317" s="132">
        <v>140</v>
      </c>
      <c r="AE317" s="135">
        <f t="shared" ca="1" si="187"/>
        <v>2.2190598294835325E-2</v>
      </c>
      <c r="AF317" s="135">
        <f t="shared" ca="1" si="188"/>
        <v>4.8336101898850146E-2</v>
      </c>
      <c r="AG317" s="135">
        <f t="shared" ca="1" si="189"/>
        <v>1.4552971175595831E-2</v>
      </c>
      <c r="AH317" s="135">
        <f t="shared" ca="1" si="190"/>
        <v>1.5085183323589725E-2</v>
      </c>
      <c r="AI317" s="135">
        <f t="shared" ca="1" si="191"/>
        <v>1.0913711491276432E-2</v>
      </c>
      <c r="AJ317" s="135">
        <f t="shared" ca="1" si="192"/>
        <v>2.2803123763333249E-2</v>
      </c>
      <c r="AK317" s="135">
        <f t="shared" ca="1" si="193"/>
        <v>1.5318034145734585E-2</v>
      </c>
    </row>
    <row r="318" spans="9:37" s="129" customFormat="1" x14ac:dyDescent="0.25">
      <c r="I318" s="132"/>
      <c r="J318" s="129">
        <v>140</v>
      </c>
      <c r="K318" s="129">
        <v>2.2190598294835325E-2</v>
      </c>
      <c r="L318" s="129">
        <v>140</v>
      </c>
      <c r="M318" s="129">
        <v>4.8336101898850146E-2</v>
      </c>
      <c r="N318" s="129">
        <v>140</v>
      </c>
      <c r="O318" s="129">
        <v>1.4552971175595831E-2</v>
      </c>
      <c r="P318" s="129">
        <v>140</v>
      </c>
      <c r="Q318" s="129">
        <v>1.5085183323589725E-2</v>
      </c>
      <c r="R318" s="129">
        <v>140</v>
      </c>
      <c r="S318" s="129">
        <v>1.0913711491276432E-2</v>
      </c>
      <c r="T318" s="129">
        <v>140</v>
      </c>
      <c r="U318" s="129">
        <v>2.2803123763333249E-2</v>
      </c>
      <c r="V318" s="129">
        <v>140</v>
      </c>
      <c r="W318" s="129">
        <v>1.5318034145734585E-2</v>
      </c>
      <c r="AD318" s="132">
        <v>150</v>
      </c>
      <c r="AE318" s="135">
        <f t="shared" ca="1" si="187"/>
        <v>2.1257278408512974E-2</v>
      </c>
      <c r="AF318" s="135">
        <f t="shared" ca="1" si="188"/>
        <v>4.5586354173693847E-2</v>
      </c>
      <c r="AG318" s="135">
        <f t="shared" ca="1" si="189"/>
        <v>1.4128826430556109E-2</v>
      </c>
      <c r="AH318" s="135">
        <f t="shared" ca="1" si="190"/>
        <v>1.4625557768683742E-2</v>
      </c>
      <c r="AI318" s="135">
        <f t="shared" ca="1" si="191"/>
        <v>1.0658789793291693E-2</v>
      </c>
      <c r="AJ318" s="135">
        <f t="shared" ca="1" si="192"/>
        <v>2.1828968845777699E-2</v>
      </c>
      <c r="AK318" s="136">
        <f t="shared" ca="1" si="193"/>
        <v>1.4769490937452638E-2</v>
      </c>
    </row>
    <row r="319" spans="9:37" s="129" customFormat="1" x14ac:dyDescent="0.25">
      <c r="I319" s="132"/>
      <c r="J319" s="129">
        <v>150</v>
      </c>
      <c r="K319" s="129">
        <v>2.1257278408512974E-2</v>
      </c>
      <c r="L319" s="129">
        <v>150</v>
      </c>
      <c r="M319" s="129">
        <v>4.5586354173693847E-2</v>
      </c>
      <c r="N319" s="129">
        <v>150</v>
      </c>
      <c r="O319" s="129">
        <v>1.4128826430556109E-2</v>
      </c>
      <c r="P319" s="129">
        <v>150</v>
      </c>
      <c r="Q319" s="129">
        <v>1.4625557768683742E-2</v>
      </c>
      <c r="R319" s="129">
        <v>150</v>
      </c>
      <c r="S319" s="129">
        <v>1.0658789793291693E-2</v>
      </c>
      <c r="T319" s="129">
        <v>150</v>
      </c>
      <c r="U319" s="129">
        <v>2.1828968845777699E-2</v>
      </c>
      <c r="V319" s="129">
        <v>150</v>
      </c>
      <c r="W319" s="129">
        <v>1.4769490937452638E-2</v>
      </c>
      <c r="AD319" s="132">
        <v>160</v>
      </c>
      <c r="AE319" s="135">
        <f t="shared" ca="1" si="187"/>
        <v>2.0440623507980905E-2</v>
      </c>
      <c r="AF319" s="135">
        <f t="shared" ca="1" si="188"/>
        <v>4.3180324914182056E-2</v>
      </c>
      <c r="AG319" s="135">
        <f t="shared" ca="1" si="189"/>
        <v>1.3757699778646349E-2</v>
      </c>
      <c r="AH319" s="135">
        <f t="shared" ca="1" si="190"/>
        <v>1.4223385408141009E-2</v>
      </c>
      <c r="AI319" s="135">
        <f t="shared" ca="1" si="191"/>
        <v>1.043573330755505E-2</v>
      </c>
      <c r="AJ319" s="135">
        <f t="shared" ca="1" si="192"/>
        <v>2.0976583292916594E-2</v>
      </c>
      <c r="AK319" s="135">
        <f t="shared" ca="1" si="193"/>
        <v>1.4289515630205933E-2</v>
      </c>
    </row>
    <row r="320" spans="9:37" s="129" customFormat="1" x14ac:dyDescent="0.25">
      <c r="I320" s="132"/>
      <c r="J320" s="129">
        <v>160</v>
      </c>
      <c r="K320" s="129">
        <v>2.0440623507980905E-2</v>
      </c>
      <c r="L320" s="129">
        <v>160</v>
      </c>
      <c r="M320" s="129">
        <v>4.3180324914182056E-2</v>
      </c>
      <c r="N320" s="129">
        <v>160</v>
      </c>
      <c r="O320" s="129">
        <v>1.3757699778646349E-2</v>
      </c>
      <c r="P320" s="129">
        <v>160</v>
      </c>
      <c r="Q320" s="129">
        <v>1.4223385408141009E-2</v>
      </c>
      <c r="R320" s="129">
        <v>160</v>
      </c>
      <c r="S320" s="129">
        <v>1.043573330755505E-2</v>
      </c>
      <c r="T320" s="129">
        <v>160</v>
      </c>
      <c r="U320" s="129">
        <v>2.0976583292916594E-2</v>
      </c>
      <c r="V320" s="129">
        <v>160</v>
      </c>
      <c r="W320" s="129">
        <v>1.4289515630205933E-2</v>
      </c>
      <c r="AD320" s="132">
        <v>170</v>
      </c>
      <c r="AE320" s="135">
        <f t="shared" ca="1" si="187"/>
        <v>1.9720045654570265E-2</v>
      </c>
      <c r="AF320" s="135">
        <f t="shared" ca="1" si="188"/>
        <v>4.1057357920495197E-2</v>
      </c>
      <c r="AG320" s="135">
        <f t="shared" ca="1" si="189"/>
        <v>1.3430235085784798E-2</v>
      </c>
      <c r="AH320" s="135">
        <f t="shared" ca="1" si="190"/>
        <v>1.3868527442956243E-2</v>
      </c>
      <c r="AI320" s="135">
        <f t="shared" ca="1" si="191"/>
        <v>1.0238918761316834E-2</v>
      </c>
      <c r="AJ320" s="135">
        <f t="shared" ca="1" si="192"/>
        <v>2.0224478393333266E-2</v>
      </c>
      <c r="AK320" s="135">
        <f t="shared" ca="1" si="193"/>
        <v>1.3866008006164722E-2</v>
      </c>
    </row>
    <row r="321" spans="9:37" s="129" customFormat="1" x14ac:dyDescent="0.25">
      <c r="I321" s="132"/>
      <c r="J321" s="129">
        <v>170</v>
      </c>
      <c r="K321" s="129">
        <v>1.9720045654570265E-2</v>
      </c>
      <c r="L321" s="129">
        <v>170</v>
      </c>
      <c r="M321" s="129">
        <v>4.1057357920495197E-2</v>
      </c>
      <c r="N321" s="129">
        <v>170</v>
      </c>
      <c r="O321" s="129">
        <v>1.3430235085784798E-2</v>
      </c>
      <c r="P321" s="129">
        <v>170</v>
      </c>
      <c r="Q321" s="129">
        <v>1.3868527442956243E-2</v>
      </c>
      <c r="R321" s="129">
        <v>170</v>
      </c>
      <c r="S321" s="129">
        <v>1.0238918761316834E-2</v>
      </c>
      <c r="T321" s="129">
        <v>170</v>
      </c>
      <c r="U321" s="129">
        <v>2.0224478393333266E-2</v>
      </c>
      <c r="V321" s="129">
        <v>170</v>
      </c>
      <c r="W321" s="129">
        <v>1.3866008006164722E-2</v>
      </c>
      <c r="AD321" s="132">
        <v>180</v>
      </c>
      <c r="AE321" s="135">
        <f t="shared" ca="1" si="187"/>
        <v>1.9079532007094141E-2</v>
      </c>
      <c r="AF321" s="135">
        <f t="shared" ca="1" si="188"/>
        <v>3.9170276148329096E-2</v>
      </c>
      <c r="AG321" s="135">
        <f t="shared" ca="1" si="189"/>
        <v>1.3139155358796752E-2</v>
      </c>
      <c r="AH321" s="135">
        <f t="shared" ca="1" si="190"/>
        <v>1.3553098140569781E-2</v>
      </c>
      <c r="AI321" s="135">
        <f t="shared" ca="1" si="191"/>
        <v>1.0063972497993973E-2</v>
      </c>
      <c r="AJ321" s="135">
        <f t="shared" ca="1" si="192"/>
        <v>1.9555940704814746E-2</v>
      </c>
      <c r="AK321" s="135">
        <f t="shared" ca="1" si="193"/>
        <v>1.3489556784794758E-2</v>
      </c>
    </row>
    <row r="322" spans="9:37" s="129" customFormat="1" x14ac:dyDescent="0.25">
      <c r="I322" s="132"/>
      <c r="J322" s="129">
        <v>180</v>
      </c>
      <c r="K322" s="129">
        <v>1.9079532007094141E-2</v>
      </c>
      <c r="L322" s="129">
        <v>180</v>
      </c>
      <c r="M322" s="129">
        <v>3.9170276148329096E-2</v>
      </c>
      <c r="N322" s="129">
        <v>180</v>
      </c>
      <c r="O322" s="129">
        <v>1.3139155358796752E-2</v>
      </c>
      <c r="P322" s="129">
        <v>180</v>
      </c>
      <c r="Q322" s="129">
        <v>1.3553098140569781E-2</v>
      </c>
      <c r="R322" s="129">
        <v>180</v>
      </c>
      <c r="S322" s="129">
        <v>1.0063972497993973E-2</v>
      </c>
      <c r="T322" s="129">
        <v>180</v>
      </c>
      <c r="U322" s="129">
        <v>1.9555940704814746E-2</v>
      </c>
      <c r="V322" s="129">
        <v>180</v>
      </c>
      <c r="W322" s="129">
        <v>1.3489556784794758E-2</v>
      </c>
      <c r="AD322" s="132">
        <v>190</v>
      </c>
      <c r="AE322" s="135">
        <f t="shared" ca="1" si="187"/>
        <v>1.8506440848826026E-2</v>
      </c>
      <c r="AF322" s="135">
        <f t="shared" ca="1" si="188"/>
        <v>3.7481834562706789E-2</v>
      </c>
      <c r="AG322" s="135">
        <f t="shared" ca="1" si="189"/>
        <v>1.287871560307061E-2</v>
      </c>
      <c r="AH322" s="135">
        <f t="shared" ca="1" si="190"/>
        <v>1.3270871922645059E-2</v>
      </c>
      <c r="AI322" s="135">
        <f t="shared" ca="1" si="191"/>
        <v>9.9074416308103635E-3</v>
      </c>
      <c r="AJ322" s="135">
        <f t="shared" ca="1" si="192"/>
        <v>1.8957775404561342E-2</v>
      </c>
      <c r="AK322" s="135">
        <f t="shared" ca="1" si="193"/>
        <v>1.3152732007779529E-2</v>
      </c>
    </row>
    <row r="323" spans="9:37" s="129" customFormat="1" x14ac:dyDescent="0.25">
      <c r="I323" s="132"/>
      <c r="J323" s="129">
        <v>190</v>
      </c>
      <c r="K323" s="129">
        <v>1.8506440848826026E-2</v>
      </c>
      <c r="L323" s="129">
        <v>190</v>
      </c>
      <c r="M323" s="129">
        <v>3.7481834562706789E-2</v>
      </c>
      <c r="N323" s="129">
        <v>190</v>
      </c>
      <c r="O323" s="129">
        <v>1.287871560307061E-2</v>
      </c>
      <c r="P323" s="129">
        <v>190</v>
      </c>
      <c r="Q323" s="129">
        <v>1.3270871922645059E-2</v>
      </c>
      <c r="R323" s="129">
        <v>190</v>
      </c>
      <c r="S323" s="129">
        <v>9.9074416308103635E-3</v>
      </c>
      <c r="T323" s="129">
        <v>190</v>
      </c>
      <c r="U323" s="129">
        <v>1.8957775404561342E-2</v>
      </c>
      <c r="V323" s="129">
        <v>190</v>
      </c>
      <c r="W323" s="129">
        <v>1.3152732007779529E-2</v>
      </c>
      <c r="AD323" s="132">
        <v>200</v>
      </c>
      <c r="AE323" s="135">
        <f t="shared" ca="1" si="187"/>
        <v>1.7990658806384726E-2</v>
      </c>
      <c r="AF323" s="135">
        <f t="shared" ca="1" si="188"/>
        <v>3.5962237135646724E-2</v>
      </c>
      <c r="AG323" s="135">
        <f t="shared" ca="1" si="189"/>
        <v>1.2644319822917076E-2</v>
      </c>
      <c r="AH323" s="135">
        <f t="shared" ca="1" si="190"/>
        <v>1.3016868326512804E-2</v>
      </c>
      <c r="AI323" s="135">
        <f t="shared" ca="1" si="191"/>
        <v>9.7665638503451127E-3</v>
      </c>
      <c r="AJ323" s="135">
        <f t="shared" ca="1" si="192"/>
        <v>1.8419426634333269E-2</v>
      </c>
      <c r="AK323" s="135">
        <f t="shared" ca="1" si="193"/>
        <v>1.2849589708465819E-2</v>
      </c>
    </row>
    <row r="324" spans="9:37" s="129" customFormat="1" x14ac:dyDescent="0.25">
      <c r="I324" s="132"/>
      <c r="J324" s="129">
        <v>200</v>
      </c>
      <c r="K324" s="129">
        <v>1.7990658806384726E-2</v>
      </c>
      <c r="L324" s="129">
        <v>200</v>
      </c>
      <c r="M324" s="129">
        <v>3.5962237135646724E-2</v>
      </c>
      <c r="N324" s="129">
        <v>200</v>
      </c>
      <c r="O324" s="129">
        <v>1.2644319822917076E-2</v>
      </c>
      <c r="P324" s="129">
        <v>200</v>
      </c>
      <c r="Q324" s="129">
        <v>1.3016868326512804E-2</v>
      </c>
      <c r="R324" s="129">
        <v>200</v>
      </c>
      <c r="S324" s="129">
        <v>9.7665638503451127E-3</v>
      </c>
      <c r="T324" s="129">
        <v>200</v>
      </c>
      <c r="U324" s="129">
        <v>1.8419426634333269E-2</v>
      </c>
      <c r="V324" s="129">
        <v>200</v>
      </c>
      <c r="W324" s="129">
        <v>1.2849589708465819E-2</v>
      </c>
      <c r="AD324" s="132">
        <v>210</v>
      </c>
      <c r="AE324" s="135">
        <f t="shared" ca="1" si="187"/>
        <v>1.7523998863223547E-2</v>
      </c>
      <c r="AF324" s="135">
        <f t="shared" ca="1" si="188"/>
        <v>3.4587363273068564E-2</v>
      </c>
      <c r="AG324" s="135">
        <f t="shared" ca="1" si="189"/>
        <v>1.2432247450397215E-2</v>
      </c>
      <c r="AH324" s="135">
        <f t="shared" ca="1" si="190"/>
        <v>1.2787055549059815E-2</v>
      </c>
      <c r="AI324" s="135">
        <f t="shared" ca="1" si="191"/>
        <v>9.6391030013527439E-3</v>
      </c>
      <c r="AJ324" s="135">
        <f t="shared" ca="1" si="192"/>
        <v>1.7932349175555494E-2</v>
      </c>
      <c r="AK324" s="135">
        <f t="shared" ca="1" si="193"/>
        <v>1.2575318104324846E-2</v>
      </c>
    </row>
    <row r="325" spans="9:37" s="129" customFormat="1" x14ac:dyDescent="0.25">
      <c r="I325" s="132"/>
      <c r="J325" s="129">
        <v>210</v>
      </c>
      <c r="K325" s="129">
        <v>1.7523998863223547E-2</v>
      </c>
      <c r="L325" s="129">
        <v>210</v>
      </c>
      <c r="M325" s="129">
        <v>3.4587363273068564E-2</v>
      </c>
      <c r="N325" s="129">
        <v>210</v>
      </c>
      <c r="O325" s="129">
        <v>1.2432247450397215E-2</v>
      </c>
      <c r="P325" s="129">
        <v>210</v>
      </c>
      <c r="Q325" s="129">
        <v>1.2787055549059815E-2</v>
      </c>
      <c r="R325" s="129">
        <v>210</v>
      </c>
      <c r="S325" s="129">
        <v>9.6391030013527439E-3</v>
      </c>
      <c r="T325" s="129">
        <v>210</v>
      </c>
      <c r="U325" s="129">
        <v>1.7932349175555494E-2</v>
      </c>
      <c r="V325" s="129">
        <v>210</v>
      </c>
      <c r="W325" s="129">
        <v>1.2575318104324846E-2</v>
      </c>
      <c r="AD325" s="132">
        <v>220</v>
      </c>
      <c r="AE325" s="135">
        <f t="shared" ca="1" si="187"/>
        <v>1.7099762551258842E-2</v>
      </c>
      <c r="AF325" s="135">
        <f t="shared" ca="1" si="188"/>
        <v>3.333747794345205E-2</v>
      </c>
      <c r="AG325" s="135">
        <f t="shared" ca="1" si="189"/>
        <v>1.2239454384470072E-2</v>
      </c>
      <c r="AH325" s="135">
        <f t="shared" ca="1" si="190"/>
        <v>1.2578134842284365E-2</v>
      </c>
      <c r="AI325" s="135">
        <f t="shared" ca="1" si="191"/>
        <v>9.5232295022687746E-3</v>
      </c>
      <c r="AJ325" s="135">
        <f t="shared" ca="1" si="192"/>
        <v>1.748955148575752E-2</v>
      </c>
      <c r="AK325" s="135">
        <f t="shared" ca="1" si="193"/>
        <v>1.2325980282378506E-2</v>
      </c>
    </row>
    <row r="326" spans="9:37" s="129" customFormat="1" x14ac:dyDescent="0.25">
      <c r="I326" s="132"/>
      <c r="J326" s="129">
        <v>220</v>
      </c>
      <c r="K326" s="129">
        <v>1.7099762551258842E-2</v>
      </c>
      <c r="L326" s="129">
        <v>220</v>
      </c>
      <c r="M326" s="129">
        <v>3.333747794345205E-2</v>
      </c>
      <c r="N326" s="129">
        <v>220</v>
      </c>
      <c r="O326" s="129">
        <v>1.2239454384470072E-2</v>
      </c>
      <c r="P326" s="129">
        <v>220</v>
      </c>
      <c r="Q326" s="129">
        <v>1.2578134842284365E-2</v>
      </c>
      <c r="R326" s="129">
        <v>220</v>
      </c>
      <c r="S326" s="129">
        <v>9.5232295022687746E-3</v>
      </c>
      <c r="T326" s="129">
        <v>220</v>
      </c>
      <c r="U326" s="129">
        <v>1.748955148575752E-2</v>
      </c>
      <c r="V326" s="129">
        <v>220</v>
      </c>
      <c r="W326" s="129">
        <v>1.2325980282378506E-2</v>
      </c>
      <c r="AD326" s="132">
        <v>230</v>
      </c>
      <c r="AE326" s="135">
        <f t="shared" ca="1" si="187"/>
        <v>1.6712416353378019E-2</v>
      </c>
      <c r="AF326" s="135">
        <f t="shared" ca="1" si="188"/>
        <v>3.2196278294671761E-2</v>
      </c>
      <c r="AG326" s="135">
        <f t="shared" ca="1" si="189"/>
        <v>1.2063425932971371E-2</v>
      </c>
      <c r="AH326" s="135">
        <f t="shared" ca="1" si="190"/>
        <v>1.2387381153489392E-2</v>
      </c>
      <c r="AI326" s="135">
        <f t="shared" ca="1" si="191"/>
        <v>9.417431959626887E-3</v>
      </c>
      <c r="AJ326" s="135">
        <f t="shared" ca="1" si="192"/>
        <v>1.7085257942898491E-2</v>
      </c>
      <c r="AK326" s="135">
        <f t="shared" ca="1" si="193"/>
        <v>1.209832401016663E-2</v>
      </c>
    </row>
    <row r="327" spans="9:37" s="129" customFormat="1" x14ac:dyDescent="0.25">
      <c r="I327" s="132"/>
      <c r="J327" s="129">
        <v>230</v>
      </c>
      <c r="K327" s="129">
        <v>1.6712416353378019E-2</v>
      </c>
      <c r="L327" s="129">
        <v>230</v>
      </c>
      <c r="M327" s="129">
        <v>3.2196278294671761E-2</v>
      </c>
      <c r="N327" s="129">
        <v>230</v>
      </c>
      <c r="O327" s="129">
        <v>1.2063425932971371E-2</v>
      </c>
      <c r="P327" s="129">
        <v>230</v>
      </c>
      <c r="Q327" s="129">
        <v>1.2387381153489392E-2</v>
      </c>
      <c r="R327" s="129">
        <v>230</v>
      </c>
      <c r="S327" s="129">
        <v>9.417431959626887E-3</v>
      </c>
      <c r="T327" s="129">
        <v>230</v>
      </c>
      <c r="U327" s="129">
        <v>1.7085257942898491E-2</v>
      </c>
      <c r="V327" s="129">
        <v>230</v>
      </c>
      <c r="W327" s="129">
        <v>1.209832401016663E-2</v>
      </c>
      <c r="AD327" s="132">
        <v>240</v>
      </c>
      <c r="AE327" s="135">
        <f t="shared" ca="1" si="187"/>
        <v>1.6357349005320605E-2</v>
      </c>
      <c r="AF327" s="135">
        <f t="shared" ca="1" si="188"/>
        <v>3.1150178616623166E-2</v>
      </c>
      <c r="AG327" s="135">
        <f t="shared" ca="1" si="189"/>
        <v>1.1902066519097561E-2</v>
      </c>
      <c r="AH327" s="135">
        <f t="shared" ca="1" si="190"/>
        <v>1.2212523605427336E-2</v>
      </c>
      <c r="AI327" s="135">
        <f t="shared" ca="1" si="191"/>
        <v>9.3204508788718235E-3</v>
      </c>
      <c r="AJ327" s="135">
        <f t="shared" ca="1" si="192"/>
        <v>1.671465552861106E-2</v>
      </c>
      <c r="AK327" s="135">
        <f t="shared" ca="1" si="193"/>
        <v>1.1889639093972414E-2</v>
      </c>
    </row>
    <row r="328" spans="9:37" s="129" customFormat="1" x14ac:dyDescent="0.25">
      <c r="I328" s="132"/>
      <c r="J328" s="129">
        <v>240</v>
      </c>
      <c r="K328" s="129">
        <v>1.6357349005320605E-2</v>
      </c>
      <c r="L328" s="129">
        <v>240</v>
      </c>
      <c r="M328" s="129">
        <v>3.1150178616623166E-2</v>
      </c>
      <c r="N328" s="129">
        <v>240</v>
      </c>
      <c r="O328" s="129">
        <v>1.1902066519097561E-2</v>
      </c>
      <c r="P328" s="129">
        <v>240</v>
      </c>
      <c r="Q328" s="129">
        <v>1.2212523605427336E-2</v>
      </c>
      <c r="R328" s="129">
        <v>240</v>
      </c>
      <c r="S328" s="129">
        <v>9.3204508788718235E-3</v>
      </c>
      <c r="T328" s="129">
        <v>240</v>
      </c>
      <c r="U328" s="129">
        <v>1.671465552861106E-2</v>
      </c>
      <c r="V328" s="129">
        <v>240</v>
      </c>
      <c r="W328" s="129">
        <v>1.1889639093972414E-2</v>
      </c>
      <c r="AD328" s="132">
        <v>250</v>
      </c>
      <c r="AE328" s="135">
        <f t="shared" ca="1" si="187"/>
        <v>1.6030687045107777E-2</v>
      </c>
      <c r="AF328" s="135">
        <f t="shared" ca="1" si="188"/>
        <v>3.0187766912818458E-2</v>
      </c>
      <c r="AG328" s="135">
        <f t="shared" ca="1" si="189"/>
        <v>1.1753615858333661E-2</v>
      </c>
      <c r="AH328" s="135">
        <f t="shared" ca="1" si="190"/>
        <v>1.205165466121024E-2</v>
      </c>
      <c r="AI328" s="135">
        <f t="shared" ca="1" si="191"/>
        <v>9.2312282845771667E-3</v>
      </c>
      <c r="AJ328" s="135">
        <f t="shared" ca="1" si="192"/>
        <v>1.6373701307466612E-2</v>
      </c>
      <c r="AK328" s="135">
        <f t="shared" ca="1" si="193"/>
        <v>1.1697648971073732E-2</v>
      </c>
    </row>
    <row r="329" spans="9:37" s="129" customFormat="1" x14ac:dyDescent="0.25">
      <c r="I329" s="132"/>
      <c r="J329" s="129">
        <v>250</v>
      </c>
      <c r="K329" s="129">
        <v>1.6030687045107777E-2</v>
      </c>
      <c r="L329" s="129">
        <v>250</v>
      </c>
      <c r="M329" s="129">
        <v>3.0187766912818458E-2</v>
      </c>
      <c r="N329" s="129">
        <v>250</v>
      </c>
      <c r="O329" s="129">
        <v>1.1753615858333661E-2</v>
      </c>
      <c r="P329" s="129">
        <v>250</v>
      </c>
      <c r="Q329" s="129">
        <v>1.205165466121024E-2</v>
      </c>
      <c r="R329" s="129">
        <v>250</v>
      </c>
      <c r="S329" s="129">
        <v>9.2312282845771667E-3</v>
      </c>
      <c r="T329" s="129">
        <v>250</v>
      </c>
      <c r="U329" s="129">
        <v>1.6373701307466612E-2</v>
      </c>
      <c r="V329" s="129">
        <v>250</v>
      </c>
      <c r="W329" s="129">
        <v>1.1697648971073732E-2</v>
      </c>
      <c r="AD329" s="132">
        <v>260</v>
      </c>
      <c r="AE329" s="135">
        <f t="shared" ca="1" si="187"/>
        <v>1.5729152927988248E-2</v>
      </c>
      <c r="AF329" s="135">
        <f t="shared" ca="1" si="188"/>
        <v>2.9299386878537184E-2</v>
      </c>
      <c r="AG329" s="135">
        <f t="shared" ca="1" si="189"/>
        <v>1.161658447916698E-2</v>
      </c>
      <c r="AH329" s="135">
        <f t="shared" ca="1" si="190"/>
        <v>1.1903160251163693E-2</v>
      </c>
      <c r="AI329" s="135">
        <f t="shared" ca="1" si="191"/>
        <v>9.1488689667667111E-3</v>
      </c>
      <c r="AJ329" s="135">
        <f t="shared" ca="1" si="192"/>
        <v>1.6058974334102517E-2</v>
      </c>
      <c r="AK329" s="135">
        <f t="shared" ca="1" si="193"/>
        <v>1.1520427319167255E-2</v>
      </c>
    </row>
    <row r="330" spans="9:37" s="129" customFormat="1" x14ac:dyDescent="0.25">
      <c r="I330" s="132"/>
      <c r="J330" s="129">
        <v>260</v>
      </c>
      <c r="K330" s="129">
        <v>1.5729152927988248E-2</v>
      </c>
      <c r="L330" s="129">
        <v>260</v>
      </c>
      <c r="M330" s="129">
        <v>2.9299386878537184E-2</v>
      </c>
      <c r="N330" s="129">
        <v>260</v>
      </c>
      <c r="O330" s="129">
        <v>1.161658447916698E-2</v>
      </c>
      <c r="P330" s="129">
        <v>260</v>
      </c>
      <c r="Q330" s="129">
        <v>1.1903160251163693E-2</v>
      </c>
      <c r="R330" s="129">
        <v>260</v>
      </c>
      <c r="S330" s="129">
        <v>9.1488689667667111E-3</v>
      </c>
      <c r="T330" s="129">
        <v>260</v>
      </c>
      <c r="U330" s="129">
        <v>1.6058974334102517E-2</v>
      </c>
      <c r="V330" s="129">
        <v>260</v>
      </c>
      <c r="W330" s="129">
        <v>1.1520427319167255E-2</v>
      </c>
      <c r="AD330" s="132">
        <v>270</v>
      </c>
      <c r="AE330" s="135">
        <f t="shared" ca="1" si="187"/>
        <v>1.5449954671396092E-2</v>
      </c>
      <c r="AF330" s="135">
        <f t="shared" ca="1" si="188"/>
        <v>2.8476812772721183E-2</v>
      </c>
      <c r="AG330" s="135">
        <f t="shared" ca="1" si="189"/>
        <v>1.1489703572531164E-2</v>
      </c>
      <c r="AH330" s="135">
        <f t="shared" ca="1" si="190"/>
        <v>1.1765665427046519E-2</v>
      </c>
      <c r="AI330" s="135">
        <f t="shared" ca="1" si="191"/>
        <v>9.0726103391644414E-3</v>
      </c>
      <c r="AJ330" s="135">
        <f t="shared" ca="1" si="192"/>
        <v>1.5767560469876492E-2</v>
      </c>
      <c r="AK330" s="135">
        <f t="shared" ca="1" si="193"/>
        <v>1.135633319703163E-2</v>
      </c>
    </row>
    <row r="331" spans="9:37" s="129" customFormat="1" x14ac:dyDescent="0.25">
      <c r="I331" s="132"/>
      <c r="J331" s="129">
        <v>270</v>
      </c>
      <c r="K331" s="129">
        <v>1.5449954671396092E-2</v>
      </c>
      <c r="L331" s="129">
        <v>270</v>
      </c>
      <c r="M331" s="129">
        <v>2.8476812772721183E-2</v>
      </c>
      <c r="N331" s="129">
        <v>270</v>
      </c>
      <c r="O331" s="129">
        <v>1.1489703572531164E-2</v>
      </c>
      <c r="P331" s="129">
        <v>270</v>
      </c>
      <c r="Q331" s="129">
        <v>1.1765665427046519E-2</v>
      </c>
      <c r="R331" s="129">
        <v>270</v>
      </c>
      <c r="S331" s="129">
        <v>9.0726103391644414E-3</v>
      </c>
      <c r="T331" s="129">
        <v>270</v>
      </c>
      <c r="U331" s="129">
        <v>1.5767560469876492E-2</v>
      </c>
      <c r="V331" s="129">
        <v>270</v>
      </c>
      <c r="W331" s="129">
        <v>1.135633319703163E-2</v>
      </c>
      <c r="AD331" s="132">
        <v>280</v>
      </c>
      <c r="AE331" s="135">
        <f t="shared" ca="1" si="187"/>
        <v>1.5190699147417656E-2</v>
      </c>
      <c r="AF331" s="135">
        <f t="shared" ca="1" si="188"/>
        <v>2.7712993960177758E-2</v>
      </c>
      <c r="AG331" s="135">
        <f t="shared" ca="1" si="189"/>
        <v>1.1371885587797909E-2</v>
      </c>
      <c r="AH331" s="135">
        <f t="shared" ca="1" si="190"/>
        <v>1.1637991661794857E-2</v>
      </c>
      <c r="AI331" s="135">
        <f t="shared" ca="1" si="191"/>
        <v>9.0017987563909014E-3</v>
      </c>
      <c r="AJ331" s="135">
        <f t="shared" ca="1" si="192"/>
        <v>1.5496961881666622E-2</v>
      </c>
      <c r="AK331" s="135">
        <f t="shared" ca="1" si="193"/>
        <v>1.1203960083619978E-2</v>
      </c>
    </row>
    <row r="332" spans="9:37" s="129" customFormat="1" x14ac:dyDescent="0.25">
      <c r="I332" s="132"/>
      <c r="J332" s="129">
        <v>280</v>
      </c>
      <c r="K332" s="129">
        <v>1.5190699147417656E-2</v>
      </c>
      <c r="L332" s="129">
        <v>280</v>
      </c>
      <c r="M332" s="129">
        <v>2.7712993960177758E-2</v>
      </c>
      <c r="N332" s="129">
        <v>280</v>
      </c>
      <c r="O332" s="129">
        <v>1.1371885587797909E-2</v>
      </c>
      <c r="P332" s="129">
        <v>280</v>
      </c>
      <c r="Q332" s="129">
        <v>1.1637991661794857E-2</v>
      </c>
      <c r="R332" s="129">
        <v>280</v>
      </c>
      <c r="S332" s="129">
        <v>9.0017987563909014E-3</v>
      </c>
      <c r="T332" s="129">
        <v>280</v>
      </c>
      <c r="U332" s="129">
        <v>1.5496961881666622E-2</v>
      </c>
      <c r="V332" s="129">
        <v>280</v>
      </c>
      <c r="W332" s="129">
        <v>1.1203960083619978E-2</v>
      </c>
    </row>
    <row r="333" spans="9:37" s="129" customFormat="1" x14ac:dyDescent="0.25">
      <c r="I333" s="132"/>
    </row>
    <row r="334" spans="9:37" s="129" customFormat="1" x14ac:dyDescent="0.25">
      <c r="I334" s="132"/>
      <c r="J334" s="129" t="s">
        <v>71</v>
      </c>
      <c r="AE334" s="129" t="str">
        <f ca="1">AE312</f>
        <v>NaNMC</v>
      </c>
      <c r="AF334" s="132" t="str">
        <f t="shared" ref="AF334:AK334" ca="1" si="194">AF312</f>
        <v>NaMVP</v>
      </c>
      <c r="AG334" s="132" t="str">
        <f t="shared" ca="1" si="194"/>
        <v>NaMMO</v>
      </c>
      <c r="AH334" s="132" t="str">
        <f t="shared" ca="1" si="194"/>
        <v>NaNMMT</v>
      </c>
      <c r="AI334" s="132" t="str">
        <f t="shared" ca="1" si="194"/>
        <v>NaPBA</v>
      </c>
      <c r="AJ334" s="132" t="str">
        <f t="shared" ca="1" si="194"/>
        <v>LiNMC</v>
      </c>
      <c r="AK334" s="132" t="str">
        <f t="shared" ca="1" si="194"/>
        <v>LiFP</v>
      </c>
    </row>
    <row r="335" spans="9:37" s="129" customFormat="1" x14ac:dyDescent="0.25">
      <c r="I335" s="132"/>
      <c r="J335" s="131">
        <f ca="1">INDEX(L126:L131,MATCH($L$135,$K$126:$K$131,0))</f>
        <v>4.3946181486638871E-3</v>
      </c>
      <c r="K335" s="129">
        <v>10</v>
      </c>
      <c r="L335" s="131">
        <f ca="1">INDEX(M126:M131,MATCH($L$135,$K$126:$K$131,0))</f>
        <v>1.9609429041537942E-3</v>
      </c>
      <c r="M335" s="129">
        <v>10</v>
      </c>
      <c r="N335" s="131">
        <f ca="1">INDEX(N126:N131,MATCH($L$135,$K$126:$K$131,0))</f>
        <v>1.8312429299579965E-3</v>
      </c>
      <c r="O335" s="129">
        <v>10</v>
      </c>
      <c r="P335" s="131">
        <f ca="1">INDEX(O126:O131,MATCH($L$135,$K$126:$K$131,0))</f>
        <v>2.4275340554557076E-3</v>
      </c>
      <c r="Q335" s="129">
        <v>10</v>
      </c>
      <c r="R335" s="131">
        <f ca="1">INDEX(P126:P131,MATCH($L$135,$K$126:$K$131,0))</f>
        <v>1.5645411979003923E-3</v>
      </c>
      <c r="S335" s="129">
        <v>10</v>
      </c>
      <c r="T335" s="131">
        <f ca="1">INDEX(Q126:Q131,MATCH($L$135,$K$126:$K$131,0))</f>
        <v>1.9300606128741522E-3</v>
      </c>
      <c r="U335" s="129">
        <v>10</v>
      </c>
      <c r="V335" s="131">
        <f ca="1">INDEX(R126:R131,MATCH($L$135,$K$126:$K$131,0))</f>
        <v>2.3864970104856154E-3</v>
      </c>
      <c r="W335" s="129">
        <v>10</v>
      </c>
      <c r="AD335" s="132">
        <v>100</v>
      </c>
      <c r="AE335" s="135">
        <f t="shared" ref="AE335:AE353" ca="1" si="195">OFFSET(K336,,AE$137,,)</f>
        <v>5.5332621349654821E-3</v>
      </c>
      <c r="AF335" s="135">
        <f t="shared" ref="AF335:AF353" ca="1" si="196">OFFSET(L336,,AF$137,,)</f>
        <v>2.4181440445343177E-3</v>
      </c>
      <c r="AG335" s="135">
        <f t="shared" ref="AG335:AG353" ca="1" si="197">OFFSET(M336,,AG$137,,)</f>
        <v>2.15803802568237E-3</v>
      </c>
      <c r="AH335" s="135">
        <f t="shared" ref="AH335:AH353" ca="1" si="198">OFFSET(N336,,AH$137,,)</f>
        <v>3.268028466690596E-3</v>
      </c>
      <c r="AI335" s="135">
        <f t="shared" ref="AI335:AI353" ca="1" si="199">OFFSET(O336,,AI$137,,)</f>
        <v>1.6790167975621289E-3</v>
      </c>
      <c r="AJ335" s="135">
        <f t="shared" ref="AJ335:AJ353" ca="1" si="200">OFFSET(P336,,AJ$137,,)</f>
        <v>3.085534056618146E-3</v>
      </c>
      <c r="AK335" s="135">
        <f t="shared" ref="AK335:AK353" ca="1" si="201">OFFSET(Q336,,AK$137,,)</f>
        <v>3.6499772382596793E-3</v>
      </c>
    </row>
    <row r="336" spans="9:37" s="129" customFormat="1" x14ac:dyDescent="0.25">
      <c r="I336" s="132"/>
      <c r="J336" s="129">
        <v>100</v>
      </c>
      <c r="K336" s="129">
        <f t="dataTable" ref="K336:K354" dt2D="1" dtr="1" r1="L9" r2="L12" ca="1"/>
        <v>5.5332621349654821E-3</v>
      </c>
      <c r="L336" s="129">
        <v>100</v>
      </c>
      <c r="M336" s="129">
        <f t="dataTable" ref="M336:M354" dt2D="1" dtr="1" r1="M9" r2="M12" ca="1"/>
        <v>2.4181440445343177E-3</v>
      </c>
      <c r="N336" s="129">
        <v>100</v>
      </c>
      <c r="O336" s="129">
        <f t="dataTable" ref="O336:O354" dt2D="1" dtr="1" r1="N9" r2="N12" ca="1"/>
        <v>2.15803802568237E-3</v>
      </c>
      <c r="P336" s="129">
        <v>100</v>
      </c>
      <c r="Q336" s="129">
        <f t="dataTable" ref="Q336:Q354" dt2D="1" dtr="1" r1="O9" r2="O12" ca="1"/>
        <v>3.268028466690596E-3</v>
      </c>
      <c r="R336" s="129">
        <v>100</v>
      </c>
      <c r="S336" s="129">
        <f t="dataTable" ref="S336:S354" dt2D="1" dtr="1" r1="P9" r2="P12" ca="1"/>
        <v>1.6790167975621289E-3</v>
      </c>
      <c r="T336" s="129">
        <v>100</v>
      </c>
      <c r="U336" s="129">
        <f t="dataTable" ref="U336:U354" dt2D="1" dtr="1" r1="Q9" r2="Q12" ca="1"/>
        <v>3.085534056618146E-3</v>
      </c>
      <c r="V336" s="129">
        <v>100</v>
      </c>
      <c r="W336" s="129">
        <f t="dataTable" ref="W336:W354" dt2D="1" dtr="1" r1="R9" r2="R12" ca="1"/>
        <v>3.6499772382596793E-3</v>
      </c>
      <c r="AD336" s="132">
        <v>110</v>
      </c>
      <c r="AE336" s="135">
        <f t="shared" ca="1" si="195"/>
        <v>5.1446675535259338E-3</v>
      </c>
      <c r="AF336" s="135">
        <f t="shared" ca="1" si="196"/>
        <v>2.297361741365508E-3</v>
      </c>
      <c r="AG336" s="135">
        <f t="shared" ca="1" si="197"/>
        <v>2.076281999632194E-3</v>
      </c>
      <c r="AH336" s="135">
        <f t="shared" ca="1" si="198"/>
        <v>3.0853642187305816E-3</v>
      </c>
      <c r="AI336" s="135">
        <f t="shared" ca="1" si="199"/>
        <v>1.6254278804817006E-3</v>
      </c>
      <c r="AJ336" s="135">
        <f t="shared" ca="1" si="200"/>
        <v>2.9194602095738084E-3</v>
      </c>
      <c r="AK336" s="135">
        <f t="shared" ca="1" si="201"/>
        <v>3.4172100992976551E-3</v>
      </c>
    </row>
    <row r="337" spans="9:37" s="129" customFormat="1" x14ac:dyDescent="0.25">
      <c r="I337" s="132"/>
      <c r="J337" s="129">
        <v>110</v>
      </c>
      <c r="K337" s="129">
        <v>5.1446675535259338E-3</v>
      </c>
      <c r="L337" s="129">
        <v>110</v>
      </c>
      <c r="M337" s="129">
        <v>2.297361741365508E-3</v>
      </c>
      <c r="N337" s="129">
        <v>110</v>
      </c>
      <c r="O337" s="129">
        <v>2.076281999632194E-3</v>
      </c>
      <c r="P337" s="129">
        <v>110</v>
      </c>
      <c r="Q337" s="129">
        <v>3.0853642187305816E-3</v>
      </c>
      <c r="R337" s="129">
        <v>110</v>
      </c>
      <c r="S337" s="129">
        <v>1.6254278804817006E-3</v>
      </c>
      <c r="T337" s="129">
        <v>110</v>
      </c>
      <c r="U337" s="129">
        <v>2.9194602095738084E-3</v>
      </c>
      <c r="V337" s="129">
        <v>110</v>
      </c>
      <c r="W337" s="129">
        <v>3.4172100992976551E-3</v>
      </c>
      <c r="AD337" s="132">
        <v>120</v>
      </c>
      <c r="AE337" s="135">
        <f t="shared" ca="1" si="195"/>
        <v>4.8208387356596409E-3</v>
      </c>
      <c r="AF337" s="135">
        <f t="shared" ca="1" si="196"/>
        <v>2.1967098220581679E-3</v>
      </c>
      <c r="AG337" s="135">
        <f t="shared" ca="1" si="197"/>
        <v>2.0081519779237135E-3</v>
      </c>
      <c r="AH337" s="135">
        <f t="shared" ca="1" si="198"/>
        <v>2.9331440120972355E-3</v>
      </c>
      <c r="AI337" s="135">
        <f t="shared" ca="1" si="199"/>
        <v>1.5807704495813439E-3</v>
      </c>
      <c r="AJ337" s="135">
        <f t="shared" ca="1" si="200"/>
        <v>2.7810653370368608E-3</v>
      </c>
      <c r="AK337" s="135">
        <f t="shared" ca="1" si="201"/>
        <v>3.2232374834959693E-3</v>
      </c>
    </row>
    <row r="338" spans="9:37" s="129" customFormat="1" x14ac:dyDescent="0.25">
      <c r="I338" s="132"/>
      <c r="J338" s="129">
        <v>120</v>
      </c>
      <c r="K338" s="129">
        <v>4.8208387356596409E-3</v>
      </c>
      <c r="L338" s="129">
        <v>120</v>
      </c>
      <c r="M338" s="129">
        <v>2.1967098220581679E-3</v>
      </c>
      <c r="N338" s="129">
        <v>120</v>
      </c>
      <c r="O338" s="129">
        <v>2.0081519779237135E-3</v>
      </c>
      <c r="P338" s="129">
        <v>120</v>
      </c>
      <c r="Q338" s="129">
        <v>2.9331440120972355E-3</v>
      </c>
      <c r="R338" s="129">
        <v>120</v>
      </c>
      <c r="S338" s="129">
        <v>1.5807704495813439E-3</v>
      </c>
      <c r="T338" s="129">
        <v>120</v>
      </c>
      <c r="U338" s="129">
        <v>2.7810653370368608E-3</v>
      </c>
      <c r="V338" s="129">
        <v>120</v>
      </c>
      <c r="W338" s="129">
        <v>3.2232374834959693E-3</v>
      </c>
      <c r="AD338" s="132">
        <v>130</v>
      </c>
      <c r="AE338" s="135">
        <f t="shared" ca="1" si="195"/>
        <v>4.5468297359266266E-3</v>
      </c>
      <c r="AF338" s="135">
        <f t="shared" ca="1" si="196"/>
        <v>2.1115428134134951E-3</v>
      </c>
      <c r="AG338" s="135">
        <f t="shared" ca="1" si="197"/>
        <v>1.9505034980165383E-3</v>
      </c>
      <c r="AH338" s="135">
        <f t="shared" ca="1" si="198"/>
        <v>2.8043422987920979E-3</v>
      </c>
      <c r="AI338" s="136">
        <f t="shared" ca="1" si="199"/>
        <v>1.5429833926656573E-3</v>
      </c>
      <c r="AJ338" s="136">
        <f t="shared" ca="1" si="200"/>
        <v>2.663961983351751E-3</v>
      </c>
      <c r="AK338" s="135">
        <f t="shared" ca="1" si="201"/>
        <v>3.0591068085868492E-3</v>
      </c>
    </row>
    <row r="339" spans="9:37" s="129" customFormat="1" x14ac:dyDescent="0.25">
      <c r="I339" s="132"/>
      <c r="J339" s="129">
        <v>130</v>
      </c>
      <c r="K339" s="129">
        <v>4.5468297359266266E-3</v>
      </c>
      <c r="L339" s="129">
        <v>130</v>
      </c>
      <c r="M339" s="129">
        <v>2.1115428134134951E-3</v>
      </c>
      <c r="N339" s="129">
        <v>130</v>
      </c>
      <c r="O339" s="129">
        <v>1.9505034980165383E-3</v>
      </c>
      <c r="P339" s="129">
        <v>130</v>
      </c>
      <c r="Q339" s="129">
        <v>2.8043422987920979E-3</v>
      </c>
      <c r="R339" s="129">
        <v>130</v>
      </c>
      <c r="S339" s="129">
        <v>1.5429833926656573E-3</v>
      </c>
      <c r="T339" s="129">
        <v>130</v>
      </c>
      <c r="U339" s="129">
        <v>2.663961983351751E-3</v>
      </c>
      <c r="V339" s="129">
        <v>130</v>
      </c>
      <c r="W339" s="129">
        <v>3.0591068085868492E-3</v>
      </c>
      <c r="AD339" s="132">
        <v>140</v>
      </c>
      <c r="AE339" s="135">
        <f t="shared" ca="1" si="195"/>
        <v>4.3119648790126124E-3</v>
      </c>
      <c r="AF339" s="135">
        <f t="shared" ca="1" si="196"/>
        <v>2.0385425202894894E-3</v>
      </c>
      <c r="AG339" s="135">
        <f t="shared" ca="1" si="197"/>
        <v>1.9010905152389594E-3</v>
      </c>
      <c r="AH339" s="135">
        <f t="shared" ca="1" si="198"/>
        <v>2.6939408302448357E-3</v>
      </c>
      <c r="AI339" s="135">
        <f t="shared" ca="1" si="199"/>
        <v>1.5105944867379261E-3</v>
      </c>
      <c r="AJ339" s="135">
        <f t="shared" ca="1" si="200"/>
        <v>2.563587680193085E-3</v>
      </c>
      <c r="AK339" s="135">
        <f t="shared" ca="1" si="201"/>
        <v>2.9184233729504616E-3</v>
      </c>
    </row>
    <row r="340" spans="9:37" s="129" customFormat="1" x14ac:dyDescent="0.25">
      <c r="I340" s="132"/>
      <c r="J340" s="129">
        <v>140</v>
      </c>
      <c r="K340" s="129">
        <v>4.3119648790126124E-3</v>
      </c>
      <c r="L340" s="129">
        <v>140</v>
      </c>
      <c r="M340" s="129">
        <v>2.0385425202894894E-3</v>
      </c>
      <c r="N340" s="129">
        <v>140</v>
      </c>
      <c r="O340" s="129">
        <v>1.9010905152389594E-3</v>
      </c>
      <c r="P340" s="129">
        <v>140</v>
      </c>
      <c r="Q340" s="129">
        <v>2.6939408302448357E-3</v>
      </c>
      <c r="R340" s="129">
        <v>140</v>
      </c>
      <c r="S340" s="129">
        <v>1.5105944867379261E-3</v>
      </c>
      <c r="T340" s="129">
        <v>140</v>
      </c>
      <c r="U340" s="129">
        <v>2.563587680193085E-3</v>
      </c>
      <c r="V340" s="129">
        <v>140</v>
      </c>
      <c r="W340" s="129">
        <v>2.9184233729504616E-3</v>
      </c>
      <c r="AD340" s="132">
        <v>150</v>
      </c>
      <c r="AE340" s="135">
        <f t="shared" ca="1" si="195"/>
        <v>4.1084153363538005E-3</v>
      </c>
      <c r="AF340" s="135">
        <f t="shared" ca="1" si="196"/>
        <v>1.975275599582018E-3</v>
      </c>
      <c r="AG340" s="135">
        <f t="shared" ca="1" si="197"/>
        <v>1.8582659301650574E-3</v>
      </c>
      <c r="AH340" s="135">
        <f t="shared" ca="1" si="198"/>
        <v>2.5982595575038754E-3</v>
      </c>
      <c r="AI340" s="135">
        <f t="shared" ca="1" si="199"/>
        <v>1.482524101600559E-3</v>
      </c>
      <c r="AJ340" s="135">
        <f t="shared" ca="1" si="200"/>
        <v>2.4765966174555751E-3</v>
      </c>
      <c r="AK340" s="136">
        <f t="shared" ca="1" si="201"/>
        <v>2.7964977287322588E-3</v>
      </c>
    </row>
    <row r="341" spans="9:37" s="129" customFormat="1" x14ac:dyDescent="0.25">
      <c r="I341" s="132"/>
      <c r="J341" s="129">
        <v>150</v>
      </c>
      <c r="K341" s="129">
        <v>4.1084153363538005E-3</v>
      </c>
      <c r="L341" s="129">
        <v>150</v>
      </c>
      <c r="M341" s="129">
        <v>1.975275599582018E-3</v>
      </c>
      <c r="N341" s="129">
        <v>150</v>
      </c>
      <c r="O341" s="129">
        <v>1.8582659301650574E-3</v>
      </c>
      <c r="P341" s="129">
        <v>150</v>
      </c>
      <c r="Q341" s="129">
        <v>2.5982595575038754E-3</v>
      </c>
      <c r="R341" s="129">
        <v>150</v>
      </c>
      <c r="S341" s="129">
        <v>1.482524101600559E-3</v>
      </c>
      <c r="T341" s="129">
        <v>150</v>
      </c>
      <c r="U341" s="129">
        <v>2.4765966174555751E-3</v>
      </c>
      <c r="V341" s="129">
        <v>150</v>
      </c>
      <c r="W341" s="129">
        <v>2.7964977287322588E-3</v>
      </c>
      <c r="AD341" s="132">
        <v>160</v>
      </c>
      <c r="AE341" s="135">
        <f t="shared" ca="1" si="195"/>
        <v>3.93030948652734E-3</v>
      </c>
      <c r="AF341" s="135">
        <f t="shared" ca="1" si="196"/>
        <v>1.9199170439629805E-3</v>
      </c>
      <c r="AG341" s="135">
        <f t="shared" ca="1" si="197"/>
        <v>1.8207944182253935E-3</v>
      </c>
      <c r="AH341" s="135">
        <f t="shared" ca="1" si="198"/>
        <v>2.514538443855535E-3</v>
      </c>
      <c r="AI341" s="135">
        <f t="shared" ca="1" si="199"/>
        <v>1.4579625146053626E-3</v>
      </c>
      <c r="AJ341" s="135">
        <f t="shared" ca="1" si="200"/>
        <v>2.4004794375602537E-3</v>
      </c>
      <c r="AK341" s="135">
        <f t="shared" ca="1" si="201"/>
        <v>2.6898127900413312E-3</v>
      </c>
    </row>
    <row r="342" spans="9:37" s="129" customFormat="1" x14ac:dyDescent="0.25">
      <c r="I342" s="132"/>
      <c r="J342" s="129">
        <v>160</v>
      </c>
      <c r="K342" s="129">
        <v>3.93030948652734E-3</v>
      </c>
      <c r="L342" s="129">
        <v>160</v>
      </c>
      <c r="M342" s="129">
        <v>1.9199170439629805E-3</v>
      </c>
      <c r="N342" s="129">
        <v>160</v>
      </c>
      <c r="O342" s="129">
        <v>1.8207944182253935E-3</v>
      </c>
      <c r="P342" s="129">
        <v>160</v>
      </c>
      <c r="Q342" s="129">
        <v>2.514538443855535E-3</v>
      </c>
      <c r="R342" s="129">
        <v>160</v>
      </c>
      <c r="S342" s="129">
        <v>1.4579625146053626E-3</v>
      </c>
      <c r="T342" s="129">
        <v>160</v>
      </c>
      <c r="U342" s="129">
        <v>2.4004794375602537E-3</v>
      </c>
      <c r="V342" s="129">
        <v>160</v>
      </c>
      <c r="W342" s="129">
        <v>2.6898127900413312E-3</v>
      </c>
      <c r="AD342" s="132">
        <v>170</v>
      </c>
      <c r="AE342" s="135">
        <f t="shared" ca="1" si="195"/>
        <v>3.7731572660922278E-3</v>
      </c>
      <c r="AF342" s="135">
        <f t="shared" ca="1" si="196"/>
        <v>1.8710712595932416E-3</v>
      </c>
      <c r="AG342" s="135">
        <f t="shared" ca="1" si="197"/>
        <v>1.7877313194551018E-3</v>
      </c>
      <c r="AH342" s="135">
        <f t="shared" ca="1" si="198"/>
        <v>2.4406668729893524E-3</v>
      </c>
      <c r="AI342" s="135">
        <f t="shared" ca="1" si="199"/>
        <v>1.4362905260801894E-3</v>
      </c>
      <c r="AJ342" s="135">
        <f t="shared" ca="1" si="200"/>
        <v>2.3333172200055582E-3</v>
      </c>
      <c r="AK342" s="135">
        <f t="shared" ca="1" si="201"/>
        <v>2.5956790206081602E-3</v>
      </c>
    </row>
    <row r="343" spans="9:37" s="129" customFormat="1" x14ac:dyDescent="0.25">
      <c r="I343" s="132"/>
      <c r="J343" s="129">
        <v>170</v>
      </c>
      <c r="K343" s="129">
        <v>3.7731572660922278E-3</v>
      </c>
      <c r="L343" s="129">
        <v>170</v>
      </c>
      <c r="M343" s="129">
        <v>1.8710712595932416E-3</v>
      </c>
      <c r="N343" s="129">
        <v>170</v>
      </c>
      <c r="O343" s="129">
        <v>1.7877313194551018E-3</v>
      </c>
      <c r="P343" s="129">
        <v>170</v>
      </c>
      <c r="Q343" s="129">
        <v>2.4406668729893524E-3</v>
      </c>
      <c r="R343" s="129">
        <v>170</v>
      </c>
      <c r="S343" s="129">
        <v>1.4362905260801894E-3</v>
      </c>
      <c r="T343" s="129">
        <v>170</v>
      </c>
      <c r="U343" s="129">
        <v>2.3333172200055582E-3</v>
      </c>
      <c r="V343" s="129">
        <v>170</v>
      </c>
      <c r="W343" s="129">
        <v>2.5956790206081602E-3</v>
      </c>
      <c r="AD343" s="132">
        <v>180</v>
      </c>
      <c r="AE343" s="135">
        <f t="shared" ca="1" si="195"/>
        <v>3.6334664034832391E-3</v>
      </c>
      <c r="AF343" s="135">
        <f t="shared" ca="1" si="196"/>
        <v>1.8276527845979182E-3</v>
      </c>
      <c r="AG343" s="135">
        <f t="shared" ca="1" si="197"/>
        <v>1.7583418983259534E-3</v>
      </c>
      <c r="AH343" s="135">
        <f t="shared" ca="1" si="198"/>
        <v>2.3750032544416354E-3</v>
      </c>
      <c r="AI343" s="135">
        <f t="shared" ca="1" si="199"/>
        <v>1.4170265362800354E-3</v>
      </c>
      <c r="AJ343" s="135">
        <f t="shared" ca="1" si="200"/>
        <v>2.2736174710680517E-3</v>
      </c>
      <c r="AK343" s="135">
        <f t="shared" ca="1" si="201"/>
        <v>2.5120045588897856E-3</v>
      </c>
    </row>
    <row r="344" spans="9:37" s="129" customFormat="1" x14ac:dyDescent="0.25">
      <c r="I344" s="132"/>
      <c r="J344" s="129">
        <v>180</v>
      </c>
      <c r="K344" s="129">
        <v>3.6334664034832391E-3</v>
      </c>
      <c r="L344" s="129">
        <v>180</v>
      </c>
      <c r="M344" s="129">
        <v>1.8276527845979182E-3</v>
      </c>
      <c r="N344" s="129">
        <v>180</v>
      </c>
      <c r="O344" s="129">
        <v>1.7583418983259534E-3</v>
      </c>
      <c r="P344" s="129">
        <v>180</v>
      </c>
      <c r="Q344" s="129">
        <v>2.3750032544416354E-3</v>
      </c>
      <c r="R344" s="129">
        <v>180</v>
      </c>
      <c r="S344" s="129">
        <v>1.4170265362800354E-3</v>
      </c>
      <c r="T344" s="129">
        <v>180</v>
      </c>
      <c r="U344" s="129">
        <v>2.2736174710680517E-3</v>
      </c>
      <c r="V344" s="129">
        <v>180</v>
      </c>
      <c r="W344" s="129">
        <v>2.5120045588897856E-3</v>
      </c>
      <c r="AD344" s="132">
        <v>190</v>
      </c>
      <c r="AE344" s="135">
        <f t="shared" ca="1" si="195"/>
        <v>3.5084798422015122E-3</v>
      </c>
      <c r="AF344" s="135">
        <f t="shared" ca="1" si="196"/>
        <v>1.788804675391576E-3</v>
      </c>
      <c r="AG344" s="135">
        <f t="shared" ca="1" si="197"/>
        <v>1.7320461004735577E-3</v>
      </c>
      <c r="AH344" s="135">
        <f t="shared" ca="1" si="198"/>
        <v>2.3162515957410455E-3</v>
      </c>
      <c r="AI344" s="135">
        <f t="shared" ca="1" si="199"/>
        <v>1.3997903348798976E-3</v>
      </c>
      <c r="AJ344" s="135">
        <f t="shared" ca="1" si="200"/>
        <v>2.2202019062292295E-3</v>
      </c>
      <c r="AK344" s="135">
        <f t="shared" ca="1" si="201"/>
        <v>2.4371379352470294E-3</v>
      </c>
    </row>
    <row r="345" spans="9:37" s="129" customFormat="1" x14ac:dyDescent="0.25">
      <c r="I345" s="132"/>
      <c r="J345" s="129">
        <v>190</v>
      </c>
      <c r="K345" s="129">
        <v>3.5084798422015122E-3</v>
      </c>
      <c r="L345" s="129">
        <v>190</v>
      </c>
      <c r="M345" s="129">
        <v>1.788804675391576E-3</v>
      </c>
      <c r="N345" s="129">
        <v>190</v>
      </c>
      <c r="O345" s="129">
        <v>1.7320461004735577E-3</v>
      </c>
      <c r="P345" s="129">
        <v>190</v>
      </c>
      <c r="Q345" s="129">
        <v>2.3162515957410455E-3</v>
      </c>
      <c r="R345" s="129">
        <v>190</v>
      </c>
      <c r="S345" s="129">
        <v>1.3997903348798976E-3</v>
      </c>
      <c r="T345" s="129">
        <v>190</v>
      </c>
      <c r="U345" s="129">
        <v>2.2202019062292295E-3</v>
      </c>
      <c r="V345" s="129">
        <v>190</v>
      </c>
      <c r="W345" s="129">
        <v>2.4371379352470294E-3</v>
      </c>
      <c r="AD345" s="132">
        <v>200</v>
      </c>
      <c r="AE345" s="135">
        <f t="shared" ca="1" si="195"/>
        <v>3.395991937047958E-3</v>
      </c>
      <c r="AF345" s="135">
        <f t="shared" ca="1" si="196"/>
        <v>1.7538413771058679E-3</v>
      </c>
      <c r="AG345" s="135">
        <f t="shared" ca="1" si="197"/>
        <v>1.7083798824064017E-3</v>
      </c>
      <c r="AH345" s="135">
        <f t="shared" ca="1" si="198"/>
        <v>2.2633751029105145E-3</v>
      </c>
      <c r="AI345" s="135">
        <f t="shared" ca="1" si="199"/>
        <v>1.3842777536197737E-3</v>
      </c>
      <c r="AJ345" s="135">
        <f t="shared" ca="1" si="200"/>
        <v>2.1721278978742899E-3</v>
      </c>
      <c r="AK345" s="135">
        <f t="shared" ca="1" si="201"/>
        <v>2.3697579739685492E-3</v>
      </c>
    </row>
    <row r="346" spans="9:37" s="129" customFormat="1" x14ac:dyDescent="0.25">
      <c r="I346" s="132"/>
      <c r="J346" s="129">
        <v>200</v>
      </c>
      <c r="K346" s="129">
        <v>3.395991937047958E-3</v>
      </c>
      <c r="L346" s="129">
        <v>200</v>
      </c>
      <c r="M346" s="129">
        <v>1.7538413771058679E-3</v>
      </c>
      <c r="N346" s="129">
        <v>200</v>
      </c>
      <c r="O346" s="129">
        <v>1.7083798824064017E-3</v>
      </c>
      <c r="P346" s="129">
        <v>200</v>
      </c>
      <c r="Q346" s="129">
        <v>2.2633751029105145E-3</v>
      </c>
      <c r="R346" s="129">
        <v>200</v>
      </c>
      <c r="S346" s="129">
        <v>1.3842777536197737E-3</v>
      </c>
      <c r="T346" s="129">
        <v>200</v>
      </c>
      <c r="U346" s="129">
        <v>2.1721278978742899E-3</v>
      </c>
      <c r="V346" s="129">
        <v>200</v>
      </c>
      <c r="W346" s="129">
        <v>2.3697579739685492E-3</v>
      </c>
      <c r="AD346" s="132">
        <v>210</v>
      </c>
      <c r="AE346" s="135">
        <f t="shared" ca="1" si="195"/>
        <v>3.2942171657185529E-3</v>
      </c>
      <c r="AF346" s="135">
        <f t="shared" ca="1" si="196"/>
        <v>1.7222079167521324E-3</v>
      </c>
      <c r="AG346" s="135">
        <f t="shared" ca="1" si="197"/>
        <v>1.6869675898694507E-3</v>
      </c>
      <c r="AH346" s="135">
        <f t="shared" ca="1" si="198"/>
        <v>2.2155344665400348E-3</v>
      </c>
      <c r="AI346" s="135">
        <f t="shared" ca="1" si="199"/>
        <v>1.3702425610510902E-3</v>
      </c>
      <c r="AJ346" s="135">
        <f t="shared" ca="1" si="200"/>
        <v>2.1286323665055343E-3</v>
      </c>
      <c r="AK346" s="135">
        <f t="shared" ca="1" si="201"/>
        <v>2.3087951518594471E-3</v>
      </c>
    </row>
    <row r="347" spans="9:37" s="129" customFormat="1" x14ac:dyDescent="0.25">
      <c r="I347" s="132"/>
      <c r="J347" s="129">
        <v>210</v>
      </c>
      <c r="K347" s="129">
        <v>3.2942171657185529E-3</v>
      </c>
      <c r="L347" s="129">
        <v>210</v>
      </c>
      <c r="M347" s="129">
        <v>1.7222079167521324E-3</v>
      </c>
      <c r="N347" s="129">
        <v>210</v>
      </c>
      <c r="O347" s="129">
        <v>1.6869675898694507E-3</v>
      </c>
      <c r="P347" s="129">
        <v>210</v>
      </c>
      <c r="Q347" s="129">
        <v>2.2155344665400348E-3</v>
      </c>
      <c r="R347" s="129">
        <v>210</v>
      </c>
      <c r="S347" s="129">
        <v>1.3702425610510902E-3</v>
      </c>
      <c r="T347" s="129">
        <v>210</v>
      </c>
      <c r="U347" s="129">
        <v>2.1286323665055343E-3</v>
      </c>
      <c r="V347" s="129">
        <v>210</v>
      </c>
      <c r="W347" s="129">
        <v>2.3087951518594471E-3</v>
      </c>
      <c r="AD347" s="132">
        <v>220</v>
      </c>
      <c r="AE347" s="135">
        <f t="shared" ca="1" si="195"/>
        <v>3.2016946463281834E-3</v>
      </c>
      <c r="AF347" s="135">
        <f t="shared" ca="1" si="196"/>
        <v>1.6934502255214635E-3</v>
      </c>
      <c r="AG347" s="135">
        <f t="shared" ca="1" si="197"/>
        <v>1.6675018693813137E-3</v>
      </c>
      <c r="AH347" s="135">
        <f t="shared" ca="1" si="198"/>
        <v>2.1720429789305073E-3</v>
      </c>
      <c r="AI347" s="135">
        <f t="shared" ca="1" si="199"/>
        <v>1.3574832950795598E-3</v>
      </c>
      <c r="AJ347" s="135">
        <f t="shared" ca="1" si="200"/>
        <v>2.0890909743521212E-3</v>
      </c>
      <c r="AK347" s="135">
        <f t="shared" ca="1" si="201"/>
        <v>2.253374404487537E-3</v>
      </c>
    </row>
    <row r="348" spans="9:37" s="129" customFormat="1" x14ac:dyDescent="0.25">
      <c r="I348" s="132"/>
      <c r="J348" s="129">
        <v>220</v>
      </c>
      <c r="K348" s="129">
        <v>3.2016946463281834E-3</v>
      </c>
      <c r="L348" s="129">
        <v>220</v>
      </c>
      <c r="M348" s="129">
        <v>1.6934502255214635E-3</v>
      </c>
      <c r="N348" s="129">
        <v>220</v>
      </c>
      <c r="O348" s="129">
        <v>1.6675018693813137E-3</v>
      </c>
      <c r="P348" s="129">
        <v>220</v>
      </c>
      <c r="Q348" s="129">
        <v>2.1720429789305073E-3</v>
      </c>
      <c r="R348" s="129">
        <v>220</v>
      </c>
      <c r="S348" s="129">
        <v>1.3574832950795598E-3</v>
      </c>
      <c r="T348" s="129">
        <v>220</v>
      </c>
      <c r="U348" s="129">
        <v>2.0890909743521212E-3</v>
      </c>
      <c r="V348" s="129">
        <v>220</v>
      </c>
      <c r="W348" s="129">
        <v>2.253374404487537E-3</v>
      </c>
      <c r="AD348" s="132">
        <v>230</v>
      </c>
      <c r="AE348" s="135">
        <f t="shared" ca="1" si="195"/>
        <v>3.1172175634065413E-3</v>
      </c>
      <c r="AF348" s="135">
        <f t="shared" ca="1" si="196"/>
        <v>1.6671932030934617E-3</v>
      </c>
      <c r="AG348" s="135">
        <f t="shared" ca="1" si="197"/>
        <v>1.649728820239971E-3</v>
      </c>
      <c r="AH348" s="135">
        <f t="shared" ca="1" si="198"/>
        <v>2.132333359808765E-3</v>
      </c>
      <c r="AI348" s="135">
        <f t="shared" ca="1" si="199"/>
        <v>1.3458335304968579E-3</v>
      </c>
      <c r="AJ348" s="135">
        <f t="shared" ca="1" si="200"/>
        <v>2.052987964125091E-3</v>
      </c>
      <c r="AK348" s="135">
        <f t="shared" ca="1" si="201"/>
        <v>2.2027728525392709E-3</v>
      </c>
    </row>
    <row r="349" spans="9:37" s="129" customFormat="1" x14ac:dyDescent="0.25">
      <c r="I349" s="132"/>
      <c r="J349" s="129">
        <v>230</v>
      </c>
      <c r="K349" s="129">
        <v>3.1172175634065413E-3</v>
      </c>
      <c r="L349" s="129">
        <v>230</v>
      </c>
      <c r="M349" s="129">
        <v>1.6671932030934617E-3</v>
      </c>
      <c r="N349" s="129">
        <v>230</v>
      </c>
      <c r="O349" s="129">
        <v>1.649728820239971E-3</v>
      </c>
      <c r="P349" s="129">
        <v>230</v>
      </c>
      <c r="Q349" s="129">
        <v>2.132333359808765E-3</v>
      </c>
      <c r="R349" s="129">
        <v>230</v>
      </c>
      <c r="S349" s="129">
        <v>1.3458335304968579E-3</v>
      </c>
      <c r="T349" s="129">
        <v>230</v>
      </c>
      <c r="U349" s="129">
        <v>2.052987964125091E-3</v>
      </c>
      <c r="V349" s="129">
        <v>230</v>
      </c>
      <c r="W349" s="129">
        <v>2.2027728525392709E-3</v>
      </c>
      <c r="AD349" s="132">
        <v>240</v>
      </c>
      <c r="AE349" s="135">
        <f t="shared" ca="1" si="195"/>
        <v>3.0397802373950374E-3</v>
      </c>
      <c r="AF349" s="135">
        <f t="shared" ca="1" si="196"/>
        <v>1.6431242658677932E-3</v>
      </c>
      <c r="AG349" s="135">
        <f t="shared" ca="1" si="197"/>
        <v>1.6334368585270737E-3</v>
      </c>
      <c r="AH349" s="135">
        <f t="shared" ca="1" si="198"/>
        <v>2.0959328756138345E-3</v>
      </c>
      <c r="AI349" s="135">
        <f t="shared" ca="1" si="199"/>
        <v>1.3351545796293812E-3</v>
      </c>
      <c r="AJ349" s="135">
        <f t="shared" ca="1" si="200"/>
        <v>2.0198935380836471E-3</v>
      </c>
      <c r="AK349" s="135">
        <f t="shared" ca="1" si="201"/>
        <v>2.1563880965866939E-3</v>
      </c>
    </row>
    <row r="350" spans="9:37" s="129" customFormat="1" x14ac:dyDescent="0.25">
      <c r="I350" s="132"/>
      <c r="J350" s="129">
        <v>240</v>
      </c>
      <c r="K350" s="129">
        <v>3.0397802373950374E-3</v>
      </c>
      <c r="L350" s="129">
        <v>240</v>
      </c>
      <c r="M350" s="129">
        <v>1.6431242658677932E-3</v>
      </c>
      <c r="N350" s="129">
        <v>240</v>
      </c>
      <c r="O350" s="129">
        <v>1.6334368585270737E-3</v>
      </c>
      <c r="P350" s="129">
        <v>240</v>
      </c>
      <c r="Q350" s="129">
        <v>2.0959328756138345E-3</v>
      </c>
      <c r="R350" s="129">
        <v>240</v>
      </c>
      <c r="S350" s="129">
        <v>1.3351545796293812E-3</v>
      </c>
      <c r="T350" s="129">
        <v>240</v>
      </c>
      <c r="U350" s="129">
        <v>2.0198935380836471E-3</v>
      </c>
      <c r="V350" s="129">
        <v>240</v>
      </c>
      <c r="W350" s="129">
        <v>2.1563880965866939E-3</v>
      </c>
      <c r="AD350" s="132">
        <v>250</v>
      </c>
      <c r="AE350" s="135">
        <f t="shared" ca="1" si="195"/>
        <v>2.9685378974644537E-3</v>
      </c>
      <c r="AF350" s="135">
        <f t="shared" ca="1" si="196"/>
        <v>1.6209808436201787E-3</v>
      </c>
      <c r="AG350" s="135">
        <f t="shared" ca="1" si="197"/>
        <v>1.618448253751208E-3</v>
      </c>
      <c r="AH350" s="135">
        <f t="shared" ca="1" si="198"/>
        <v>2.0624444301544985E-3</v>
      </c>
      <c r="AI350" s="135">
        <f t="shared" ca="1" si="199"/>
        <v>1.3253299448313027E-3</v>
      </c>
      <c r="AJ350" s="135">
        <f t="shared" ca="1" si="200"/>
        <v>1.9894466661255182E-3</v>
      </c>
      <c r="AK350" s="135">
        <f t="shared" ca="1" si="201"/>
        <v>2.1137141211103223E-3</v>
      </c>
    </row>
    <row r="351" spans="9:37" s="129" customFormat="1" x14ac:dyDescent="0.25">
      <c r="I351" s="132"/>
      <c r="J351" s="129">
        <v>250</v>
      </c>
      <c r="K351" s="129">
        <v>2.9685378974644537E-3</v>
      </c>
      <c r="L351" s="129">
        <v>250</v>
      </c>
      <c r="M351" s="129">
        <v>1.6209808436201787E-3</v>
      </c>
      <c r="N351" s="129">
        <v>250</v>
      </c>
      <c r="O351" s="129">
        <v>1.618448253751208E-3</v>
      </c>
      <c r="P351" s="129">
        <v>250</v>
      </c>
      <c r="Q351" s="129">
        <v>2.0624444301544985E-3</v>
      </c>
      <c r="R351" s="129">
        <v>250</v>
      </c>
      <c r="S351" s="129">
        <v>1.3253299448313027E-3</v>
      </c>
      <c r="T351" s="129">
        <v>250</v>
      </c>
      <c r="U351" s="129">
        <v>1.9894466661255182E-3</v>
      </c>
      <c r="V351" s="129">
        <v>250</v>
      </c>
      <c r="W351" s="129">
        <v>2.1137141211103223E-3</v>
      </c>
      <c r="AD351" s="132">
        <v>260</v>
      </c>
      <c r="AE351" s="135">
        <f t="shared" ca="1" si="195"/>
        <v>2.9027757375285294E-3</v>
      </c>
      <c r="AF351" s="135">
        <f t="shared" ca="1" si="196"/>
        <v>1.600540761545457E-3</v>
      </c>
      <c r="AG351" s="135">
        <f t="shared" ca="1" si="197"/>
        <v>1.6046126185734857E-3</v>
      </c>
      <c r="AH351" s="135">
        <f t="shared" ca="1" si="198"/>
        <v>2.0315320189612652E-3</v>
      </c>
      <c r="AI351" s="135">
        <f t="shared" ca="1" si="199"/>
        <v>1.3162610511715379E-3</v>
      </c>
      <c r="AJ351" s="135">
        <f t="shared" ca="1" si="200"/>
        <v>1.961341861241092E-3</v>
      </c>
      <c r="AK351" s="135">
        <f t="shared" ca="1" si="201"/>
        <v>2.0743227591321339E-3</v>
      </c>
    </row>
    <row r="352" spans="9:37" s="129" customFormat="1" x14ac:dyDescent="0.25">
      <c r="I352" s="132"/>
      <c r="J352" s="129">
        <v>260</v>
      </c>
      <c r="K352" s="129">
        <v>2.9027757375285294E-3</v>
      </c>
      <c r="L352" s="129">
        <v>260</v>
      </c>
      <c r="M352" s="129">
        <v>1.600540761545457E-3</v>
      </c>
      <c r="N352" s="129">
        <v>260</v>
      </c>
      <c r="O352" s="129">
        <v>1.6046126185734857E-3</v>
      </c>
      <c r="P352" s="129">
        <v>260</v>
      </c>
      <c r="Q352" s="129">
        <v>2.0315320189612652E-3</v>
      </c>
      <c r="R352" s="129">
        <v>260</v>
      </c>
      <c r="S352" s="129">
        <v>1.3162610511715379E-3</v>
      </c>
      <c r="T352" s="129">
        <v>260</v>
      </c>
      <c r="U352" s="129">
        <v>1.961341861241092E-3</v>
      </c>
      <c r="V352" s="129">
        <v>260</v>
      </c>
      <c r="W352" s="129">
        <v>2.0743227591321339E-3</v>
      </c>
      <c r="AD352" s="132">
        <v>270</v>
      </c>
      <c r="AE352" s="135">
        <f t="shared" ca="1" si="195"/>
        <v>2.8418848486989703E-3</v>
      </c>
      <c r="AF352" s="135">
        <f t="shared" ca="1" si="196"/>
        <v>1.5816147596244183E-3</v>
      </c>
      <c r="AG352" s="135">
        <f t="shared" ca="1" si="197"/>
        <v>1.5918018452607801E-3</v>
      </c>
      <c r="AH352" s="135">
        <f t="shared" ca="1" si="198"/>
        <v>2.0029094160045678E-3</v>
      </c>
      <c r="AI352" s="135">
        <f t="shared" ca="1" si="199"/>
        <v>1.3078639274124967E-3</v>
      </c>
      <c r="AJ352" s="135">
        <f t="shared" ca="1" si="200"/>
        <v>1.935318893755512E-3</v>
      </c>
      <c r="AK352" s="135">
        <f t="shared" ca="1" si="201"/>
        <v>2.037849275818997E-3</v>
      </c>
    </row>
    <row r="353" spans="9:37" s="129" customFormat="1" x14ac:dyDescent="0.25">
      <c r="I353" s="132"/>
      <c r="J353" s="129">
        <v>270</v>
      </c>
      <c r="K353" s="129">
        <v>2.8418848486989703E-3</v>
      </c>
      <c r="L353" s="129">
        <v>270</v>
      </c>
      <c r="M353" s="129">
        <v>1.5816147596244183E-3</v>
      </c>
      <c r="N353" s="129">
        <v>270</v>
      </c>
      <c r="O353" s="129">
        <v>1.5918018452607801E-3</v>
      </c>
      <c r="P353" s="129">
        <v>270</v>
      </c>
      <c r="Q353" s="129">
        <v>2.0029094160045678E-3</v>
      </c>
      <c r="R353" s="129">
        <v>270</v>
      </c>
      <c r="S353" s="129">
        <v>1.3078639274124967E-3</v>
      </c>
      <c r="T353" s="129">
        <v>270</v>
      </c>
      <c r="U353" s="129">
        <v>1.935318893755512E-3</v>
      </c>
      <c r="V353" s="129">
        <v>270</v>
      </c>
      <c r="W353" s="129">
        <v>2.037849275818997E-3</v>
      </c>
      <c r="AD353" s="132">
        <v>280</v>
      </c>
      <c r="AE353" s="135">
        <f t="shared" ca="1" si="195"/>
        <v>2.7853433090715227E-3</v>
      </c>
      <c r="AF353" s="135">
        <f t="shared" ca="1" si="196"/>
        <v>1.5640406149834542E-3</v>
      </c>
      <c r="AG353" s="135">
        <f t="shared" ca="1" si="197"/>
        <v>1.5799061271846964E-3</v>
      </c>
      <c r="AH353" s="135">
        <f t="shared" ca="1" si="198"/>
        <v>1.9763312846876346E-3</v>
      </c>
      <c r="AI353" s="135">
        <f t="shared" ca="1" si="199"/>
        <v>1.3000665982076723E-3</v>
      </c>
      <c r="AJ353" s="135">
        <f t="shared" ca="1" si="200"/>
        <v>1.9111547096617592E-3</v>
      </c>
      <c r="AK353" s="135">
        <f t="shared" ca="1" si="201"/>
        <v>2.0039810413139398E-3</v>
      </c>
    </row>
    <row r="354" spans="9:37" x14ac:dyDescent="0.25">
      <c r="J354" s="129">
        <v>280</v>
      </c>
      <c r="K354" s="129">
        <v>2.7853433090715227E-3</v>
      </c>
      <c r="L354" s="129">
        <v>280</v>
      </c>
      <c r="M354" s="129">
        <v>1.5640406149834542E-3</v>
      </c>
      <c r="N354" s="129">
        <v>280</v>
      </c>
      <c r="O354" s="129">
        <v>1.5799061271846964E-3</v>
      </c>
      <c r="P354" s="129">
        <v>280</v>
      </c>
      <c r="Q354" s="129">
        <v>1.9763312846876346E-3</v>
      </c>
      <c r="R354" s="129">
        <v>280</v>
      </c>
      <c r="S354" s="129">
        <v>1.3000665982076723E-3</v>
      </c>
      <c r="T354" s="129">
        <v>280</v>
      </c>
      <c r="U354" s="129">
        <v>1.9111547096617592E-3</v>
      </c>
      <c r="V354" s="129">
        <v>280</v>
      </c>
      <c r="W354" s="129">
        <v>2.0039810413139398E-3</v>
      </c>
      <c r="X354" s="129"/>
    </row>
    <row r="355" spans="9:37" s="129" customFormat="1" x14ac:dyDescent="0.25">
      <c r="I355" s="132"/>
    </row>
    <row r="356" spans="9:37" x14ac:dyDescent="0.25">
      <c r="J356" t="s">
        <v>274</v>
      </c>
    </row>
    <row r="357" spans="9:37" x14ac:dyDescent="0.25">
      <c r="J357" t="str">
        <f>K134</f>
        <v>AP</v>
      </c>
      <c r="K357" t="str">
        <f ca="1">K181</f>
        <v>NaNMC</v>
      </c>
    </row>
    <row r="358" spans="9:37" x14ac:dyDescent="0.25">
      <c r="J358">
        <f ca="1">INDEX(L126:L131,MATCH(K134,K126:K131,0))</f>
        <v>0.19630525890407619</v>
      </c>
      <c r="K358">
        <v>1000</v>
      </c>
      <c r="L358">
        <v>2000</v>
      </c>
      <c r="M358">
        <v>3000</v>
      </c>
      <c r="N358">
        <v>4000</v>
      </c>
      <c r="O358">
        <v>5000</v>
      </c>
      <c r="P358">
        <v>6000</v>
      </c>
      <c r="Q358">
        <v>7000</v>
      </c>
    </row>
    <row r="359" spans="9:37" x14ac:dyDescent="0.25">
      <c r="J359">
        <v>0.9</v>
      </c>
      <c r="K359">
        <f t="dataTable" ref="K359:Q366" dt2D="1" dtr="1" r1="L8" r2="L5" ca="1"/>
        <v>0.66333705863000059</v>
      </c>
      <c r="L359">
        <v>0.36333519598166697</v>
      </c>
      <c r="M359">
        <v>0.26333457509888908</v>
      </c>
      <c r="N359">
        <v>0.21333426465750016</v>
      </c>
      <c r="O359">
        <v>0.18333407839266677</v>
      </c>
      <c r="P359">
        <v>0.16333395421611116</v>
      </c>
      <c r="Q359">
        <v>0.14904815123285722</v>
      </c>
    </row>
    <row r="360" spans="9:37" x14ac:dyDescent="0.25">
      <c r="J360">
        <v>0.91</v>
      </c>
      <c r="K360">
        <v>0.64978390413956089</v>
      </c>
      <c r="L360">
        <v>0.35307876525659354</v>
      </c>
      <c r="M360">
        <v>0.25417705229560456</v>
      </c>
      <c r="N360">
        <v>0.20472619581510998</v>
      </c>
      <c r="O360">
        <v>0.17505568192681328</v>
      </c>
      <c r="P360">
        <v>0.1552753393346154</v>
      </c>
      <c r="Q360">
        <v>0.14114652319733131</v>
      </c>
    </row>
    <row r="361" spans="9:37" x14ac:dyDescent="0.25">
      <c r="J361">
        <v>0.92</v>
      </c>
      <c r="K361">
        <v>0.63652538344239185</v>
      </c>
      <c r="L361">
        <v>0.34304530041684811</v>
      </c>
      <c r="M361">
        <v>0.24521860607500015</v>
      </c>
      <c r="N361">
        <v>0.19630525890407619</v>
      </c>
      <c r="O361">
        <v>0.16695725060152181</v>
      </c>
      <c r="P361">
        <v>0.14739191173315219</v>
      </c>
      <c r="Q361">
        <v>0.13341666968431681</v>
      </c>
    </row>
    <row r="362" spans="9:37" x14ac:dyDescent="0.25">
      <c r="J362">
        <v>0.93</v>
      </c>
      <c r="K362">
        <v>0.62355199222258118</v>
      </c>
      <c r="L362">
        <v>0.33322760901451642</v>
      </c>
      <c r="M362">
        <v>0.2364528146118281</v>
      </c>
      <c r="N362">
        <v>0.18806541741048399</v>
      </c>
      <c r="O362">
        <v>0.15903297908967751</v>
      </c>
      <c r="P362">
        <v>0.13967802020913986</v>
      </c>
      <c r="Q362">
        <v>0.1258530495801844</v>
      </c>
    </row>
    <row r="363" spans="9:37" x14ac:dyDescent="0.25">
      <c r="J363">
        <v>0.94</v>
      </c>
      <c r="K363">
        <v>0.61085463060319201</v>
      </c>
      <c r="L363">
        <v>0.32361880466329818</v>
      </c>
      <c r="M363">
        <v>0.22787352935000021</v>
      </c>
      <c r="N363">
        <v>0.18000089169335126</v>
      </c>
      <c r="O363">
        <v>0.15127730909936185</v>
      </c>
      <c r="P363">
        <v>0.13212825403670225</v>
      </c>
      <c r="Q363">
        <v>0.11845035756337401</v>
      </c>
    </row>
    <row r="364" spans="9:37" x14ac:dyDescent="0.25">
      <c r="J364">
        <v>0.95</v>
      </c>
      <c r="K364">
        <v>0.59842458186000058</v>
      </c>
      <c r="L364">
        <v>0.31421229093000025</v>
      </c>
      <c r="M364">
        <v>0.21947486062000018</v>
      </c>
      <c r="N364">
        <v>0.17210614546500014</v>
      </c>
      <c r="O364">
        <v>0.14368491637200012</v>
      </c>
      <c r="P364">
        <v>0.12473743031000009</v>
      </c>
      <c r="Q364">
        <v>0.1112035116942858</v>
      </c>
    </row>
    <row r="365" spans="9:37" x14ac:dyDescent="0.25">
      <c r="J365">
        <v>0.96</v>
      </c>
      <c r="K365">
        <v>0.58625349246562575</v>
      </c>
      <c r="L365">
        <v>0.30500174623281284</v>
      </c>
      <c r="M365">
        <v>0.21125116415520859</v>
      </c>
      <c r="N365">
        <v>0.16437587311640642</v>
      </c>
      <c r="O365">
        <v>0.13625069849312513</v>
      </c>
      <c r="P365">
        <v>0.11750058207760428</v>
      </c>
      <c r="Q365">
        <v>0.1041076417808037</v>
      </c>
    </row>
    <row r="366" spans="9:37" x14ac:dyDescent="0.25">
      <c r="J366">
        <v>0.97</v>
      </c>
      <c r="K366">
        <v>0.57433335336804192</v>
      </c>
      <c r="L366">
        <v>0.29598110967371166</v>
      </c>
      <c r="M366">
        <v>0.20319702844226828</v>
      </c>
      <c r="N366">
        <v>0.15680498782654659</v>
      </c>
      <c r="O366">
        <v>0.12896976345711356</v>
      </c>
      <c r="P366">
        <v>0.11041294721082488</v>
      </c>
      <c r="Q366">
        <v>9.7158078463475822E-2</v>
      </c>
    </row>
    <row r="368" spans="9:37" x14ac:dyDescent="0.25">
      <c r="J368" t="str">
        <f>K135</f>
        <v>GWP</v>
      </c>
    </row>
    <row r="369" spans="10:17" x14ac:dyDescent="0.25">
      <c r="J369">
        <f ca="1">INDEX(L126:L131,MATCH($K$135,$K$126:$K$131,0))</f>
        <v>29.875785569555489</v>
      </c>
      <c r="K369">
        <v>1000</v>
      </c>
      <c r="L369">
        <v>2000</v>
      </c>
      <c r="M369">
        <v>3000</v>
      </c>
      <c r="N369">
        <v>4000</v>
      </c>
      <c r="O369">
        <v>5000</v>
      </c>
      <c r="P369">
        <v>6000</v>
      </c>
      <c r="Q369">
        <v>7000</v>
      </c>
    </row>
    <row r="370" spans="10:17" x14ac:dyDescent="0.25">
      <c r="J370">
        <v>0.9</v>
      </c>
      <c r="K370">
        <f t="dataTable" ref="K370:Q377" dt2D="1" dtr="1" r1="L8" r2="L5" ca="1"/>
        <v>98.821656551071385</v>
      </c>
      <c r="L370">
        <v>54.714717164424584</v>
      </c>
      <c r="M370">
        <v>40.012404035542303</v>
      </c>
      <c r="N370">
        <v>32.661247471101177</v>
      </c>
      <c r="O370">
        <v>28.250553532436495</v>
      </c>
      <c r="P370">
        <v>25.310090906660044</v>
      </c>
      <c r="Q370">
        <v>23.209760459676865</v>
      </c>
    </row>
    <row r="371" spans="10:17" x14ac:dyDescent="0.25">
      <c r="J371">
        <v>0.91</v>
      </c>
      <c r="K371">
        <v>96.68658340215849</v>
      </c>
      <c r="L371">
        <v>53.064335657123195</v>
      </c>
      <c r="M371">
        <v>38.523586408778101</v>
      </c>
      <c r="N371">
        <v>31.253211784605551</v>
      </c>
      <c r="O371">
        <v>26.890987010102023</v>
      </c>
      <c r="P371">
        <v>23.982837160433004</v>
      </c>
      <c r="Q371">
        <v>21.905587267812276</v>
      </c>
    </row>
    <row r="372" spans="10:17" x14ac:dyDescent="0.25">
      <c r="J372">
        <v>0.92</v>
      </c>
      <c r="K372">
        <v>94.597924886917639</v>
      </c>
      <c r="L372">
        <v>51.449832008676204</v>
      </c>
      <c r="M372">
        <v>37.067134382595725</v>
      </c>
      <c r="N372">
        <v>29.875785569555489</v>
      </c>
      <c r="O372">
        <v>25.560976281731346</v>
      </c>
      <c r="P372">
        <v>22.68443675651525</v>
      </c>
      <c r="Q372">
        <v>20.629765667075183</v>
      </c>
    </row>
    <row r="373" spans="10:17" x14ac:dyDescent="0.25">
      <c r="J373">
        <v>0.93</v>
      </c>
      <c r="K373">
        <v>92.554183759101335</v>
      </c>
      <c r="L373">
        <v>49.87004886879798</v>
      </c>
      <c r="M373">
        <v>35.642003905363516</v>
      </c>
      <c r="N373">
        <v>28.527981423646299</v>
      </c>
      <c r="O373">
        <v>24.259567934615959</v>
      </c>
      <c r="P373">
        <v>21.413958941929071</v>
      </c>
      <c r="Q373">
        <v>19.381381090009867</v>
      </c>
    </row>
    <row r="374" spans="10:17" x14ac:dyDescent="0.25">
      <c r="J374">
        <v>0.94</v>
      </c>
      <c r="K374">
        <v>90.553926485068359</v>
      </c>
      <c r="L374">
        <v>48.323878136151201</v>
      </c>
      <c r="M374">
        <v>34.24719535317881</v>
      </c>
      <c r="N374">
        <v>27.208853961692625</v>
      </c>
      <c r="O374">
        <v>22.985849126800908</v>
      </c>
      <c r="P374">
        <v>20.170512570206437</v>
      </c>
      <c r="Q374">
        <v>18.159557886924667</v>
      </c>
    </row>
    <row r="375" spans="10:17" x14ac:dyDescent="0.25">
      <c r="J375">
        <v>0.95</v>
      </c>
      <c r="K375">
        <v>88.595779890488672</v>
      </c>
      <c r="L375">
        <v>46.810258366296964</v>
      </c>
      <c r="M375">
        <v>32.881751191566394</v>
      </c>
      <c r="N375">
        <v>25.917497604201117</v>
      </c>
      <c r="O375">
        <v>21.738945451781948</v>
      </c>
      <c r="P375">
        <v>18.953244016835832</v>
      </c>
      <c r="Q375">
        <v>16.96345727758861</v>
      </c>
    </row>
    <row r="376" spans="10:17" x14ac:dyDescent="0.25">
      <c r="J376">
        <v>0.96</v>
      </c>
      <c r="K376">
        <v>86.678428016629425</v>
      </c>
      <c r="L376">
        <v>45.328172341648035</v>
      </c>
      <c r="M376">
        <v>31.544753783320918</v>
      </c>
      <c r="N376">
        <v>24.653044504157357</v>
      </c>
      <c r="O376">
        <v>20.518018936659217</v>
      </c>
      <c r="P376">
        <v>17.761335224993793</v>
      </c>
      <c r="Q376">
        <v>15.792275430947065</v>
      </c>
    </row>
    <row r="377" spans="10:17" x14ac:dyDescent="0.25">
      <c r="J377">
        <v>0.97</v>
      </c>
      <c r="K377">
        <v>84.800609171097165</v>
      </c>
      <c r="L377">
        <v>43.876644791734151</v>
      </c>
      <c r="M377">
        <v>30.235323331946482</v>
      </c>
      <c r="N377">
        <v>23.414662602052648</v>
      </c>
      <c r="O377">
        <v>19.322266164116346</v>
      </c>
      <c r="P377">
        <v>16.59400187215881</v>
      </c>
      <c r="Q377">
        <v>14.645241663617716</v>
      </c>
    </row>
    <row r="379" spans="10:17" x14ac:dyDescent="0.25">
      <c r="J379" t="str">
        <f>L134</f>
        <v>Htox</v>
      </c>
    </row>
    <row r="380" spans="10:17" x14ac:dyDescent="0.25">
      <c r="J380" s="64">
        <f ca="1">INDEX(L126:L131,MATCH($L$134,$K$126:$K$131,0))</f>
        <v>2.2569581903579678E-2</v>
      </c>
      <c r="K380" s="64">
        <v>1000</v>
      </c>
      <c r="L380" s="64">
        <v>2000</v>
      </c>
      <c r="M380" s="64">
        <v>3000</v>
      </c>
      <c r="N380" s="64">
        <v>4000</v>
      </c>
      <c r="O380" s="64">
        <v>5000</v>
      </c>
      <c r="P380" s="64">
        <v>6000</v>
      </c>
      <c r="Q380" s="64">
        <v>7000</v>
      </c>
    </row>
    <row r="381" spans="10:17" x14ac:dyDescent="0.25">
      <c r="J381" s="64">
        <v>0.9</v>
      </c>
      <c r="K381" s="64">
        <f t="dataTable" ref="K381:Q388" dt2D="1" dtr="1" r1="L8" r2="L5" ca="1"/>
        <v>6.9259263783525829E-2</v>
      </c>
      <c r="L381" s="64">
        <v>3.9862643002874031E-2</v>
      </c>
      <c r="M381" s="64">
        <v>3.006376940932342E-2</v>
      </c>
      <c r="N381" s="64">
        <v>2.5164332612548121E-2</v>
      </c>
      <c r="O381" s="64">
        <v>2.2224670534482942E-2</v>
      </c>
      <c r="P381" s="64">
        <v>2.0264895815772819E-2</v>
      </c>
      <c r="Q381" s="64">
        <v>1.8865056730979879E-2</v>
      </c>
    </row>
    <row r="382" spans="10:17" x14ac:dyDescent="0.25">
      <c r="J382" s="64">
        <v>0.91</v>
      </c>
      <c r="K382" s="64">
        <v>6.7463071873816755E-2</v>
      </c>
      <c r="L382" s="64">
        <v>3.8389490881963313E-2</v>
      </c>
      <c r="M382" s="64">
        <v>2.8698297218012172E-2</v>
      </c>
      <c r="N382" s="64">
        <v>2.3852700386036596E-2</v>
      </c>
      <c r="O382" s="64">
        <v>2.0945342286851253E-2</v>
      </c>
      <c r="P382" s="64">
        <v>1.9007103554061031E-2</v>
      </c>
      <c r="Q382" s="64">
        <v>1.7622647316353723E-2</v>
      </c>
    </row>
    <row r="383" spans="10:17" x14ac:dyDescent="0.25">
      <c r="J383" s="64">
        <v>0.92</v>
      </c>
      <c r="K383" s="64">
        <v>6.5705927614318732E-2</v>
      </c>
      <c r="L383" s="64">
        <v>3.6948363807159365E-2</v>
      </c>
      <c r="M383" s="64">
        <v>2.7362509204772907E-2</v>
      </c>
      <c r="N383" s="64">
        <v>2.2569581903579678E-2</v>
      </c>
      <c r="O383" s="64">
        <v>1.969382552286374E-2</v>
      </c>
      <c r="P383" s="64">
        <v>1.7776654602386446E-2</v>
      </c>
      <c r="Q383" s="64">
        <v>1.6407246802045528E-2</v>
      </c>
    </row>
    <row r="384" spans="10:17" x14ac:dyDescent="0.25">
      <c r="J384" s="64">
        <v>0.93</v>
      </c>
      <c r="K384" s="64">
        <v>6.3986571403412087E-2</v>
      </c>
      <c r="L384" s="64">
        <v>3.5538228712458729E-2</v>
      </c>
      <c r="M384" s="64">
        <v>2.6055447815474277E-2</v>
      </c>
      <c r="N384" s="64">
        <v>2.131405736698205E-2</v>
      </c>
      <c r="O384" s="64">
        <v>1.8469223097886716E-2</v>
      </c>
      <c r="P384" s="64">
        <v>1.6572666918489829E-2</v>
      </c>
      <c r="Q384" s="64">
        <v>1.5217983933206334E-2</v>
      </c>
    </row>
    <row r="385" spans="10:17" x14ac:dyDescent="0.25">
      <c r="J385" s="64">
        <v>0.94</v>
      </c>
      <c r="K385" s="64">
        <v>6.2303797239546016E-2</v>
      </c>
      <c r="L385" s="64">
        <v>3.4158096492113446E-2</v>
      </c>
      <c r="M385" s="64">
        <v>2.4776196242969249E-2</v>
      </c>
      <c r="N385" s="64">
        <v>2.0085246118397151E-2</v>
      </c>
      <c r="O385" s="64">
        <v>1.7270676043653895E-2</v>
      </c>
      <c r="P385" s="64">
        <v>1.5394295993825054E-2</v>
      </c>
      <c r="Q385" s="64">
        <v>1.4054024529661599E-2</v>
      </c>
    </row>
    <row r="386" spans="10:17" x14ac:dyDescent="0.25">
      <c r="J386" s="64">
        <v>0.95</v>
      </c>
      <c r="K386" s="64">
        <v>6.0656449900182374E-2</v>
      </c>
      <c r="L386" s="64">
        <v>3.2807019686933288E-2</v>
      </c>
      <c r="M386" s="64">
        <v>2.3523876282516933E-2</v>
      </c>
      <c r="N386" s="64">
        <v>1.8882304580308752E-2</v>
      </c>
      <c r="O386" s="64">
        <v>1.6097361558983846E-2</v>
      </c>
      <c r="P386" s="64">
        <v>1.4240732878100572E-2</v>
      </c>
      <c r="Q386" s="64">
        <v>1.291456953461252E-2</v>
      </c>
    </row>
    <row r="387" spans="10:17" x14ac:dyDescent="0.25">
      <c r="J387" s="64">
        <v>0.96</v>
      </c>
      <c r="K387" s="64">
        <v>5.9043422297055483E-2</v>
      </c>
      <c r="L387" s="64">
        <v>3.1484090315194412E-2</v>
      </c>
      <c r="M387" s="64">
        <v>2.2297646321240715E-2</v>
      </c>
      <c r="N387" s="64">
        <v>1.7704424324263876E-2</v>
      </c>
      <c r="O387" s="64">
        <v>1.4948491126077766E-2</v>
      </c>
      <c r="P387" s="64">
        <v>1.3111202327287026E-2</v>
      </c>
      <c r="Q387" s="64">
        <v>1.1798853185293643E-2</v>
      </c>
    </row>
    <row r="388" spans="10:17" x14ac:dyDescent="0.25">
      <c r="J388" s="64">
        <v>0.97</v>
      </c>
      <c r="K388" s="64">
        <v>5.7463652995023991E-2</v>
      </c>
      <c r="L388" s="64">
        <v>3.0188437837718178E-2</v>
      </c>
      <c r="M388" s="64">
        <v>2.1096699451949578E-2</v>
      </c>
      <c r="N388" s="64">
        <v>1.6550830259065279E-2</v>
      </c>
      <c r="O388" s="64">
        <v>1.3823308743334697E-2</v>
      </c>
      <c r="P388" s="64">
        <v>1.2004961066180977E-2</v>
      </c>
      <c r="Q388" s="64">
        <v>1.0706141296785465E-2</v>
      </c>
    </row>
    <row r="390" spans="10:17" x14ac:dyDescent="0.25">
      <c r="J390" s="64" t="str">
        <f>L135</f>
        <v>RDP</v>
      </c>
      <c r="K390" s="64"/>
      <c r="L390" s="64"/>
      <c r="M390" s="64"/>
      <c r="N390" s="64"/>
      <c r="O390" s="64"/>
      <c r="P390" s="64"/>
      <c r="Q390" s="64"/>
    </row>
    <row r="391" spans="10:17" x14ac:dyDescent="0.25">
      <c r="J391" s="64">
        <f ca="1">INDEX(L126:L131,MATCH($L$135,$K$126:$K$131,0))</f>
        <v>4.3946181486638871E-3</v>
      </c>
      <c r="K391" s="64">
        <v>1000</v>
      </c>
      <c r="L391" s="64">
        <v>2000</v>
      </c>
      <c r="M391" s="64">
        <v>3000</v>
      </c>
      <c r="N391" s="64">
        <v>4000</v>
      </c>
      <c r="O391" s="64">
        <v>5000</v>
      </c>
      <c r="P391" s="64">
        <v>6000</v>
      </c>
      <c r="Q391" s="64">
        <v>7000</v>
      </c>
    </row>
    <row r="392" spans="10:17" x14ac:dyDescent="0.25">
      <c r="J392" s="64">
        <v>0.9</v>
      </c>
      <c r="K392" s="64">
        <f t="dataTable" ref="K392:Q399" dt2D="1" dtr="1" r1="L8" r2="L5" ca="1"/>
        <v>1.4430698652314564E-2</v>
      </c>
      <c r="L392" s="64">
        <v>8.019532659490616E-3</v>
      </c>
      <c r="M392" s="64">
        <v>5.8824773285492994E-3</v>
      </c>
      <c r="N392" s="64">
        <v>4.813949663078642E-3</v>
      </c>
      <c r="O392" s="64">
        <v>4.172833063796246E-3</v>
      </c>
      <c r="P392" s="64">
        <v>3.7454219976079828E-3</v>
      </c>
      <c r="Q392" s="64">
        <v>3.4401283789020805E-3</v>
      </c>
    </row>
    <row r="393" spans="10:17" x14ac:dyDescent="0.25">
      <c r="J393" s="64">
        <v>0.91</v>
      </c>
      <c r="K393" s="64">
        <v>1.4113050315475939E-2</v>
      </c>
      <c r="L393" s="64">
        <v>7.772336696199509E-3</v>
      </c>
      <c r="M393" s="64">
        <v>5.6587654897740309E-3</v>
      </c>
      <c r="N393" s="64">
        <v>4.6019798865612914E-3</v>
      </c>
      <c r="O393" s="64">
        <v>3.967908524633649E-3</v>
      </c>
      <c r="P393" s="64">
        <v>3.5451942833485536E-3</v>
      </c>
      <c r="Q393" s="64">
        <v>3.2432555395734853E-3</v>
      </c>
    </row>
    <row r="394" spans="10:17" x14ac:dyDescent="0.25">
      <c r="J394" s="64">
        <v>0.92</v>
      </c>
      <c r="K394" s="64">
        <v>1.3802307377264247E-2</v>
      </c>
      <c r="L394" s="64">
        <v>7.5305145581973394E-3</v>
      </c>
      <c r="M394" s="64">
        <v>5.4399169518417039E-3</v>
      </c>
      <c r="N394" s="64">
        <v>4.3946181486638871E-3</v>
      </c>
      <c r="O394" s="64">
        <v>3.7674388667571957E-3</v>
      </c>
      <c r="P394" s="64">
        <v>3.3493193454860685E-3</v>
      </c>
      <c r="Q394" s="64">
        <v>3.0506625445781209E-3</v>
      </c>
    </row>
    <row r="395" spans="10:17" x14ac:dyDescent="0.25">
      <c r="J395" s="64">
        <v>0.93</v>
      </c>
      <c r="K395" s="64">
        <v>1.3498247082885063E-2</v>
      </c>
      <c r="L395" s="64">
        <v>7.2938928962812408E-3</v>
      </c>
      <c r="M395" s="64">
        <v>5.2257748340799656E-3</v>
      </c>
      <c r="N395" s="64">
        <v>4.1917158029793301E-3</v>
      </c>
      <c r="O395" s="64">
        <v>3.5712803843189474E-3</v>
      </c>
      <c r="P395" s="64">
        <v>3.1576567718786925E-3</v>
      </c>
      <c r="Q395" s="64">
        <v>2.8622113344213677E-3</v>
      </c>
    </row>
    <row r="396" spans="10:17" x14ac:dyDescent="0.25">
      <c r="J396" s="64">
        <v>0.94</v>
      </c>
      <c r="K396" s="64">
        <v>1.3200656156471391E-2</v>
      </c>
      <c r="L396" s="64">
        <v>7.062305737810165E-3</v>
      </c>
      <c r="M396" s="64">
        <v>5.0161889315897563E-3</v>
      </c>
      <c r="N396" s="64">
        <v>3.9931305284795519E-3</v>
      </c>
      <c r="O396" s="64">
        <v>3.3792954866134284E-3</v>
      </c>
      <c r="P396" s="64">
        <v>2.9700721253693467E-3</v>
      </c>
      <c r="Q396" s="64">
        <v>2.6777697244807172E-3</v>
      </c>
    </row>
    <row r="397" spans="10:17" x14ac:dyDescent="0.25">
      <c r="J397" s="64">
        <v>0.95</v>
      </c>
      <c r="K397" s="64">
        <v>1.2909330302192745E-2</v>
      </c>
      <c r="L397" s="64">
        <v>6.8355940984647949E-3</v>
      </c>
      <c r="M397" s="64">
        <v>4.8110153638888098E-3</v>
      </c>
      <c r="N397" s="64">
        <v>3.7987259966008181E-3</v>
      </c>
      <c r="O397" s="64">
        <v>3.1913523762280229E-3</v>
      </c>
      <c r="P397" s="64">
        <v>2.786436629312826E-3</v>
      </c>
      <c r="Q397" s="64">
        <v>2.4972110958019714E-3</v>
      </c>
    </row>
    <row r="398" spans="10:17" x14ac:dyDescent="0.25">
      <c r="J398" s="64">
        <v>0.96</v>
      </c>
      <c r="K398" s="64">
        <v>1.2624073736544904E-2</v>
      </c>
      <c r="L398" s="64">
        <v>6.6136056182724539E-3</v>
      </c>
      <c r="M398" s="64">
        <v>4.6101162455149678E-3</v>
      </c>
      <c r="N398" s="64">
        <v>3.6083715591362264E-3</v>
      </c>
      <c r="O398" s="64">
        <v>3.0073247473089816E-3</v>
      </c>
      <c r="P398" s="64">
        <v>2.6066268727574842E-3</v>
      </c>
      <c r="Q398" s="64">
        <v>2.3204141052207013E-3</v>
      </c>
    </row>
    <row r="399" spans="10:17" x14ac:dyDescent="0.25">
      <c r="J399" s="64">
        <v>0.97</v>
      </c>
      <c r="K399" s="64">
        <v>1.2344698749570216E-2</v>
      </c>
      <c r="L399" s="64">
        <v>6.3961942201459336E-3</v>
      </c>
      <c r="M399" s="64">
        <v>4.4133593770045053E-3</v>
      </c>
      <c r="N399" s="64">
        <v>3.4219419554337924E-3</v>
      </c>
      <c r="O399" s="64">
        <v>2.8270915024913639E-3</v>
      </c>
      <c r="P399" s="64">
        <v>2.4305245338630782E-3</v>
      </c>
      <c r="Q399" s="64">
        <v>2.1472624134143028E-3</v>
      </c>
    </row>
    <row r="403" spans="11:11" x14ac:dyDescent="0.25">
      <c r="K403" s="64"/>
    </row>
    <row r="404" spans="11:11" x14ac:dyDescent="0.25">
      <c r="K404" s="64"/>
    </row>
  </sheetData>
  <mergeCells count="2">
    <mergeCell ref="B21:C21"/>
    <mergeCell ref="B37:F37"/>
  </mergeCells>
  <conditionalFormatting sqref="AE139:AK157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E161:AK179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E183:AK201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E227:AK235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E237:AK245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E247:AK255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E257:AK265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E205:AK223">
    <cfRule type="colorScale" priority="1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E269:AK288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E291:AK309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E313:AK331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E335:AK35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dataValidations disablePrompts="1" count="1">
    <dataValidation type="list" allowBlank="1" showInputMessage="1" showErrorMessage="1" sqref="K134:L135" xr:uid="{00000000-0002-0000-0400-000000000000}">
      <formula1>$K$126:$K$131</formula1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7"/>
  <dimension ref="B2:BB157"/>
  <sheetViews>
    <sheetView topLeftCell="A22" zoomScale="70" zoomScaleNormal="70" workbookViewId="0">
      <selection activeCell="L65" sqref="L65"/>
    </sheetView>
  </sheetViews>
  <sheetFormatPr baseColWidth="10" defaultRowHeight="15" x14ac:dyDescent="0.25"/>
  <cols>
    <col min="2" max="2" width="9.28515625" customWidth="1"/>
    <col min="3" max="4" width="8.7109375" customWidth="1"/>
    <col min="5" max="5" width="8.7109375" style="64" customWidth="1"/>
    <col min="6" max="10" width="8.7109375" customWidth="1"/>
    <col min="11" max="11" width="1.42578125" customWidth="1"/>
    <col min="12" max="12" width="8.7109375" customWidth="1"/>
    <col min="13" max="13" width="8.7109375" style="64" customWidth="1"/>
    <col min="14" max="18" width="8.7109375" customWidth="1"/>
    <col min="19" max="19" width="9.42578125" customWidth="1"/>
    <col min="20" max="20" width="5.7109375" customWidth="1"/>
    <col min="21" max="28" width="8.28515625" customWidth="1"/>
    <col min="29" max="29" width="1.140625" customWidth="1"/>
    <col min="30" max="34" width="8.28515625" customWidth="1"/>
    <col min="35" max="35" width="8.42578125" customWidth="1"/>
    <col min="36" max="36" width="8.28515625" customWidth="1"/>
  </cols>
  <sheetData>
    <row r="2" spans="3:54" ht="36" x14ac:dyDescent="0.55000000000000004">
      <c r="C2" s="198" t="s">
        <v>379</v>
      </c>
      <c r="U2" s="198" t="s">
        <v>378</v>
      </c>
      <c r="V2" s="198"/>
      <c r="W2" s="198"/>
      <c r="X2" s="198"/>
    </row>
    <row r="6" spans="3:54" ht="45" customHeight="1" x14ac:dyDescent="0.25">
      <c r="C6" s="170" t="s">
        <v>312</v>
      </c>
      <c r="D6" s="171" t="str">
        <f ca="1">'Use Phase'!AE138</f>
        <v>NaNMC</v>
      </c>
      <c r="E6" s="171" t="str">
        <f ca="1">'Use Phase'!AF138</f>
        <v>NaMVP</v>
      </c>
      <c r="F6" s="171" t="str">
        <f ca="1">'Use Phase'!AG138</f>
        <v>NaMMO</v>
      </c>
      <c r="G6" s="171" t="str">
        <f ca="1">'Use Phase'!AH138</f>
        <v>NaNMMT</v>
      </c>
      <c r="H6" s="171" t="str">
        <f ca="1">'Use Phase'!AI138</f>
        <v>NaPBA</v>
      </c>
      <c r="I6" s="172" t="str">
        <f ca="1">'Use Phase'!AJ138</f>
        <v>LiNMC</v>
      </c>
      <c r="J6" s="171" t="str">
        <f ca="1">'Use Phase'!AK138</f>
        <v>LiFP</v>
      </c>
      <c r="K6" s="156"/>
      <c r="L6" s="173" t="str">
        <f t="shared" ref="L6:R6" ca="1" si="0">D6</f>
        <v>NaNMC</v>
      </c>
      <c r="M6" s="171" t="str">
        <f t="shared" ca="1" si="0"/>
        <v>NaMVP</v>
      </c>
      <c r="N6" s="171" t="str">
        <f t="shared" ca="1" si="0"/>
        <v>NaMMO</v>
      </c>
      <c r="O6" s="171" t="str">
        <f t="shared" ca="1" si="0"/>
        <v>NaNMMT</v>
      </c>
      <c r="P6" s="171" t="str">
        <f t="shared" ca="1" si="0"/>
        <v>NaPBA</v>
      </c>
      <c r="Q6" s="172" t="str">
        <f t="shared" ca="1" si="0"/>
        <v>LiNMC</v>
      </c>
      <c r="R6" s="171" t="str">
        <f t="shared" ca="1" si="0"/>
        <v>LiFP</v>
      </c>
      <c r="S6" s="87"/>
      <c r="U6" s="250" t="str">
        <f t="shared" ref="U6:U46" si="1">C6</f>
        <v>Cycle life</v>
      </c>
      <c r="V6" s="171" t="str">
        <f t="shared" ref="V6:V46" ca="1" si="2">D6</f>
        <v>NaNMC</v>
      </c>
      <c r="W6" s="171" t="str">
        <f t="shared" ref="W6:W46" ca="1" si="3">E6</f>
        <v>NaMVP</v>
      </c>
      <c r="X6" s="171" t="str">
        <f t="shared" ref="X6:X46" ca="1" si="4">F6</f>
        <v>NaMMO</v>
      </c>
      <c r="Y6" s="171" t="str">
        <f t="shared" ref="Y6:Y46" ca="1" si="5">G6</f>
        <v>NaNMMT</v>
      </c>
      <c r="Z6" s="171" t="str">
        <f t="shared" ref="Z6:Z46" ca="1" si="6">H6</f>
        <v>NaPBA</v>
      </c>
      <c r="AA6" s="172" t="str">
        <f t="shared" ref="AA6:AA46" ca="1" si="7">I6</f>
        <v>LiNMC</v>
      </c>
      <c r="AB6" s="171" t="str">
        <f t="shared" ref="AB6:AB46" ca="1" si="8">J6</f>
        <v>LiFP</v>
      </c>
      <c r="AC6" s="223"/>
      <c r="AD6" s="204" t="str">
        <f t="shared" ref="AD6:AD46" ca="1" si="9">L6</f>
        <v>NaNMC</v>
      </c>
      <c r="AE6" s="171" t="str">
        <f t="shared" ref="AE6:AE46" ca="1" si="10">M6</f>
        <v>NaMVP</v>
      </c>
      <c r="AF6" s="171" t="str">
        <f t="shared" ref="AF6:AF46" ca="1" si="11">N6</f>
        <v>NaMMO</v>
      </c>
      <c r="AG6" s="171" t="str">
        <f t="shared" ref="AG6:AG46" ca="1" si="12">O6</f>
        <v>NaNMMT</v>
      </c>
      <c r="AH6" s="171" t="str">
        <f t="shared" ref="AH6:AH46" ca="1" si="13">P6</f>
        <v>NaPBA</v>
      </c>
      <c r="AI6" s="172" t="str">
        <f t="shared" ref="AI6:AI46" ca="1" si="14">Q6</f>
        <v>LiNMC</v>
      </c>
      <c r="AJ6" s="171" t="str">
        <f t="shared" ref="AJ6:AJ46" ca="1" si="15">R6</f>
        <v>LiFP</v>
      </c>
      <c r="AK6" s="87"/>
      <c r="AL6" t="str">
        <f t="shared" ref="AL6:AL46" si="16">U6</f>
        <v>Cycle life</v>
      </c>
      <c r="AM6" t="str">
        <f t="shared" ref="AM6:AM46" ca="1" si="17">V6</f>
        <v>NaNMC</v>
      </c>
      <c r="AN6" t="str">
        <f t="shared" ref="AN6:AN46" ca="1" si="18">W6</f>
        <v>NaMVP</v>
      </c>
      <c r="AO6" t="str">
        <f t="shared" ref="AO6:AO46" ca="1" si="19">X6</f>
        <v>NaMMO</v>
      </c>
      <c r="AP6" t="str">
        <f t="shared" ref="AP6:AP46" ca="1" si="20">Y6</f>
        <v>NaNMMT</v>
      </c>
      <c r="AQ6" t="str">
        <f t="shared" ref="AQ6:AQ46" ca="1" si="21">Z6</f>
        <v>NaPBA</v>
      </c>
      <c r="AR6" t="str">
        <f t="shared" ref="AR6:AR46" ca="1" si="22">AA6</f>
        <v>LiNMC</v>
      </c>
      <c r="AS6" t="str">
        <f t="shared" ref="AS6:AS46" ca="1" si="23">AB6</f>
        <v>LiFP</v>
      </c>
      <c r="AT6" t="s">
        <v>361</v>
      </c>
      <c r="AU6" t="str">
        <f t="shared" ref="AU6:AU46" ca="1" si="24">AD6</f>
        <v>NaNMC</v>
      </c>
      <c r="AV6" t="str">
        <f t="shared" ref="AV6:AV46" ca="1" si="25">AE6</f>
        <v>NaMVP</v>
      </c>
      <c r="AW6" t="str">
        <f t="shared" ref="AW6:AW46" ca="1" si="26">AF6</f>
        <v>NaMMO</v>
      </c>
      <c r="AX6" t="str">
        <f t="shared" ref="AX6:AX46" ca="1" si="27">AG6</f>
        <v>NaNMMT</v>
      </c>
      <c r="AY6" t="str">
        <f t="shared" ref="AY6:AY46" ca="1" si="28">AH6</f>
        <v>NaPBA</v>
      </c>
      <c r="AZ6" t="str">
        <f t="shared" ref="AZ6:AZ46" ca="1" si="29">AI6</f>
        <v>LiNMC</v>
      </c>
      <c r="BA6" t="str">
        <f t="shared" ref="BA6:BA46" ca="1" si="30">AJ6</f>
        <v>LiFP</v>
      </c>
      <c r="BB6" s="132" t="s">
        <v>361</v>
      </c>
    </row>
    <row r="7" spans="3:54" s="64" customFormat="1" ht="15.75" x14ac:dyDescent="0.25">
      <c r="C7" s="174" t="s">
        <v>271</v>
      </c>
      <c r="D7" s="290" t="s">
        <v>309</v>
      </c>
      <c r="E7" s="290"/>
      <c r="F7" s="290"/>
      <c r="G7" s="290"/>
      <c r="H7" s="290"/>
      <c r="I7" s="290"/>
      <c r="J7" s="290"/>
      <c r="K7" s="156"/>
      <c r="L7" s="290" t="s">
        <v>310</v>
      </c>
      <c r="M7" s="290"/>
      <c r="N7" s="290"/>
      <c r="O7" s="290"/>
      <c r="P7" s="290"/>
      <c r="Q7" s="290"/>
      <c r="R7" s="290"/>
      <c r="U7" s="251" t="str">
        <f t="shared" si="1"/>
        <v>Cycles</v>
      </c>
      <c r="V7" s="290" t="str">
        <f t="shared" si="2"/>
        <v>GWP gCO2 eq /kWh</v>
      </c>
      <c r="W7" s="290"/>
      <c r="X7" s="290"/>
      <c r="Y7" s="290"/>
      <c r="Z7" s="290"/>
      <c r="AA7" s="290"/>
      <c r="AB7" s="290"/>
      <c r="AC7" s="223"/>
      <c r="AD7" s="290" t="str">
        <f t="shared" si="9"/>
        <v>ADP mgSb eq./kWh</v>
      </c>
      <c r="AE7" s="290"/>
      <c r="AF7" s="290"/>
      <c r="AG7" s="290"/>
      <c r="AH7" s="290"/>
      <c r="AI7" s="290"/>
      <c r="AJ7" s="290"/>
      <c r="AK7" s="225"/>
      <c r="AL7" s="64" t="s">
        <v>312</v>
      </c>
      <c r="AM7" s="64" t="s">
        <v>333</v>
      </c>
      <c r="AN7" s="64" t="s">
        <v>343</v>
      </c>
      <c r="AO7" s="64" t="s">
        <v>322</v>
      </c>
      <c r="AP7" s="64" t="s">
        <v>323</v>
      </c>
      <c r="AQ7" s="64" t="s">
        <v>334</v>
      </c>
      <c r="AR7" s="64" t="s">
        <v>336</v>
      </c>
      <c r="AS7" s="64" t="s">
        <v>335</v>
      </c>
      <c r="AT7" s="64" t="s">
        <v>362</v>
      </c>
      <c r="AU7" s="64" t="s">
        <v>333</v>
      </c>
      <c r="AV7" s="64" t="s">
        <v>343</v>
      </c>
      <c r="AW7" s="64" t="s">
        <v>322</v>
      </c>
      <c r="AX7" s="64" t="s">
        <v>323</v>
      </c>
      <c r="AY7" s="64" t="s">
        <v>334</v>
      </c>
      <c r="AZ7" s="64" t="s">
        <v>336</v>
      </c>
      <c r="BA7" s="64" t="s">
        <v>335</v>
      </c>
      <c r="BB7" s="132" t="s">
        <v>362</v>
      </c>
    </row>
    <row r="8" spans="3:54" ht="15.75" x14ac:dyDescent="0.25">
      <c r="C8" s="156">
        <v>1000</v>
      </c>
      <c r="D8" s="157">
        <f ca="1">'Use Phase'!AE161</f>
        <v>94.597924886917639</v>
      </c>
      <c r="E8" s="157">
        <f ca="1">'Use Phase'!AF161*1</f>
        <v>133.99024896970872</v>
      </c>
      <c r="F8" s="157">
        <f ca="1">'Use Phase'!AG161*1</f>
        <v>80.79526843314558</v>
      </c>
      <c r="G8" s="157">
        <f ca="1">'Use Phase'!AH161*1</f>
        <v>67.02655041799558</v>
      </c>
      <c r="H8" s="157">
        <f ca="1">'Use Phase'!AI161*1</f>
        <v>122.4649524077375</v>
      </c>
      <c r="I8" s="157">
        <f ca="1">'Use Phase'!AJ161*1</f>
        <v>51.517364026287304</v>
      </c>
      <c r="J8" s="157">
        <f ca="1">'Use Phase'!AK161*1</f>
        <v>74.300066286347104</v>
      </c>
      <c r="K8" s="158"/>
      <c r="L8" s="157">
        <f ca="1">'Use Phase'!AE205*1</f>
        <v>1.3802307377264247E-2</v>
      </c>
      <c r="M8" s="157">
        <f ca="1">'Use Phase'!AF205*1</f>
        <v>7.1893680710120433E-3</v>
      </c>
      <c r="N8" s="157">
        <f ca="1">'Use Phase'!AG205*1</f>
        <v>3.5488065024406861E-3</v>
      </c>
      <c r="O8" s="157">
        <f ca="1">'Use Phase'!AH205*1</f>
        <v>5.9339710044315312E-3</v>
      </c>
      <c r="P8" s="157">
        <f ca="1">'Use Phase'!AI205*1</f>
        <v>4.4145561272382347E-3</v>
      </c>
      <c r="Q8" s="157">
        <f ca="1">'Use Phase'!AJ205*1</f>
        <v>3.9440772341053096E-3</v>
      </c>
      <c r="R8" s="157">
        <f ca="1">'Use Phase'!AK205*1</f>
        <v>1.0168246815334792E-2</v>
      </c>
      <c r="S8" s="108"/>
      <c r="U8" s="224">
        <f t="shared" si="1"/>
        <v>1000</v>
      </c>
      <c r="V8" s="205">
        <f t="shared" ca="1" si="2"/>
        <v>94.597924886917639</v>
      </c>
      <c r="W8" s="205">
        <f t="shared" ca="1" si="3"/>
        <v>133.99024896970872</v>
      </c>
      <c r="X8" s="205">
        <f t="shared" ca="1" si="4"/>
        <v>80.79526843314558</v>
      </c>
      <c r="Y8" s="205">
        <f t="shared" ca="1" si="5"/>
        <v>67.02655041799558</v>
      </c>
      <c r="Z8" s="205">
        <f t="shared" ca="1" si="6"/>
        <v>122.4649524077375</v>
      </c>
      <c r="AA8" s="205">
        <f t="shared" ca="1" si="7"/>
        <v>51.517364026287304</v>
      </c>
      <c r="AB8" s="205">
        <f t="shared" ca="1" si="8"/>
        <v>74.300066286347104</v>
      </c>
      <c r="AC8" s="224"/>
      <c r="AD8" s="206">
        <f t="shared" ca="1" si="9"/>
        <v>1.3802307377264247E-2</v>
      </c>
      <c r="AE8" s="206">
        <f t="shared" ca="1" si="10"/>
        <v>7.1893680710120433E-3</v>
      </c>
      <c r="AF8" s="206">
        <f t="shared" ca="1" si="11"/>
        <v>3.5488065024406861E-3</v>
      </c>
      <c r="AG8" s="206">
        <f t="shared" ca="1" si="12"/>
        <v>5.9339710044315312E-3</v>
      </c>
      <c r="AH8" s="206">
        <f t="shared" ca="1" si="13"/>
        <v>4.4145561272382347E-3</v>
      </c>
      <c r="AI8" s="206">
        <f t="shared" ca="1" si="14"/>
        <v>3.9440772341053096E-3</v>
      </c>
      <c r="AJ8" s="206">
        <f t="shared" ca="1" si="15"/>
        <v>1.0168246815334792E-2</v>
      </c>
      <c r="AK8" s="225"/>
      <c r="AL8">
        <f t="shared" si="16"/>
        <v>1000</v>
      </c>
      <c r="AM8">
        <f t="shared" ca="1" si="17"/>
        <v>94.597924886917639</v>
      </c>
      <c r="AN8">
        <f t="shared" ca="1" si="18"/>
        <v>133.99024896970872</v>
      </c>
      <c r="AO8">
        <f t="shared" ca="1" si="19"/>
        <v>80.79526843314558</v>
      </c>
      <c r="AP8">
        <f t="shared" ca="1" si="20"/>
        <v>67.02655041799558</v>
      </c>
      <c r="AQ8">
        <f t="shared" ca="1" si="21"/>
        <v>122.4649524077375</v>
      </c>
      <c r="AR8">
        <f t="shared" ca="1" si="22"/>
        <v>51.517364026287304</v>
      </c>
      <c r="AS8">
        <f t="shared" ca="1" si="23"/>
        <v>74.300066286347104</v>
      </c>
      <c r="AT8">
        <f ca="1">AR14</f>
        <v>19.105645354397907</v>
      </c>
      <c r="AU8">
        <f t="shared" ca="1" si="24"/>
        <v>1.3802307377264247E-2</v>
      </c>
      <c r="AV8">
        <f t="shared" ca="1" si="25"/>
        <v>7.1893680710120433E-3</v>
      </c>
      <c r="AW8">
        <f t="shared" ca="1" si="26"/>
        <v>3.5488065024406861E-3</v>
      </c>
      <c r="AX8">
        <f t="shared" ca="1" si="27"/>
        <v>5.9339710044315312E-3</v>
      </c>
      <c r="AY8">
        <f t="shared" ca="1" si="28"/>
        <v>4.4145561272382347E-3</v>
      </c>
      <c r="AZ8">
        <f t="shared" ca="1" si="29"/>
        <v>3.9440772341053096E-3</v>
      </c>
      <c r="BA8">
        <f t="shared" ca="1" si="30"/>
        <v>1.0168246815334792E-2</v>
      </c>
      <c r="BB8" s="132">
        <f ca="1">AZ14</f>
        <v>1.9300606128741522E-3</v>
      </c>
    </row>
    <row r="9" spans="3:54" ht="15.75" x14ac:dyDescent="0.25">
      <c r="C9" s="156">
        <v>1500</v>
      </c>
      <c r="D9" s="159">
        <f ca="1">'Use Phase'!AE162*1</f>
        <v>65.832529634756682</v>
      </c>
      <c r="E9" s="159">
        <f ca="1">'Use Phase'!AF162*1</f>
        <v>91.722137305970676</v>
      </c>
      <c r="F9" s="159">
        <f ca="1">'Use Phase'!AG162*1</f>
        <v>56.630758665575321</v>
      </c>
      <c r="G9" s="159">
        <f ca="1">'Use Phase'!AH162*1</f>
        <v>47.451613322141974</v>
      </c>
      <c r="H9" s="159">
        <f ca="1">'Use Phase'!AI162*1</f>
        <v>84.038606264656536</v>
      </c>
      <c r="I9" s="159">
        <f ca="1">'Use Phase'!AJ162*1</f>
        <v>37.112155727669787</v>
      </c>
      <c r="J9" s="159">
        <f ca="1">'Use Phase'!AK162*1</f>
        <v>51.928682183729606</v>
      </c>
      <c r="K9" s="158"/>
      <c r="L9" s="159">
        <f ca="1">'Use Phase'!AE206*1</f>
        <v>9.6211121645529748E-3</v>
      </c>
      <c r="M9" s="159">
        <f ca="1">'Use Phase'!AF206*1</f>
        <v>5.156091617233835E-3</v>
      </c>
      <c r="N9" s="159">
        <f ca="1">'Use Phase'!AG206*1</f>
        <v>2.785444914670602E-3</v>
      </c>
      <c r="O9" s="159">
        <f ca="1">'Use Phase'!AH206*1</f>
        <v>4.3755545826644985E-3</v>
      </c>
      <c r="P9" s="159">
        <f ca="1">'Use Phase'!AI206*1</f>
        <v>3.3062169880512956E-3</v>
      </c>
      <c r="Q9" s="159">
        <f ca="1">'Use Phase'!AJ206*1</f>
        <v>3.0489587357803508E-3</v>
      </c>
      <c r="R9" s="159">
        <f ca="1">'Use Phase'!AK206*1</f>
        <v>7.1420107801156681E-3</v>
      </c>
      <c r="S9" s="108"/>
      <c r="U9" s="224">
        <f t="shared" si="1"/>
        <v>1500</v>
      </c>
      <c r="V9" s="205">
        <f t="shared" ca="1" si="2"/>
        <v>65.832529634756682</v>
      </c>
      <c r="W9" s="205">
        <f t="shared" ca="1" si="3"/>
        <v>91.722137305970676</v>
      </c>
      <c r="X9" s="205">
        <f t="shared" ca="1" si="4"/>
        <v>56.630758665575321</v>
      </c>
      <c r="Y9" s="205">
        <f t="shared" ca="1" si="5"/>
        <v>47.451613322141974</v>
      </c>
      <c r="Z9" s="205">
        <f t="shared" ca="1" si="6"/>
        <v>84.038606264656536</v>
      </c>
      <c r="AA9" s="205">
        <f t="shared" ca="1" si="7"/>
        <v>37.112155727669787</v>
      </c>
      <c r="AB9" s="205">
        <f t="shared" ca="1" si="8"/>
        <v>51.928682183729606</v>
      </c>
      <c r="AC9" s="224"/>
      <c r="AD9" s="206">
        <f t="shared" ca="1" si="9"/>
        <v>9.6211121645529748E-3</v>
      </c>
      <c r="AE9" s="206">
        <f t="shared" ca="1" si="10"/>
        <v>5.156091617233835E-3</v>
      </c>
      <c r="AF9" s="206">
        <f t="shared" ca="1" si="11"/>
        <v>2.785444914670602E-3</v>
      </c>
      <c r="AG9" s="206">
        <f t="shared" ca="1" si="12"/>
        <v>4.3755545826644985E-3</v>
      </c>
      <c r="AH9" s="206">
        <f t="shared" ca="1" si="13"/>
        <v>3.3062169880512956E-3</v>
      </c>
      <c r="AI9" s="206">
        <f t="shared" ca="1" si="14"/>
        <v>3.0489587357803508E-3</v>
      </c>
      <c r="AJ9" s="206">
        <f t="shared" ca="1" si="15"/>
        <v>7.1420107801156681E-3</v>
      </c>
      <c r="AK9" s="225"/>
      <c r="AL9">
        <f t="shared" si="16"/>
        <v>1500</v>
      </c>
      <c r="AM9">
        <f t="shared" ca="1" si="17"/>
        <v>65.832529634756682</v>
      </c>
      <c r="AN9">
        <f t="shared" ca="1" si="18"/>
        <v>91.722137305970676</v>
      </c>
      <c r="AO9">
        <f t="shared" ca="1" si="19"/>
        <v>56.630758665575321</v>
      </c>
      <c r="AP9">
        <f t="shared" ca="1" si="20"/>
        <v>47.451613322141974</v>
      </c>
      <c r="AQ9">
        <f t="shared" ca="1" si="21"/>
        <v>84.038606264656536</v>
      </c>
      <c r="AR9">
        <f t="shared" ca="1" si="22"/>
        <v>37.112155727669787</v>
      </c>
      <c r="AS9">
        <f t="shared" ca="1" si="23"/>
        <v>51.928682183729606</v>
      </c>
      <c r="AT9">
        <f ca="1">AT8</f>
        <v>19.105645354397907</v>
      </c>
      <c r="AU9">
        <f t="shared" ca="1" si="24"/>
        <v>9.6211121645529748E-3</v>
      </c>
      <c r="AV9">
        <f t="shared" ca="1" si="25"/>
        <v>5.156091617233835E-3</v>
      </c>
      <c r="AW9">
        <f t="shared" ca="1" si="26"/>
        <v>2.785444914670602E-3</v>
      </c>
      <c r="AX9">
        <f t="shared" ca="1" si="27"/>
        <v>4.3755545826644985E-3</v>
      </c>
      <c r="AY9">
        <f t="shared" ca="1" si="28"/>
        <v>3.3062169880512956E-3</v>
      </c>
      <c r="AZ9">
        <f t="shared" ca="1" si="29"/>
        <v>3.0489587357803508E-3</v>
      </c>
      <c r="BA9">
        <f t="shared" ca="1" si="30"/>
        <v>7.1420107801156681E-3</v>
      </c>
      <c r="BB9" s="132">
        <f ca="1">BB8</f>
        <v>1.9300606128741522E-3</v>
      </c>
    </row>
    <row r="10" spans="3:54" ht="15.75" x14ac:dyDescent="0.25">
      <c r="C10" s="156">
        <v>2000</v>
      </c>
      <c r="D10" s="159">
        <f ca="1">'Use Phase'!AE163*1</f>
        <v>51.449832008676204</v>
      </c>
      <c r="E10" s="159">
        <f ca="1">'Use Phase'!AF163*1</f>
        <v>70.588081474101671</v>
      </c>
      <c r="F10" s="159">
        <f ca="1">'Use Phase'!AG163*1</f>
        <v>44.548503781790181</v>
      </c>
      <c r="G10" s="159">
        <f ca="1">'Use Phase'!AH163*1</f>
        <v>37.664144774215174</v>
      </c>
      <c r="H10" s="159">
        <f ca="1">'Use Phase'!AI163*1</f>
        <v>64.825433193116069</v>
      </c>
      <c r="I10" s="159">
        <f ca="1">'Use Phase'!AJ163*1</f>
        <v>29.909551578361043</v>
      </c>
      <c r="J10" s="159">
        <f ca="1">'Use Phase'!AK163*1</f>
        <v>40.742990132420857</v>
      </c>
      <c r="K10" s="158"/>
      <c r="L10" s="159">
        <f ca="1">'Use Phase'!AE207*1</f>
        <v>7.5305145581973394E-3</v>
      </c>
      <c r="M10" s="159">
        <f ca="1">'Use Phase'!AF207*1</f>
        <v>4.1394533903447309E-3</v>
      </c>
      <c r="N10" s="159">
        <f ca="1">'Use Phase'!AG207*1</f>
        <v>2.40376412078556E-3</v>
      </c>
      <c r="O10" s="159">
        <f ca="1">'Use Phase'!AH207*1</f>
        <v>3.5963463717809821E-3</v>
      </c>
      <c r="P10" s="159">
        <f ca="1">'Use Phase'!AI207*1</f>
        <v>2.7520474184578258E-3</v>
      </c>
      <c r="Q10" s="159">
        <f ca="1">'Use Phase'!AJ207*1</f>
        <v>2.6013994866178713E-3</v>
      </c>
      <c r="R10" s="159">
        <f ca="1">'Use Phase'!AK207*1</f>
        <v>5.6288927625061059E-3</v>
      </c>
      <c r="S10" s="108"/>
      <c r="U10" s="224">
        <f t="shared" si="1"/>
        <v>2000</v>
      </c>
      <c r="V10" s="205">
        <f t="shared" ca="1" si="2"/>
        <v>51.449832008676204</v>
      </c>
      <c r="W10" s="205">
        <f t="shared" ca="1" si="3"/>
        <v>70.588081474101671</v>
      </c>
      <c r="X10" s="205">
        <f t="shared" ca="1" si="4"/>
        <v>44.548503781790181</v>
      </c>
      <c r="Y10" s="205">
        <f t="shared" ca="1" si="5"/>
        <v>37.664144774215174</v>
      </c>
      <c r="Z10" s="205">
        <f t="shared" ca="1" si="6"/>
        <v>64.825433193116069</v>
      </c>
      <c r="AA10" s="205">
        <f t="shared" ca="1" si="7"/>
        <v>29.909551578361043</v>
      </c>
      <c r="AB10" s="205">
        <f t="shared" ca="1" si="8"/>
        <v>40.742990132420857</v>
      </c>
      <c r="AC10" s="224"/>
      <c r="AD10" s="206">
        <f t="shared" ca="1" si="9"/>
        <v>7.5305145581973394E-3</v>
      </c>
      <c r="AE10" s="206">
        <f t="shared" ca="1" si="10"/>
        <v>4.1394533903447309E-3</v>
      </c>
      <c r="AF10" s="206">
        <f t="shared" ca="1" si="11"/>
        <v>2.40376412078556E-3</v>
      </c>
      <c r="AG10" s="206">
        <f t="shared" ca="1" si="12"/>
        <v>3.5963463717809821E-3</v>
      </c>
      <c r="AH10" s="206">
        <f t="shared" ca="1" si="13"/>
        <v>2.7520474184578258E-3</v>
      </c>
      <c r="AI10" s="206">
        <f t="shared" ca="1" si="14"/>
        <v>2.6013994866178713E-3</v>
      </c>
      <c r="AJ10" s="206">
        <f t="shared" ca="1" si="15"/>
        <v>5.6288927625061059E-3</v>
      </c>
      <c r="AK10" s="225"/>
      <c r="AL10">
        <f t="shared" si="16"/>
        <v>2000</v>
      </c>
      <c r="AM10">
        <f t="shared" ca="1" si="17"/>
        <v>51.449832008676204</v>
      </c>
      <c r="AN10">
        <f t="shared" ca="1" si="18"/>
        <v>70.588081474101671</v>
      </c>
      <c r="AO10">
        <f t="shared" ca="1" si="19"/>
        <v>44.548503781790181</v>
      </c>
      <c r="AP10">
        <f t="shared" ca="1" si="20"/>
        <v>37.664144774215174</v>
      </c>
      <c r="AQ10">
        <f t="shared" ca="1" si="21"/>
        <v>64.825433193116069</v>
      </c>
      <c r="AR10">
        <f t="shared" ca="1" si="22"/>
        <v>29.909551578361043</v>
      </c>
      <c r="AS10">
        <f t="shared" ca="1" si="23"/>
        <v>40.742990132420857</v>
      </c>
      <c r="AT10" s="132">
        <f t="shared" ref="AT10:AT26" ca="1" si="31">AT9</f>
        <v>19.105645354397907</v>
      </c>
      <c r="AU10">
        <f t="shared" ca="1" si="24"/>
        <v>7.5305145581973394E-3</v>
      </c>
      <c r="AV10">
        <f t="shared" ca="1" si="25"/>
        <v>4.1394533903447309E-3</v>
      </c>
      <c r="AW10">
        <f t="shared" ca="1" si="26"/>
        <v>2.40376412078556E-3</v>
      </c>
      <c r="AX10">
        <f t="shared" ca="1" si="27"/>
        <v>3.5963463717809821E-3</v>
      </c>
      <c r="AY10">
        <f t="shared" ca="1" si="28"/>
        <v>2.7520474184578258E-3</v>
      </c>
      <c r="AZ10">
        <f t="shared" ca="1" si="29"/>
        <v>2.6013994866178713E-3</v>
      </c>
      <c r="BA10">
        <f t="shared" ca="1" si="30"/>
        <v>5.6288927625061059E-3</v>
      </c>
      <c r="BB10" s="132">
        <f t="shared" ref="BB10:BB26" ca="1" si="32">BB9</f>
        <v>1.9300606128741522E-3</v>
      </c>
    </row>
    <row r="11" spans="3:54" ht="15.75" x14ac:dyDescent="0.25">
      <c r="C11" s="156">
        <v>2500</v>
      </c>
      <c r="D11" s="159">
        <f ca="1">'Use Phase'!AE164*1</f>
        <v>42.820213433027916</v>
      </c>
      <c r="E11" s="159">
        <f ca="1">'Use Phase'!AF164*1</f>
        <v>57.907647974980257</v>
      </c>
      <c r="F11" s="159">
        <f ca="1">'Use Phase'!AG164*1</f>
        <v>37.299150851519094</v>
      </c>
      <c r="G11" s="159">
        <f ca="1">'Use Phase'!AH164*1</f>
        <v>31.791663645459099</v>
      </c>
      <c r="H11" s="159">
        <f ca="1">'Use Phase'!AI164*1</f>
        <v>53.297529350191766</v>
      </c>
      <c r="I11" s="159">
        <f ca="1">'Use Phase'!AJ164*1</f>
        <v>25.587989088775789</v>
      </c>
      <c r="J11" s="159">
        <f ca="1">'Use Phase'!AK164*1</f>
        <v>34.031574901635608</v>
      </c>
      <c r="K11" s="158"/>
      <c r="L11" s="159">
        <f ca="1">'Use Phase'!AE208*1</f>
        <v>6.2761559943839591E-3</v>
      </c>
      <c r="M11" s="159">
        <f ca="1">'Use Phase'!AF208*1</f>
        <v>3.5294704542112687E-3</v>
      </c>
      <c r="N11" s="159">
        <f ca="1">'Use Phase'!AG208*1</f>
        <v>2.1747556444545349E-3</v>
      </c>
      <c r="O11" s="159">
        <f ca="1">'Use Phase'!AH208*1</f>
        <v>3.1288214452508726E-3</v>
      </c>
      <c r="P11" s="159">
        <f ca="1">'Use Phase'!AI208*1</f>
        <v>2.4195456767017449E-3</v>
      </c>
      <c r="Q11" s="159">
        <f ca="1">'Use Phase'!AJ208*1</f>
        <v>2.3328639371203836E-3</v>
      </c>
      <c r="R11" s="159">
        <f ca="1">'Use Phase'!AK208*1</f>
        <v>4.7210219519403674E-3</v>
      </c>
      <c r="S11" s="108"/>
      <c r="U11" s="224">
        <f t="shared" si="1"/>
        <v>2500</v>
      </c>
      <c r="V11" s="205">
        <f t="shared" ca="1" si="2"/>
        <v>42.820213433027916</v>
      </c>
      <c r="W11" s="205">
        <f t="shared" ca="1" si="3"/>
        <v>57.907647974980257</v>
      </c>
      <c r="X11" s="205">
        <f t="shared" ca="1" si="4"/>
        <v>37.299150851519094</v>
      </c>
      <c r="Y11" s="205">
        <f t="shared" ca="1" si="5"/>
        <v>31.791663645459099</v>
      </c>
      <c r="Z11" s="205">
        <f t="shared" ca="1" si="6"/>
        <v>53.297529350191766</v>
      </c>
      <c r="AA11" s="205">
        <f t="shared" ca="1" si="7"/>
        <v>25.587989088775789</v>
      </c>
      <c r="AB11" s="205">
        <f t="shared" ca="1" si="8"/>
        <v>34.031574901635608</v>
      </c>
      <c r="AC11" s="224"/>
      <c r="AD11" s="206">
        <f t="shared" ca="1" si="9"/>
        <v>6.2761559943839591E-3</v>
      </c>
      <c r="AE11" s="206">
        <f t="shared" ca="1" si="10"/>
        <v>3.5294704542112687E-3</v>
      </c>
      <c r="AF11" s="206">
        <f t="shared" ca="1" si="11"/>
        <v>2.1747556444545349E-3</v>
      </c>
      <c r="AG11" s="206">
        <f t="shared" ca="1" si="12"/>
        <v>3.1288214452508726E-3</v>
      </c>
      <c r="AH11" s="206">
        <f t="shared" ca="1" si="13"/>
        <v>2.4195456767017449E-3</v>
      </c>
      <c r="AI11" s="206">
        <f t="shared" ca="1" si="14"/>
        <v>2.3328639371203836E-3</v>
      </c>
      <c r="AJ11" s="206">
        <f t="shared" ca="1" si="15"/>
        <v>4.7210219519403674E-3</v>
      </c>
      <c r="AK11" s="225"/>
      <c r="AL11">
        <f t="shared" si="16"/>
        <v>2500</v>
      </c>
      <c r="AM11">
        <f t="shared" ca="1" si="17"/>
        <v>42.820213433027916</v>
      </c>
      <c r="AN11">
        <f t="shared" ca="1" si="18"/>
        <v>57.907647974980257</v>
      </c>
      <c r="AO11">
        <f t="shared" ca="1" si="19"/>
        <v>37.299150851519094</v>
      </c>
      <c r="AP11">
        <f t="shared" ca="1" si="20"/>
        <v>31.791663645459099</v>
      </c>
      <c r="AQ11">
        <f t="shared" ca="1" si="21"/>
        <v>53.297529350191766</v>
      </c>
      <c r="AR11">
        <f t="shared" ca="1" si="22"/>
        <v>25.587989088775789</v>
      </c>
      <c r="AS11">
        <f t="shared" ca="1" si="23"/>
        <v>34.031574901635608</v>
      </c>
      <c r="AT11" s="132">
        <f t="shared" ca="1" si="31"/>
        <v>19.105645354397907</v>
      </c>
      <c r="AU11">
        <f t="shared" ca="1" si="24"/>
        <v>6.2761559943839591E-3</v>
      </c>
      <c r="AV11">
        <f t="shared" ca="1" si="25"/>
        <v>3.5294704542112687E-3</v>
      </c>
      <c r="AW11">
        <f t="shared" ca="1" si="26"/>
        <v>2.1747556444545349E-3</v>
      </c>
      <c r="AX11">
        <f t="shared" ca="1" si="27"/>
        <v>3.1288214452508726E-3</v>
      </c>
      <c r="AY11">
        <f t="shared" ca="1" si="28"/>
        <v>2.4195456767017449E-3</v>
      </c>
      <c r="AZ11">
        <f t="shared" ca="1" si="29"/>
        <v>2.3328639371203836E-3</v>
      </c>
      <c r="BA11">
        <f t="shared" ca="1" si="30"/>
        <v>4.7210219519403674E-3</v>
      </c>
      <c r="BB11" s="132">
        <f t="shared" ca="1" si="32"/>
        <v>1.9300606128741522E-3</v>
      </c>
    </row>
    <row r="12" spans="3:54" ht="15.75" x14ac:dyDescent="0.25">
      <c r="C12" s="156">
        <v>3000</v>
      </c>
      <c r="D12" s="159">
        <f ca="1">'Use Phase'!AE165*1</f>
        <v>37.067134382595725</v>
      </c>
      <c r="E12" s="159">
        <f ca="1">'Use Phase'!AF165*1</f>
        <v>49.454025642232651</v>
      </c>
      <c r="F12" s="159">
        <f ca="1">'Use Phase'!AG165*1</f>
        <v>32.466248898005041</v>
      </c>
      <c r="G12" s="159">
        <f ca="1">'Use Phase'!AH165*1</f>
        <v>27.876676226288374</v>
      </c>
      <c r="H12" s="159">
        <f ca="1">'Use Phase'!AI165*1</f>
        <v>45.612260121575581</v>
      </c>
      <c r="I12" s="159">
        <f ca="1">'Use Phase'!AJ165*1</f>
        <v>22.706947429052281</v>
      </c>
      <c r="J12" s="159">
        <f ca="1">'Use Phase'!AK165*1</f>
        <v>29.557298081112108</v>
      </c>
      <c r="K12" s="158"/>
      <c r="L12" s="159">
        <f ca="1">'Use Phase'!AE209*1</f>
        <v>5.4399169518417039E-3</v>
      </c>
      <c r="M12" s="159">
        <f ca="1">'Use Phase'!AF209*1</f>
        <v>3.1228151634556272E-3</v>
      </c>
      <c r="N12" s="159">
        <f ca="1">'Use Phase'!AG209*1</f>
        <v>2.022083326900518E-3</v>
      </c>
      <c r="O12" s="159">
        <f ca="1">'Use Phase'!AH209*1</f>
        <v>2.8171381608974662E-3</v>
      </c>
      <c r="P12" s="159">
        <f ca="1">'Use Phase'!AI209*1</f>
        <v>2.1978778488643573E-3</v>
      </c>
      <c r="Q12" s="159">
        <f ca="1">'Use Phase'!AJ209*1</f>
        <v>2.1538402374553919E-3</v>
      </c>
      <c r="R12" s="159">
        <f ca="1">'Use Phase'!AK209*1</f>
        <v>4.1157747448965429E-3</v>
      </c>
      <c r="S12" s="109"/>
      <c r="U12" s="224">
        <f t="shared" si="1"/>
        <v>3000</v>
      </c>
      <c r="V12" s="205">
        <f t="shared" ca="1" si="2"/>
        <v>37.067134382595725</v>
      </c>
      <c r="W12" s="205">
        <f t="shared" ca="1" si="3"/>
        <v>49.454025642232651</v>
      </c>
      <c r="X12" s="205">
        <f t="shared" ca="1" si="4"/>
        <v>32.466248898005041</v>
      </c>
      <c r="Y12" s="205">
        <f t="shared" ca="1" si="5"/>
        <v>27.876676226288374</v>
      </c>
      <c r="Z12" s="205">
        <f t="shared" ca="1" si="6"/>
        <v>45.612260121575581</v>
      </c>
      <c r="AA12" s="205">
        <f t="shared" ca="1" si="7"/>
        <v>22.706947429052281</v>
      </c>
      <c r="AB12" s="205">
        <f t="shared" ca="1" si="8"/>
        <v>29.557298081112108</v>
      </c>
      <c r="AC12" s="224"/>
      <c r="AD12" s="206">
        <f t="shared" ca="1" si="9"/>
        <v>5.4399169518417039E-3</v>
      </c>
      <c r="AE12" s="206">
        <f t="shared" ca="1" si="10"/>
        <v>3.1228151634556272E-3</v>
      </c>
      <c r="AF12" s="206">
        <f t="shared" ca="1" si="11"/>
        <v>2.022083326900518E-3</v>
      </c>
      <c r="AG12" s="206">
        <f t="shared" ca="1" si="12"/>
        <v>2.8171381608974662E-3</v>
      </c>
      <c r="AH12" s="206">
        <f t="shared" ca="1" si="13"/>
        <v>2.1978778488643573E-3</v>
      </c>
      <c r="AI12" s="206">
        <f t="shared" ca="1" si="14"/>
        <v>2.1538402374553919E-3</v>
      </c>
      <c r="AJ12" s="206">
        <f t="shared" ca="1" si="15"/>
        <v>4.1157747448965429E-3</v>
      </c>
      <c r="AK12" s="225"/>
      <c r="AL12">
        <f t="shared" si="16"/>
        <v>3000</v>
      </c>
      <c r="AM12">
        <f t="shared" ca="1" si="17"/>
        <v>37.067134382595725</v>
      </c>
      <c r="AN12">
        <f t="shared" ca="1" si="18"/>
        <v>49.454025642232651</v>
      </c>
      <c r="AO12">
        <f t="shared" ca="1" si="19"/>
        <v>32.466248898005041</v>
      </c>
      <c r="AP12">
        <f t="shared" ca="1" si="20"/>
        <v>27.876676226288374</v>
      </c>
      <c r="AQ12">
        <f t="shared" ca="1" si="21"/>
        <v>45.612260121575581</v>
      </c>
      <c r="AR12">
        <f t="shared" ca="1" si="22"/>
        <v>22.706947429052281</v>
      </c>
      <c r="AS12">
        <f t="shared" ca="1" si="23"/>
        <v>29.557298081112108</v>
      </c>
      <c r="AT12" s="132">
        <f t="shared" ca="1" si="31"/>
        <v>19.105645354397907</v>
      </c>
      <c r="AU12">
        <f t="shared" ca="1" si="24"/>
        <v>5.4399169518417039E-3</v>
      </c>
      <c r="AV12">
        <f t="shared" ca="1" si="25"/>
        <v>3.1228151634556272E-3</v>
      </c>
      <c r="AW12">
        <f t="shared" ca="1" si="26"/>
        <v>2.022083326900518E-3</v>
      </c>
      <c r="AX12">
        <f t="shared" ca="1" si="27"/>
        <v>2.8171381608974662E-3</v>
      </c>
      <c r="AY12">
        <f t="shared" ca="1" si="28"/>
        <v>2.1978778488643573E-3</v>
      </c>
      <c r="AZ12">
        <f t="shared" ca="1" si="29"/>
        <v>2.1538402374553919E-3</v>
      </c>
      <c r="BA12">
        <f t="shared" ca="1" si="30"/>
        <v>4.1157747448965429E-3</v>
      </c>
      <c r="BB12" s="132">
        <f t="shared" ca="1" si="32"/>
        <v>1.9300606128741522E-3</v>
      </c>
    </row>
    <row r="13" spans="3:54" ht="16.5" thickBot="1" x14ac:dyDescent="0.3">
      <c r="C13" s="156">
        <v>3500</v>
      </c>
      <c r="D13" s="159">
        <f ca="1">'Use Phase'!AE166*1</f>
        <v>32.957792203715591</v>
      </c>
      <c r="E13" s="159">
        <f ca="1">'Use Phase'!AF166*1</f>
        <v>43.415723975984356</v>
      </c>
      <c r="F13" s="159">
        <f ca="1">'Use Phase'!AG166*1</f>
        <v>29.014176074066441</v>
      </c>
      <c r="G13" s="159">
        <f ca="1">'Use Phase'!AH166*1</f>
        <v>25.080256641166436</v>
      </c>
      <c r="H13" s="159">
        <f ca="1">'Use Phase'!AI166*1</f>
        <v>40.122782101135442</v>
      </c>
      <c r="I13" s="159">
        <f ca="1">'Use Phase'!AJ166*1</f>
        <v>20.64906052924978</v>
      </c>
      <c r="J13" s="159">
        <f ca="1">'Use Phase'!AK166*1</f>
        <v>26.361386066452472</v>
      </c>
      <c r="K13" s="158"/>
      <c r="L13" s="159">
        <f ca="1">'Use Phase'!AE210*1</f>
        <v>4.8426033500258087E-3</v>
      </c>
      <c r="M13" s="159">
        <f ca="1">'Use Phase'!AF210*1</f>
        <v>2.8323470986301685E-3</v>
      </c>
      <c r="N13" s="188">
        <f ca="1">'Use Phase'!AG210*1</f>
        <v>1.9130316715047914E-3</v>
      </c>
      <c r="O13" s="159">
        <f ca="1">'Use Phase'!AH210*1</f>
        <v>2.5945072435021753E-3</v>
      </c>
      <c r="P13" s="159">
        <f ca="1">'Use Phase'!AI210*1</f>
        <v>2.0395436861233656E-3</v>
      </c>
      <c r="Q13" s="159">
        <f ca="1">'Use Phase'!AJ210*1</f>
        <v>2.0259661662661126E-3</v>
      </c>
      <c r="R13" s="159">
        <f ca="1">'Use Phase'!AK210*1</f>
        <v>3.6834553112938115E-3</v>
      </c>
      <c r="S13" s="108"/>
      <c r="U13" s="224">
        <f t="shared" si="1"/>
        <v>3500</v>
      </c>
      <c r="V13" s="205">
        <f t="shared" ca="1" si="2"/>
        <v>32.957792203715591</v>
      </c>
      <c r="W13" s="205">
        <f t="shared" ca="1" si="3"/>
        <v>43.415723975984356</v>
      </c>
      <c r="X13" s="205">
        <f t="shared" ca="1" si="4"/>
        <v>29.014176074066441</v>
      </c>
      <c r="Y13" s="205">
        <f t="shared" ca="1" si="5"/>
        <v>25.080256641166436</v>
      </c>
      <c r="Z13" s="205">
        <f t="shared" ca="1" si="6"/>
        <v>40.122782101135442</v>
      </c>
      <c r="AA13" s="205">
        <f t="shared" ca="1" si="7"/>
        <v>20.64906052924978</v>
      </c>
      <c r="AB13" s="205">
        <f t="shared" ca="1" si="8"/>
        <v>26.361386066452472</v>
      </c>
      <c r="AC13" s="224"/>
      <c r="AD13" s="206">
        <f t="shared" ca="1" si="9"/>
        <v>4.8426033500258087E-3</v>
      </c>
      <c r="AE13" s="206">
        <f t="shared" ca="1" si="10"/>
        <v>2.8323470986301685E-3</v>
      </c>
      <c r="AF13" s="206">
        <f t="shared" ca="1" si="11"/>
        <v>1.9130316715047914E-3</v>
      </c>
      <c r="AG13" s="206">
        <f t="shared" ca="1" si="12"/>
        <v>2.5945072435021753E-3</v>
      </c>
      <c r="AH13" s="206">
        <f t="shared" ca="1" si="13"/>
        <v>2.0395436861233656E-3</v>
      </c>
      <c r="AI13" s="206">
        <f t="shared" ca="1" si="14"/>
        <v>2.0259661662661126E-3</v>
      </c>
      <c r="AJ13" s="206">
        <f t="shared" ca="1" si="15"/>
        <v>3.6834553112938115E-3</v>
      </c>
      <c r="AK13" s="225"/>
      <c r="AL13">
        <f t="shared" si="16"/>
        <v>3500</v>
      </c>
      <c r="AM13">
        <f t="shared" ca="1" si="17"/>
        <v>32.957792203715591</v>
      </c>
      <c r="AN13">
        <f t="shared" ca="1" si="18"/>
        <v>43.415723975984356</v>
      </c>
      <c r="AO13">
        <f t="shared" ca="1" si="19"/>
        <v>29.014176074066441</v>
      </c>
      <c r="AP13">
        <f t="shared" ca="1" si="20"/>
        <v>25.080256641166436</v>
      </c>
      <c r="AQ13">
        <f t="shared" ca="1" si="21"/>
        <v>40.122782101135442</v>
      </c>
      <c r="AR13">
        <f t="shared" ca="1" si="22"/>
        <v>20.64906052924978</v>
      </c>
      <c r="AS13">
        <f t="shared" ca="1" si="23"/>
        <v>26.361386066452472</v>
      </c>
      <c r="AT13" s="132">
        <f t="shared" ca="1" si="31"/>
        <v>19.105645354397907</v>
      </c>
      <c r="AU13">
        <f t="shared" ca="1" si="24"/>
        <v>4.8426033500258087E-3</v>
      </c>
      <c r="AV13">
        <f t="shared" ca="1" si="25"/>
        <v>2.8323470986301685E-3</v>
      </c>
      <c r="AW13">
        <f t="shared" ca="1" si="26"/>
        <v>1.9130316715047914E-3</v>
      </c>
      <c r="AX13">
        <f t="shared" ca="1" si="27"/>
        <v>2.5945072435021753E-3</v>
      </c>
      <c r="AY13">
        <f t="shared" ca="1" si="28"/>
        <v>2.0395436861233656E-3</v>
      </c>
      <c r="AZ13">
        <f t="shared" ca="1" si="29"/>
        <v>2.0259661662661126E-3</v>
      </c>
      <c r="BA13">
        <f t="shared" ca="1" si="30"/>
        <v>3.6834553112938115E-3</v>
      </c>
      <c r="BB13" s="132">
        <f t="shared" ca="1" si="32"/>
        <v>1.9300606128741522E-3</v>
      </c>
    </row>
    <row r="14" spans="3:54" ht="16.5" thickBot="1" x14ac:dyDescent="0.3">
      <c r="C14" s="156">
        <v>4000</v>
      </c>
      <c r="D14" s="161">
        <f ca="1">'Use Phase'!AE167*1</f>
        <v>29.875785569555489</v>
      </c>
      <c r="E14" s="159">
        <f ca="1">'Use Phase'!AF167*1</f>
        <v>38.886997726298148</v>
      </c>
      <c r="F14" s="161">
        <f ca="1">'Use Phase'!AG167*1</f>
        <v>26.425121456112478</v>
      </c>
      <c r="G14" s="162">
        <f ca="1">'Use Phase'!AH167*1</f>
        <v>22.982941952324975</v>
      </c>
      <c r="H14" s="159">
        <f ca="1">'Use Phase'!AI167*1</f>
        <v>36.005673585805347</v>
      </c>
      <c r="I14" s="163">
        <f ca="1">'Use Phase'!AJ167*1</f>
        <v>19.105645354397907</v>
      </c>
      <c r="J14" s="164">
        <f ca="1">'Use Phase'!AK167*1</f>
        <v>23.964452055457738</v>
      </c>
      <c r="K14" s="158"/>
      <c r="L14" s="161">
        <f ca="1">'Use Phase'!AE211*1</f>
        <v>4.3946181486638871E-3</v>
      </c>
      <c r="M14" s="159">
        <f ca="1">'Use Phase'!AF211*1</f>
        <v>2.6144960500110751E-3</v>
      </c>
      <c r="N14" s="161">
        <f ca="1">'Use Phase'!AG211*1</f>
        <v>1.8312429299579965E-3</v>
      </c>
      <c r="O14" s="162">
        <f ca="1">'Use Phase'!AH211*1</f>
        <v>2.4275340554557076E-3</v>
      </c>
      <c r="P14" s="160">
        <f ca="1">'Use Phase'!AI211*1</f>
        <v>1.9207930640676222E-3</v>
      </c>
      <c r="Q14" s="163">
        <f ca="1">'Use Phase'!AJ211*1</f>
        <v>1.9300606128741522E-3</v>
      </c>
      <c r="R14" s="164">
        <f ca="1">'Use Phase'!AK211*1</f>
        <v>3.3592157360917618E-3</v>
      </c>
      <c r="S14" s="108"/>
      <c r="U14" s="224">
        <f t="shared" si="1"/>
        <v>4000</v>
      </c>
      <c r="V14" s="209">
        <f t="shared" ca="1" si="2"/>
        <v>29.875785569555489</v>
      </c>
      <c r="W14" s="205">
        <f t="shared" ca="1" si="3"/>
        <v>38.886997726298148</v>
      </c>
      <c r="X14" s="208">
        <f t="shared" ca="1" si="4"/>
        <v>26.425121456112478</v>
      </c>
      <c r="Y14" s="209">
        <f t="shared" ca="1" si="5"/>
        <v>22.982941952324975</v>
      </c>
      <c r="Z14" s="205">
        <f t="shared" ca="1" si="6"/>
        <v>36.005673585805347</v>
      </c>
      <c r="AA14" s="121">
        <f t="shared" ca="1" si="7"/>
        <v>19.105645354397907</v>
      </c>
      <c r="AB14" s="205">
        <f t="shared" ca="1" si="8"/>
        <v>23.964452055457738</v>
      </c>
      <c r="AC14" s="224"/>
      <c r="AD14" s="206">
        <f t="shared" ca="1" si="9"/>
        <v>4.3946181486638871E-3</v>
      </c>
      <c r="AE14" s="206">
        <f t="shared" ca="1" si="10"/>
        <v>2.6144960500110751E-3</v>
      </c>
      <c r="AF14" s="210">
        <f t="shared" ca="1" si="11"/>
        <v>1.8312429299579965E-3</v>
      </c>
      <c r="AG14" s="211">
        <f t="shared" ca="1" si="12"/>
        <v>2.4275340554557076E-3</v>
      </c>
      <c r="AH14" s="206">
        <f t="shared" ca="1" si="13"/>
        <v>1.9207930640676222E-3</v>
      </c>
      <c r="AI14" s="222">
        <f t="shared" ca="1" si="14"/>
        <v>1.9300606128741522E-3</v>
      </c>
      <c r="AJ14" s="206">
        <f t="shared" ca="1" si="15"/>
        <v>3.3592157360917618E-3</v>
      </c>
      <c r="AK14" s="225"/>
      <c r="AL14">
        <f t="shared" si="16"/>
        <v>4000</v>
      </c>
      <c r="AM14">
        <f t="shared" ca="1" si="17"/>
        <v>29.875785569555489</v>
      </c>
      <c r="AN14">
        <f t="shared" ca="1" si="18"/>
        <v>38.886997726298148</v>
      </c>
      <c r="AO14">
        <f t="shared" ca="1" si="19"/>
        <v>26.425121456112478</v>
      </c>
      <c r="AP14">
        <f t="shared" ca="1" si="20"/>
        <v>22.982941952324975</v>
      </c>
      <c r="AQ14">
        <f t="shared" ca="1" si="21"/>
        <v>36.005673585805347</v>
      </c>
      <c r="AR14">
        <f t="shared" ca="1" si="22"/>
        <v>19.105645354397907</v>
      </c>
      <c r="AS14">
        <f t="shared" ca="1" si="23"/>
        <v>23.964452055457738</v>
      </c>
      <c r="AT14" s="132">
        <f t="shared" ca="1" si="31"/>
        <v>19.105645354397907</v>
      </c>
      <c r="AU14">
        <f t="shared" ca="1" si="24"/>
        <v>4.3946181486638871E-3</v>
      </c>
      <c r="AV14">
        <f t="shared" ca="1" si="25"/>
        <v>2.6144960500110751E-3</v>
      </c>
      <c r="AW14">
        <f t="shared" ca="1" si="26"/>
        <v>1.8312429299579965E-3</v>
      </c>
      <c r="AX14">
        <f t="shared" ca="1" si="27"/>
        <v>2.4275340554557076E-3</v>
      </c>
      <c r="AY14">
        <f t="shared" ca="1" si="28"/>
        <v>1.9207930640676222E-3</v>
      </c>
      <c r="AZ14">
        <f t="shared" ca="1" si="29"/>
        <v>1.9300606128741522E-3</v>
      </c>
      <c r="BA14">
        <f t="shared" ca="1" si="30"/>
        <v>3.3592157360917618E-3</v>
      </c>
      <c r="BB14" s="132">
        <f t="shared" ca="1" si="32"/>
        <v>1.9300606128741522E-3</v>
      </c>
    </row>
    <row r="15" spans="3:54" ht="15.75" x14ac:dyDescent="0.25">
      <c r="C15" s="156">
        <v>4500</v>
      </c>
      <c r="D15" s="159">
        <f ca="1">'Use Phase'!AE168*1</f>
        <v>27.478669298542076</v>
      </c>
      <c r="E15" s="159">
        <f ca="1">'Use Phase'!AF168*1</f>
        <v>35.364655087653304</v>
      </c>
      <c r="F15" s="159">
        <f ca="1">'Use Phase'!AG168*1</f>
        <v>24.411412308814956</v>
      </c>
      <c r="G15" s="159">
        <f ca="1">'Use Phase'!AH168*1</f>
        <v>21.351697194337174</v>
      </c>
      <c r="H15" s="159">
        <f ca="1">'Use Phase'!AI168*1</f>
        <v>32.803478073881926</v>
      </c>
      <c r="I15" s="159">
        <f ca="1">'Use Phase'!AJ168*1</f>
        <v>17.905211329513111</v>
      </c>
      <c r="J15" s="159">
        <f ca="1">'Use Phase'!AK168*1</f>
        <v>22.100170046906282</v>
      </c>
      <c r="K15" s="158"/>
      <c r="L15" s="159">
        <f ca="1">'Use Phase'!AE212*1</f>
        <v>4.0461852142712803E-3</v>
      </c>
      <c r="M15" s="159">
        <f ca="1">'Use Phase'!AF212*1</f>
        <v>2.4450563455295578E-3</v>
      </c>
      <c r="N15" s="159">
        <f ca="1">'Use Phase'!AG212*1</f>
        <v>1.7676294643104897E-3</v>
      </c>
      <c r="O15" s="159">
        <f ca="1">'Use Phase'!AH212*1</f>
        <v>2.2976660203084549E-3</v>
      </c>
      <c r="P15" s="159">
        <f ca="1">'Use Phase'!AI212*1</f>
        <v>1.8284314691353778E-3</v>
      </c>
      <c r="Q15" s="159">
        <f ca="1">'Use Phase'!AJ212*1</f>
        <v>1.8554674046804057E-3</v>
      </c>
      <c r="R15" s="159">
        <f ca="1">'Use Phase'!AK212*1</f>
        <v>3.1070293998235014E-3</v>
      </c>
      <c r="S15" s="108"/>
      <c r="U15" s="224">
        <f t="shared" si="1"/>
        <v>4500</v>
      </c>
      <c r="V15" s="205">
        <f t="shared" ca="1" si="2"/>
        <v>27.478669298542076</v>
      </c>
      <c r="W15" s="205">
        <f t="shared" ca="1" si="3"/>
        <v>35.364655087653304</v>
      </c>
      <c r="X15" s="205">
        <f t="shared" ca="1" si="4"/>
        <v>24.411412308814956</v>
      </c>
      <c r="Y15" s="205">
        <f t="shared" ca="1" si="5"/>
        <v>21.351697194337174</v>
      </c>
      <c r="Z15" s="205">
        <f t="shared" ca="1" si="6"/>
        <v>32.803478073881926</v>
      </c>
      <c r="AA15" s="205">
        <f t="shared" ca="1" si="7"/>
        <v>17.905211329513111</v>
      </c>
      <c r="AB15" s="205">
        <f t="shared" ca="1" si="8"/>
        <v>22.100170046906282</v>
      </c>
      <c r="AC15" s="224"/>
      <c r="AD15" s="206">
        <f t="shared" ca="1" si="9"/>
        <v>4.0461852142712803E-3</v>
      </c>
      <c r="AE15" s="206">
        <f t="shared" ca="1" si="10"/>
        <v>2.4450563455295578E-3</v>
      </c>
      <c r="AF15" s="206">
        <f t="shared" ca="1" si="11"/>
        <v>1.7676294643104897E-3</v>
      </c>
      <c r="AG15" s="206">
        <f t="shared" ca="1" si="12"/>
        <v>2.2976660203084549E-3</v>
      </c>
      <c r="AH15" s="206">
        <f t="shared" ca="1" si="13"/>
        <v>1.8284314691353778E-3</v>
      </c>
      <c r="AI15" s="206">
        <f t="shared" ca="1" si="14"/>
        <v>1.8554674046804057E-3</v>
      </c>
      <c r="AJ15" s="206">
        <f t="shared" ca="1" si="15"/>
        <v>3.1070293998235014E-3</v>
      </c>
      <c r="AK15" s="225"/>
      <c r="AL15">
        <f t="shared" si="16"/>
        <v>4500</v>
      </c>
      <c r="AM15">
        <f t="shared" ca="1" si="17"/>
        <v>27.478669298542076</v>
      </c>
      <c r="AN15">
        <f t="shared" ca="1" si="18"/>
        <v>35.364655087653304</v>
      </c>
      <c r="AO15">
        <f t="shared" ca="1" si="19"/>
        <v>24.411412308814956</v>
      </c>
      <c r="AP15">
        <f t="shared" ca="1" si="20"/>
        <v>21.351697194337174</v>
      </c>
      <c r="AQ15">
        <f t="shared" ca="1" si="21"/>
        <v>32.803478073881926</v>
      </c>
      <c r="AR15">
        <f t="shared" ca="1" si="22"/>
        <v>17.905211329513111</v>
      </c>
      <c r="AS15">
        <f t="shared" ca="1" si="23"/>
        <v>22.100170046906282</v>
      </c>
      <c r="AT15" s="132">
        <f t="shared" ca="1" si="31"/>
        <v>19.105645354397907</v>
      </c>
      <c r="AU15">
        <f t="shared" ca="1" si="24"/>
        <v>4.0461852142712803E-3</v>
      </c>
      <c r="AV15">
        <f t="shared" ca="1" si="25"/>
        <v>2.4450563455295578E-3</v>
      </c>
      <c r="AW15">
        <f t="shared" ca="1" si="26"/>
        <v>1.7676294643104897E-3</v>
      </c>
      <c r="AX15">
        <f t="shared" ca="1" si="27"/>
        <v>2.2976660203084549E-3</v>
      </c>
      <c r="AY15">
        <f t="shared" ca="1" si="28"/>
        <v>1.8284314691353778E-3</v>
      </c>
      <c r="AZ15">
        <f t="shared" ca="1" si="29"/>
        <v>1.8554674046804057E-3</v>
      </c>
      <c r="BA15">
        <f t="shared" ca="1" si="30"/>
        <v>3.1070293998235014E-3</v>
      </c>
      <c r="BB15" s="132">
        <f t="shared" ca="1" si="32"/>
        <v>1.9300606128741522E-3</v>
      </c>
    </row>
    <row r="16" spans="3:54" ht="15.75" x14ac:dyDescent="0.25">
      <c r="C16" s="156">
        <v>5000</v>
      </c>
      <c r="D16" s="165">
        <f ca="1">'Use Phase'!AE169*1</f>
        <v>25.560976281731346</v>
      </c>
      <c r="E16" s="165">
        <f ca="1">'Use Phase'!AF169*1</f>
        <v>32.546780976737438</v>
      </c>
      <c r="F16" s="159">
        <f ca="1">'Use Phase'!AG169*1</f>
        <v>22.800444990976931</v>
      </c>
      <c r="G16" s="159">
        <f ca="1">'Use Phase'!AH169*1</f>
        <v>20.046701387946936</v>
      </c>
      <c r="H16" s="159">
        <f ca="1">'Use Phase'!AI169*1</f>
        <v>30.241721664343192</v>
      </c>
      <c r="I16" s="159">
        <f ca="1">'Use Phase'!AJ169*1</f>
        <v>16.94486410960528</v>
      </c>
      <c r="J16" s="159">
        <f ca="1">'Use Phase'!AK169*1</f>
        <v>20.608744440065117</v>
      </c>
      <c r="K16" s="158"/>
      <c r="L16" s="165">
        <f ca="1">'Use Phase'!AE213*1</f>
        <v>3.7674388667571957E-3</v>
      </c>
      <c r="M16" s="165">
        <f ca="1">'Use Phase'!AF213*1</f>
        <v>2.3095045819443438E-3</v>
      </c>
      <c r="N16" s="159">
        <f ca="1">'Use Phase'!AG213*1</f>
        <v>1.7167386917924842E-3</v>
      </c>
      <c r="O16" s="159">
        <f ca="1">'Use Phase'!AH213*1</f>
        <v>2.1937715921906526E-3</v>
      </c>
      <c r="P16" s="159">
        <f ca="1">'Use Phase'!AI213*1</f>
        <v>1.7545421931895817E-3</v>
      </c>
      <c r="Q16" s="159">
        <f ca="1">'Use Phase'!AJ213*1</f>
        <v>1.7957928381254083E-3</v>
      </c>
      <c r="R16" s="159">
        <f ca="1">'Use Phase'!AK213*1</f>
        <v>2.9052803308088934E-3</v>
      </c>
      <c r="S16" s="108"/>
      <c r="U16" s="224">
        <f t="shared" si="1"/>
        <v>5000</v>
      </c>
      <c r="V16" s="205">
        <f t="shared" ca="1" si="2"/>
        <v>25.560976281731346</v>
      </c>
      <c r="W16" s="205">
        <f t="shared" ca="1" si="3"/>
        <v>32.546780976737438</v>
      </c>
      <c r="X16" s="205">
        <f t="shared" ca="1" si="4"/>
        <v>22.800444990976931</v>
      </c>
      <c r="Y16" s="205">
        <f t="shared" ca="1" si="5"/>
        <v>20.046701387946936</v>
      </c>
      <c r="Z16" s="205">
        <f t="shared" ca="1" si="6"/>
        <v>30.241721664343192</v>
      </c>
      <c r="AA16" s="205">
        <f t="shared" ca="1" si="7"/>
        <v>16.94486410960528</v>
      </c>
      <c r="AB16" s="205">
        <f t="shared" ca="1" si="8"/>
        <v>20.608744440065117</v>
      </c>
      <c r="AC16" s="224"/>
      <c r="AD16" s="206">
        <f t="shared" ca="1" si="9"/>
        <v>3.7674388667571957E-3</v>
      </c>
      <c r="AE16" s="206">
        <f t="shared" ca="1" si="10"/>
        <v>2.3095045819443438E-3</v>
      </c>
      <c r="AF16" s="206">
        <f t="shared" ca="1" si="11"/>
        <v>1.7167386917924842E-3</v>
      </c>
      <c r="AG16" s="206">
        <f t="shared" ca="1" si="12"/>
        <v>2.1937715921906526E-3</v>
      </c>
      <c r="AH16" s="206">
        <f t="shared" ca="1" si="13"/>
        <v>1.7545421931895817E-3</v>
      </c>
      <c r="AI16" s="206">
        <f t="shared" ca="1" si="14"/>
        <v>1.7957928381254083E-3</v>
      </c>
      <c r="AJ16" s="206">
        <f t="shared" ca="1" si="15"/>
        <v>2.9052803308088934E-3</v>
      </c>
      <c r="AK16" s="225"/>
      <c r="AL16">
        <f t="shared" si="16"/>
        <v>5000</v>
      </c>
      <c r="AM16">
        <f t="shared" ca="1" si="17"/>
        <v>25.560976281731346</v>
      </c>
      <c r="AN16">
        <f t="shared" ca="1" si="18"/>
        <v>32.546780976737438</v>
      </c>
      <c r="AO16">
        <f t="shared" ca="1" si="19"/>
        <v>22.800444990976931</v>
      </c>
      <c r="AP16">
        <f t="shared" ca="1" si="20"/>
        <v>20.046701387946936</v>
      </c>
      <c r="AQ16">
        <f t="shared" ca="1" si="21"/>
        <v>30.241721664343192</v>
      </c>
      <c r="AR16">
        <f t="shared" ca="1" si="22"/>
        <v>16.94486410960528</v>
      </c>
      <c r="AS16">
        <f t="shared" ca="1" si="23"/>
        <v>20.608744440065117</v>
      </c>
      <c r="AT16" s="132">
        <f t="shared" ca="1" si="31"/>
        <v>19.105645354397907</v>
      </c>
      <c r="AU16">
        <f t="shared" ca="1" si="24"/>
        <v>3.7674388667571957E-3</v>
      </c>
      <c r="AV16">
        <f t="shared" ca="1" si="25"/>
        <v>2.3095045819443438E-3</v>
      </c>
      <c r="AW16">
        <f t="shared" ca="1" si="26"/>
        <v>1.7167386917924842E-3</v>
      </c>
      <c r="AX16">
        <f t="shared" ca="1" si="27"/>
        <v>2.1937715921906526E-3</v>
      </c>
      <c r="AY16">
        <f t="shared" ca="1" si="28"/>
        <v>1.7545421931895817E-3</v>
      </c>
      <c r="AZ16">
        <f t="shared" ca="1" si="29"/>
        <v>1.7957928381254083E-3</v>
      </c>
      <c r="BA16">
        <f t="shared" ca="1" si="30"/>
        <v>2.9052803308088934E-3</v>
      </c>
      <c r="BB16" s="132">
        <f t="shared" ca="1" si="32"/>
        <v>1.9300606128741522E-3</v>
      </c>
    </row>
    <row r="17" spans="3:54" s="64" customFormat="1" ht="15.75" x14ac:dyDescent="0.25">
      <c r="C17" s="156">
        <v>5500</v>
      </c>
      <c r="D17" s="165">
        <f ca="1">'Use Phase'!AE170*1</f>
        <v>23.991954722522568</v>
      </c>
      <c r="E17" s="165">
        <f ca="1">'Use Phase'!AF170*1</f>
        <v>30.241247613260821</v>
      </c>
      <c r="F17" s="159">
        <f ca="1">'Use Phase'!AG170*1</f>
        <v>21.482380821836738</v>
      </c>
      <c r="G17" s="188">
        <f ca="1">'Use Phase'!AH170*1</f>
        <v>18.978977546354919</v>
      </c>
      <c r="H17" s="159">
        <f ca="1">'Use Phase'!AI170*1</f>
        <v>28.145739147447873</v>
      </c>
      <c r="I17" s="159">
        <f ca="1">'Use Phase'!AJ170*1</f>
        <v>16.159125475135234</v>
      </c>
      <c r="J17" s="188">
        <f ca="1">'Use Phase'!AK170*1</f>
        <v>19.388487125376887</v>
      </c>
      <c r="K17" s="158"/>
      <c r="L17" s="165">
        <f ca="1">'Use Phase'!AE214*1</f>
        <v>3.5393736733365815E-3</v>
      </c>
      <c r="M17" s="165">
        <f ca="1">'Use Phase'!AF214*1</f>
        <v>2.1985985935564418E-3</v>
      </c>
      <c r="N17" s="159">
        <f ca="1">'Use Phase'!AG214*1</f>
        <v>1.6751007870050251E-3</v>
      </c>
      <c r="O17" s="159">
        <f ca="1">'Use Phase'!AH214*1</f>
        <v>2.1087670600942691E-3</v>
      </c>
      <c r="P17" s="159">
        <f ca="1">'Use Phase'!AI214*1</f>
        <v>1.6940873310521123E-3</v>
      </c>
      <c r="Q17" s="159">
        <f ca="1">'Use Phase'!AJ214*1</f>
        <v>1.7469681927622291E-3</v>
      </c>
      <c r="R17" s="159">
        <f ca="1">'Use Phase'!AK214*1</f>
        <v>2.740212910706032E-3</v>
      </c>
      <c r="S17" s="108"/>
      <c r="U17" s="224">
        <f t="shared" si="1"/>
        <v>5500</v>
      </c>
      <c r="V17" s="205">
        <f t="shared" ca="1" si="2"/>
        <v>23.991954722522568</v>
      </c>
      <c r="W17" s="205">
        <f t="shared" ca="1" si="3"/>
        <v>30.241247613260821</v>
      </c>
      <c r="X17" s="205">
        <f t="shared" ca="1" si="4"/>
        <v>21.482380821836738</v>
      </c>
      <c r="Y17" s="205">
        <f t="shared" ca="1" si="5"/>
        <v>18.978977546354919</v>
      </c>
      <c r="Z17" s="205">
        <f t="shared" ca="1" si="6"/>
        <v>28.145739147447873</v>
      </c>
      <c r="AA17" s="205">
        <f t="shared" ca="1" si="7"/>
        <v>16.159125475135234</v>
      </c>
      <c r="AB17" s="205">
        <f t="shared" ca="1" si="8"/>
        <v>19.388487125376887</v>
      </c>
      <c r="AC17" s="224"/>
      <c r="AD17" s="206">
        <f t="shared" ca="1" si="9"/>
        <v>3.5393736733365815E-3</v>
      </c>
      <c r="AE17" s="206">
        <f t="shared" ca="1" si="10"/>
        <v>2.1985985935564418E-3</v>
      </c>
      <c r="AF17" s="206">
        <f t="shared" ca="1" si="11"/>
        <v>1.6751007870050251E-3</v>
      </c>
      <c r="AG17" s="206">
        <f t="shared" ca="1" si="12"/>
        <v>2.1087670600942691E-3</v>
      </c>
      <c r="AH17" s="206">
        <f t="shared" ca="1" si="13"/>
        <v>1.6940873310521123E-3</v>
      </c>
      <c r="AI17" s="206">
        <f t="shared" ca="1" si="14"/>
        <v>1.7469681927622291E-3</v>
      </c>
      <c r="AJ17" s="206">
        <f t="shared" ca="1" si="15"/>
        <v>2.740212910706032E-3</v>
      </c>
      <c r="AK17" s="225"/>
      <c r="AL17" s="64">
        <f t="shared" si="16"/>
        <v>5500</v>
      </c>
      <c r="AM17" s="64">
        <f t="shared" ca="1" si="17"/>
        <v>23.991954722522568</v>
      </c>
      <c r="AN17" s="64">
        <f t="shared" ca="1" si="18"/>
        <v>30.241247613260821</v>
      </c>
      <c r="AO17" s="64">
        <f t="shared" ca="1" si="19"/>
        <v>21.482380821836738</v>
      </c>
      <c r="AP17" s="64">
        <f t="shared" ca="1" si="20"/>
        <v>18.978977546354919</v>
      </c>
      <c r="AQ17" s="64">
        <f t="shared" ca="1" si="21"/>
        <v>28.145739147447873</v>
      </c>
      <c r="AR17" s="64">
        <f t="shared" ca="1" si="22"/>
        <v>16.159125475135234</v>
      </c>
      <c r="AS17" s="64">
        <f t="shared" ca="1" si="23"/>
        <v>19.388487125376887</v>
      </c>
      <c r="AT17" s="132">
        <f t="shared" ca="1" si="31"/>
        <v>19.105645354397907</v>
      </c>
      <c r="AU17" s="64">
        <f t="shared" ca="1" si="24"/>
        <v>3.5393736733365815E-3</v>
      </c>
      <c r="AV17" s="64">
        <f t="shared" ca="1" si="25"/>
        <v>2.1985985935564418E-3</v>
      </c>
      <c r="AW17" s="64">
        <f t="shared" ca="1" si="26"/>
        <v>1.6751007870050251E-3</v>
      </c>
      <c r="AX17" s="64">
        <f t="shared" ca="1" si="27"/>
        <v>2.1087670600942691E-3</v>
      </c>
      <c r="AY17" s="64">
        <f t="shared" ca="1" si="28"/>
        <v>1.6940873310521123E-3</v>
      </c>
      <c r="AZ17" s="64">
        <f t="shared" ca="1" si="29"/>
        <v>1.7469681927622291E-3</v>
      </c>
      <c r="BA17" s="64">
        <f t="shared" ca="1" si="30"/>
        <v>2.740212910706032E-3</v>
      </c>
      <c r="BB17" s="132">
        <f t="shared" ca="1" si="32"/>
        <v>1.9300606128741522E-3</v>
      </c>
    </row>
    <row r="18" spans="3:54" s="64" customFormat="1" ht="15.75" x14ac:dyDescent="0.25">
      <c r="C18" s="156">
        <v>6000</v>
      </c>
      <c r="D18" s="166">
        <f ca="1">'Use Phase'!AE171*1</f>
        <v>22.68443675651525</v>
      </c>
      <c r="E18" s="165">
        <f ca="1">'Use Phase'!AF171*1</f>
        <v>28.319969810363634</v>
      </c>
      <c r="F18" s="159">
        <f ca="1">'Use Phase'!AG171*1</f>
        <v>20.383994014219908</v>
      </c>
      <c r="G18" s="159">
        <f ca="1">'Use Phase'!AH171*1</f>
        <v>18.089207678361571</v>
      </c>
      <c r="H18" s="159">
        <f ca="1">'Use Phase'!AI171*1</f>
        <v>26.399087050035099</v>
      </c>
      <c r="I18" s="159">
        <f ca="1">'Use Phase'!AJ171*1</f>
        <v>15.504343279743527</v>
      </c>
      <c r="J18" s="164">
        <f ca="1">'Use Phase'!AK171*1</f>
        <v>18.371606029803363</v>
      </c>
      <c r="K18" s="158"/>
      <c r="L18" s="166">
        <f ca="1">'Use Phase'!AE215*1</f>
        <v>3.3493193454860685E-3</v>
      </c>
      <c r="M18" s="159">
        <f ca="1">'Use Phase'!AF215*1</f>
        <v>2.1061769365665227E-3</v>
      </c>
      <c r="N18" s="159">
        <f ca="1">'Use Phase'!AG215*1</f>
        <v>1.6404025330154755E-3</v>
      </c>
      <c r="O18" s="159">
        <f ca="1">'Use Phase'!AH215*1</f>
        <v>2.0379299500139494E-3</v>
      </c>
      <c r="P18" s="159">
        <f ca="1">'Use Phase'!AI215*1</f>
        <v>1.6437082792708879E-3</v>
      </c>
      <c r="Q18" s="159">
        <f ca="1">'Use Phase'!AJ215*1</f>
        <v>1.7062809882929127E-3</v>
      </c>
      <c r="R18" s="164">
        <f ca="1">'Use Phase'!AK215*1</f>
        <v>2.6026567272869807E-3</v>
      </c>
      <c r="S18" s="108"/>
      <c r="U18" s="224">
        <f t="shared" si="1"/>
        <v>6000</v>
      </c>
      <c r="V18" s="205">
        <f t="shared" ca="1" si="2"/>
        <v>22.68443675651525</v>
      </c>
      <c r="W18" s="205">
        <f t="shared" ca="1" si="3"/>
        <v>28.319969810363634</v>
      </c>
      <c r="X18" s="205">
        <f t="shared" ca="1" si="4"/>
        <v>20.383994014219908</v>
      </c>
      <c r="Y18" s="205">
        <f t="shared" ca="1" si="5"/>
        <v>18.089207678361571</v>
      </c>
      <c r="Z18" s="205">
        <f t="shared" ca="1" si="6"/>
        <v>26.399087050035099</v>
      </c>
      <c r="AA18" s="205">
        <f t="shared" ca="1" si="7"/>
        <v>15.504343279743527</v>
      </c>
      <c r="AB18" s="205">
        <f t="shared" ca="1" si="8"/>
        <v>18.371606029803363</v>
      </c>
      <c r="AC18" s="224"/>
      <c r="AD18" s="206">
        <f t="shared" ca="1" si="9"/>
        <v>3.3493193454860685E-3</v>
      </c>
      <c r="AE18" s="206">
        <f t="shared" ca="1" si="10"/>
        <v>2.1061769365665227E-3</v>
      </c>
      <c r="AF18" s="206">
        <f t="shared" ca="1" si="11"/>
        <v>1.6404025330154755E-3</v>
      </c>
      <c r="AG18" s="206">
        <f t="shared" ca="1" si="12"/>
        <v>2.0379299500139494E-3</v>
      </c>
      <c r="AH18" s="206">
        <f t="shared" ca="1" si="13"/>
        <v>1.6437082792708879E-3</v>
      </c>
      <c r="AI18" s="206">
        <f t="shared" ca="1" si="14"/>
        <v>1.7062809882929127E-3</v>
      </c>
      <c r="AJ18" s="206">
        <f t="shared" ca="1" si="15"/>
        <v>2.6026567272869807E-3</v>
      </c>
      <c r="AK18" s="225"/>
      <c r="AL18" s="64">
        <f t="shared" si="16"/>
        <v>6000</v>
      </c>
      <c r="AM18" s="64">
        <f t="shared" ca="1" si="17"/>
        <v>22.68443675651525</v>
      </c>
      <c r="AN18" s="64">
        <f t="shared" ca="1" si="18"/>
        <v>28.319969810363634</v>
      </c>
      <c r="AO18" s="64">
        <f t="shared" ca="1" si="19"/>
        <v>20.383994014219908</v>
      </c>
      <c r="AP18" s="64">
        <f t="shared" ca="1" si="20"/>
        <v>18.089207678361571</v>
      </c>
      <c r="AQ18" s="64">
        <f t="shared" ca="1" si="21"/>
        <v>26.399087050035099</v>
      </c>
      <c r="AR18" s="64">
        <f t="shared" ca="1" si="22"/>
        <v>15.504343279743527</v>
      </c>
      <c r="AS18" s="64">
        <f t="shared" ca="1" si="23"/>
        <v>18.371606029803363</v>
      </c>
      <c r="AT18" s="132">
        <f t="shared" ca="1" si="31"/>
        <v>19.105645354397907</v>
      </c>
      <c r="AU18" s="64">
        <f t="shared" ca="1" si="24"/>
        <v>3.3493193454860685E-3</v>
      </c>
      <c r="AV18" s="64">
        <f t="shared" ca="1" si="25"/>
        <v>2.1061769365665227E-3</v>
      </c>
      <c r="AW18" s="64">
        <f t="shared" ca="1" si="26"/>
        <v>1.6404025330154755E-3</v>
      </c>
      <c r="AX18" s="64">
        <f t="shared" ca="1" si="27"/>
        <v>2.0379299500139494E-3</v>
      </c>
      <c r="AY18" s="64">
        <f t="shared" ca="1" si="28"/>
        <v>1.6437082792708879E-3</v>
      </c>
      <c r="AZ18" s="64">
        <f t="shared" ca="1" si="29"/>
        <v>1.7062809882929127E-3</v>
      </c>
      <c r="BA18" s="64">
        <f t="shared" ca="1" si="30"/>
        <v>2.6026567272869807E-3</v>
      </c>
      <c r="BB18" s="132">
        <f t="shared" ca="1" si="32"/>
        <v>1.9300606128741522E-3</v>
      </c>
    </row>
    <row r="19" spans="3:54" s="64" customFormat="1" ht="16.5" thickBot="1" x14ac:dyDescent="0.3">
      <c r="C19" s="156">
        <v>6500</v>
      </c>
      <c r="D19" s="165">
        <f ca="1">'Use Phase'!AE172*1</f>
        <v>21.578075400662907</v>
      </c>
      <c r="E19" s="165">
        <f ca="1">'Use Phase'!AF172*1</f>
        <v>26.694273207912172</v>
      </c>
      <c r="F19" s="188">
        <f ca="1">'Use Phase'!AG172*1</f>
        <v>19.454589792390284</v>
      </c>
      <c r="G19" s="159">
        <f ca="1">'Use Phase'!AH172*1</f>
        <v>17.336325482367204</v>
      </c>
      <c r="H19" s="159">
        <f ca="1">'Use Phase'!AI172*1</f>
        <v>24.921150659916599</v>
      </c>
      <c r="I19" s="159">
        <f ca="1">'Use Phase'!AJ172*1</f>
        <v>14.950296806719777</v>
      </c>
      <c r="J19" s="159">
        <f ca="1">'Use Phase'!AK172*1</f>
        <v>17.511168179702693</v>
      </c>
      <c r="K19" s="158"/>
      <c r="L19" s="165">
        <f ca="1">'Use Phase'!AE216*1</f>
        <v>3.1885041449971735E-3</v>
      </c>
      <c r="M19" s="165">
        <f ca="1">'Use Phase'!AF216*1</f>
        <v>2.0279739960365919E-3</v>
      </c>
      <c r="N19" s="159">
        <f ca="1">'Use Phase'!AG216*1</f>
        <v>1.6110424719473955E-3</v>
      </c>
      <c r="O19" s="159">
        <f ca="1">'Use Phase'!AH216*1</f>
        <v>1.9779908568690638E-3</v>
      </c>
      <c r="P19" s="159">
        <f ca="1">'Use Phase'!AI216*1</f>
        <v>1.6010798508406211E-3</v>
      </c>
      <c r="Q19" s="159">
        <f ca="1">'Use Phase'!AJ216*1</f>
        <v>1.6718533537419525E-3</v>
      </c>
      <c r="R19" s="159">
        <f ca="1">'Use Phase'!AK216*1</f>
        <v>2.486263033624707E-3</v>
      </c>
      <c r="S19" s="108"/>
      <c r="U19" s="224">
        <f t="shared" si="1"/>
        <v>6500</v>
      </c>
      <c r="V19" s="205">
        <f t="shared" ca="1" si="2"/>
        <v>21.578075400662907</v>
      </c>
      <c r="W19" s="205">
        <f t="shared" ca="1" si="3"/>
        <v>26.694273207912172</v>
      </c>
      <c r="X19" s="205">
        <f t="shared" ca="1" si="4"/>
        <v>19.454589792390284</v>
      </c>
      <c r="Y19" s="205">
        <f t="shared" ca="1" si="5"/>
        <v>17.336325482367204</v>
      </c>
      <c r="Z19" s="205">
        <f t="shared" ca="1" si="6"/>
        <v>24.921150659916599</v>
      </c>
      <c r="AA19" s="205">
        <f t="shared" ca="1" si="7"/>
        <v>14.950296806719777</v>
      </c>
      <c r="AB19" s="205">
        <f t="shared" ca="1" si="8"/>
        <v>17.511168179702693</v>
      </c>
      <c r="AC19" s="224"/>
      <c r="AD19" s="206">
        <f t="shared" ca="1" si="9"/>
        <v>3.1885041449971735E-3</v>
      </c>
      <c r="AE19" s="206">
        <f t="shared" ca="1" si="10"/>
        <v>2.0279739960365919E-3</v>
      </c>
      <c r="AF19" s="206">
        <f t="shared" ca="1" si="11"/>
        <v>1.6110424719473955E-3</v>
      </c>
      <c r="AG19" s="206">
        <f t="shared" ca="1" si="12"/>
        <v>1.9779908568690638E-3</v>
      </c>
      <c r="AH19" s="206">
        <f t="shared" ca="1" si="13"/>
        <v>1.6010798508406211E-3</v>
      </c>
      <c r="AI19" s="206">
        <f t="shared" ca="1" si="14"/>
        <v>1.6718533537419525E-3</v>
      </c>
      <c r="AJ19" s="206">
        <f t="shared" ca="1" si="15"/>
        <v>2.486263033624707E-3</v>
      </c>
      <c r="AK19" s="225"/>
      <c r="AL19" s="64">
        <f t="shared" si="16"/>
        <v>6500</v>
      </c>
      <c r="AM19" s="64">
        <f t="shared" ca="1" si="17"/>
        <v>21.578075400662907</v>
      </c>
      <c r="AN19" s="64">
        <f t="shared" ca="1" si="18"/>
        <v>26.694273207912172</v>
      </c>
      <c r="AO19" s="64">
        <f t="shared" ca="1" si="19"/>
        <v>19.454589792390284</v>
      </c>
      <c r="AP19" s="64">
        <f t="shared" ca="1" si="20"/>
        <v>17.336325482367204</v>
      </c>
      <c r="AQ19" s="64">
        <f t="shared" ca="1" si="21"/>
        <v>24.921150659916599</v>
      </c>
      <c r="AR19" s="64">
        <f t="shared" ca="1" si="22"/>
        <v>14.950296806719777</v>
      </c>
      <c r="AS19" s="64">
        <f t="shared" ca="1" si="23"/>
        <v>17.511168179702693</v>
      </c>
      <c r="AT19" s="132">
        <f t="shared" ca="1" si="31"/>
        <v>19.105645354397907</v>
      </c>
      <c r="AU19" s="64">
        <f t="shared" ca="1" si="24"/>
        <v>3.1885041449971735E-3</v>
      </c>
      <c r="AV19" s="64">
        <f t="shared" ca="1" si="25"/>
        <v>2.0279739960365919E-3</v>
      </c>
      <c r="AW19" s="64">
        <f t="shared" ca="1" si="26"/>
        <v>1.6110424719473955E-3</v>
      </c>
      <c r="AX19" s="64">
        <f t="shared" ca="1" si="27"/>
        <v>1.9779908568690638E-3</v>
      </c>
      <c r="AY19" s="64">
        <f t="shared" ca="1" si="28"/>
        <v>1.6010798508406211E-3</v>
      </c>
      <c r="AZ19" s="64">
        <f t="shared" ca="1" si="29"/>
        <v>1.6718533537419525E-3</v>
      </c>
      <c r="BA19" s="64">
        <f t="shared" ca="1" si="30"/>
        <v>2.486263033624707E-3</v>
      </c>
      <c r="BB19" s="132">
        <f t="shared" ca="1" si="32"/>
        <v>1.9300606128741522E-3</v>
      </c>
    </row>
    <row r="20" spans="3:54" s="64" customFormat="1" ht="16.5" thickBot="1" x14ac:dyDescent="0.3">
      <c r="C20" s="156">
        <v>7000</v>
      </c>
      <c r="D20" s="159">
        <f ca="1">'Use Phase'!AE173*1</f>
        <v>20.629765667075183</v>
      </c>
      <c r="E20" s="161">
        <f ca="1">'Use Phase'!AF173*1</f>
        <v>25.300818977239494</v>
      </c>
      <c r="F20" s="159">
        <f ca="1">'Use Phase'!AG173*1</f>
        <v>18.657957602250605</v>
      </c>
      <c r="G20" s="159">
        <f ca="1">'Use Phase'!AH173*1</f>
        <v>16.690997885800602</v>
      </c>
      <c r="H20" s="167">
        <f ca="1">'Use Phase'!AI173*1</f>
        <v>23.65434803981503</v>
      </c>
      <c r="I20" s="159">
        <f ca="1">'Use Phase'!AJ173*1</f>
        <v>14.475399829842278</v>
      </c>
      <c r="J20" s="168">
        <f ca="1">'Use Phase'!AK173*1</f>
        <v>16.773650022473547</v>
      </c>
      <c r="K20" s="158"/>
      <c r="L20" s="159">
        <f ca="1">'Use Phase'!AE217*1</f>
        <v>3.0506625445781209E-3</v>
      </c>
      <c r="M20" s="161">
        <f ca="1">'Use Phase'!AF217*1</f>
        <v>1.9609429041537942E-3</v>
      </c>
      <c r="N20" s="159">
        <f ca="1">'Use Phase'!AG217*1</f>
        <v>1.5858767053176126E-3</v>
      </c>
      <c r="O20" s="188">
        <f ca="1">'Use Phase'!AH217*1</f>
        <v>1.9266144913163046E-3</v>
      </c>
      <c r="P20" s="169">
        <f ca="1">'Use Phase'!AI217*1</f>
        <v>1.5645411979003923E-3</v>
      </c>
      <c r="Q20" s="159">
        <f ca="1">'Use Phase'!AJ217*1</f>
        <v>1.6423439526982728E-3</v>
      </c>
      <c r="R20" s="168">
        <f ca="1">'Use Phase'!AK217*1</f>
        <v>2.3864970104856154E-3</v>
      </c>
      <c r="S20" s="108"/>
      <c r="U20" s="224">
        <f t="shared" si="1"/>
        <v>7000</v>
      </c>
      <c r="V20" s="205">
        <f t="shared" ca="1" si="2"/>
        <v>20.629765667075183</v>
      </c>
      <c r="W20" s="207">
        <f t="shared" ca="1" si="3"/>
        <v>25.300818977239494</v>
      </c>
      <c r="X20" s="205">
        <f t="shared" ca="1" si="4"/>
        <v>18.657957602250605</v>
      </c>
      <c r="Y20" s="205">
        <f t="shared" ca="1" si="5"/>
        <v>16.690997885800602</v>
      </c>
      <c r="Z20" s="207">
        <f t="shared" ca="1" si="6"/>
        <v>23.65434803981503</v>
      </c>
      <c r="AA20" s="205">
        <f t="shared" ca="1" si="7"/>
        <v>14.475399829842278</v>
      </c>
      <c r="AB20" s="208">
        <f t="shared" ca="1" si="8"/>
        <v>16.773650022473547</v>
      </c>
      <c r="AC20" s="224"/>
      <c r="AD20" s="206">
        <f t="shared" ca="1" si="9"/>
        <v>3.0506625445781209E-3</v>
      </c>
      <c r="AE20" s="212">
        <f t="shared" ca="1" si="10"/>
        <v>1.9609429041537942E-3</v>
      </c>
      <c r="AF20" s="206">
        <f t="shared" ca="1" si="11"/>
        <v>1.5858767053176126E-3</v>
      </c>
      <c r="AG20" s="206">
        <f t="shared" ca="1" si="12"/>
        <v>1.9266144913163046E-3</v>
      </c>
      <c r="AH20" s="212">
        <f t="shared" ca="1" si="13"/>
        <v>1.5645411979003923E-3</v>
      </c>
      <c r="AI20" s="206">
        <f t="shared" ca="1" si="14"/>
        <v>1.6423439526982728E-3</v>
      </c>
      <c r="AJ20" s="210">
        <f t="shared" ca="1" si="15"/>
        <v>2.3864970104856154E-3</v>
      </c>
      <c r="AK20" s="225"/>
      <c r="AL20" s="64">
        <f t="shared" si="16"/>
        <v>7000</v>
      </c>
      <c r="AM20" s="64">
        <f t="shared" ca="1" si="17"/>
        <v>20.629765667075183</v>
      </c>
      <c r="AN20" s="64">
        <f t="shared" ca="1" si="18"/>
        <v>25.300818977239494</v>
      </c>
      <c r="AO20" s="64">
        <f t="shared" ca="1" si="19"/>
        <v>18.657957602250605</v>
      </c>
      <c r="AP20" s="64">
        <f t="shared" ca="1" si="20"/>
        <v>16.690997885800602</v>
      </c>
      <c r="AQ20" s="64">
        <f t="shared" ca="1" si="21"/>
        <v>23.65434803981503</v>
      </c>
      <c r="AR20" s="64">
        <f t="shared" ca="1" si="22"/>
        <v>14.475399829842278</v>
      </c>
      <c r="AS20" s="64">
        <f t="shared" ca="1" si="23"/>
        <v>16.773650022473547</v>
      </c>
      <c r="AT20" s="132">
        <f t="shared" ca="1" si="31"/>
        <v>19.105645354397907</v>
      </c>
      <c r="AU20" s="64">
        <f t="shared" ca="1" si="24"/>
        <v>3.0506625445781209E-3</v>
      </c>
      <c r="AV20" s="64">
        <f t="shared" ca="1" si="25"/>
        <v>1.9609429041537942E-3</v>
      </c>
      <c r="AW20" s="64">
        <f t="shared" ca="1" si="26"/>
        <v>1.5858767053176126E-3</v>
      </c>
      <c r="AX20" s="64">
        <f t="shared" ca="1" si="27"/>
        <v>1.9266144913163046E-3</v>
      </c>
      <c r="AY20" s="64">
        <f t="shared" ca="1" si="28"/>
        <v>1.5645411979003923E-3</v>
      </c>
      <c r="AZ20" s="64">
        <f t="shared" ca="1" si="29"/>
        <v>1.6423439526982728E-3</v>
      </c>
      <c r="BA20" s="64">
        <f t="shared" ca="1" si="30"/>
        <v>2.3864970104856154E-3</v>
      </c>
      <c r="BB20" s="132">
        <f t="shared" ca="1" si="32"/>
        <v>1.9300606128741522E-3</v>
      </c>
    </row>
    <row r="21" spans="3:54" s="64" customFormat="1" ht="15.75" x14ac:dyDescent="0.25">
      <c r="C21" s="156">
        <v>7500</v>
      </c>
      <c r="D21" s="165">
        <f ca="1">'Use Phase'!AE174*1</f>
        <v>20.123134439542014</v>
      </c>
      <c r="E21" s="165">
        <f ca="1">'Use Phase'!AF174*1</f>
        <v>24.556370826606138</v>
      </c>
      <c r="F21" s="159">
        <f ca="1">'Use Phase'!AG174*1</f>
        <v>18.232359582860916</v>
      </c>
      <c r="G21" s="159">
        <f ca="1">'Use Phase'!AH174*1</f>
        <v>16.346233827360912</v>
      </c>
      <c r="H21" s="159">
        <f ca="1">'Use Phase'!AI174*1</f>
        <v>22.977563078390908</v>
      </c>
      <c r="I21" s="159">
        <f ca="1">'Use Phase'!AJ174*1</f>
        <v>14.221687746304982</v>
      </c>
      <c r="J21" s="159">
        <f ca="1">'Use Phase'!AK174*1</f>
        <v>16.379633472720986</v>
      </c>
      <c r="K21" s="158"/>
      <c r="L21" s="165">
        <f ca="1">'Use Phase'!AE218*1</f>
        <v>2.9770211416145168E-3</v>
      </c>
      <c r="M21" s="190">
        <f ca="1">'Use Phase'!AF218*1</f>
        <v>1.9251317728739429E-3</v>
      </c>
      <c r="N21" s="159">
        <f ca="1">'Use Phase'!AG218*1</f>
        <v>1.5724319806797833E-3</v>
      </c>
      <c r="O21" s="159">
        <f ca="1">'Use Phase'!AH218*1</f>
        <v>1.8991668439662002E-3</v>
      </c>
      <c r="P21" s="159">
        <f ca="1">'Use Phase'!AI218*1</f>
        <v>1.5450205476994481E-3</v>
      </c>
      <c r="Q21" s="159">
        <f ca="1">'Use Phase'!AJ218*1</f>
        <v>1.6265786562502792E-3</v>
      </c>
      <c r="R21" s="159">
        <f ca="1">'Use Phase'!AK218*1</f>
        <v>2.3331973542880182E-3</v>
      </c>
      <c r="S21" s="108"/>
      <c r="U21" s="224">
        <f t="shared" si="1"/>
        <v>7500</v>
      </c>
      <c r="V21" s="205">
        <f t="shared" ca="1" si="2"/>
        <v>20.123134439542014</v>
      </c>
      <c r="W21" s="205">
        <f t="shared" ca="1" si="3"/>
        <v>24.556370826606138</v>
      </c>
      <c r="X21" s="205">
        <f t="shared" ca="1" si="4"/>
        <v>18.232359582860916</v>
      </c>
      <c r="Y21" s="205">
        <f t="shared" ca="1" si="5"/>
        <v>16.346233827360912</v>
      </c>
      <c r="Z21" s="205">
        <f t="shared" ca="1" si="6"/>
        <v>22.977563078390908</v>
      </c>
      <c r="AA21" s="205">
        <f t="shared" ca="1" si="7"/>
        <v>14.221687746304982</v>
      </c>
      <c r="AB21" s="205">
        <f t="shared" ca="1" si="8"/>
        <v>16.379633472720986</v>
      </c>
      <c r="AC21" s="224"/>
      <c r="AD21" s="206">
        <f t="shared" ca="1" si="9"/>
        <v>2.9770211416145168E-3</v>
      </c>
      <c r="AE21" s="206">
        <f t="shared" ca="1" si="10"/>
        <v>1.9251317728739429E-3</v>
      </c>
      <c r="AF21" s="206">
        <f t="shared" ca="1" si="11"/>
        <v>1.5724319806797833E-3</v>
      </c>
      <c r="AG21" s="206">
        <f t="shared" ca="1" si="12"/>
        <v>1.8991668439662002E-3</v>
      </c>
      <c r="AH21" s="206">
        <f t="shared" ca="1" si="13"/>
        <v>1.5450205476994481E-3</v>
      </c>
      <c r="AI21" s="206">
        <f t="shared" ca="1" si="14"/>
        <v>1.6265786562502792E-3</v>
      </c>
      <c r="AJ21" s="206">
        <f t="shared" ca="1" si="15"/>
        <v>2.3331973542880182E-3</v>
      </c>
      <c r="AK21" s="225"/>
      <c r="AL21" s="64">
        <f t="shared" si="16"/>
        <v>7500</v>
      </c>
      <c r="AM21" s="64">
        <f t="shared" ca="1" si="17"/>
        <v>20.123134439542014</v>
      </c>
      <c r="AN21" s="64">
        <f t="shared" ca="1" si="18"/>
        <v>24.556370826606138</v>
      </c>
      <c r="AO21" s="64">
        <f t="shared" ca="1" si="19"/>
        <v>18.232359582860916</v>
      </c>
      <c r="AP21" s="64">
        <f t="shared" ca="1" si="20"/>
        <v>16.346233827360912</v>
      </c>
      <c r="AQ21" s="64">
        <f t="shared" ca="1" si="21"/>
        <v>22.977563078390908</v>
      </c>
      <c r="AR21" s="64">
        <f t="shared" ca="1" si="22"/>
        <v>14.221687746304982</v>
      </c>
      <c r="AS21" s="64">
        <f t="shared" ca="1" si="23"/>
        <v>16.379633472720986</v>
      </c>
      <c r="AT21" s="132">
        <f t="shared" ca="1" si="31"/>
        <v>19.105645354397907</v>
      </c>
      <c r="AU21" s="64">
        <f t="shared" ca="1" si="24"/>
        <v>2.9770211416145168E-3</v>
      </c>
      <c r="AV21" s="64">
        <f t="shared" ca="1" si="25"/>
        <v>1.9251317728739429E-3</v>
      </c>
      <c r="AW21" s="64">
        <f t="shared" ca="1" si="26"/>
        <v>1.5724319806797833E-3</v>
      </c>
      <c r="AX21" s="64">
        <f t="shared" ca="1" si="27"/>
        <v>1.8991668439662002E-3</v>
      </c>
      <c r="AY21" s="64">
        <f t="shared" ca="1" si="28"/>
        <v>1.5450205476994481E-3</v>
      </c>
      <c r="AZ21" s="64">
        <f t="shared" ca="1" si="29"/>
        <v>1.6265786562502792E-3</v>
      </c>
      <c r="BA21" s="64">
        <f t="shared" ca="1" si="30"/>
        <v>2.3331973542880182E-3</v>
      </c>
      <c r="BB21" s="132">
        <f t="shared" ca="1" si="32"/>
        <v>1.9300606128741522E-3</v>
      </c>
    </row>
    <row r="22" spans="3:54" s="64" customFormat="1" ht="15.75" x14ac:dyDescent="0.25">
      <c r="C22" s="156">
        <v>8000</v>
      </c>
      <c r="D22" s="165">
        <f ca="1">'Use Phase'!AE175*1</f>
        <v>20.123134439542014</v>
      </c>
      <c r="E22" s="165">
        <f ca="1">'Use Phase'!AF175*1</f>
        <v>24.556370826606138</v>
      </c>
      <c r="F22" s="159">
        <f ca="1">'Use Phase'!AG175*1</f>
        <v>18.232359582860916</v>
      </c>
      <c r="G22" s="159">
        <f ca="1">'Use Phase'!AH175*1</f>
        <v>16.346233827360912</v>
      </c>
      <c r="H22" s="159">
        <f ca="1">'Use Phase'!AI175*1</f>
        <v>22.977563078390908</v>
      </c>
      <c r="I22" s="159">
        <f ca="1">'Use Phase'!AJ175*1</f>
        <v>14.221687746304982</v>
      </c>
      <c r="J22" s="159">
        <f ca="1">'Use Phase'!AK175*1</f>
        <v>16.379633472720986</v>
      </c>
      <c r="K22" s="158"/>
      <c r="L22" s="165">
        <f ca="1">'Use Phase'!AE219*1</f>
        <v>2.9770211416145168E-3</v>
      </c>
      <c r="M22" s="159">
        <f ca="1">'Use Phase'!AF219*1</f>
        <v>1.9251317728739429E-3</v>
      </c>
      <c r="N22" s="159">
        <f ca="1">'Use Phase'!AG219*1</f>
        <v>1.5724319806797833E-3</v>
      </c>
      <c r="O22" s="159">
        <f ca="1">'Use Phase'!AH219*1</f>
        <v>1.8991668439662002E-3</v>
      </c>
      <c r="P22" s="159">
        <f ca="1">'Use Phase'!AI219*1</f>
        <v>1.5450205476994481E-3</v>
      </c>
      <c r="Q22" s="159">
        <f ca="1">'Use Phase'!AJ219*1</f>
        <v>1.6265786562502792E-3</v>
      </c>
      <c r="R22" s="159">
        <f ca="1">'Use Phase'!AK219*1</f>
        <v>2.3331973542880182E-3</v>
      </c>
      <c r="S22" s="108"/>
      <c r="U22" s="224">
        <f t="shared" si="1"/>
        <v>8000</v>
      </c>
      <c r="V22" s="205">
        <f t="shared" ca="1" si="2"/>
        <v>20.123134439542014</v>
      </c>
      <c r="W22" s="205">
        <f t="shared" ca="1" si="3"/>
        <v>24.556370826606138</v>
      </c>
      <c r="X22" s="205">
        <f t="shared" ca="1" si="4"/>
        <v>18.232359582860916</v>
      </c>
      <c r="Y22" s="205">
        <f t="shared" ca="1" si="5"/>
        <v>16.346233827360912</v>
      </c>
      <c r="Z22" s="205">
        <f t="shared" ca="1" si="6"/>
        <v>22.977563078390908</v>
      </c>
      <c r="AA22" s="205">
        <f t="shared" ca="1" si="7"/>
        <v>14.221687746304982</v>
      </c>
      <c r="AB22" s="205">
        <f t="shared" ca="1" si="8"/>
        <v>16.379633472720986</v>
      </c>
      <c r="AC22" s="224"/>
      <c r="AD22" s="206">
        <f t="shared" ca="1" si="9"/>
        <v>2.9770211416145168E-3</v>
      </c>
      <c r="AE22" s="206">
        <f t="shared" ca="1" si="10"/>
        <v>1.9251317728739429E-3</v>
      </c>
      <c r="AF22" s="206">
        <f t="shared" ca="1" si="11"/>
        <v>1.5724319806797833E-3</v>
      </c>
      <c r="AG22" s="206">
        <f t="shared" ca="1" si="12"/>
        <v>1.8991668439662002E-3</v>
      </c>
      <c r="AH22" s="206">
        <f t="shared" ca="1" si="13"/>
        <v>1.5450205476994481E-3</v>
      </c>
      <c r="AI22" s="206">
        <f t="shared" ca="1" si="14"/>
        <v>1.6265786562502792E-3</v>
      </c>
      <c r="AJ22" s="206">
        <f t="shared" ca="1" si="15"/>
        <v>2.3331973542880182E-3</v>
      </c>
      <c r="AK22" s="225"/>
      <c r="AL22" s="64">
        <f t="shared" si="16"/>
        <v>8000</v>
      </c>
      <c r="AM22" s="64">
        <f t="shared" ca="1" si="17"/>
        <v>20.123134439542014</v>
      </c>
      <c r="AN22" s="64">
        <f t="shared" ca="1" si="18"/>
        <v>24.556370826606138</v>
      </c>
      <c r="AO22" s="64">
        <f t="shared" ca="1" si="19"/>
        <v>18.232359582860916</v>
      </c>
      <c r="AP22" s="64">
        <f t="shared" ca="1" si="20"/>
        <v>16.346233827360912</v>
      </c>
      <c r="AQ22" s="64">
        <f t="shared" ca="1" si="21"/>
        <v>22.977563078390908</v>
      </c>
      <c r="AR22" s="64">
        <f t="shared" ca="1" si="22"/>
        <v>14.221687746304982</v>
      </c>
      <c r="AS22" s="64">
        <f t="shared" ca="1" si="23"/>
        <v>16.379633472720986</v>
      </c>
      <c r="AT22" s="132">
        <f t="shared" ca="1" si="31"/>
        <v>19.105645354397907</v>
      </c>
      <c r="AU22" s="64">
        <f t="shared" ca="1" si="24"/>
        <v>2.9770211416145168E-3</v>
      </c>
      <c r="AV22" s="64">
        <f t="shared" ca="1" si="25"/>
        <v>1.9251317728739429E-3</v>
      </c>
      <c r="AW22" s="64">
        <f t="shared" ca="1" si="26"/>
        <v>1.5724319806797833E-3</v>
      </c>
      <c r="AX22" s="64">
        <f t="shared" ca="1" si="27"/>
        <v>1.8991668439662002E-3</v>
      </c>
      <c r="AY22" s="64">
        <f t="shared" ca="1" si="28"/>
        <v>1.5450205476994481E-3</v>
      </c>
      <c r="AZ22" s="64">
        <f t="shared" ca="1" si="29"/>
        <v>1.6265786562502792E-3</v>
      </c>
      <c r="BA22" s="64">
        <f t="shared" ca="1" si="30"/>
        <v>2.3331973542880182E-3</v>
      </c>
      <c r="BB22" s="132">
        <f t="shared" ca="1" si="32"/>
        <v>1.9300606128741522E-3</v>
      </c>
    </row>
    <row r="23" spans="3:54" s="64" customFormat="1" ht="15.75" x14ac:dyDescent="0.25">
      <c r="C23" s="156">
        <v>8500</v>
      </c>
      <c r="D23" s="165">
        <f ca="1">'Use Phase'!AE176*1</f>
        <v>20.123134439542014</v>
      </c>
      <c r="E23" s="165">
        <f ca="1">'Use Phase'!AF176*1</f>
        <v>24.556370826606138</v>
      </c>
      <c r="F23" s="159">
        <f ca="1">'Use Phase'!AG176*1</f>
        <v>18.232359582860916</v>
      </c>
      <c r="G23" s="159">
        <f ca="1">'Use Phase'!AH176*1</f>
        <v>16.346233827360912</v>
      </c>
      <c r="H23" s="159">
        <f ca="1">'Use Phase'!AI176*1</f>
        <v>22.977563078390908</v>
      </c>
      <c r="I23" s="159">
        <f ca="1">'Use Phase'!AJ176*1</f>
        <v>14.221687746304982</v>
      </c>
      <c r="J23" s="159">
        <f ca="1">'Use Phase'!AK176*1</f>
        <v>16.379633472720986</v>
      </c>
      <c r="K23" s="158"/>
      <c r="L23" s="165">
        <f ca="1">'Use Phase'!AE220*1</f>
        <v>2.9770211416145168E-3</v>
      </c>
      <c r="M23" s="159">
        <f ca="1">'Use Phase'!AF220*1</f>
        <v>1.9251317728739429E-3</v>
      </c>
      <c r="N23" s="159">
        <f ca="1">'Use Phase'!AG220*1</f>
        <v>1.5724319806797833E-3</v>
      </c>
      <c r="O23" s="159">
        <f ca="1">'Use Phase'!AH220*1</f>
        <v>1.8991668439662002E-3</v>
      </c>
      <c r="P23" s="159">
        <f ca="1">'Use Phase'!AI220*1</f>
        <v>1.5450205476994481E-3</v>
      </c>
      <c r="Q23" s="159">
        <f ca="1">'Use Phase'!AJ220*1</f>
        <v>1.6265786562502792E-3</v>
      </c>
      <c r="R23" s="159">
        <f ca="1">'Use Phase'!AK220*1</f>
        <v>2.3331973542880182E-3</v>
      </c>
      <c r="S23" s="108"/>
      <c r="U23" s="224">
        <f t="shared" si="1"/>
        <v>8500</v>
      </c>
      <c r="V23" s="205">
        <f t="shared" ca="1" si="2"/>
        <v>20.123134439542014</v>
      </c>
      <c r="W23" s="205">
        <f t="shared" ca="1" si="3"/>
        <v>24.556370826606138</v>
      </c>
      <c r="X23" s="205">
        <f t="shared" ca="1" si="4"/>
        <v>18.232359582860916</v>
      </c>
      <c r="Y23" s="205">
        <f t="shared" ca="1" si="5"/>
        <v>16.346233827360912</v>
      </c>
      <c r="Z23" s="205">
        <f t="shared" ca="1" si="6"/>
        <v>22.977563078390908</v>
      </c>
      <c r="AA23" s="205">
        <f t="shared" ca="1" si="7"/>
        <v>14.221687746304982</v>
      </c>
      <c r="AB23" s="205">
        <f t="shared" ca="1" si="8"/>
        <v>16.379633472720986</v>
      </c>
      <c r="AC23" s="224"/>
      <c r="AD23" s="206">
        <f t="shared" ca="1" si="9"/>
        <v>2.9770211416145168E-3</v>
      </c>
      <c r="AE23" s="206">
        <f t="shared" ca="1" si="10"/>
        <v>1.9251317728739429E-3</v>
      </c>
      <c r="AF23" s="206">
        <f t="shared" ca="1" si="11"/>
        <v>1.5724319806797833E-3</v>
      </c>
      <c r="AG23" s="206">
        <f t="shared" ca="1" si="12"/>
        <v>1.8991668439662002E-3</v>
      </c>
      <c r="AH23" s="206">
        <f t="shared" ca="1" si="13"/>
        <v>1.5450205476994481E-3</v>
      </c>
      <c r="AI23" s="206">
        <f t="shared" ca="1" si="14"/>
        <v>1.6265786562502792E-3</v>
      </c>
      <c r="AJ23" s="206">
        <f t="shared" ca="1" si="15"/>
        <v>2.3331973542880182E-3</v>
      </c>
      <c r="AK23" s="225"/>
      <c r="AL23" s="64">
        <f t="shared" si="16"/>
        <v>8500</v>
      </c>
      <c r="AM23" s="64">
        <f t="shared" ca="1" si="17"/>
        <v>20.123134439542014</v>
      </c>
      <c r="AN23" s="64">
        <f t="shared" ca="1" si="18"/>
        <v>24.556370826606138</v>
      </c>
      <c r="AO23" s="64">
        <f t="shared" ca="1" si="19"/>
        <v>18.232359582860916</v>
      </c>
      <c r="AP23" s="64">
        <f t="shared" ca="1" si="20"/>
        <v>16.346233827360912</v>
      </c>
      <c r="AQ23" s="64">
        <f t="shared" ca="1" si="21"/>
        <v>22.977563078390908</v>
      </c>
      <c r="AR23" s="64">
        <f t="shared" ca="1" si="22"/>
        <v>14.221687746304982</v>
      </c>
      <c r="AS23" s="64">
        <f t="shared" ca="1" si="23"/>
        <v>16.379633472720986</v>
      </c>
      <c r="AT23" s="132">
        <f t="shared" ca="1" si="31"/>
        <v>19.105645354397907</v>
      </c>
      <c r="AU23" s="64">
        <f t="shared" ca="1" si="24"/>
        <v>2.9770211416145168E-3</v>
      </c>
      <c r="AV23" s="64">
        <f t="shared" ca="1" si="25"/>
        <v>1.9251317728739429E-3</v>
      </c>
      <c r="AW23" s="64">
        <f t="shared" ca="1" si="26"/>
        <v>1.5724319806797833E-3</v>
      </c>
      <c r="AX23" s="64">
        <f t="shared" ca="1" si="27"/>
        <v>1.8991668439662002E-3</v>
      </c>
      <c r="AY23" s="64">
        <f t="shared" ca="1" si="28"/>
        <v>1.5450205476994481E-3</v>
      </c>
      <c r="AZ23" s="64">
        <f t="shared" ca="1" si="29"/>
        <v>1.6265786562502792E-3</v>
      </c>
      <c r="BA23" s="64">
        <f t="shared" ca="1" si="30"/>
        <v>2.3331973542880182E-3</v>
      </c>
      <c r="BB23" s="132">
        <f t="shared" ca="1" si="32"/>
        <v>1.9300606128741522E-3</v>
      </c>
    </row>
    <row r="24" spans="3:54" s="64" customFormat="1" ht="15.75" x14ac:dyDescent="0.25">
      <c r="C24" s="156">
        <v>9000</v>
      </c>
      <c r="D24" s="165">
        <f ca="1">'Use Phase'!AE177*1</f>
        <v>20.123134439542014</v>
      </c>
      <c r="E24" s="165">
        <f ca="1">'Use Phase'!AF177*1</f>
        <v>24.556370826606138</v>
      </c>
      <c r="F24" s="159">
        <f ca="1">'Use Phase'!AG177*1</f>
        <v>18.232359582860916</v>
      </c>
      <c r="G24" s="159">
        <f ca="1">'Use Phase'!AH177*1</f>
        <v>16.346233827360912</v>
      </c>
      <c r="H24" s="159">
        <f ca="1">'Use Phase'!AI177*1</f>
        <v>22.977563078390908</v>
      </c>
      <c r="I24" s="159">
        <f ca="1">'Use Phase'!AJ177*1</f>
        <v>14.221687746304982</v>
      </c>
      <c r="J24" s="159">
        <f ca="1">'Use Phase'!AK177*1</f>
        <v>16.379633472720986</v>
      </c>
      <c r="K24" s="158"/>
      <c r="L24" s="165">
        <f ca="1">'Use Phase'!AE221*1</f>
        <v>2.9770211416145168E-3</v>
      </c>
      <c r="M24" s="159">
        <f ca="1">'Use Phase'!AF221*1</f>
        <v>1.9251317728739429E-3</v>
      </c>
      <c r="N24" s="159">
        <f ca="1">'Use Phase'!AG221*1</f>
        <v>1.5724319806797833E-3</v>
      </c>
      <c r="O24" s="159">
        <f ca="1">'Use Phase'!AH221*1</f>
        <v>1.8991668439662002E-3</v>
      </c>
      <c r="P24" s="159">
        <f ca="1">'Use Phase'!AI221*1</f>
        <v>1.5450205476994481E-3</v>
      </c>
      <c r="Q24" s="159">
        <f ca="1">'Use Phase'!AJ221*1</f>
        <v>1.6265786562502792E-3</v>
      </c>
      <c r="R24" s="159">
        <f ca="1">'Use Phase'!AK221*1</f>
        <v>2.3331973542880182E-3</v>
      </c>
      <c r="S24" s="108"/>
      <c r="U24" s="224">
        <f t="shared" si="1"/>
        <v>9000</v>
      </c>
      <c r="V24" s="205">
        <f t="shared" ca="1" si="2"/>
        <v>20.123134439542014</v>
      </c>
      <c r="W24" s="205">
        <f t="shared" ca="1" si="3"/>
        <v>24.556370826606138</v>
      </c>
      <c r="X24" s="205">
        <f t="shared" ca="1" si="4"/>
        <v>18.232359582860916</v>
      </c>
      <c r="Y24" s="205">
        <f t="shared" ca="1" si="5"/>
        <v>16.346233827360912</v>
      </c>
      <c r="Z24" s="205">
        <f t="shared" ca="1" si="6"/>
        <v>22.977563078390908</v>
      </c>
      <c r="AA24" s="205">
        <f t="shared" ca="1" si="7"/>
        <v>14.221687746304982</v>
      </c>
      <c r="AB24" s="205">
        <f t="shared" ca="1" si="8"/>
        <v>16.379633472720986</v>
      </c>
      <c r="AC24" s="224"/>
      <c r="AD24" s="206">
        <f t="shared" ca="1" si="9"/>
        <v>2.9770211416145168E-3</v>
      </c>
      <c r="AE24" s="206">
        <f t="shared" ca="1" si="10"/>
        <v>1.9251317728739429E-3</v>
      </c>
      <c r="AF24" s="206">
        <f t="shared" ca="1" si="11"/>
        <v>1.5724319806797833E-3</v>
      </c>
      <c r="AG24" s="206">
        <f t="shared" ca="1" si="12"/>
        <v>1.8991668439662002E-3</v>
      </c>
      <c r="AH24" s="206">
        <f t="shared" ca="1" si="13"/>
        <v>1.5450205476994481E-3</v>
      </c>
      <c r="AI24" s="206">
        <f t="shared" ca="1" si="14"/>
        <v>1.6265786562502792E-3</v>
      </c>
      <c r="AJ24" s="206">
        <f t="shared" ca="1" si="15"/>
        <v>2.3331973542880182E-3</v>
      </c>
      <c r="AK24" s="225"/>
      <c r="AL24" s="64">
        <f t="shared" si="16"/>
        <v>9000</v>
      </c>
      <c r="AM24" s="64">
        <f t="shared" ca="1" si="17"/>
        <v>20.123134439542014</v>
      </c>
      <c r="AN24" s="64">
        <f t="shared" ca="1" si="18"/>
        <v>24.556370826606138</v>
      </c>
      <c r="AO24" s="64">
        <f t="shared" ca="1" si="19"/>
        <v>18.232359582860916</v>
      </c>
      <c r="AP24" s="64">
        <f t="shared" ca="1" si="20"/>
        <v>16.346233827360912</v>
      </c>
      <c r="AQ24" s="64">
        <f t="shared" ca="1" si="21"/>
        <v>22.977563078390908</v>
      </c>
      <c r="AR24" s="64">
        <f t="shared" ca="1" si="22"/>
        <v>14.221687746304982</v>
      </c>
      <c r="AS24" s="64">
        <f t="shared" ca="1" si="23"/>
        <v>16.379633472720986</v>
      </c>
      <c r="AT24" s="132">
        <f t="shared" ca="1" si="31"/>
        <v>19.105645354397907</v>
      </c>
      <c r="AU24" s="64">
        <f t="shared" ca="1" si="24"/>
        <v>2.9770211416145168E-3</v>
      </c>
      <c r="AV24" s="64">
        <f t="shared" ca="1" si="25"/>
        <v>1.9251317728739429E-3</v>
      </c>
      <c r="AW24" s="64">
        <f t="shared" ca="1" si="26"/>
        <v>1.5724319806797833E-3</v>
      </c>
      <c r="AX24" s="64">
        <f t="shared" ca="1" si="27"/>
        <v>1.8991668439662002E-3</v>
      </c>
      <c r="AY24" s="64">
        <f t="shared" ca="1" si="28"/>
        <v>1.5450205476994481E-3</v>
      </c>
      <c r="AZ24" s="64">
        <f t="shared" ca="1" si="29"/>
        <v>1.6265786562502792E-3</v>
      </c>
      <c r="BA24" s="64">
        <f t="shared" ca="1" si="30"/>
        <v>2.3331973542880182E-3</v>
      </c>
      <c r="BB24" s="132">
        <f t="shared" ca="1" si="32"/>
        <v>1.9300606128741522E-3</v>
      </c>
    </row>
    <row r="25" spans="3:54" s="64" customFormat="1" ht="15.75" x14ac:dyDescent="0.25">
      <c r="C25" s="156">
        <v>9500</v>
      </c>
      <c r="D25" s="165">
        <f ca="1">'Use Phase'!AE178*1</f>
        <v>20.123134439542014</v>
      </c>
      <c r="E25" s="165">
        <f ca="1">'Use Phase'!AF178*1</f>
        <v>24.556370826606138</v>
      </c>
      <c r="F25" s="159">
        <f ca="1">'Use Phase'!AG178*1</f>
        <v>18.232359582860916</v>
      </c>
      <c r="G25" s="159">
        <f ca="1">'Use Phase'!AH178*1</f>
        <v>16.346233827360912</v>
      </c>
      <c r="H25" s="159">
        <f ca="1">'Use Phase'!AI178*1</f>
        <v>22.977563078390908</v>
      </c>
      <c r="I25" s="159">
        <f ca="1">'Use Phase'!AJ178*1</f>
        <v>14.221687746304982</v>
      </c>
      <c r="J25" s="159">
        <f ca="1">'Use Phase'!AK178*1</f>
        <v>16.379633472720986</v>
      </c>
      <c r="K25" s="158"/>
      <c r="L25" s="165">
        <f ca="1">'Use Phase'!AE222*1</f>
        <v>2.9770211416145168E-3</v>
      </c>
      <c r="M25" s="159">
        <f ca="1">'Use Phase'!AF222*1</f>
        <v>1.9251317728739429E-3</v>
      </c>
      <c r="N25" s="159">
        <f ca="1">'Use Phase'!AG222*1</f>
        <v>1.5724319806797833E-3</v>
      </c>
      <c r="O25" s="159">
        <f ca="1">'Use Phase'!AH222*1</f>
        <v>1.8991668439662002E-3</v>
      </c>
      <c r="P25" s="159">
        <f ca="1">'Use Phase'!AI222*1</f>
        <v>1.5450205476994481E-3</v>
      </c>
      <c r="Q25" s="159">
        <f ca="1">'Use Phase'!AJ222*1</f>
        <v>1.6265786562502792E-3</v>
      </c>
      <c r="R25" s="159">
        <f ca="1">'Use Phase'!AK222*1</f>
        <v>2.3331973542880182E-3</v>
      </c>
      <c r="S25" s="108"/>
      <c r="U25" s="224">
        <f t="shared" si="1"/>
        <v>9500</v>
      </c>
      <c r="V25" s="205">
        <f t="shared" ca="1" si="2"/>
        <v>20.123134439542014</v>
      </c>
      <c r="W25" s="205">
        <f t="shared" ca="1" si="3"/>
        <v>24.556370826606138</v>
      </c>
      <c r="X25" s="205">
        <f t="shared" ca="1" si="4"/>
        <v>18.232359582860916</v>
      </c>
      <c r="Y25" s="205">
        <f t="shared" ca="1" si="5"/>
        <v>16.346233827360912</v>
      </c>
      <c r="Z25" s="205">
        <f t="shared" ca="1" si="6"/>
        <v>22.977563078390908</v>
      </c>
      <c r="AA25" s="205">
        <f t="shared" ca="1" si="7"/>
        <v>14.221687746304982</v>
      </c>
      <c r="AB25" s="205">
        <f t="shared" ca="1" si="8"/>
        <v>16.379633472720986</v>
      </c>
      <c r="AC25" s="224"/>
      <c r="AD25" s="206">
        <f t="shared" ca="1" si="9"/>
        <v>2.9770211416145168E-3</v>
      </c>
      <c r="AE25" s="206">
        <f t="shared" ca="1" si="10"/>
        <v>1.9251317728739429E-3</v>
      </c>
      <c r="AF25" s="206">
        <f t="shared" ca="1" si="11"/>
        <v>1.5724319806797833E-3</v>
      </c>
      <c r="AG25" s="206">
        <f t="shared" ca="1" si="12"/>
        <v>1.8991668439662002E-3</v>
      </c>
      <c r="AH25" s="206">
        <f t="shared" ca="1" si="13"/>
        <v>1.5450205476994481E-3</v>
      </c>
      <c r="AI25" s="206">
        <f t="shared" ca="1" si="14"/>
        <v>1.6265786562502792E-3</v>
      </c>
      <c r="AJ25" s="206">
        <f t="shared" ca="1" si="15"/>
        <v>2.3331973542880182E-3</v>
      </c>
      <c r="AK25" s="225"/>
      <c r="AL25" s="64">
        <f t="shared" si="16"/>
        <v>9500</v>
      </c>
      <c r="AM25" s="64">
        <f t="shared" ca="1" si="17"/>
        <v>20.123134439542014</v>
      </c>
      <c r="AN25" s="64">
        <f t="shared" ca="1" si="18"/>
        <v>24.556370826606138</v>
      </c>
      <c r="AO25" s="64">
        <f t="shared" ca="1" si="19"/>
        <v>18.232359582860916</v>
      </c>
      <c r="AP25" s="64">
        <f t="shared" ca="1" si="20"/>
        <v>16.346233827360912</v>
      </c>
      <c r="AQ25" s="64">
        <f t="shared" ca="1" si="21"/>
        <v>22.977563078390908</v>
      </c>
      <c r="AR25" s="64">
        <f t="shared" ca="1" si="22"/>
        <v>14.221687746304982</v>
      </c>
      <c r="AS25" s="64">
        <f t="shared" ca="1" si="23"/>
        <v>16.379633472720986</v>
      </c>
      <c r="AT25" s="132">
        <f t="shared" ca="1" si="31"/>
        <v>19.105645354397907</v>
      </c>
      <c r="AU25" s="64">
        <f t="shared" ca="1" si="24"/>
        <v>2.9770211416145168E-3</v>
      </c>
      <c r="AV25" s="64">
        <f t="shared" ca="1" si="25"/>
        <v>1.9251317728739429E-3</v>
      </c>
      <c r="AW25" s="64">
        <f t="shared" ca="1" si="26"/>
        <v>1.5724319806797833E-3</v>
      </c>
      <c r="AX25" s="64">
        <f t="shared" ca="1" si="27"/>
        <v>1.8991668439662002E-3</v>
      </c>
      <c r="AY25" s="64">
        <f t="shared" ca="1" si="28"/>
        <v>1.5450205476994481E-3</v>
      </c>
      <c r="AZ25" s="64">
        <f t="shared" ca="1" si="29"/>
        <v>1.6265786562502792E-3</v>
      </c>
      <c r="BA25" s="64">
        <f t="shared" ca="1" si="30"/>
        <v>2.3331973542880182E-3</v>
      </c>
      <c r="BB25" s="132">
        <f t="shared" ca="1" si="32"/>
        <v>1.9300606128741522E-3</v>
      </c>
    </row>
    <row r="26" spans="3:54" s="64" customFormat="1" ht="15.75" x14ac:dyDescent="0.25">
      <c r="C26" s="156">
        <v>10000</v>
      </c>
      <c r="D26" s="165">
        <f ca="1">'Use Phase'!AE179*1</f>
        <v>20.123134439542014</v>
      </c>
      <c r="E26" s="165">
        <f ca="1">'Use Phase'!AF179*1</f>
        <v>24.556370826606138</v>
      </c>
      <c r="F26" s="159">
        <f ca="1">'Use Phase'!AG179*1</f>
        <v>18.232359582860916</v>
      </c>
      <c r="G26" s="159">
        <f ca="1">'Use Phase'!AH179*1</f>
        <v>16.346233827360912</v>
      </c>
      <c r="H26" s="159">
        <f ca="1">'Use Phase'!AI179*1</f>
        <v>22.977563078390908</v>
      </c>
      <c r="I26" s="159">
        <f ca="1">'Use Phase'!AJ179*1</f>
        <v>14.221687746304982</v>
      </c>
      <c r="J26" s="159">
        <f ca="1">'Use Phase'!AK179*1</f>
        <v>16.379633472720986</v>
      </c>
      <c r="K26" s="158"/>
      <c r="L26" s="165">
        <f ca="1">'Use Phase'!AE223*1</f>
        <v>2.9770211416145168E-3</v>
      </c>
      <c r="M26" s="159">
        <f ca="1">'Use Phase'!AF223*1</f>
        <v>1.9251317728739429E-3</v>
      </c>
      <c r="N26" s="159">
        <f ca="1">'Use Phase'!AG223*1</f>
        <v>1.5724319806797833E-3</v>
      </c>
      <c r="O26" s="159">
        <f ca="1">'Use Phase'!AH223*1</f>
        <v>1.8991668439662002E-3</v>
      </c>
      <c r="P26" s="159">
        <f ca="1">'Use Phase'!AI223*1</f>
        <v>1.5450205476994481E-3</v>
      </c>
      <c r="Q26" s="159">
        <f ca="1">'Use Phase'!AJ223*1</f>
        <v>1.6265786562502792E-3</v>
      </c>
      <c r="R26" s="159">
        <f ca="1">'Use Phase'!AK223*1</f>
        <v>2.3331973542880182E-3</v>
      </c>
      <c r="S26" s="108"/>
      <c r="U26" s="224">
        <f t="shared" si="1"/>
        <v>10000</v>
      </c>
      <c r="V26" s="205">
        <f t="shared" ca="1" si="2"/>
        <v>20.123134439542014</v>
      </c>
      <c r="W26" s="205">
        <f t="shared" ca="1" si="3"/>
        <v>24.556370826606138</v>
      </c>
      <c r="X26" s="205">
        <f t="shared" ca="1" si="4"/>
        <v>18.232359582860916</v>
      </c>
      <c r="Y26" s="205">
        <f t="shared" ca="1" si="5"/>
        <v>16.346233827360912</v>
      </c>
      <c r="Z26" s="205">
        <f t="shared" ca="1" si="6"/>
        <v>22.977563078390908</v>
      </c>
      <c r="AA26" s="205">
        <f t="shared" ca="1" si="7"/>
        <v>14.221687746304982</v>
      </c>
      <c r="AB26" s="205">
        <f t="shared" ca="1" si="8"/>
        <v>16.379633472720986</v>
      </c>
      <c r="AC26" s="224"/>
      <c r="AD26" s="206">
        <f t="shared" ca="1" si="9"/>
        <v>2.9770211416145168E-3</v>
      </c>
      <c r="AE26" s="206">
        <f t="shared" ca="1" si="10"/>
        <v>1.9251317728739429E-3</v>
      </c>
      <c r="AF26" s="206">
        <f t="shared" ca="1" si="11"/>
        <v>1.5724319806797833E-3</v>
      </c>
      <c r="AG26" s="206">
        <f t="shared" ca="1" si="12"/>
        <v>1.8991668439662002E-3</v>
      </c>
      <c r="AH26" s="206">
        <f t="shared" ca="1" si="13"/>
        <v>1.5450205476994481E-3</v>
      </c>
      <c r="AI26" s="206">
        <f t="shared" ca="1" si="14"/>
        <v>1.6265786562502792E-3</v>
      </c>
      <c r="AJ26" s="206">
        <f t="shared" ca="1" si="15"/>
        <v>2.3331973542880182E-3</v>
      </c>
      <c r="AK26" s="225"/>
      <c r="AL26" s="64">
        <f t="shared" si="16"/>
        <v>10000</v>
      </c>
      <c r="AM26" s="64">
        <f t="shared" ca="1" si="17"/>
        <v>20.123134439542014</v>
      </c>
      <c r="AN26" s="64">
        <f t="shared" ca="1" si="18"/>
        <v>24.556370826606138</v>
      </c>
      <c r="AO26" s="64">
        <f t="shared" ca="1" si="19"/>
        <v>18.232359582860916</v>
      </c>
      <c r="AP26" s="64">
        <f t="shared" ca="1" si="20"/>
        <v>16.346233827360912</v>
      </c>
      <c r="AQ26" s="64">
        <f t="shared" ca="1" si="21"/>
        <v>22.977563078390908</v>
      </c>
      <c r="AR26" s="64">
        <f t="shared" ca="1" si="22"/>
        <v>14.221687746304982</v>
      </c>
      <c r="AS26" s="64">
        <f t="shared" ca="1" si="23"/>
        <v>16.379633472720986</v>
      </c>
      <c r="AT26" s="132">
        <f t="shared" ca="1" si="31"/>
        <v>19.105645354397907</v>
      </c>
      <c r="AU26" s="64">
        <f t="shared" ca="1" si="24"/>
        <v>2.9770211416145168E-3</v>
      </c>
      <c r="AV26" s="64">
        <f t="shared" ca="1" si="25"/>
        <v>1.9251317728739429E-3</v>
      </c>
      <c r="AW26" s="64">
        <f t="shared" ca="1" si="26"/>
        <v>1.5724319806797833E-3</v>
      </c>
      <c r="AX26" s="64">
        <f t="shared" ca="1" si="27"/>
        <v>1.8991668439662002E-3</v>
      </c>
      <c r="AY26" s="64">
        <f t="shared" ca="1" si="28"/>
        <v>1.5450205476994481E-3</v>
      </c>
      <c r="AZ26" s="64">
        <f t="shared" ca="1" si="29"/>
        <v>1.6265786562502792E-3</v>
      </c>
      <c r="BA26" s="64">
        <f t="shared" ca="1" si="30"/>
        <v>2.3331973542880182E-3</v>
      </c>
      <c r="BB26" s="132">
        <f t="shared" ca="1" si="32"/>
        <v>1.9300606128741522E-3</v>
      </c>
    </row>
    <row r="27" spans="3:54" x14ac:dyDescent="0.25">
      <c r="C27" s="64"/>
      <c r="D27" s="291" t="s">
        <v>306</v>
      </c>
      <c r="E27" s="291"/>
      <c r="F27" s="291"/>
      <c r="G27" s="291"/>
      <c r="H27" s="291"/>
      <c r="I27" s="291"/>
      <c r="J27" s="291"/>
      <c r="K27" s="155"/>
      <c r="L27" s="291" t="s">
        <v>311</v>
      </c>
      <c r="M27" s="291"/>
      <c r="N27" s="291"/>
      <c r="O27" s="291"/>
      <c r="P27" s="291"/>
      <c r="Q27" s="291"/>
      <c r="R27" s="291"/>
      <c r="S27" s="108"/>
      <c r="U27" s="224"/>
      <c r="V27" s="281" t="str">
        <f t="shared" si="2"/>
        <v>AP mmolc H+ eq /kWh</v>
      </c>
      <c r="W27" s="281"/>
      <c r="X27" s="281"/>
      <c r="Y27" s="281"/>
      <c r="Z27" s="281"/>
      <c r="AA27" s="281"/>
      <c r="AB27" s="281"/>
      <c r="AC27" s="224"/>
      <c r="AD27" s="281" t="str">
        <f t="shared" si="9"/>
        <v>HTP mCTUh/kWh</v>
      </c>
      <c r="AE27" s="281"/>
      <c r="AF27" s="281"/>
      <c r="AG27" s="281"/>
      <c r="AH27" s="281"/>
      <c r="AI27" s="281"/>
      <c r="AJ27" s="281"/>
      <c r="AK27" s="225"/>
      <c r="AL27">
        <f t="shared" si="16"/>
        <v>0</v>
      </c>
      <c r="AM27" t="str">
        <f t="shared" si="17"/>
        <v>AP mmolc H+ eq /kWh</v>
      </c>
      <c r="AN27">
        <f t="shared" si="18"/>
        <v>0</v>
      </c>
      <c r="AO27">
        <f t="shared" si="19"/>
        <v>0</v>
      </c>
      <c r="AP27">
        <f t="shared" si="20"/>
        <v>0</v>
      </c>
      <c r="AQ27">
        <f t="shared" si="21"/>
        <v>0</v>
      </c>
      <c r="AR27">
        <f t="shared" si="22"/>
        <v>0</v>
      </c>
      <c r="AS27">
        <f t="shared" si="23"/>
        <v>0</v>
      </c>
      <c r="AT27" s="132" t="s">
        <v>362</v>
      </c>
      <c r="AU27" t="str">
        <f t="shared" si="24"/>
        <v>HTP mCTUh/kWh</v>
      </c>
      <c r="AV27">
        <f t="shared" si="25"/>
        <v>0</v>
      </c>
      <c r="AW27">
        <f t="shared" si="26"/>
        <v>0</v>
      </c>
      <c r="AX27">
        <f t="shared" si="27"/>
        <v>0</v>
      </c>
      <c r="AY27">
        <f t="shared" si="28"/>
        <v>0</v>
      </c>
      <c r="AZ27">
        <f t="shared" si="29"/>
        <v>0</v>
      </c>
      <c r="BA27">
        <f t="shared" si="30"/>
        <v>0</v>
      </c>
    </row>
    <row r="28" spans="3:54" ht="15.75" x14ac:dyDescent="0.25">
      <c r="C28" s="156">
        <v>1000</v>
      </c>
      <c r="D28" s="159">
        <f ca="1">'Use Phase'!AE139</f>
        <v>0.63652538344239185</v>
      </c>
      <c r="E28" s="159">
        <f ca="1">'Use Phase'!AF139</f>
        <v>1.041209169830039</v>
      </c>
      <c r="F28" s="159">
        <f ca="1">'Use Phase'!AG139</f>
        <v>0.37555380500338109</v>
      </c>
      <c r="G28" s="159">
        <f ca="1">'Use Phase'!AH139</f>
        <v>0.35534641401972056</v>
      </c>
      <c r="H28" s="159">
        <f ca="1">'Use Phase'!AI139</f>
        <v>0.49755046034292855</v>
      </c>
      <c r="I28" s="159">
        <f ca="1">'Use Phase'!AJ139</f>
        <v>0.28677161944741836</v>
      </c>
      <c r="J28" s="159">
        <f ca="1">'Use Phase'!AK139</f>
        <v>0.38463764069657663</v>
      </c>
      <c r="K28" s="158"/>
      <c r="L28" s="157">
        <f ca="1">'Use Phase'!AE183*1</f>
        <v>6.5705927614318732E-2</v>
      </c>
      <c r="M28" s="157">
        <f ca="1">'Use Phase'!AF183*1</f>
        <v>0.27220460509761235</v>
      </c>
      <c r="N28" s="157">
        <f ca="1">'Use Phase'!AG183*1</f>
        <v>3.087233716789959E-2</v>
      </c>
      <c r="O28" s="157">
        <f ca="1">'Use Phase'!AH183*1</f>
        <v>3.0649364527098894E-2</v>
      </c>
      <c r="P28" s="157">
        <f ca="1">'Use Phase'!AI183*1</f>
        <v>3.7286090375861836E-2</v>
      </c>
      <c r="Q28" s="157">
        <f ca="1">'Use Phase'!AJ183*1</f>
        <v>3.8262305951226969E-2</v>
      </c>
      <c r="R28" s="157">
        <f ca="1">'Use Phase'!AK183*1</f>
        <v>4.7934974052536002E-2</v>
      </c>
      <c r="S28" s="108"/>
      <c r="U28" s="224">
        <f t="shared" si="1"/>
        <v>1000</v>
      </c>
      <c r="V28" s="213">
        <f t="shared" ca="1" si="2"/>
        <v>0.63652538344239185</v>
      </c>
      <c r="W28" s="213">
        <f t="shared" ca="1" si="3"/>
        <v>1.041209169830039</v>
      </c>
      <c r="X28" s="213">
        <f t="shared" ca="1" si="4"/>
        <v>0.37555380500338109</v>
      </c>
      <c r="Y28" s="213">
        <f t="shared" ca="1" si="5"/>
        <v>0.35534641401972056</v>
      </c>
      <c r="Z28" s="213">
        <f t="shared" ca="1" si="6"/>
        <v>0.49755046034292855</v>
      </c>
      <c r="AA28" s="213">
        <f t="shared" ca="1" si="7"/>
        <v>0.28677161944741836</v>
      </c>
      <c r="AB28" s="213">
        <f t="shared" ca="1" si="8"/>
        <v>0.38463764069657663</v>
      </c>
      <c r="AC28" s="224"/>
      <c r="AD28" s="213">
        <f t="shared" ca="1" si="9"/>
        <v>6.5705927614318732E-2</v>
      </c>
      <c r="AE28" s="213">
        <f t="shared" ca="1" si="10"/>
        <v>0.27220460509761235</v>
      </c>
      <c r="AF28" s="213">
        <f t="shared" ca="1" si="11"/>
        <v>3.087233716789959E-2</v>
      </c>
      <c r="AG28" s="213">
        <f t="shared" ca="1" si="12"/>
        <v>3.0649364527098894E-2</v>
      </c>
      <c r="AH28" s="213">
        <f t="shared" ca="1" si="13"/>
        <v>3.7286090375861836E-2</v>
      </c>
      <c r="AI28" s="213">
        <f t="shared" ca="1" si="14"/>
        <v>3.8262305951226969E-2</v>
      </c>
      <c r="AJ28" s="213">
        <f t="shared" ca="1" si="15"/>
        <v>4.7934974052536002E-2</v>
      </c>
      <c r="AK28" s="225"/>
      <c r="AL28">
        <f t="shared" si="16"/>
        <v>1000</v>
      </c>
      <c r="AM28">
        <f t="shared" ca="1" si="17"/>
        <v>0.63652538344239185</v>
      </c>
      <c r="AN28">
        <f t="shared" ca="1" si="18"/>
        <v>1.041209169830039</v>
      </c>
      <c r="AO28">
        <f t="shared" ca="1" si="19"/>
        <v>0.37555380500338109</v>
      </c>
      <c r="AP28">
        <f t="shared" ca="1" si="20"/>
        <v>0.35534641401972056</v>
      </c>
      <c r="AQ28">
        <f t="shared" ca="1" si="21"/>
        <v>0.49755046034292855</v>
      </c>
      <c r="AR28">
        <f t="shared" ca="1" si="22"/>
        <v>0.28677161944741836</v>
      </c>
      <c r="AS28">
        <f t="shared" ca="1" si="23"/>
        <v>0.38463764069657663</v>
      </c>
      <c r="AT28" s="132">
        <f ca="1">AR34</f>
        <v>0.1088668179053328</v>
      </c>
      <c r="AU28">
        <f t="shared" ca="1" si="24"/>
        <v>6.5705927614318732E-2</v>
      </c>
      <c r="AV28">
        <f t="shared" ca="1" si="25"/>
        <v>0.27220460509761235</v>
      </c>
      <c r="AW28">
        <f t="shared" ca="1" si="26"/>
        <v>3.087233716789959E-2</v>
      </c>
      <c r="AX28">
        <f t="shared" ca="1" si="27"/>
        <v>3.0649364527098894E-2</v>
      </c>
      <c r="AY28">
        <f t="shared" ca="1" si="28"/>
        <v>3.7286090375861836E-2</v>
      </c>
      <c r="AZ28">
        <f t="shared" ca="1" si="29"/>
        <v>3.8262305951226969E-2</v>
      </c>
      <c r="BA28">
        <f t="shared" ca="1" si="30"/>
        <v>4.7934974052536002E-2</v>
      </c>
      <c r="BB28" s="132">
        <f ca="1">AZ34</f>
        <v>1.5708676487806734E-2</v>
      </c>
    </row>
    <row r="29" spans="3:54" ht="15.75" x14ac:dyDescent="0.25">
      <c r="C29" s="156">
        <v>1500</v>
      </c>
      <c r="D29" s="159">
        <f ca="1">'Use Phase'!AE140</f>
        <v>0.44087199475869598</v>
      </c>
      <c r="E29" s="159">
        <f ca="1">'Use Phase'!AF140</f>
        <v>0.70844052182217632</v>
      </c>
      <c r="F29" s="159">
        <f ca="1">'Use Phase'!AG140</f>
        <v>0.26689094246602213</v>
      </c>
      <c r="G29" s="159">
        <f ca="1">'Use Phase'!AH140</f>
        <v>0.25341934847691516</v>
      </c>
      <c r="H29" s="159">
        <f ca="1">'Use Phase'!AI140</f>
        <v>0.34600138216410292</v>
      </c>
      <c r="I29" s="159">
        <f ca="1">'Use Phase'!AJ140</f>
        <v>0.20770281876204696</v>
      </c>
      <c r="J29" s="159">
        <f ca="1">'Use Phase'!AK140</f>
        <v>0.27072616906653496</v>
      </c>
      <c r="K29" s="158"/>
      <c r="L29" s="159">
        <f ca="1">'Use Phase'!AE184*1</f>
        <v>4.6534218409545816E-2</v>
      </c>
      <c r="M29" s="159">
        <f ca="1">'Use Phase'!AF184*1</f>
        <v>0.18383303207224336</v>
      </c>
      <c r="N29" s="159">
        <f ca="1">'Use Phase'!AG184*1</f>
        <v>2.3311824778599725E-2</v>
      </c>
      <c r="O29" s="159">
        <f ca="1">'Use Phase'!AH184*1</f>
        <v>2.3163176351399258E-2</v>
      </c>
      <c r="P29" s="159">
        <f ca="1">'Use Phase'!AI184*1</f>
        <v>2.7220688924409688E-2</v>
      </c>
      <c r="Q29" s="159">
        <f ca="1">'Use Phase'!AJ184*1</f>
        <v>2.8238470634151303E-2</v>
      </c>
      <c r="R29" s="159">
        <f ca="1">'Use Phase'!AK184*1</f>
        <v>3.4319944708859129E-2</v>
      </c>
      <c r="S29" s="108"/>
      <c r="U29" s="224">
        <f t="shared" si="1"/>
        <v>1500</v>
      </c>
      <c r="V29" s="213">
        <f t="shared" ca="1" si="2"/>
        <v>0.44087199475869598</v>
      </c>
      <c r="W29" s="213">
        <f t="shared" ca="1" si="3"/>
        <v>0.70844052182217632</v>
      </c>
      <c r="X29" s="213">
        <f t="shared" ca="1" si="4"/>
        <v>0.26689094246602213</v>
      </c>
      <c r="Y29" s="213">
        <f t="shared" ca="1" si="5"/>
        <v>0.25341934847691516</v>
      </c>
      <c r="Z29" s="213">
        <f t="shared" ca="1" si="6"/>
        <v>0.34600138216410292</v>
      </c>
      <c r="AA29" s="213">
        <f t="shared" ca="1" si="7"/>
        <v>0.20770281876204696</v>
      </c>
      <c r="AB29" s="213">
        <f t="shared" ca="1" si="8"/>
        <v>0.27072616906653496</v>
      </c>
      <c r="AC29" s="224"/>
      <c r="AD29" s="213">
        <f t="shared" ca="1" si="9"/>
        <v>4.6534218409545816E-2</v>
      </c>
      <c r="AE29" s="213">
        <f t="shared" ca="1" si="10"/>
        <v>0.18383303207224336</v>
      </c>
      <c r="AF29" s="213">
        <f t="shared" ca="1" si="11"/>
        <v>2.3311824778599725E-2</v>
      </c>
      <c r="AG29" s="213">
        <f t="shared" ca="1" si="12"/>
        <v>2.3163176351399258E-2</v>
      </c>
      <c r="AH29" s="213">
        <f t="shared" ca="1" si="13"/>
        <v>2.7220688924409688E-2</v>
      </c>
      <c r="AI29" s="213">
        <f t="shared" ca="1" si="14"/>
        <v>2.8238470634151303E-2</v>
      </c>
      <c r="AJ29" s="213">
        <f t="shared" ca="1" si="15"/>
        <v>3.4319944708859129E-2</v>
      </c>
      <c r="AK29" s="225"/>
      <c r="AL29">
        <f t="shared" si="16"/>
        <v>1500</v>
      </c>
      <c r="AM29">
        <f t="shared" ca="1" si="17"/>
        <v>0.44087199475869598</v>
      </c>
      <c r="AN29">
        <f t="shared" ca="1" si="18"/>
        <v>0.70844052182217632</v>
      </c>
      <c r="AO29">
        <f t="shared" ca="1" si="19"/>
        <v>0.26689094246602213</v>
      </c>
      <c r="AP29">
        <f t="shared" ca="1" si="20"/>
        <v>0.25341934847691516</v>
      </c>
      <c r="AQ29">
        <f t="shared" ca="1" si="21"/>
        <v>0.34600138216410292</v>
      </c>
      <c r="AR29">
        <f t="shared" ca="1" si="22"/>
        <v>0.20770281876204696</v>
      </c>
      <c r="AS29">
        <f t="shared" ca="1" si="23"/>
        <v>0.27072616906653496</v>
      </c>
      <c r="AT29" s="132">
        <f ca="1">AT28</f>
        <v>0.1088668179053328</v>
      </c>
      <c r="AU29">
        <f t="shared" ca="1" si="24"/>
        <v>4.6534218409545816E-2</v>
      </c>
      <c r="AV29">
        <f t="shared" ca="1" si="25"/>
        <v>0.18383303207224336</v>
      </c>
      <c r="AW29">
        <f t="shared" ca="1" si="26"/>
        <v>2.3311824778599725E-2</v>
      </c>
      <c r="AX29">
        <f t="shared" ca="1" si="27"/>
        <v>2.3163176351399258E-2</v>
      </c>
      <c r="AY29">
        <f t="shared" ca="1" si="28"/>
        <v>2.7220688924409688E-2</v>
      </c>
      <c r="AZ29">
        <f t="shared" ca="1" si="29"/>
        <v>2.8238470634151303E-2</v>
      </c>
      <c r="BA29">
        <f t="shared" ca="1" si="30"/>
        <v>3.4319944708859129E-2</v>
      </c>
      <c r="BB29" s="132">
        <f ca="1">BB28</f>
        <v>1.5708676487806734E-2</v>
      </c>
    </row>
    <row r="30" spans="3:54" ht="15.75" x14ac:dyDescent="0.25">
      <c r="C30" s="156">
        <v>2000</v>
      </c>
      <c r="D30" s="159">
        <f ca="1">'Use Phase'!AE141</f>
        <v>0.34304530041684811</v>
      </c>
      <c r="E30" s="159">
        <f ca="1">'Use Phase'!AF141</f>
        <v>0.54205619781824521</v>
      </c>
      <c r="F30" s="159">
        <f ca="1">'Use Phase'!AG141</f>
        <v>0.2125595111973427</v>
      </c>
      <c r="G30" s="159">
        <f ca="1">'Use Phase'!AH141</f>
        <v>0.20245581570551244</v>
      </c>
      <c r="H30" s="159">
        <f ca="1">'Use Phase'!AI141</f>
        <v>0.27022684307469003</v>
      </c>
      <c r="I30" s="159">
        <f ca="1">'Use Phase'!AJ141</f>
        <v>0.16816841841936128</v>
      </c>
      <c r="J30" s="159">
        <f ca="1">'Use Phase'!AK141</f>
        <v>0.21377043325151415</v>
      </c>
      <c r="K30" s="158"/>
      <c r="L30" s="159">
        <f ca="1">'Use Phase'!AE185*1</f>
        <v>3.6948363807159365E-2</v>
      </c>
      <c r="M30" s="159">
        <f ca="1">'Use Phase'!AF185*1</f>
        <v>0.13964724555955887</v>
      </c>
      <c r="N30" s="159">
        <f ca="1">'Use Phase'!AG185*1</f>
        <v>1.953156858394979E-2</v>
      </c>
      <c r="O30" s="159">
        <f ca="1">'Use Phase'!AH185*1</f>
        <v>1.9420082263549444E-2</v>
      </c>
      <c r="P30" s="159">
        <f ca="1">'Use Phase'!AI185*1</f>
        <v>2.2187988198683603E-2</v>
      </c>
      <c r="Q30" s="159">
        <f ca="1">'Use Phase'!AJ185*1</f>
        <v>2.3226552975613473E-2</v>
      </c>
      <c r="R30" s="159">
        <f ca="1">'Use Phase'!AK185*1</f>
        <v>2.7512430037020693E-2</v>
      </c>
      <c r="S30" s="108"/>
      <c r="U30" s="224">
        <f t="shared" si="1"/>
        <v>2000</v>
      </c>
      <c r="V30" s="213">
        <f t="shared" ca="1" si="2"/>
        <v>0.34304530041684811</v>
      </c>
      <c r="W30" s="213">
        <f t="shared" ca="1" si="3"/>
        <v>0.54205619781824521</v>
      </c>
      <c r="X30" s="213">
        <f t="shared" ca="1" si="4"/>
        <v>0.2125595111973427</v>
      </c>
      <c r="Y30" s="213">
        <f t="shared" ca="1" si="5"/>
        <v>0.20245581570551244</v>
      </c>
      <c r="Z30" s="213">
        <f t="shared" ca="1" si="6"/>
        <v>0.27022684307469003</v>
      </c>
      <c r="AA30" s="213">
        <f t="shared" ca="1" si="7"/>
        <v>0.16816841841936128</v>
      </c>
      <c r="AB30" s="213">
        <f t="shared" ca="1" si="8"/>
        <v>0.21377043325151415</v>
      </c>
      <c r="AC30" s="224"/>
      <c r="AD30" s="213">
        <f t="shared" ca="1" si="9"/>
        <v>3.6948363807159365E-2</v>
      </c>
      <c r="AE30" s="213">
        <f t="shared" ca="1" si="10"/>
        <v>0.13964724555955887</v>
      </c>
      <c r="AF30" s="213">
        <f t="shared" ca="1" si="11"/>
        <v>1.953156858394979E-2</v>
      </c>
      <c r="AG30" s="213">
        <f t="shared" ca="1" si="12"/>
        <v>1.9420082263549444E-2</v>
      </c>
      <c r="AH30" s="213">
        <f t="shared" ca="1" si="13"/>
        <v>2.2187988198683603E-2</v>
      </c>
      <c r="AI30" s="213">
        <f t="shared" ca="1" si="14"/>
        <v>2.3226552975613473E-2</v>
      </c>
      <c r="AJ30" s="213">
        <f t="shared" ca="1" si="15"/>
        <v>2.7512430037020693E-2</v>
      </c>
      <c r="AK30" s="225"/>
      <c r="AL30">
        <f t="shared" si="16"/>
        <v>2000</v>
      </c>
      <c r="AM30">
        <f t="shared" ca="1" si="17"/>
        <v>0.34304530041684811</v>
      </c>
      <c r="AN30">
        <f t="shared" ca="1" si="18"/>
        <v>0.54205619781824521</v>
      </c>
      <c r="AO30">
        <f t="shared" ca="1" si="19"/>
        <v>0.2125595111973427</v>
      </c>
      <c r="AP30">
        <f t="shared" ca="1" si="20"/>
        <v>0.20245581570551244</v>
      </c>
      <c r="AQ30">
        <f t="shared" ca="1" si="21"/>
        <v>0.27022684307469003</v>
      </c>
      <c r="AR30">
        <f t="shared" ca="1" si="22"/>
        <v>0.16816841841936128</v>
      </c>
      <c r="AS30">
        <f t="shared" ca="1" si="23"/>
        <v>0.21377043325151415</v>
      </c>
      <c r="AT30" s="132">
        <f t="shared" ref="AT30:AT46" ca="1" si="33">AT29</f>
        <v>0.1088668179053328</v>
      </c>
      <c r="AU30">
        <f t="shared" ca="1" si="24"/>
        <v>3.6948363807159365E-2</v>
      </c>
      <c r="AV30">
        <f t="shared" ca="1" si="25"/>
        <v>0.13964724555955887</v>
      </c>
      <c r="AW30">
        <f t="shared" ca="1" si="26"/>
        <v>1.953156858394979E-2</v>
      </c>
      <c r="AX30">
        <f t="shared" ca="1" si="27"/>
        <v>1.9420082263549444E-2</v>
      </c>
      <c r="AY30">
        <f t="shared" ca="1" si="28"/>
        <v>2.2187988198683603E-2</v>
      </c>
      <c r="AZ30">
        <f t="shared" ca="1" si="29"/>
        <v>2.3226552975613473E-2</v>
      </c>
      <c r="BA30">
        <f t="shared" ca="1" si="30"/>
        <v>2.7512430037020693E-2</v>
      </c>
      <c r="BB30" s="132">
        <f t="shared" ref="BB30:BB46" ca="1" si="34">BB29</f>
        <v>1.5708676487806734E-2</v>
      </c>
    </row>
    <row r="31" spans="3:54" ht="15.75" x14ac:dyDescent="0.25">
      <c r="C31" s="156">
        <v>2500</v>
      </c>
      <c r="D31" s="159">
        <f ca="1">'Use Phase'!AE142</f>
        <v>0.28434928381173935</v>
      </c>
      <c r="E31" s="159">
        <f ca="1">'Use Phase'!AF142</f>
        <v>0.44222560341588651</v>
      </c>
      <c r="F31" s="159">
        <f ca="1">'Use Phase'!AG142</f>
        <v>0.17996065243613504</v>
      </c>
      <c r="G31" s="159">
        <f ca="1">'Use Phase'!AH142</f>
        <v>0.17187769604267078</v>
      </c>
      <c r="H31" s="159">
        <f ca="1">'Use Phase'!AI142</f>
        <v>0.22476211962104237</v>
      </c>
      <c r="I31" s="159">
        <f ca="1">'Use Phase'!AJ142</f>
        <v>0.14444777821374991</v>
      </c>
      <c r="J31" s="159">
        <f ca="1">'Use Phase'!AK142</f>
        <v>0.17959699176250163</v>
      </c>
      <c r="K31" s="158"/>
      <c r="L31" s="159">
        <f ca="1">'Use Phase'!AE186*1</f>
        <v>3.1196851045727485E-2</v>
      </c>
      <c r="M31" s="159">
        <f ca="1">'Use Phase'!AF186*1</f>
        <v>0.11313577365194816</v>
      </c>
      <c r="N31" s="159">
        <f ca="1">'Use Phase'!AG186*1</f>
        <v>1.7263414867159831E-2</v>
      </c>
      <c r="O31" s="159">
        <f ca="1">'Use Phase'!AH186*1</f>
        <v>1.7174225810839553E-2</v>
      </c>
      <c r="P31" s="159">
        <f ca="1">'Use Phase'!AI186*1</f>
        <v>1.9168367763247963E-2</v>
      </c>
      <c r="Q31" s="159">
        <f ca="1">'Use Phase'!AJ186*1</f>
        <v>2.0219402380490779E-2</v>
      </c>
      <c r="R31" s="159">
        <f ca="1">'Use Phase'!AK186*1</f>
        <v>2.3427921233917622E-2</v>
      </c>
      <c r="S31" s="108"/>
      <c r="U31" s="224">
        <f t="shared" si="1"/>
        <v>2500</v>
      </c>
      <c r="V31" s="213">
        <f t="shared" ca="1" si="2"/>
        <v>0.28434928381173935</v>
      </c>
      <c r="W31" s="213">
        <f t="shared" ca="1" si="3"/>
        <v>0.44222560341588651</v>
      </c>
      <c r="X31" s="213">
        <f t="shared" ca="1" si="4"/>
        <v>0.17996065243613504</v>
      </c>
      <c r="Y31" s="213">
        <f t="shared" ca="1" si="5"/>
        <v>0.17187769604267078</v>
      </c>
      <c r="Z31" s="213">
        <f t="shared" ca="1" si="6"/>
        <v>0.22476211962104237</v>
      </c>
      <c r="AA31" s="213">
        <f t="shared" ca="1" si="7"/>
        <v>0.14444777821374991</v>
      </c>
      <c r="AB31" s="213">
        <f t="shared" ca="1" si="8"/>
        <v>0.17959699176250163</v>
      </c>
      <c r="AC31" s="224"/>
      <c r="AD31" s="213">
        <f t="shared" ca="1" si="9"/>
        <v>3.1196851045727485E-2</v>
      </c>
      <c r="AE31" s="213">
        <f t="shared" ca="1" si="10"/>
        <v>0.11313577365194816</v>
      </c>
      <c r="AF31" s="213">
        <f t="shared" ca="1" si="11"/>
        <v>1.7263414867159831E-2</v>
      </c>
      <c r="AG31" s="213">
        <f t="shared" ca="1" si="12"/>
        <v>1.7174225810839553E-2</v>
      </c>
      <c r="AH31" s="213">
        <f t="shared" ca="1" si="13"/>
        <v>1.9168367763247963E-2</v>
      </c>
      <c r="AI31" s="213">
        <f t="shared" ca="1" si="14"/>
        <v>2.0219402380490779E-2</v>
      </c>
      <c r="AJ31" s="213">
        <f t="shared" ca="1" si="15"/>
        <v>2.3427921233917622E-2</v>
      </c>
      <c r="AK31" s="225"/>
      <c r="AL31">
        <f t="shared" si="16"/>
        <v>2500</v>
      </c>
      <c r="AM31">
        <f t="shared" ca="1" si="17"/>
        <v>0.28434928381173935</v>
      </c>
      <c r="AN31">
        <f t="shared" ca="1" si="18"/>
        <v>0.44222560341588651</v>
      </c>
      <c r="AO31">
        <f t="shared" ca="1" si="19"/>
        <v>0.17996065243613504</v>
      </c>
      <c r="AP31">
        <f t="shared" ca="1" si="20"/>
        <v>0.17187769604267078</v>
      </c>
      <c r="AQ31">
        <f t="shared" ca="1" si="21"/>
        <v>0.22476211962104237</v>
      </c>
      <c r="AR31">
        <f t="shared" ca="1" si="22"/>
        <v>0.14444777821374991</v>
      </c>
      <c r="AS31">
        <f t="shared" ca="1" si="23"/>
        <v>0.17959699176250163</v>
      </c>
      <c r="AT31" s="132">
        <f t="shared" ca="1" si="33"/>
        <v>0.1088668179053328</v>
      </c>
      <c r="AU31">
        <f t="shared" ca="1" si="24"/>
        <v>3.1196851045727485E-2</v>
      </c>
      <c r="AV31">
        <f t="shared" ca="1" si="25"/>
        <v>0.11313577365194816</v>
      </c>
      <c r="AW31">
        <f t="shared" ca="1" si="26"/>
        <v>1.7263414867159831E-2</v>
      </c>
      <c r="AX31">
        <f t="shared" ca="1" si="27"/>
        <v>1.7174225810839553E-2</v>
      </c>
      <c r="AY31">
        <f t="shared" ca="1" si="28"/>
        <v>1.9168367763247963E-2</v>
      </c>
      <c r="AZ31">
        <f t="shared" ca="1" si="29"/>
        <v>2.0219402380490779E-2</v>
      </c>
      <c r="BA31">
        <f t="shared" ca="1" si="30"/>
        <v>2.3427921233917622E-2</v>
      </c>
      <c r="BB31" s="132">
        <f t="shared" ca="1" si="34"/>
        <v>1.5708676487806734E-2</v>
      </c>
    </row>
    <row r="32" spans="3:54" ht="15.75" x14ac:dyDescent="0.25">
      <c r="C32" s="156">
        <v>3000</v>
      </c>
      <c r="D32" s="159">
        <f ca="1">'Use Phase'!AE143</f>
        <v>0.24521860607500015</v>
      </c>
      <c r="E32" s="159">
        <f ca="1">'Use Phase'!AF143</f>
        <v>0.37567187381431399</v>
      </c>
      <c r="F32" s="159">
        <f ca="1">'Use Phase'!AG143</f>
        <v>0.15822807992866325</v>
      </c>
      <c r="G32" s="159">
        <f ca="1">'Use Phase'!AH143</f>
        <v>0.15149228293410971</v>
      </c>
      <c r="H32" s="159">
        <f ca="1">'Use Phase'!AI143</f>
        <v>0.19445230398527724</v>
      </c>
      <c r="I32" s="159">
        <f ca="1">'Use Phase'!AJ143</f>
        <v>0.12863401807667563</v>
      </c>
      <c r="J32" s="159">
        <f ca="1">'Use Phase'!AK143</f>
        <v>0.15681469743649329</v>
      </c>
      <c r="K32" s="158"/>
      <c r="L32" s="159">
        <f ca="1">'Use Phase'!AE187*1</f>
        <v>2.7362509204772907E-2</v>
      </c>
      <c r="M32" s="159">
        <f ca="1">'Use Phase'!AF187*1</f>
        <v>9.5461459046874364E-2</v>
      </c>
      <c r="N32" s="188">
        <f ca="1">'Use Phase'!AG187*1</f>
        <v>1.5751312389299856E-2</v>
      </c>
      <c r="O32" s="189">
        <f ca="1">'Use Phase'!AH187*1</f>
        <v>1.5676988175699628E-2</v>
      </c>
      <c r="P32" s="195">
        <f ca="1">'Use Phase'!AI187*1</f>
        <v>1.7155287472957529E-2</v>
      </c>
      <c r="Q32" s="159">
        <f ca="1">'Use Phase'!AJ187*1</f>
        <v>1.8214635317075647E-2</v>
      </c>
      <c r="R32" s="159">
        <f ca="1">'Use Phase'!AK187*1</f>
        <v>2.070491536518225E-2</v>
      </c>
      <c r="S32" s="109"/>
      <c r="U32" s="224">
        <f t="shared" si="1"/>
        <v>3000</v>
      </c>
      <c r="V32" s="213">
        <f t="shared" ca="1" si="2"/>
        <v>0.24521860607500015</v>
      </c>
      <c r="W32" s="213">
        <f t="shared" ca="1" si="3"/>
        <v>0.37567187381431399</v>
      </c>
      <c r="X32" s="213">
        <f t="shared" ca="1" si="4"/>
        <v>0.15822807992866325</v>
      </c>
      <c r="Y32" s="213">
        <f t="shared" ca="1" si="5"/>
        <v>0.15149228293410971</v>
      </c>
      <c r="Z32" s="213">
        <f t="shared" ca="1" si="6"/>
        <v>0.19445230398527724</v>
      </c>
      <c r="AA32" s="213">
        <f t="shared" ca="1" si="7"/>
        <v>0.12863401807667563</v>
      </c>
      <c r="AB32" s="213">
        <f t="shared" ca="1" si="8"/>
        <v>0.15681469743649329</v>
      </c>
      <c r="AC32" s="224"/>
      <c r="AD32" s="213">
        <f t="shared" ca="1" si="9"/>
        <v>2.7362509204772907E-2</v>
      </c>
      <c r="AE32" s="213">
        <f t="shared" ca="1" si="10"/>
        <v>9.5461459046874364E-2</v>
      </c>
      <c r="AF32" s="213">
        <f t="shared" ca="1" si="11"/>
        <v>1.5751312389299856E-2</v>
      </c>
      <c r="AG32" s="213">
        <f t="shared" ca="1" si="12"/>
        <v>1.5676988175699628E-2</v>
      </c>
      <c r="AH32" s="213">
        <f t="shared" ca="1" si="13"/>
        <v>1.7155287472957529E-2</v>
      </c>
      <c r="AI32" s="213">
        <f t="shared" ca="1" si="14"/>
        <v>1.8214635317075647E-2</v>
      </c>
      <c r="AJ32" s="213">
        <f t="shared" ca="1" si="15"/>
        <v>2.070491536518225E-2</v>
      </c>
      <c r="AK32" s="225"/>
      <c r="AL32">
        <f t="shared" si="16"/>
        <v>3000</v>
      </c>
      <c r="AM32">
        <f t="shared" ca="1" si="17"/>
        <v>0.24521860607500015</v>
      </c>
      <c r="AN32">
        <f t="shared" ca="1" si="18"/>
        <v>0.37567187381431399</v>
      </c>
      <c r="AO32">
        <f t="shared" ca="1" si="19"/>
        <v>0.15822807992866325</v>
      </c>
      <c r="AP32">
        <f t="shared" ca="1" si="20"/>
        <v>0.15149228293410971</v>
      </c>
      <c r="AQ32">
        <f t="shared" ca="1" si="21"/>
        <v>0.19445230398527724</v>
      </c>
      <c r="AR32">
        <f t="shared" ca="1" si="22"/>
        <v>0.12863401807667563</v>
      </c>
      <c r="AS32">
        <f t="shared" ca="1" si="23"/>
        <v>0.15681469743649329</v>
      </c>
      <c r="AT32" s="132">
        <f t="shared" ca="1" si="33"/>
        <v>0.1088668179053328</v>
      </c>
      <c r="AU32">
        <f t="shared" ca="1" si="24"/>
        <v>2.7362509204772907E-2</v>
      </c>
      <c r="AV32">
        <f t="shared" ca="1" si="25"/>
        <v>9.5461459046874364E-2</v>
      </c>
      <c r="AW32">
        <f t="shared" ca="1" si="26"/>
        <v>1.5751312389299856E-2</v>
      </c>
      <c r="AX32">
        <f t="shared" ca="1" si="27"/>
        <v>1.5676988175699628E-2</v>
      </c>
      <c r="AY32">
        <f t="shared" ca="1" si="28"/>
        <v>1.7155287472957529E-2</v>
      </c>
      <c r="AZ32">
        <f t="shared" ca="1" si="29"/>
        <v>1.8214635317075647E-2</v>
      </c>
      <c r="BA32">
        <f t="shared" ca="1" si="30"/>
        <v>2.070491536518225E-2</v>
      </c>
      <c r="BB32" s="132">
        <f t="shared" ca="1" si="34"/>
        <v>1.5708676487806734E-2</v>
      </c>
    </row>
    <row r="33" spans="3:54" ht="16.5" thickBot="1" x14ac:dyDescent="0.3">
      <c r="C33" s="156">
        <v>3500</v>
      </c>
      <c r="D33" s="159">
        <f ca="1">'Use Phase'!AE144</f>
        <v>0.21726812197732931</v>
      </c>
      <c r="E33" s="159">
        <f ca="1">'Use Phase'!AF144</f>
        <v>0.32813349552747656</v>
      </c>
      <c r="F33" s="159">
        <f ca="1">'Use Phase'!AG144</f>
        <v>0.1427048138518977</v>
      </c>
      <c r="G33" s="159">
        <f ca="1">'Use Phase'!AH144</f>
        <v>0.1369312735708518</v>
      </c>
      <c r="H33" s="159">
        <f ca="1">'Use Phase'!AI144</f>
        <v>0.17280243567401643</v>
      </c>
      <c r="I33" s="159">
        <f ca="1">'Use Phase'!AJ144</f>
        <v>0.1173384751216226</v>
      </c>
      <c r="J33" s="159">
        <f ca="1">'Use Phase'!AK144</f>
        <v>0.14054163006077305</v>
      </c>
      <c r="K33" s="158"/>
      <c r="L33" s="159">
        <f ca="1">'Use Phase'!AE188*1</f>
        <v>2.462369360409106E-2</v>
      </c>
      <c r="M33" s="159">
        <f ca="1">'Use Phase'!AF188*1</f>
        <v>8.2836948614678801E-2</v>
      </c>
      <c r="N33" s="159">
        <f ca="1">'Use Phase'!AG188*1</f>
        <v>1.4671239190828448E-2</v>
      </c>
      <c r="O33" s="194">
        <f ca="1">'Use Phase'!AH188*1</f>
        <v>1.4607532722028247E-2</v>
      </c>
      <c r="P33" s="189">
        <f ca="1">'Use Phase'!AI188*1</f>
        <v>1.5717372979892934E-2</v>
      </c>
      <c r="Q33" s="159">
        <f ca="1">'Use Phase'!AJ188*1</f>
        <v>1.6782658843207697E-2</v>
      </c>
      <c r="R33" s="159">
        <f ca="1">'Use Phase'!AK188*1</f>
        <v>1.8759911173228408E-2</v>
      </c>
      <c r="S33" s="108"/>
      <c r="U33" s="224">
        <f t="shared" si="1"/>
        <v>3500</v>
      </c>
      <c r="V33" s="213">
        <f t="shared" ca="1" si="2"/>
        <v>0.21726812197732931</v>
      </c>
      <c r="W33" s="213">
        <f t="shared" ca="1" si="3"/>
        <v>0.32813349552747656</v>
      </c>
      <c r="X33" s="213">
        <f t="shared" ca="1" si="4"/>
        <v>0.1427048138518977</v>
      </c>
      <c r="Y33" s="213">
        <f t="shared" ca="1" si="5"/>
        <v>0.1369312735708518</v>
      </c>
      <c r="Z33" s="213">
        <f t="shared" ca="1" si="6"/>
        <v>0.17280243567401643</v>
      </c>
      <c r="AA33" s="213">
        <f t="shared" ca="1" si="7"/>
        <v>0.1173384751216226</v>
      </c>
      <c r="AB33" s="213">
        <f t="shared" ca="1" si="8"/>
        <v>0.14054163006077305</v>
      </c>
      <c r="AC33" s="224"/>
      <c r="AD33" s="213">
        <f t="shared" ca="1" si="9"/>
        <v>2.462369360409106E-2</v>
      </c>
      <c r="AE33" s="213">
        <f t="shared" ca="1" si="10"/>
        <v>8.2836948614678801E-2</v>
      </c>
      <c r="AF33" s="213">
        <f t="shared" ca="1" si="11"/>
        <v>1.4671239190828448E-2</v>
      </c>
      <c r="AG33" s="213">
        <f t="shared" ca="1" si="12"/>
        <v>1.4607532722028247E-2</v>
      </c>
      <c r="AH33" s="213">
        <f t="shared" ca="1" si="13"/>
        <v>1.5717372979892934E-2</v>
      </c>
      <c r="AI33" s="213">
        <f t="shared" ca="1" si="14"/>
        <v>1.6782658843207697E-2</v>
      </c>
      <c r="AJ33" s="213">
        <f t="shared" ca="1" si="15"/>
        <v>1.8759911173228408E-2</v>
      </c>
      <c r="AK33" s="225"/>
      <c r="AL33">
        <f t="shared" si="16"/>
        <v>3500</v>
      </c>
      <c r="AM33">
        <f t="shared" ca="1" si="17"/>
        <v>0.21726812197732931</v>
      </c>
      <c r="AN33">
        <f t="shared" ca="1" si="18"/>
        <v>0.32813349552747656</v>
      </c>
      <c r="AO33">
        <f t="shared" ca="1" si="19"/>
        <v>0.1427048138518977</v>
      </c>
      <c r="AP33">
        <f t="shared" ca="1" si="20"/>
        <v>0.1369312735708518</v>
      </c>
      <c r="AQ33">
        <f t="shared" ca="1" si="21"/>
        <v>0.17280243567401643</v>
      </c>
      <c r="AR33">
        <f t="shared" ca="1" si="22"/>
        <v>0.1173384751216226</v>
      </c>
      <c r="AS33">
        <f t="shared" ca="1" si="23"/>
        <v>0.14054163006077305</v>
      </c>
      <c r="AT33" s="132">
        <f t="shared" ca="1" si="33"/>
        <v>0.1088668179053328</v>
      </c>
      <c r="AU33">
        <f t="shared" ca="1" si="24"/>
        <v>2.462369360409106E-2</v>
      </c>
      <c r="AV33">
        <f t="shared" ca="1" si="25"/>
        <v>8.2836948614678801E-2</v>
      </c>
      <c r="AW33">
        <f t="shared" ca="1" si="26"/>
        <v>1.4671239190828448E-2</v>
      </c>
      <c r="AX33">
        <f t="shared" ca="1" si="27"/>
        <v>1.4607532722028247E-2</v>
      </c>
      <c r="AY33">
        <f t="shared" ca="1" si="28"/>
        <v>1.5717372979892934E-2</v>
      </c>
      <c r="AZ33">
        <f t="shared" ca="1" si="29"/>
        <v>1.6782658843207697E-2</v>
      </c>
      <c r="BA33">
        <f t="shared" ca="1" si="30"/>
        <v>1.8759911173228408E-2</v>
      </c>
      <c r="BB33" s="132">
        <f t="shared" ca="1" si="34"/>
        <v>1.5708676487806734E-2</v>
      </c>
    </row>
    <row r="34" spans="3:54" ht="16.5" thickBot="1" x14ac:dyDescent="0.3">
      <c r="C34" s="156">
        <v>4000</v>
      </c>
      <c r="D34" s="161">
        <f ca="1">'Use Phase'!AE145</f>
        <v>0.19630525890407619</v>
      </c>
      <c r="E34" s="159">
        <f ca="1">'Use Phase'!AF145</f>
        <v>0.29247971181234839</v>
      </c>
      <c r="F34" s="161">
        <f ca="1">'Use Phase'!AG145</f>
        <v>0.1310623642943235</v>
      </c>
      <c r="G34" s="162">
        <f ca="1">'Use Phase'!AH145</f>
        <v>0.12601051654840834</v>
      </c>
      <c r="H34" s="159">
        <f ca="1">'Use Phase'!AI145</f>
        <v>0.15656503444057085</v>
      </c>
      <c r="I34" s="163">
        <f ca="1">'Use Phase'!AJ145</f>
        <v>0.1088668179053328</v>
      </c>
      <c r="J34" s="164">
        <f ca="1">'Use Phase'!AK145</f>
        <v>0.12833682952898284</v>
      </c>
      <c r="K34" s="158"/>
      <c r="L34" s="161">
        <f ca="1">'Use Phase'!AE189*1</f>
        <v>2.2569581903579678E-2</v>
      </c>
      <c r="M34" s="159">
        <f ca="1">'Use Phase'!AF189*1</f>
        <v>7.3368565790532109E-2</v>
      </c>
      <c r="N34" s="161">
        <f ca="1">'Use Phase'!AG189*1</f>
        <v>1.3861184291974889E-2</v>
      </c>
      <c r="O34" s="162">
        <f ca="1">'Use Phase'!AH189*1</f>
        <v>1.3805441131774716E-2</v>
      </c>
      <c r="P34" s="159">
        <f ca="1">'Use Phase'!AI189*1</f>
        <v>1.463893711009449E-2</v>
      </c>
      <c r="Q34" s="163">
        <f ca="1">'Use Phase'!AJ189*1</f>
        <v>1.5708676487806734E-2</v>
      </c>
      <c r="R34" s="164">
        <f ca="1">'Use Phase'!AK189*1</f>
        <v>1.730115802926303E-2</v>
      </c>
      <c r="S34" s="108"/>
      <c r="U34" s="224">
        <f t="shared" si="1"/>
        <v>4000</v>
      </c>
      <c r="V34" s="216">
        <f t="shared" ca="1" si="2"/>
        <v>0.19630525890407619</v>
      </c>
      <c r="W34" s="213">
        <f t="shared" ca="1" si="3"/>
        <v>0.29247971181234839</v>
      </c>
      <c r="X34" s="215">
        <f t="shared" ca="1" si="4"/>
        <v>0.1310623642943235</v>
      </c>
      <c r="Y34" s="216">
        <f t="shared" ca="1" si="5"/>
        <v>0.12601051654840834</v>
      </c>
      <c r="Z34" s="213">
        <f t="shared" ca="1" si="6"/>
        <v>0.15656503444057085</v>
      </c>
      <c r="AA34" s="143">
        <f t="shared" ca="1" si="7"/>
        <v>0.1088668179053328</v>
      </c>
      <c r="AB34" s="213">
        <f t="shared" ca="1" si="8"/>
        <v>0.12833682952898284</v>
      </c>
      <c r="AC34" s="224"/>
      <c r="AD34" s="216">
        <f t="shared" ca="1" si="9"/>
        <v>2.2569581903579678E-2</v>
      </c>
      <c r="AE34" s="213">
        <f t="shared" ca="1" si="10"/>
        <v>7.3368565790532109E-2</v>
      </c>
      <c r="AF34" s="215">
        <f t="shared" ca="1" si="11"/>
        <v>1.3861184291974889E-2</v>
      </c>
      <c r="AG34" s="216">
        <f t="shared" ca="1" si="12"/>
        <v>1.3805441131774716E-2</v>
      </c>
      <c r="AH34" s="213">
        <f t="shared" ca="1" si="13"/>
        <v>1.463893711009449E-2</v>
      </c>
      <c r="AI34" s="221">
        <f t="shared" ca="1" si="14"/>
        <v>1.5708676487806734E-2</v>
      </c>
      <c r="AJ34" s="213">
        <f t="shared" ca="1" si="15"/>
        <v>1.730115802926303E-2</v>
      </c>
      <c r="AK34" s="225"/>
      <c r="AL34">
        <f t="shared" si="16"/>
        <v>4000</v>
      </c>
      <c r="AM34">
        <f t="shared" ca="1" si="17"/>
        <v>0.19630525890407619</v>
      </c>
      <c r="AN34">
        <f t="shared" ca="1" si="18"/>
        <v>0.29247971181234839</v>
      </c>
      <c r="AO34">
        <f t="shared" ca="1" si="19"/>
        <v>0.1310623642943235</v>
      </c>
      <c r="AP34">
        <f t="shared" ca="1" si="20"/>
        <v>0.12601051654840834</v>
      </c>
      <c r="AQ34">
        <f t="shared" ca="1" si="21"/>
        <v>0.15656503444057085</v>
      </c>
      <c r="AR34">
        <f t="shared" ca="1" si="22"/>
        <v>0.1088668179053328</v>
      </c>
      <c r="AS34">
        <f t="shared" ca="1" si="23"/>
        <v>0.12833682952898284</v>
      </c>
      <c r="AT34" s="132">
        <f t="shared" ca="1" si="33"/>
        <v>0.1088668179053328</v>
      </c>
      <c r="AU34">
        <f t="shared" ca="1" si="24"/>
        <v>2.2569581903579678E-2</v>
      </c>
      <c r="AV34">
        <f t="shared" ca="1" si="25"/>
        <v>7.3368565790532109E-2</v>
      </c>
      <c r="AW34">
        <f t="shared" ca="1" si="26"/>
        <v>1.3861184291974889E-2</v>
      </c>
      <c r="AX34">
        <f t="shared" ca="1" si="27"/>
        <v>1.3805441131774716E-2</v>
      </c>
      <c r="AY34">
        <f t="shared" ca="1" si="28"/>
        <v>1.463893711009449E-2</v>
      </c>
      <c r="AZ34">
        <f t="shared" ca="1" si="29"/>
        <v>1.5708676487806734E-2</v>
      </c>
      <c r="BA34">
        <f t="shared" ca="1" si="30"/>
        <v>1.730115802926303E-2</v>
      </c>
      <c r="BB34" s="132">
        <f t="shared" ca="1" si="34"/>
        <v>1.5708676487806734E-2</v>
      </c>
    </row>
    <row r="35" spans="3:54" ht="16.5" thickBot="1" x14ac:dyDescent="0.3">
      <c r="C35" s="156">
        <v>4500</v>
      </c>
      <c r="D35" s="159">
        <f ca="1">'Use Phase'!AE146</f>
        <v>0.18000080984710154</v>
      </c>
      <c r="E35" s="159">
        <f ca="1">'Use Phase'!AF146</f>
        <v>0.26474899114502659</v>
      </c>
      <c r="F35" s="159">
        <f ca="1">'Use Phase'!AG146</f>
        <v>0.12200712574954357</v>
      </c>
      <c r="G35" s="159">
        <f ca="1">'Use Phase'!AH146</f>
        <v>0.11751659441984125</v>
      </c>
      <c r="H35" s="159">
        <f ca="1">'Use Phase'!AI146</f>
        <v>0.14393594459233536</v>
      </c>
      <c r="I35" s="159">
        <f ca="1">'Use Phase'!AJ146</f>
        <v>0.10227775118155186</v>
      </c>
      <c r="J35" s="159">
        <f ca="1">'Use Phase'!AK146</f>
        <v>0.11884420689314604</v>
      </c>
      <c r="K35" s="158"/>
      <c r="L35" s="159">
        <f ca="1">'Use Phase'!AE190*1</f>
        <v>2.0971939469848603E-2</v>
      </c>
      <c r="M35" s="159">
        <f ca="1">'Use Phase'!AF190*1</f>
        <v>6.6004268038418024E-2</v>
      </c>
      <c r="N35" s="159">
        <f ca="1">'Use Phase'!AG190*1</f>
        <v>1.3231141592866568E-2</v>
      </c>
      <c r="O35" s="159">
        <f ca="1">'Use Phase'!AH190*1</f>
        <v>1.318159211713308E-2</v>
      </c>
      <c r="P35" s="159">
        <f ca="1">'Use Phase'!AI190*1</f>
        <v>1.3800153655806811E-2</v>
      </c>
      <c r="Q35" s="159">
        <f ca="1">'Use Phase'!AJ190*1</f>
        <v>1.4873356878050428E-2</v>
      </c>
      <c r="R35" s="159">
        <f ca="1">'Use Phase'!AK190*1</f>
        <v>1.6166572250623294E-2</v>
      </c>
      <c r="S35" s="108"/>
      <c r="U35" s="224">
        <f t="shared" si="1"/>
        <v>4500</v>
      </c>
      <c r="V35" s="213">
        <f t="shared" ca="1" si="2"/>
        <v>0.18000080984710154</v>
      </c>
      <c r="W35" s="213">
        <f t="shared" ca="1" si="3"/>
        <v>0.26474899114502659</v>
      </c>
      <c r="X35" s="213">
        <f t="shared" ca="1" si="4"/>
        <v>0.12200712574954357</v>
      </c>
      <c r="Y35" s="213">
        <f t="shared" ca="1" si="5"/>
        <v>0.11751659441984125</v>
      </c>
      <c r="Z35" s="213">
        <f t="shared" ca="1" si="6"/>
        <v>0.14393594459233536</v>
      </c>
      <c r="AA35" s="213">
        <f t="shared" ca="1" si="7"/>
        <v>0.10227775118155186</v>
      </c>
      <c r="AB35" s="213">
        <f t="shared" ca="1" si="8"/>
        <v>0.11884420689314604</v>
      </c>
      <c r="AC35" s="224"/>
      <c r="AD35" s="213">
        <f t="shared" ca="1" si="9"/>
        <v>2.0971939469848603E-2</v>
      </c>
      <c r="AE35" s="213">
        <f t="shared" ca="1" si="10"/>
        <v>6.6004268038418024E-2</v>
      </c>
      <c r="AF35" s="213">
        <f t="shared" ca="1" si="11"/>
        <v>1.3231141592866568E-2</v>
      </c>
      <c r="AG35" s="213">
        <f t="shared" ca="1" si="12"/>
        <v>1.318159211713308E-2</v>
      </c>
      <c r="AH35" s="213">
        <f t="shared" ca="1" si="13"/>
        <v>1.3800153655806811E-2</v>
      </c>
      <c r="AI35" s="213">
        <f t="shared" ca="1" si="14"/>
        <v>1.4873356878050428E-2</v>
      </c>
      <c r="AJ35" s="213">
        <f t="shared" ca="1" si="15"/>
        <v>1.6166572250623294E-2</v>
      </c>
      <c r="AK35" s="225"/>
      <c r="AL35">
        <f t="shared" si="16"/>
        <v>4500</v>
      </c>
      <c r="AM35">
        <f t="shared" ca="1" si="17"/>
        <v>0.18000080984710154</v>
      </c>
      <c r="AN35">
        <f t="shared" ca="1" si="18"/>
        <v>0.26474899114502659</v>
      </c>
      <c r="AO35">
        <f t="shared" ca="1" si="19"/>
        <v>0.12200712574954357</v>
      </c>
      <c r="AP35">
        <f t="shared" ca="1" si="20"/>
        <v>0.11751659441984125</v>
      </c>
      <c r="AQ35">
        <f t="shared" ca="1" si="21"/>
        <v>0.14393594459233536</v>
      </c>
      <c r="AR35">
        <f t="shared" ca="1" si="22"/>
        <v>0.10227775118155186</v>
      </c>
      <c r="AS35">
        <f t="shared" ca="1" si="23"/>
        <v>0.11884420689314604</v>
      </c>
      <c r="AT35" s="132">
        <f t="shared" ca="1" si="33"/>
        <v>0.1088668179053328</v>
      </c>
      <c r="AU35">
        <f t="shared" ca="1" si="24"/>
        <v>2.0971939469848603E-2</v>
      </c>
      <c r="AV35">
        <f t="shared" ca="1" si="25"/>
        <v>6.6004268038418024E-2</v>
      </c>
      <c r="AW35">
        <f t="shared" ca="1" si="26"/>
        <v>1.3231141592866568E-2</v>
      </c>
      <c r="AX35">
        <f t="shared" ca="1" si="27"/>
        <v>1.318159211713308E-2</v>
      </c>
      <c r="AY35">
        <f t="shared" ca="1" si="28"/>
        <v>1.3800153655806811E-2</v>
      </c>
      <c r="AZ35">
        <f t="shared" ca="1" si="29"/>
        <v>1.4873356878050428E-2</v>
      </c>
      <c r="BA35">
        <f t="shared" ca="1" si="30"/>
        <v>1.6166572250623294E-2</v>
      </c>
      <c r="BB35" s="132">
        <f t="shared" ca="1" si="34"/>
        <v>1.5708676487806734E-2</v>
      </c>
    </row>
    <row r="36" spans="3:54" ht="16.5" thickBot="1" x14ac:dyDescent="0.3">
      <c r="C36" s="156">
        <v>5000</v>
      </c>
      <c r="D36" s="165">
        <f ca="1">'Use Phase'!AE147</f>
        <v>0.16695725060152181</v>
      </c>
      <c r="E36" s="165">
        <f ca="1">'Use Phase'!AF147</f>
        <v>0.24256441461116907</v>
      </c>
      <c r="F36" s="159">
        <f ca="1">'Use Phase'!AG147</f>
        <v>0.11476293491371965</v>
      </c>
      <c r="G36" s="188">
        <f ca="1">'Use Phase'!AH147</f>
        <v>0.11072145671698753</v>
      </c>
      <c r="H36" s="159">
        <f ca="1">'Use Phase'!AI147</f>
        <v>0.13383267271374696</v>
      </c>
      <c r="I36" s="159">
        <f ca="1">'Use Phase'!AJ147</f>
        <v>9.7006497802527097E-2</v>
      </c>
      <c r="J36" s="167">
        <f ca="1">'Use Phase'!AK147</f>
        <v>0.11125010878447661</v>
      </c>
      <c r="K36" s="158"/>
      <c r="L36" s="159">
        <f ca="1">'Use Phase'!AE191*1</f>
        <v>1.969382552286374E-2</v>
      </c>
      <c r="M36" s="159">
        <f ca="1">'Use Phase'!AF191*1</f>
        <v>6.0112829836726771E-2</v>
      </c>
      <c r="N36" s="159">
        <f ca="1">'Use Phase'!AG191*1</f>
        <v>1.2727107433579909E-2</v>
      </c>
      <c r="O36" s="159">
        <f ca="1">'Use Phase'!AH191*1</f>
        <v>1.268251290541977E-2</v>
      </c>
      <c r="P36" s="159">
        <f ca="1">'Use Phase'!AI191*1</f>
        <v>1.3129126892376667E-2</v>
      </c>
      <c r="Q36" s="159">
        <f ca="1">'Use Phase'!AJ191*1</f>
        <v>1.4205101190245385E-2</v>
      </c>
      <c r="R36" s="188">
        <f ca="1">'Use Phase'!AK191*1</f>
        <v>1.5258903627711498E-2</v>
      </c>
      <c r="S36" s="108"/>
      <c r="U36" s="224">
        <f t="shared" si="1"/>
        <v>5000</v>
      </c>
      <c r="V36" s="213">
        <f t="shared" ca="1" si="2"/>
        <v>0.16695725060152181</v>
      </c>
      <c r="W36" s="213">
        <f t="shared" ca="1" si="3"/>
        <v>0.24256441461116907</v>
      </c>
      <c r="X36" s="213">
        <f t="shared" ca="1" si="4"/>
        <v>0.11476293491371965</v>
      </c>
      <c r="Y36" s="213">
        <f t="shared" ca="1" si="5"/>
        <v>0.11072145671698753</v>
      </c>
      <c r="Z36" s="213">
        <f t="shared" ca="1" si="6"/>
        <v>0.13383267271374696</v>
      </c>
      <c r="AA36" s="213">
        <f t="shared" ca="1" si="7"/>
        <v>9.7006497802527097E-2</v>
      </c>
      <c r="AB36" s="213">
        <f t="shared" ca="1" si="8"/>
        <v>0.11125010878447661</v>
      </c>
      <c r="AC36" s="224"/>
      <c r="AD36" s="213">
        <f t="shared" ca="1" si="9"/>
        <v>1.969382552286374E-2</v>
      </c>
      <c r="AE36" s="213">
        <f t="shared" ca="1" si="10"/>
        <v>6.0112829836726771E-2</v>
      </c>
      <c r="AF36" s="213">
        <f t="shared" ca="1" si="11"/>
        <v>1.2727107433579909E-2</v>
      </c>
      <c r="AG36" s="213">
        <f t="shared" ca="1" si="12"/>
        <v>1.268251290541977E-2</v>
      </c>
      <c r="AH36" s="213">
        <f t="shared" ca="1" si="13"/>
        <v>1.3129126892376667E-2</v>
      </c>
      <c r="AI36" s="213">
        <f t="shared" ca="1" si="14"/>
        <v>1.4205101190245385E-2</v>
      </c>
      <c r="AJ36" s="213">
        <f t="shared" ca="1" si="15"/>
        <v>1.5258903627711498E-2</v>
      </c>
      <c r="AK36" s="225"/>
      <c r="AL36">
        <f t="shared" si="16"/>
        <v>5000</v>
      </c>
      <c r="AM36">
        <f t="shared" ca="1" si="17"/>
        <v>0.16695725060152181</v>
      </c>
      <c r="AN36">
        <f t="shared" ca="1" si="18"/>
        <v>0.24256441461116907</v>
      </c>
      <c r="AO36">
        <f t="shared" ca="1" si="19"/>
        <v>0.11476293491371965</v>
      </c>
      <c r="AP36">
        <f t="shared" ca="1" si="20"/>
        <v>0.11072145671698753</v>
      </c>
      <c r="AQ36">
        <f t="shared" ca="1" si="21"/>
        <v>0.13383267271374696</v>
      </c>
      <c r="AR36">
        <f t="shared" ca="1" si="22"/>
        <v>9.7006497802527097E-2</v>
      </c>
      <c r="AS36">
        <f t="shared" ca="1" si="23"/>
        <v>0.11125010878447661</v>
      </c>
      <c r="AT36" s="132">
        <f t="shared" ca="1" si="33"/>
        <v>0.1088668179053328</v>
      </c>
      <c r="AU36">
        <f t="shared" ca="1" si="24"/>
        <v>1.969382552286374E-2</v>
      </c>
      <c r="AV36">
        <f t="shared" ca="1" si="25"/>
        <v>6.0112829836726771E-2</v>
      </c>
      <c r="AW36">
        <f t="shared" ca="1" si="26"/>
        <v>1.2727107433579909E-2</v>
      </c>
      <c r="AX36">
        <f t="shared" ca="1" si="27"/>
        <v>1.268251290541977E-2</v>
      </c>
      <c r="AY36">
        <f t="shared" ca="1" si="28"/>
        <v>1.3129126892376667E-2</v>
      </c>
      <c r="AZ36">
        <f t="shared" ca="1" si="29"/>
        <v>1.4205101190245385E-2</v>
      </c>
      <c r="BA36">
        <f t="shared" ca="1" si="30"/>
        <v>1.5258903627711498E-2</v>
      </c>
      <c r="BB36" s="132">
        <f t="shared" ca="1" si="34"/>
        <v>1.5708676487806734E-2</v>
      </c>
    </row>
    <row r="37" spans="3:54" s="64" customFormat="1" ht="15.75" x14ac:dyDescent="0.25">
      <c r="C37" s="156">
        <v>5500</v>
      </c>
      <c r="D37" s="165">
        <f ca="1">'Use Phase'!AE148</f>
        <v>0.15628524758241114</v>
      </c>
      <c r="E37" s="165">
        <f ca="1">'Use Phase'!AF148</f>
        <v>0.22441339744710387</v>
      </c>
      <c r="F37" s="188">
        <f ca="1">'Use Phase'!AG148</f>
        <v>0.10883586968440916</v>
      </c>
      <c r="G37" s="159">
        <f ca="1">'Use Phase'!AH148</f>
        <v>0.10516179859647089</v>
      </c>
      <c r="H37" s="159">
        <f ca="1">'Use Phase'!AI148</f>
        <v>0.1255663593585383</v>
      </c>
      <c r="I37" s="159">
        <f ca="1">'Use Phase'!AJ148</f>
        <v>9.2693654128779571E-2</v>
      </c>
      <c r="J37" s="159">
        <f ca="1">'Use Phase'!AK148</f>
        <v>0.10503675578647433</v>
      </c>
      <c r="K37" s="158"/>
      <c r="L37" s="159">
        <f ca="1">'Use Phase'!AE192*1</f>
        <v>1.8648095929876124E-2</v>
      </c>
      <c r="M37" s="159">
        <f ca="1">'Use Phase'!AF192*1</f>
        <v>5.5292562217161181E-2</v>
      </c>
      <c r="N37" s="159">
        <f ca="1">'Use Phase'!AG192*1</f>
        <v>1.231471584870901E-2</v>
      </c>
      <c r="O37" s="159">
        <f ca="1">'Use Phase'!AH192*1</f>
        <v>1.227417536856343E-2</v>
      </c>
      <c r="P37" s="159">
        <f ca="1">'Use Phase'!AI192*1</f>
        <v>1.2580104995024731E-2</v>
      </c>
      <c r="Q37" s="159">
        <f ca="1">'Use Phase'!AJ192*1</f>
        <v>1.3658346536586714E-2</v>
      </c>
      <c r="R37" s="159">
        <f ca="1">'Use Phase'!AK192*1</f>
        <v>1.4516265663510943E-2</v>
      </c>
      <c r="S37" s="108"/>
      <c r="U37" s="224">
        <f t="shared" si="1"/>
        <v>5500</v>
      </c>
      <c r="V37" s="213">
        <f t="shared" ca="1" si="2"/>
        <v>0.15628524758241114</v>
      </c>
      <c r="W37" s="213">
        <f t="shared" ca="1" si="3"/>
        <v>0.22441339744710387</v>
      </c>
      <c r="X37" s="213">
        <f t="shared" ca="1" si="4"/>
        <v>0.10883586968440916</v>
      </c>
      <c r="Y37" s="213">
        <f t="shared" ca="1" si="5"/>
        <v>0.10516179859647089</v>
      </c>
      <c r="Z37" s="213">
        <f t="shared" ca="1" si="6"/>
        <v>0.1255663593585383</v>
      </c>
      <c r="AA37" s="213">
        <f t="shared" ca="1" si="7"/>
        <v>9.2693654128779571E-2</v>
      </c>
      <c r="AB37" s="213">
        <f t="shared" ca="1" si="8"/>
        <v>0.10503675578647433</v>
      </c>
      <c r="AC37" s="224"/>
      <c r="AD37" s="213">
        <f t="shared" ca="1" si="9"/>
        <v>1.8648095929876124E-2</v>
      </c>
      <c r="AE37" s="213">
        <f t="shared" ca="1" si="10"/>
        <v>5.5292562217161181E-2</v>
      </c>
      <c r="AF37" s="213">
        <f t="shared" ca="1" si="11"/>
        <v>1.231471584870901E-2</v>
      </c>
      <c r="AG37" s="213">
        <f t="shared" ca="1" si="12"/>
        <v>1.227417536856343E-2</v>
      </c>
      <c r="AH37" s="213">
        <f t="shared" ca="1" si="13"/>
        <v>1.2580104995024731E-2</v>
      </c>
      <c r="AI37" s="213">
        <f t="shared" ca="1" si="14"/>
        <v>1.3658346536586714E-2</v>
      </c>
      <c r="AJ37" s="213">
        <f t="shared" ca="1" si="15"/>
        <v>1.4516265663510943E-2</v>
      </c>
      <c r="AK37" s="225"/>
      <c r="AL37" s="64">
        <f t="shared" si="16"/>
        <v>5500</v>
      </c>
      <c r="AM37" s="64">
        <f t="shared" ca="1" si="17"/>
        <v>0.15628524758241114</v>
      </c>
      <c r="AN37" s="64">
        <f t="shared" ca="1" si="18"/>
        <v>0.22441339744710387</v>
      </c>
      <c r="AO37" s="64">
        <f t="shared" ca="1" si="19"/>
        <v>0.10883586968440916</v>
      </c>
      <c r="AP37" s="64">
        <f t="shared" ca="1" si="20"/>
        <v>0.10516179859647089</v>
      </c>
      <c r="AQ37" s="64">
        <f t="shared" ca="1" si="21"/>
        <v>0.1255663593585383</v>
      </c>
      <c r="AR37" s="64">
        <f t="shared" ca="1" si="22"/>
        <v>9.2693654128779571E-2</v>
      </c>
      <c r="AS37" s="64">
        <f t="shared" ca="1" si="23"/>
        <v>0.10503675578647433</v>
      </c>
      <c r="AT37" s="132">
        <f t="shared" ca="1" si="33"/>
        <v>0.1088668179053328</v>
      </c>
      <c r="AU37" s="64">
        <f t="shared" ca="1" si="24"/>
        <v>1.8648095929876124E-2</v>
      </c>
      <c r="AV37" s="64">
        <f t="shared" ca="1" si="25"/>
        <v>5.5292562217161181E-2</v>
      </c>
      <c r="AW37" s="64">
        <f t="shared" ca="1" si="26"/>
        <v>1.231471584870901E-2</v>
      </c>
      <c r="AX37" s="64">
        <f t="shared" ca="1" si="27"/>
        <v>1.227417536856343E-2</v>
      </c>
      <c r="AY37" s="64">
        <f t="shared" ca="1" si="28"/>
        <v>1.2580104995024731E-2</v>
      </c>
      <c r="AZ37" s="64">
        <f t="shared" ca="1" si="29"/>
        <v>1.3658346536586714E-2</v>
      </c>
      <c r="BA37" s="64">
        <f t="shared" ca="1" si="30"/>
        <v>1.4516265663510943E-2</v>
      </c>
      <c r="BB37" s="132">
        <f t="shared" ca="1" si="34"/>
        <v>1.5708676487806734E-2</v>
      </c>
    </row>
    <row r="38" spans="3:54" s="64" customFormat="1" ht="15.75" x14ac:dyDescent="0.25">
      <c r="C38" s="156">
        <v>6000</v>
      </c>
      <c r="D38" s="166">
        <f ca="1">'Use Phase'!AE149</f>
        <v>0.14739191173315219</v>
      </c>
      <c r="E38" s="165">
        <f ca="1">'Use Phase'!AF149</f>
        <v>0.20928754981038281</v>
      </c>
      <c r="F38" s="159">
        <f ca="1">'Use Phase'!AG149</f>
        <v>0.10389664865998374</v>
      </c>
      <c r="G38" s="159">
        <f ca="1">'Use Phase'!AH149</f>
        <v>0.100528750162707</v>
      </c>
      <c r="H38" s="188">
        <f ca="1">'Use Phase'!AI149</f>
        <v>0.1186777648958644</v>
      </c>
      <c r="I38" s="159">
        <f ca="1">'Use Phase'!AJ149</f>
        <v>8.9099617733989972E-2</v>
      </c>
      <c r="J38" s="164">
        <f ca="1">'Use Phase'!AK149</f>
        <v>9.9858961621472439E-2</v>
      </c>
      <c r="K38" s="158"/>
      <c r="L38" s="164">
        <f ca="1">'Use Phase'!AE193*1</f>
        <v>1.7776654602386446E-2</v>
      </c>
      <c r="M38" s="159">
        <f ca="1">'Use Phase'!AF193*1</f>
        <v>5.1275672534189867E-2</v>
      </c>
      <c r="N38" s="159">
        <f ca="1">'Use Phase'!AG193*1</f>
        <v>1.1971056194649922E-2</v>
      </c>
      <c r="O38" s="159">
        <f ca="1">'Use Phase'!AH193*1</f>
        <v>1.1933894087849808E-2</v>
      </c>
      <c r="P38" s="159">
        <f ca="1">'Use Phase'!AI193*1</f>
        <v>1.212258674723145E-2</v>
      </c>
      <c r="Q38" s="159">
        <f ca="1">'Use Phase'!AJ193*1</f>
        <v>1.3202717658537817E-2</v>
      </c>
      <c r="R38" s="164">
        <f ca="1">'Use Phase'!AK193*1</f>
        <v>1.389740069334381E-2</v>
      </c>
      <c r="S38" s="108"/>
      <c r="U38" s="224">
        <f t="shared" si="1"/>
        <v>6000</v>
      </c>
      <c r="V38" s="213">
        <f t="shared" ca="1" si="2"/>
        <v>0.14739191173315219</v>
      </c>
      <c r="W38" s="213">
        <f t="shared" ca="1" si="3"/>
        <v>0.20928754981038281</v>
      </c>
      <c r="X38" s="213">
        <f t="shared" ca="1" si="4"/>
        <v>0.10389664865998374</v>
      </c>
      <c r="Y38" s="213">
        <f t="shared" ca="1" si="5"/>
        <v>0.100528750162707</v>
      </c>
      <c r="Z38" s="213">
        <f t="shared" ca="1" si="6"/>
        <v>0.1186777648958644</v>
      </c>
      <c r="AA38" s="213">
        <f t="shared" ca="1" si="7"/>
        <v>8.9099617733989972E-2</v>
      </c>
      <c r="AB38" s="213">
        <f t="shared" ca="1" si="8"/>
        <v>9.9858961621472439E-2</v>
      </c>
      <c r="AC38" s="224"/>
      <c r="AD38" s="213">
        <f t="shared" ca="1" si="9"/>
        <v>1.7776654602386446E-2</v>
      </c>
      <c r="AE38" s="213">
        <f t="shared" ca="1" si="10"/>
        <v>5.1275672534189867E-2</v>
      </c>
      <c r="AF38" s="213">
        <f t="shared" ca="1" si="11"/>
        <v>1.1971056194649922E-2</v>
      </c>
      <c r="AG38" s="213">
        <f t="shared" ca="1" si="12"/>
        <v>1.1933894087849808E-2</v>
      </c>
      <c r="AH38" s="213">
        <f t="shared" ca="1" si="13"/>
        <v>1.212258674723145E-2</v>
      </c>
      <c r="AI38" s="213">
        <f t="shared" ca="1" si="14"/>
        <v>1.3202717658537817E-2</v>
      </c>
      <c r="AJ38" s="213">
        <f t="shared" ca="1" si="15"/>
        <v>1.389740069334381E-2</v>
      </c>
      <c r="AK38" s="225"/>
      <c r="AL38" s="64">
        <f t="shared" si="16"/>
        <v>6000</v>
      </c>
      <c r="AM38" s="64">
        <f t="shared" ca="1" si="17"/>
        <v>0.14739191173315219</v>
      </c>
      <c r="AN38" s="64">
        <f t="shared" ca="1" si="18"/>
        <v>0.20928754981038281</v>
      </c>
      <c r="AO38" s="64">
        <f t="shared" ca="1" si="19"/>
        <v>0.10389664865998374</v>
      </c>
      <c r="AP38" s="64">
        <f t="shared" ca="1" si="20"/>
        <v>0.100528750162707</v>
      </c>
      <c r="AQ38" s="64">
        <f t="shared" ca="1" si="21"/>
        <v>0.1186777648958644</v>
      </c>
      <c r="AR38" s="64">
        <f t="shared" ca="1" si="22"/>
        <v>8.9099617733989972E-2</v>
      </c>
      <c r="AS38" s="64">
        <f t="shared" ca="1" si="23"/>
        <v>9.9858961621472439E-2</v>
      </c>
      <c r="AT38" s="132">
        <f t="shared" ca="1" si="33"/>
        <v>0.1088668179053328</v>
      </c>
      <c r="AU38" s="64">
        <f t="shared" ca="1" si="24"/>
        <v>1.7776654602386446E-2</v>
      </c>
      <c r="AV38" s="64">
        <f t="shared" ca="1" si="25"/>
        <v>5.1275672534189867E-2</v>
      </c>
      <c r="AW38" s="64">
        <f t="shared" ca="1" si="26"/>
        <v>1.1971056194649922E-2</v>
      </c>
      <c r="AX38" s="64">
        <f t="shared" ca="1" si="27"/>
        <v>1.1933894087849808E-2</v>
      </c>
      <c r="AY38" s="64">
        <f t="shared" ca="1" si="28"/>
        <v>1.212258674723145E-2</v>
      </c>
      <c r="AZ38" s="64">
        <f t="shared" ca="1" si="29"/>
        <v>1.3202717658537817E-2</v>
      </c>
      <c r="BA38" s="64">
        <f t="shared" ca="1" si="30"/>
        <v>1.389740069334381E-2</v>
      </c>
      <c r="BB38" s="132">
        <f t="shared" ca="1" si="34"/>
        <v>1.5708676487806734E-2</v>
      </c>
    </row>
    <row r="39" spans="3:54" s="64" customFormat="1" ht="16.5" thickBot="1" x14ac:dyDescent="0.3">
      <c r="C39" s="156">
        <v>6500</v>
      </c>
      <c r="D39" s="165">
        <f ca="1">'Use Phase'!AE150</f>
        <v>0.13986678139916392</v>
      </c>
      <c r="E39" s="165">
        <f ca="1">'Use Phase'!AF150</f>
        <v>0.19648875565623425</v>
      </c>
      <c r="F39" s="159">
        <f ca="1">'Use Phase'!AG150</f>
        <v>9.9717307793162249E-2</v>
      </c>
      <c r="G39" s="159">
        <f ca="1">'Use Phase'!AH150</f>
        <v>9.6608478411060628E-2</v>
      </c>
      <c r="H39" s="159">
        <f ca="1">'Use Phase'!AI150</f>
        <v>0.11284895419667881</v>
      </c>
      <c r="I39" s="159">
        <f ca="1">'Use Phase'!AJ150</f>
        <v>8.6058510015321832E-2</v>
      </c>
      <c r="J39" s="159">
        <f ca="1">'Use Phase'!AK150</f>
        <v>9.5477751174163128E-2</v>
      </c>
      <c r="K39" s="158"/>
      <c r="L39" s="159">
        <f ca="1">'Use Phase'!AE194*1</f>
        <v>1.7039281171433645E-2</v>
      </c>
      <c r="M39" s="159">
        <f ca="1">'Use Phase'!AF194*1</f>
        <v>4.7876765879367983E-2</v>
      </c>
      <c r="N39" s="159">
        <f ca="1">'Use Phase'!AG194*1</f>
        <v>1.1680267256599928E-2</v>
      </c>
      <c r="O39" s="159">
        <f ca="1">'Use Phase'!AH194*1</f>
        <v>1.1645963773399822E-2</v>
      </c>
      <c r="P39" s="159">
        <f ca="1">'Use Phase'!AI194*1</f>
        <v>1.1735455922175599E-2</v>
      </c>
      <c r="Q39" s="159">
        <f ca="1">'Use Phase'!AJ194*1</f>
        <v>1.2817185530957986E-2</v>
      </c>
      <c r="R39" s="159">
        <f ca="1">'Use Phase'!AK194*1</f>
        <v>1.3373745718587007E-2</v>
      </c>
      <c r="S39" s="108"/>
      <c r="U39" s="224">
        <f t="shared" si="1"/>
        <v>6500</v>
      </c>
      <c r="V39" s="213">
        <f t="shared" ca="1" si="2"/>
        <v>0.13986678139916392</v>
      </c>
      <c r="W39" s="213">
        <f t="shared" ca="1" si="3"/>
        <v>0.19648875565623425</v>
      </c>
      <c r="X39" s="213">
        <f t="shared" ca="1" si="4"/>
        <v>9.9717307793162249E-2</v>
      </c>
      <c r="Y39" s="213">
        <f t="shared" ca="1" si="5"/>
        <v>9.6608478411060628E-2</v>
      </c>
      <c r="Z39" s="213">
        <f t="shared" ca="1" si="6"/>
        <v>0.11284895419667881</v>
      </c>
      <c r="AA39" s="213">
        <f t="shared" ca="1" si="7"/>
        <v>8.6058510015321832E-2</v>
      </c>
      <c r="AB39" s="213">
        <f t="shared" ca="1" si="8"/>
        <v>9.5477751174163128E-2</v>
      </c>
      <c r="AC39" s="224"/>
      <c r="AD39" s="213">
        <f t="shared" ca="1" si="9"/>
        <v>1.7039281171433645E-2</v>
      </c>
      <c r="AE39" s="213">
        <f t="shared" ca="1" si="10"/>
        <v>4.7876765879367983E-2</v>
      </c>
      <c r="AF39" s="213">
        <f t="shared" ca="1" si="11"/>
        <v>1.1680267256599928E-2</v>
      </c>
      <c r="AG39" s="213">
        <f t="shared" ca="1" si="12"/>
        <v>1.1645963773399822E-2</v>
      </c>
      <c r="AH39" s="213">
        <f t="shared" ca="1" si="13"/>
        <v>1.1735455922175599E-2</v>
      </c>
      <c r="AI39" s="213">
        <f t="shared" ca="1" si="14"/>
        <v>1.2817185530957986E-2</v>
      </c>
      <c r="AJ39" s="213">
        <f t="shared" ca="1" si="15"/>
        <v>1.3373745718587007E-2</v>
      </c>
      <c r="AK39" s="225"/>
      <c r="AL39" s="64">
        <f t="shared" si="16"/>
        <v>6500</v>
      </c>
      <c r="AM39" s="64">
        <f t="shared" ca="1" si="17"/>
        <v>0.13986678139916392</v>
      </c>
      <c r="AN39" s="64">
        <f t="shared" ca="1" si="18"/>
        <v>0.19648875565623425</v>
      </c>
      <c r="AO39" s="64">
        <f t="shared" ca="1" si="19"/>
        <v>9.9717307793162249E-2</v>
      </c>
      <c r="AP39" s="64">
        <f t="shared" ca="1" si="20"/>
        <v>9.6608478411060628E-2</v>
      </c>
      <c r="AQ39" s="64">
        <f t="shared" ca="1" si="21"/>
        <v>0.11284895419667881</v>
      </c>
      <c r="AR39" s="64">
        <f t="shared" ca="1" si="22"/>
        <v>8.6058510015321832E-2</v>
      </c>
      <c r="AS39" s="64">
        <f t="shared" ca="1" si="23"/>
        <v>9.5477751174163128E-2</v>
      </c>
      <c r="AT39" s="132">
        <f t="shared" ca="1" si="33"/>
        <v>0.1088668179053328</v>
      </c>
      <c r="AU39" s="64">
        <f t="shared" ca="1" si="24"/>
        <v>1.7039281171433645E-2</v>
      </c>
      <c r="AV39" s="64">
        <f t="shared" ca="1" si="25"/>
        <v>4.7876765879367983E-2</v>
      </c>
      <c r="AW39" s="64">
        <f t="shared" ca="1" si="26"/>
        <v>1.1680267256599928E-2</v>
      </c>
      <c r="AX39" s="64">
        <f t="shared" ca="1" si="27"/>
        <v>1.1645963773399822E-2</v>
      </c>
      <c r="AY39" s="64">
        <f t="shared" ca="1" si="28"/>
        <v>1.1735455922175599E-2</v>
      </c>
      <c r="AZ39" s="64">
        <f t="shared" ca="1" si="29"/>
        <v>1.2817185530957986E-2</v>
      </c>
      <c r="BA39" s="64">
        <f t="shared" ca="1" si="30"/>
        <v>1.3373745718587007E-2</v>
      </c>
      <c r="BB39" s="132">
        <f t="shared" ca="1" si="34"/>
        <v>1.5708676487806734E-2</v>
      </c>
    </row>
    <row r="40" spans="3:54" s="64" customFormat="1" ht="16.5" thickBot="1" x14ac:dyDescent="0.3">
      <c r="C40" s="156">
        <v>7000</v>
      </c>
      <c r="D40" s="159">
        <f ca="1">'Use Phase'!AE151</f>
        <v>0.13341666968431681</v>
      </c>
      <c r="E40" s="161">
        <f ca="1">'Use Phase'!AF151</f>
        <v>0.18551836066696406</v>
      </c>
      <c r="F40" s="159">
        <f ca="1">'Use Phase'!AG151</f>
        <v>9.6135015621600969E-2</v>
      </c>
      <c r="G40" s="159">
        <f ca="1">'Use Phase'!AH151</f>
        <v>9.3248245481078032E-2</v>
      </c>
      <c r="H40" s="169">
        <f ca="1">'Use Phase'!AI151</f>
        <v>0.10785283074023401</v>
      </c>
      <c r="I40" s="159">
        <f ca="1">'Use Phase'!AJ151</f>
        <v>8.345184625646343E-2</v>
      </c>
      <c r="J40" s="168">
        <f ca="1">'Use Phase'!AK151</f>
        <v>9.1722427933612322E-2</v>
      </c>
      <c r="K40" s="158"/>
      <c r="L40" s="159">
        <f ca="1">'Use Phase'!AE195*1</f>
        <v>1.6407246802045528E-2</v>
      </c>
      <c r="M40" s="161">
        <f ca="1">'Use Phase'!AF195*1</f>
        <v>4.4963417318092086E-2</v>
      </c>
      <c r="N40" s="159">
        <f ca="1">'Use Phase'!AG195*1</f>
        <v>1.1431019595414219E-2</v>
      </c>
      <c r="O40" s="159">
        <f ca="1">'Use Phase'!AH195*1</f>
        <v>1.1399166361014118E-2</v>
      </c>
      <c r="P40" s="161">
        <f ca="1">'Use Phase'!AI195*1</f>
        <v>1.1403629500699156E-2</v>
      </c>
      <c r="Q40" s="159">
        <f ca="1">'Use Phase'!AJ195*1</f>
        <v>1.2486729421603844E-2</v>
      </c>
      <c r="R40" s="168">
        <f ca="1">'Use Phase'!AK195*1</f>
        <v>1.2924898597366891E-2</v>
      </c>
      <c r="S40" s="108"/>
      <c r="U40" s="224">
        <f t="shared" si="1"/>
        <v>7000</v>
      </c>
      <c r="V40" s="213">
        <f t="shared" ca="1" si="2"/>
        <v>0.13341666968431681</v>
      </c>
      <c r="W40" s="214">
        <f t="shared" ca="1" si="3"/>
        <v>0.18551836066696406</v>
      </c>
      <c r="X40" s="213">
        <f t="shared" ca="1" si="4"/>
        <v>9.6135015621600969E-2</v>
      </c>
      <c r="Y40" s="213">
        <f t="shared" ca="1" si="5"/>
        <v>9.3248245481078032E-2</v>
      </c>
      <c r="Z40" s="214">
        <f t="shared" ca="1" si="6"/>
        <v>0.10785283074023401</v>
      </c>
      <c r="AA40" s="213">
        <f t="shared" ca="1" si="7"/>
        <v>8.345184625646343E-2</v>
      </c>
      <c r="AB40" s="215">
        <f t="shared" ca="1" si="8"/>
        <v>9.1722427933612322E-2</v>
      </c>
      <c r="AC40" s="224"/>
      <c r="AD40" s="213">
        <f t="shared" ca="1" si="9"/>
        <v>1.6407246802045528E-2</v>
      </c>
      <c r="AE40" s="214">
        <f t="shared" ca="1" si="10"/>
        <v>4.4963417318092086E-2</v>
      </c>
      <c r="AF40" s="213">
        <f t="shared" ca="1" si="11"/>
        <v>1.1431019595414219E-2</v>
      </c>
      <c r="AG40" s="213">
        <f t="shared" ca="1" si="12"/>
        <v>1.1399166361014118E-2</v>
      </c>
      <c r="AH40" s="214">
        <f t="shared" ca="1" si="13"/>
        <v>1.1403629500699156E-2</v>
      </c>
      <c r="AI40" s="213">
        <f t="shared" ca="1" si="14"/>
        <v>1.2486729421603844E-2</v>
      </c>
      <c r="AJ40" s="215">
        <f t="shared" ca="1" si="15"/>
        <v>1.2924898597366891E-2</v>
      </c>
      <c r="AK40" s="225"/>
      <c r="AL40" s="64">
        <f t="shared" si="16"/>
        <v>7000</v>
      </c>
      <c r="AM40" s="64">
        <f t="shared" ca="1" si="17"/>
        <v>0.13341666968431681</v>
      </c>
      <c r="AN40" s="64">
        <f t="shared" ca="1" si="18"/>
        <v>0.18551836066696406</v>
      </c>
      <c r="AO40" s="64">
        <f t="shared" ca="1" si="19"/>
        <v>9.6135015621600969E-2</v>
      </c>
      <c r="AP40" s="64">
        <f t="shared" ca="1" si="20"/>
        <v>9.3248245481078032E-2</v>
      </c>
      <c r="AQ40" s="64">
        <f t="shared" ca="1" si="21"/>
        <v>0.10785283074023401</v>
      </c>
      <c r="AR40" s="64">
        <f t="shared" ca="1" si="22"/>
        <v>8.345184625646343E-2</v>
      </c>
      <c r="AS40" s="64">
        <f t="shared" ca="1" si="23"/>
        <v>9.1722427933612322E-2</v>
      </c>
      <c r="AT40" s="132">
        <f t="shared" ca="1" si="33"/>
        <v>0.1088668179053328</v>
      </c>
      <c r="AU40" s="64">
        <f t="shared" ca="1" si="24"/>
        <v>1.6407246802045528E-2</v>
      </c>
      <c r="AV40" s="64">
        <f t="shared" ca="1" si="25"/>
        <v>4.4963417318092086E-2</v>
      </c>
      <c r="AW40" s="64">
        <f t="shared" ca="1" si="26"/>
        <v>1.1431019595414219E-2</v>
      </c>
      <c r="AX40" s="64">
        <f t="shared" ca="1" si="27"/>
        <v>1.1399166361014118E-2</v>
      </c>
      <c r="AY40" s="64">
        <f t="shared" ca="1" si="28"/>
        <v>1.1403629500699156E-2</v>
      </c>
      <c r="AZ40" s="64">
        <f t="shared" ca="1" si="29"/>
        <v>1.2486729421603844E-2</v>
      </c>
      <c r="BA40" s="64">
        <f t="shared" ca="1" si="30"/>
        <v>1.2924898597366891E-2</v>
      </c>
      <c r="BB40" s="132">
        <f t="shared" ca="1" si="34"/>
        <v>1.5708676487806734E-2</v>
      </c>
    </row>
    <row r="41" spans="3:54" s="64" customFormat="1" ht="15.75" x14ac:dyDescent="0.25">
      <c r="C41" s="156">
        <v>7500</v>
      </c>
      <c r="D41" s="159">
        <f ca="1">'Use Phase'!AE152</f>
        <v>0.12997071959008341</v>
      </c>
      <c r="E41" s="159">
        <f ca="1">'Use Phase'!AF152</f>
        <v>0.17965746471379229</v>
      </c>
      <c r="F41" s="159">
        <f ca="1">'Use Phase'!AG152</f>
        <v>9.4221188297068242E-2</v>
      </c>
      <c r="G41" s="159">
        <f ca="1">'Use Phase'!AH152</f>
        <v>9.1453052545881847E-2</v>
      </c>
      <c r="H41" s="159">
        <f ca="1">'Use Phase'!AI152</f>
        <v>0.1051836688936402</v>
      </c>
      <c r="I41" s="159">
        <f ca="1">'Use Phase'!AJ152</f>
        <v>8.205924507022401E-2</v>
      </c>
      <c r="J41" s="159">
        <f ca="1">'Use Phase'!AK152</f>
        <v>8.9716159353044056E-2</v>
      </c>
      <c r="K41" s="158"/>
      <c r="L41" s="159">
        <f ca="1">'Use Phase'!AE196*1</f>
        <v>1.6069584604701186E-2</v>
      </c>
      <c r="M41" s="159">
        <f ca="1">'Use Phase'!AF196*1</f>
        <v>4.3406970826451535E-2</v>
      </c>
      <c r="N41" s="159">
        <f ca="1">'Use Phase'!AG196*1</f>
        <v>1.1297859886013633E-2</v>
      </c>
      <c r="O41" s="159">
        <f ca="1">'Use Phase'!AH196*1</f>
        <v>1.1267315688643675E-2</v>
      </c>
      <c r="P41" s="159">
        <f ca="1">'Use Phase'!AI196*1</f>
        <v>1.1226352371417217E-2</v>
      </c>
      <c r="Q41" s="159">
        <f ca="1">'Use Phase'!AJ196*1</f>
        <v>1.2310184376880398E-2</v>
      </c>
      <c r="R41" s="159">
        <f ca="1">'Use Phase'!AK196*1</f>
        <v>1.2685103560002719E-2</v>
      </c>
      <c r="S41" s="108"/>
      <c r="U41" s="224">
        <f t="shared" si="1"/>
        <v>7500</v>
      </c>
      <c r="V41" s="213">
        <f t="shared" ca="1" si="2"/>
        <v>0.12997071959008341</v>
      </c>
      <c r="W41" s="213">
        <f t="shared" ca="1" si="3"/>
        <v>0.17965746471379229</v>
      </c>
      <c r="X41" s="213">
        <f t="shared" ca="1" si="4"/>
        <v>9.4221188297068242E-2</v>
      </c>
      <c r="Y41" s="213">
        <f t="shared" ca="1" si="5"/>
        <v>9.1453052545881847E-2</v>
      </c>
      <c r="Z41" s="213">
        <f t="shared" ca="1" si="6"/>
        <v>0.1051836688936402</v>
      </c>
      <c r="AA41" s="213">
        <f t="shared" ca="1" si="7"/>
        <v>8.205924507022401E-2</v>
      </c>
      <c r="AB41" s="213">
        <f t="shared" ca="1" si="8"/>
        <v>8.9716159353044056E-2</v>
      </c>
      <c r="AC41" s="224"/>
      <c r="AD41" s="213">
        <f t="shared" ca="1" si="9"/>
        <v>1.6069584604701186E-2</v>
      </c>
      <c r="AE41" s="213">
        <f t="shared" ca="1" si="10"/>
        <v>4.3406970826451535E-2</v>
      </c>
      <c r="AF41" s="213">
        <f t="shared" ca="1" si="11"/>
        <v>1.1297859886013633E-2</v>
      </c>
      <c r="AG41" s="213">
        <f t="shared" ca="1" si="12"/>
        <v>1.1267315688643675E-2</v>
      </c>
      <c r="AH41" s="213">
        <f t="shared" ca="1" si="13"/>
        <v>1.1226352371417217E-2</v>
      </c>
      <c r="AI41" s="213">
        <f t="shared" ca="1" si="14"/>
        <v>1.2310184376880398E-2</v>
      </c>
      <c r="AJ41" s="213">
        <f t="shared" ca="1" si="15"/>
        <v>1.2685103560002719E-2</v>
      </c>
      <c r="AK41" s="225"/>
      <c r="AL41" s="64">
        <f t="shared" si="16"/>
        <v>7500</v>
      </c>
      <c r="AM41" s="64">
        <f t="shared" ca="1" si="17"/>
        <v>0.12997071959008341</v>
      </c>
      <c r="AN41" s="64">
        <f t="shared" ca="1" si="18"/>
        <v>0.17965746471379229</v>
      </c>
      <c r="AO41" s="64">
        <f t="shared" ca="1" si="19"/>
        <v>9.4221188297068242E-2</v>
      </c>
      <c r="AP41" s="64">
        <f t="shared" ca="1" si="20"/>
        <v>9.1453052545881847E-2</v>
      </c>
      <c r="AQ41" s="64">
        <f t="shared" ca="1" si="21"/>
        <v>0.1051836688936402</v>
      </c>
      <c r="AR41" s="64">
        <f t="shared" ca="1" si="22"/>
        <v>8.205924507022401E-2</v>
      </c>
      <c r="AS41" s="64">
        <f t="shared" ca="1" si="23"/>
        <v>8.9716159353044056E-2</v>
      </c>
      <c r="AT41" s="132">
        <f t="shared" ca="1" si="33"/>
        <v>0.1088668179053328</v>
      </c>
      <c r="AU41" s="64">
        <f t="shared" ca="1" si="24"/>
        <v>1.6069584604701186E-2</v>
      </c>
      <c r="AV41" s="64">
        <f t="shared" ca="1" si="25"/>
        <v>4.3406970826451535E-2</v>
      </c>
      <c r="AW41" s="64">
        <f t="shared" ca="1" si="26"/>
        <v>1.1297859886013633E-2</v>
      </c>
      <c r="AX41" s="64">
        <f t="shared" ca="1" si="27"/>
        <v>1.1267315688643675E-2</v>
      </c>
      <c r="AY41" s="64">
        <f t="shared" ca="1" si="28"/>
        <v>1.1226352371417217E-2</v>
      </c>
      <c r="AZ41" s="64">
        <f t="shared" ca="1" si="29"/>
        <v>1.2310184376880398E-2</v>
      </c>
      <c r="BA41" s="64">
        <f t="shared" ca="1" si="30"/>
        <v>1.2685103560002719E-2</v>
      </c>
      <c r="BB41" s="132">
        <f t="shared" ca="1" si="34"/>
        <v>1.5708676487806734E-2</v>
      </c>
    </row>
    <row r="42" spans="3:54" s="64" customFormat="1" ht="15.75" x14ac:dyDescent="0.25">
      <c r="C42" s="156">
        <v>8000</v>
      </c>
      <c r="D42" s="159">
        <f ca="1">'Use Phase'!AE153</f>
        <v>0.12997071959008341</v>
      </c>
      <c r="E42" s="159">
        <f ca="1">'Use Phase'!AF153</f>
        <v>0.17965746471379229</v>
      </c>
      <c r="F42" s="159">
        <f ca="1">'Use Phase'!AG153</f>
        <v>9.4221188297068242E-2</v>
      </c>
      <c r="G42" s="159">
        <f ca="1">'Use Phase'!AH153</f>
        <v>9.1453052545881847E-2</v>
      </c>
      <c r="H42" s="159">
        <f ca="1">'Use Phase'!AI153</f>
        <v>0.1051836688936402</v>
      </c>
      <c r="I42" s="159">
        <f ca="1">'Use Phase'!AJ153</f>
        <v>8.205924507022401E-2</v>
      </c>
      <c r="J42" s="159">
        <f ca="1">'Use Phase'!AK153</f>
        <v>8.9716159353044056E-2</v>
      </c>
      <c r="K42" s="158"/>
      <c r="L42" s="159">
        <f ca="1">'Use Phase'!AE197*1</f>
        <v>1.6069584604701186E-2</v>
      </c>
      <c r="M42" s="159">
        <f ca="1">'Use Phase'!AF197*1</f>
        <v>4.3406970826451535E-2</v>
      </c>
      <c r="N42" s="159">
        <f ca="1">'Use Phase'!AG197*1</f>
        <v>1.1297859886013633E-2</v>
      </c>
      <c r="O42" s="159">
        <f ca="1">'Use Phase'!AH197*1</f>
        <v>1.1267315688643675E-2</v>
      </c>
      <c r="P42" s="159">
        <f ca="1">'Use Phase'!AI197*1</f>
        <v>1.1226352371417217E-2</v>
      </c>
      <c r="Q42" s="159">
        <f ca="1">'Use Phase'!AJ197*1</f>
        <v>1.2310184376880398E-2</v>
      </c>
      <c r="R42" s="159">
        <f ca="1">'Use Phase'!AK197*1</f>
        <v>1.2685103560002719E-2</v>
      </c>
      <c r="S42" s="108"/>
      <c r="U42" s="224">
        <f t="shared" si="1"/>
        <v>8000</v>
      </c>
      <c r="V42" s="213">
        <f t="shared" ca="1" si="2"/>
        <v>0.12997071959008341</v>
      </c>
      <c r="W42" s="213">
        <f t="shared" ca="1" si="3"/>
        <v>0.17965746471379229</v>
      </c>
      <c r="X42" s="213">
        <f t="shared" ca="1" si="4"/>
        <v>9.4221188297068242E-2</v>
      </c>
      <c r="Y42" s="213">
        <f t="shared" ca="1" si="5"/>
        <v>9.1453052545881847E-2</v>
      </c>
      <c r="Z42" s="213">
        <f t="shared" ca="1" si="6"/>
        <v>0.1051836688936402</v>
      </c>
      <c r="AA42" s="213">
        <f t="shared" ca="1" si="7"/>
        <v>8.205924507022401E-2</v>
      </c>
      <c r="AB42" s="213">
        <f t="shared" ca="1" si="8"/>
        <v>8.9716159353044056E-2</v>
      </c>
      <c r="AC42" s="224"/>
      <c r="AD42" s="213">
        <f t="shared" ca="1" si="9"/>
        <v>1.6069584604701186E-2</v>
      </c>
      <c r="AE42" s="213">
        <f t="shared" ca="1" si="10"/>
        <v>4.3406970826451535E-2</v>
      </c>
      <c r="AF42" s="213">
        <f t="shared" ca="1" si="11"/>
        <v>1.1297859886013633E-2</v>
      </c>
      <c r="AG42" s="213">
        <f t="shared" ca="1" si="12"/>
        <v>1.1267315688643675E-2</v>
      </c>
      <c r="AH42" s="213">
        <f t="shared" ca="1" si="13"/>
        <v>1.1226352371417217E-2</v>
      </c>
      <c r="AI42" s="213">
        <f t="shared" ca="1" si="14"/>
        <v>1.2310184376880398E-2</v>
      </c>
      <c r="AJ42" s="213">
        <f t="shared" ca="1" si="15"/>
        <v>1.2685103560002719E-2</v>
      </c>
      <c r="AK42" s="225"/>
      <c r="AL42" s="64">
        <f t="shared" si="16"/>
        <v>8000</v>
      </c>
      <c r="AM42" s="64">
        <f t="shared" ca="1" si="17"/>
        <v>0.12997071959008341</v>
      </c>
      <c r="AN42" s="64">
        <f t="shared" ca="1" si="18"/>
        <v>0.17965746471379229</v>
      </c>
      <c r="AO42" s="64">
        <f t="shared" ca="1" si="19"/>
        <v>9.4221188297068242E-2</v>
      </c>
      <c r="AP42" s="64">
        <f t="shared" ca="1" si="20"/>
        <v>9.1453052545881847E-2</v>
      </c>
      <c r="AQ42" s="64">
        <f t="shared" ca="1" si="21"/>
        <v>0.1051836688936402</v>
      </c>
      <c r="AR42" s="64">
        <f t="shared" ca="1" si="22"/>
        <v>8.205924507022401E-2</v>
      </c>
      <c r="AS42" s="64">
        <f t="shared" ca="1" si="23"/>
        <v>8.9716159353044056E-2</v>
      </c>
      <c r="AT42" s="132">
        <f t="shared" ca="1" si="33"/>
        <v>0.1088668179053328</v>
      </c>
      <c r="AU42" s="64">
        <f t="shared" ca="1" si="24"/>
        <v>1.6069584604701186E-2</v>
      </c>
      <c r="AV42" s="64">
        <f t="shared" ca="1" si="25"/>
        <v>4.3406970826451535E-2</v>
      </c>
      <c r="AW42" s="64">
        <f t="shared" ca="1" si="26"/>
        <v>1.1297859886013633E-2</v>
      </c>
      <c r="AX42" s="64">
        <f t="shared" ca="1" si="27"/>
        <v>1.1267315688643675E-2</v>
      </c>
      <c r="AY42" s="64">
        <f t="shared" ca="1" si="28"/>
        <v>1.1226352371417217E-2</v>
      </c>
      <c r="AZ42" s="64">
        <f t="shared" ca="1" si="29"/>
        <v>1.2310184376880398E-2</v>
      </c>
      <c r="BA42" s="64">
        <f t="shared" ca="1" si="30"/>
        <v>1.2685103560002719E-2</v>
      </c>
      <c r="BB42" s="132">
        <f t="shared" ca="1" si="34"/>
        <v>1.5708676487806734E-2</v>
      </c>
    </row>
    <row r="43" spans="3:54" s="64" customFormat="1" ht="15.75" x14ac:dyDescent="0.25">
      <c r="C43" s="156">
        <v>8500</v>
      </c>
      <c r="D43" s="159">
        <f ca="1">'Use Phase'!AE154</f>
        <v>0.12997071959008341</v>
      </c>
      <c r="E43" s="159">
        <f ca="1">'Use Phase'!AF154</f>
        <v>0.17965746471379229</v>
      </c>
      <c r="F43" s="159">
        <f ca="1">'Use Phase'!AG154</f>
        <v>9.4221188297068242E-2</v>
      </c>
      <c r="G43" s="159">
        <f ca="1">'Use Phase'!AH154</f>
        <v>9.1453052545881847E-2</v>
      </c>
      <c r="H43" s="159">
        <f ca="1">'Use Phase'!AI154</f>
        <v>0.1051836688936402</v>
      </c>
      <c r="I43" s="159">
        <f ca="1">'Use Phase'!AJ154</f>
        <v>8.205924507022401E-2</v>
      </c>
      <c r="J43" s="159">
        <f ca="1">'Use Phase'!AK154</f>
        <v>8.9716159353044056E-2</v>
      </c>
      <c r="K43" s="158"/>
      <c r="L43" s="159">
        <f ca="1">'Use Phase'!AE198*1</f>
        <v>1.6069584604701186E-2</v>
      </c>
      <c r="M43" s="159">
        <f ca="1">'Use Phase'!AF198*1</f>
        <v>4.3406970826451535E-2</v>
      </c>
      <c r="N43" s="159">
        <f ca="1">'Use Phase'!AG198*1</f>
        <v>1.1297859886013633E-2</v>
      </c>
      <c r="O43" s="159">
        <f ca="1">'Use Phase'!AH198*1</f>
        <v>1.1267315688643675E-2</v>
      </c>
      <c r="P43" s="159">
        <f ca="1">'Use Phase'!AI198*1</f>
        <v>1.1226352371417217E-2</v>
      </c>
      <c r="Q43" s="159">
        <f ca="1">'Use Phase'!AJ198*1</f>
        <v>1.2310184376880398E-2</v>
      </c>
      <c r="R43" s="159">
        <f ca="1">'Use Phase'!AK198*1</f>
        <v>1.2685103560002719E-2</v>
      </c>
      <c r="S43" s="108"/>
      <c r="U43" s="224">
        <f t="shared" si="1"/>
        <v>8500</v>
      </c>
      <c r="V43" s="213">
        <f t="shared" ca="1" si="2"/>
        <v>0.12997071959008341</v>
      </c>
      <c r="W43" s="213">
        <f t="shared" ca="1" si="3"/>
        <v>0.17965746471379229</v>
      </c>
      <c r="X43" s="213">
        <f t="shared" ca="1" si="4"/>
        <v>9.4221188297068242E-2</v>
      </c>
      <c r="Y43" s="213">
        <f t="shared" ca="1" si="5"/>
        <v>9.1453052545881847E-2</v>
      </c>
      <c r="Z43" s="213">
        <f t="shared" ca="1" si="6"/>
        <v>0.1051836688936402</v>
      </c>
      <c r="AA43" s="213">
        <f t="shared" ca="1" si="7"/>
        <v>8.205924507022401E-2</v>
      </c>
      <c r="AB43" s="213">
        <f t="shared" ca="1" si="8"/>
        <v>8.9716159353044056E-2</v>
      </c>
      <c r="AC43" s="224"/>
      <c r="AD43" s="213">
        <f t="shared" ca="1" si="9"/>
        <v>1.6069584604701186E-2</v>
      </c>
      <c r="AE43" s="213">
        <f t="shared" ca="1" si="10"/>
        <v>4.3406970826451535E-2</v>
      </c>
      <c r="AF43" s="213">
        <f t="shared" ca="1" si="11"/>
        <v>1.1297859886013633E-2</v>
      </c>
      <c r="AG43" s="213">
        <f t="shared" ca="1" si="12"/>
        <v>1.1267315688643675E-2</v>
      </c>
      <c r="AH43" s="213">
        <f t="shared" ca="1" si="13"/>
        <v>1.1226352371417217E-2</v>
      </c>
      <c r="AI43" s="213">
        <f t="shared" ca="1" si="14"/>
        <v>1.2310184376880398E-2</v>
      </c>
      <c r="AJ43" s="213">
        <f t="shared" ca="1" si="15"/>
        <v>1.2685103560002719E-2</v>
      </c>
      <c r="AK43" s="225"/>
      <c r="AL43" s="64">
        <f t="shared" si="16"/>
        <v>8500</v>
      </c>
      <c r="AM43" s="64">
        <f t="shared" ca="1" si="17"/>
        <v>0.12997071959008341</v>
      </c>
      <c r="AN43" s="64">
        <f t="shared" ca="1" si="18"/>
        <v>0.17965746471379229</v>
      </c>
      <c r="AO43" s="64">
        <f t="shared" ca="1" si="19"/>
        <v>9.4221188297068242E-2</v>
      </c>
      <c r="AP43" s="64">
        <f t="shared" ca="1" si="20"/>
        <v>9.1453052545881847E-2</v>
      </c>
      <c r="AQ43" s="64">
        <f t="shared" ca="1" si="21"/>
        <v>0.1051836688936402</v>
      </c>
      <c r="AR43" s="64">
        <f t="shared" ca="1" si="22"/>
        <v>8.205924507022401E-2</v>
      </c>
      <c r="AS43" s="64">
        <f t="shared" ca="1" si="23"/>
        <v>8.9716159353044056E-2</v>
      </c>
      <c r="AT43" s="132">
        <f t="shared" ca="1" si="33"/>
        <v>0.1088668179053328</v>
      </c>
      <c r="AU43" s="64">
        <f t="shared" ca="1" si="24"/>
        <v>1.6069584604701186E-2</v>
      </c>
      <c r="AV43" s="64">
        <f t="shared" ca="1" si="25"/>
        <v>4.3406970826451535E-2</v>
      </c>
      <c r="AW43" s="64">
        <f t="shared" ca="1" si="26"/>
        <v>1.1297859886013633E-2</v>
      </c>
      <c r="AX43" s="64">
        <f t="shared" ca="1" si="27"/>
        <v>1.1267315688643675E-2</v>
      </c>
      <c r="AY43" s="64">
        <f t="shared" ca="1" si="28"/>
        <v>1.1226352371417217E-2</v>
      </c>
      <c r="AZ43" s="64">
        <f t="shared" ca="1" si="29"/>
        <v>1.2310184376880398E-2</v>
      </c>
      <c r="BA43" s="64">
        <f t="shared" ca="1" si="30"/>
        <v>1.2685103560002719E-2</v>
      </c>
      <c r="BB43" s="132">
        <f t="shared" ca="1" si="34"/>
        <v>1.5708676487806734E-2</v>
      </c>
    </row>
    <row r="44" spans="3:54" s="64" customFormat="1" ht="15.75" x14ac:dyDescent="0.25">
      <c r="C44" s="156">
        <v>9000</v>
      </c>
      <c r="D44" s="159">
        <f ca="1">'Use Phase'!AE155</f>
        <v>0.12997071959008341</v>
      </c>
      <c r="E44" s="159">
        <f ca="1">'Use Phase'!AF155</f>
        <v>0.17965746471379229</v>
      </c>
      <c r="F44" s="159">
        <f ca="1">'Use Phase'!AG155</f>
        <v>9.4221188297068242E-2</v>
      </c>
      <c r="G44" s="159">
        <f ca="1">'Use Phase'!AH155</f>
        <v>9.1453052545881847E-2</v>
      </c>
      <c r="H44" s="159">
        <f ca="1">'Use Phase'!AI155</f>
        <v>0.1051836688936402</v>
      </c>
      <c r="I44" s="159">
        <f ca="1">'Use Phase'!AJ155</f>
        <v>8.205924507022401E-2</v>
      </c>
      <c r="J44" s="159">
        <f ca="1">'Use Phase'!AK155</f>
        <v>8.9716159353044056E-2</v>
      </c>
      <c r="K44" s="158"/>
      <c r="L44" s="159">
        <f ca="1">'Use Phase'!AE199*1</f>
        <v>1.6069584604701186E-2</v>
      </c>
      <c r="M44" s="159">
        <f ca="1">'Use Phase'!AF199*1</f>
        <v>4.3406970826451535E-2</v>
      </c>
      <c r="N44" s="159">
        <f ca="1">'Use Phase'!AG199*1</f>
        <v>1.1297859886013633E-2</v>
      </c>
      <c r="O44" s="159">
        <f ca="1">'Use Phase'!AH199*1</f>
        <v>1.1267315688643675E-2</v>
      </c>
      <c r="P44" s="159">
        <f ca="1">'Use Phase'!AI199*1</f>
        <v>1.1226352371417217E-2</v>
      </c>
      <c r="Q44" s="159">
        <f ca="1">'Use Phase'!AJ199*1</f>
        <v>1.2310184376880398E-2</v>
      </c>
      <c r="R44" s="159">
        <f ca="1">'Use Phase'!AK199*1</f>
        <v>1.2685103560002719E-2</v>
      </c>
      <c r="S44" s="108"/>
      <c r="U44" s="224">
        <f t="shared" si="1"/>
        <v>9000</v>
      </c>
      <c r="V44" s="213">
        <f t="shared" ca="1" si="2"/>
        <v>0.12997071959008341</v>
      </c>
      <c r="W44" s="213">
        <f t="shared" ca="1" si="3"/>
        <v>0.17965746471379229</v>
      </c>
      <c r="X44" s="213">
        <f t="shared" ca="1" si="4"/>
        <v>9.4221188297068242E-2</v>
      </c>
      <c r="Y44" s="213">
        <f t="shared" ca="1" si="5"/>
        <v>9.1453052545881847E-2</v>
      </c>
      <c r="Z44" s="213">
        <f t="shared" ca="1" si="6"/>
        <v>0.1051836688936402</v>
      </c>
      <c r="AA44" s="213">
        <f t="shared" ca="1" si="7"/>
        <v>8.205924507022401E-2</v>
      </c>
      <c r="AB44" s="213">
        <f t="shared" ca="1" si="8"/>
        <v>8.9716159353044056E-2</v>
      </c>
      <c r="AC44" s="224"/>
      <c r="AD44" s="213">
        <f t="shared" ca="1" si="9"/>
        <v>1.6069584604701186E-2</v>
      </c>
      <c r="AE44" s="213">
        <f t="shared" ca="1" si="10"/>
        <v>4.3406970826451535E-2</v>
      </c>
      <c r="AF44" s="213">
        <f t="shared" ca="1" si="11"/>
        <v>1.1297859886013633E-2</v>
      </c>
      <c r="AG44" s="213">
        <f t="shared" ca="1" si="12"/>
        <v>1.1267315688643675E-2</v>
      </c>
      <c r="AH44" s="213">
        <f t="shared" ca="1" si="13"/>
        <v>1.1226352371417217E-2</v>
      </c>
      <c r="AI44" s="213">
        <f t="shared" ca="1" si="14"/>
        <v>1.2310184376880398E-2</v>
      </c>
      <c r="AJ44" s="213">
        <f t="shared" ca="1" si="15"/>
        <v>1.2685103560002719E-2</v>
      </c>
      <c r="AK44" s="225"/>
      <c r="AL44" s="64">
        <f t="shared" si="16"/>
        <v>9000</v>
      </c>
      <c r="AM44" s="64">
        <f t="shared" ca="1" si="17"/>
        <v>0.12997071959008341</v>
      </c>
      <c r="AN44" s="64">
        <f t="shared" ca="1" si="18"/>
        <v>0.17965746471379229</v>
      </c>
      <c r="AO44" s="64">
        <f t="shared" ca="1" si="19"/>
        <v>9.4221188297068242E-2</v>
      </c>
      <c r="AP44" s="64">
        <f t="shared" ca="1" si="20"/>
        <v>9.1453052545881847E-2</v>
      </c>
      <c r="AQ44" s="64">
        <f t="shared" ca="1" si="21"/>
        <v>0.1051836688936402</v>
      </c>
      <c r="AR44" s="64">
        <f t="shared" ca="1" si="22"/>
        <v>8.205924507022401E-2</v>
      </c>
      <c r="AS44" s="64">
        <f t="shared" ca="1" si="23"/>
        <v>8.9716159353044056E-2</v>
      </c>
      <c r="AT44" s="132">
        <f t="shared" ca="1" si="33"/>
        <v>0.1088668179053328</v>
      </c>
      <c r="AU44" s="64">
        <f t="shared" ca="1" si="24"/>
        <v>1.6069584604701186E-2</v>
      </c>
      <c r="AV44" s="64">
        <f t="shared" ca="1" si="25"/>
        <v>4.3406970826451535E-2</v>
      </c>
      <c r="AW44" s="64">
        <f t="shared" ca="1" si="26"/>
        <v>1.1297859886013633E-2</v>
      </c>
      <c r="AX44" s="64">
        <f t="shared" ca="1" si="27"/>
        <v>1.1267315688643675E-2</v>
      </c>
      <c r="AY44" s="64">
        <f t="shared" ca="1" si="28"/>
        <v>1.1226352371417217E-2</v>
      </c>
      <c r="AZ44" s="64">
        <f t="shared" ca="1" si="29"/>
        <v>1.2310184376880398E-2</v>
      </c>
      <c r="BA44" s="64">
        <f t="shared" ca="1" si="30"/>
        <v>1.2685103560002719E-2</v>
      </c>
      <c r="BB44" s="132">
        <f t="shared" ca="1" si="34"/>
        <v>1.5708676487806734E-2</v>
      </c>
    </row>
    <row r="45" spans="3:54" s="64" customFormat="1" ht="15.75" x14ac:dyDescent="0.25">
      <c r="C45" s="156">
        <v>9500</v>
      </c>
      <c r="D45" s="159">
        <f ca="1">'Use Phase'!AE156</f>
        <v>0.12997071959008341</v>
      </c>
      <c r="E45" s="159">
        <f ca="1">'Use Phase'!AF156</f>
        <v>0.17965746471379229</v>
      </c>
      <c r="F45" s="159">
        <f ca="1">'Use Phase'!AG156</f>
        <v>9.4221188297068242E-2</v>
      </c>
      <c r="G45" s="159">
        <f ca="1">'Use Phase'!AH156</f>
        <v>9.1453052545881847E-2</v>
      </c>
      <c r="H45" s="159">
        <f ca="1">'Use Phase'!AI156</f>
        <v>0.1051836688936402</v>
      </c>
      <c r="I45" s="159">
        <f ca="1">'Use Phase'!AJ156</f>
        <v>8.205924507022401E-2</v>
      </c>
      <c r="J45" s="159">
        <f ca="1">'Use Phase'!AK156</f>
        <v>8.9716159353044056E-2</v>
      </c>
      <c r="K45" s="158"/>
      <c r="L45" s="159">
        <f ca="1">'Use Phase'!AE200*1</f>
        <v>1.6069584604701186E-2</v>
      </c>
      <c r="M45" s="159">
        <f ca="1">'Use Phase'!AF200*1</f>
        <v>4.3406970826451535E-2</v>
      </c>
      <c r="N45" s="159">
        <f ca="1">'Use Phase'!AG200*1</f>
        <v>1.1297859886013633E-2</v>
      </c>
      <c r="O45" s="159">
        <f ca="1">'Use Phase'!AH200*1</f>
        <v>1.1267315688643675E-2</v>
      </c>
      <c r="P45" s="159">
        <f ca="1">'Use Phase'!AI200*1</f>
        <v>1.1226352371417217E-2</v>
      </c>
      <c r="Q45" s="159">
        <f ca="1">'Use Phase'!AJ200*1</f>
        <v>1.2310184376880398E-2</v>
      </c>
      <c r="R45" s="159">
        <f ca="1">'Use Phase'!AK200*1</f>
        <v>1.2685103560002719E-2</v>
      </c>
      <c r="S45" s="108"/>
      <c r="U45" s="224">
        <f t="shared" si="1"/>
        <v>9500</v>
      </c>
      <c r="V45" s="213">
        <f t="shared" ca="1" si="2"/>
        <v>0.12997071959008341</v>
      </c>
      <c r="W45" s="213">
        <f t="shared" ca="1" si="3"/>
        <v>0.17965746471379229</v>
      </c>
      <c r="X45" s="213">
        <f t="shared" ca="1" si="4"/>
        <v>9.4221188297068242E-2</v>
      </c>
      <c r="Y45" s="213">
        <f t="shared" ca="1" si="5"/>
        <v>9.1453052545881847E-2</v>
      </c>
      <c r="Z45" s="213">
        <f t="shared" ca="1" si="6"/>
        <v>0.1051836688936402</v>
      </c>
      <c r="AA45" s="213">
        <f t="shared" ca="1" si="7"/>
        <v>8.205924507022401E-2</v>
      </c>
      <c r="AB45" s="213">
        <f t="shared" ca="1" si="8"/>
        <v>8.9716159353044056E-2</v>
      </c>
      <c r="AC45" s="224"/>
      <c r="AD45" s="213">
        <f t="shared" ca="1" si="9"/>
        <v>1.6069584604701186E-2</v>
      </c>
      <c r="AE45" s="213">
        <f t="shared" ca="1" si="10"/>
        <v>4.3406970826451535E-2</v>
      </c>
      <c r="AF45" s="213">
        <f t="shared" ca="1" si="11"/>
        <v>1.1297859886013633E-2</v>
      </c>
      <c r="AG45" s="213">
        <f t="shared" ca="1" si="12"/>
        <v>1.1267315688643675E-2</v>
      </c>
      <c r="AH45" s="213">
        <f t="shared" ca="1" si="13"/>
        <v>1.1226352371417217E-2</v>
      </c>
      <c r="AI45" s="213">
        <f t="shared" ca="1" si="14"/>
        <v>1.2310184376880398E-2</v>
      </c>
      <c r="AJ45" s="213">
        <f t="shared" ca="1" si="15"/>
        <v>1.2685103560002719E-2</v>
      </c>
      <c r="AK45" s="225"/>
      <c r="AL45" s="64">
        <f t="shared" si="16"/>
        <v>9500</v>
      </c>
      <c r="AM45" s="64">
        <f t="shared" ca="1" si="17"/>
        <v>0.12997071959008341</v>
      </c>
      <c r="AN45" s="64">
        <f t="shared" ca="1" si="18"/>
        <v>0.17965746471379229</v>
      </c>
      <c r="AO45" s="64">
        <f t="shared" ca="1" si="19"/>
        <v>9.4221188297068242E-2</v>
      </c>
      <c r="AP45" s="64">
        <f t="shared" ca="1" si="20"/>
        <v>9.1453052545881847E-2</v>
      </c>
      <c r="AQ45" s="64">
        <f t="shared" ca="1" si="21"/>
        <v>0.1051836688936402</v>
      </c>
      <c r="AR45" s="64">
        <f t="shared" ca="1" si="22"/>
        <v>8.205924507022401E-2</v>
      </c>
      <c r="AS45" s="64">
        <f t="shared" ca="1" si="23"/>
        <v>8.9716159353044056E-2</v>
      </c>
      <c r="AT45" s="132">
        <f t="shared" ca="1" si="33"/>
        <v>0.1088668179053328</v>
      </c>
      <c r="AU45" s="64">
        <f t="shared" ca="1" si="24"/>
        <v>1.6069584604701186E-2</v>
      </c>
      <c r="AV45" s="64">
        <f t="shared" ca="1" si="25"/>
        <v>4.3406970826451535E-2</v>
      </c>
      <c r="AW45" s="64">
        <f t="shared" ca="1" si="26"/>
        <v>1.1297859886013633E-2</v>
      </c>
      <c r="AX45" s="64">
        <f t="shared" ca="1" si="27"/>
        <v>1.1267315688643675E-2</v>
      </c>
      <c r="AY45" s="64">
        <f t="shared" ca="1" si="28"/>
        <v>1.1226352371417217E-2</v>
      </c>
      <c r="AZ45" s="64">
        <f t="shared" ca="1" si="29"/>
        <v>1.2310184376880398E-2</v>
      </c>
      <c r="BA45" s="64">
        <f t="shared" ca="1" si="30"/>
        <v>1.2685103560002719E-2</v>
      </c>
      <c r="BB45" s="132">
        <f t="shared" ca="1" si="34"/>
        <v>1.5708676487806734E-2</v>
      </c>
    </row>
    <row r="46" spans="3:54" s="64" customFormat="1" ht="15.75" x14ac:dyDescent="0.25">
      <c r="C46" s="156">
        <v>10000</v>
      </c>
      <c r="D46" s="159">
        <f ca="1">'Use Phase'!AE157</f>
        <v>0.12997071959008341</v>
      </c>
      <c r="E46" s="159">
        <f ca="1">'Use Phase'!AF157</f>
        <v>0.17965746471379229</v>
      </c>
      <c r="F46" s="159">
        <f ca="1">'Use Phase'!AG157</f>
        <v>9.4221188297068242E-2</v>
      </c>
      <c r="G46" s="159">
        <f ca="1">'Use Phase'!AH157</f>
        <v>9.1453052545881847E-2</v>
      </c>
      <c r="H46" s="159">
        <f ca="1">'Use Phase'!AI157</f>
        <v>0.1051836688936402</v>
      </c>
      <c r="I46" s="159">
        <f ca="1">'Use Phase'!AJ157</f>
        <v>8.205924507022401E-2</v>
      </c>
      <c r="J46" s="159">
        <f ca="1">'Use Phase'!AK157</f>
        <v>8.9716159353044056E-2</v>
      </c>
      <c r="K46" s="158"/>
      <c r="L46" s="159">
        <f ca="1">'Use Phase'!AE201*1</f>
        <v>1.6069584604701186E-2</v>
      </c>
      <c r="M46" s="159">
        <f ca="1">'Use Phase'!AF201*1</f>
        <v>4.3406970826451535E-2</v>
      </c>
      <c r="N46" s="159">
        <f ca="1">'Use Phase'!AG201*1</f>
        <v>1.1297859886013633E-2</v>
      </c>
      <c r="O46" s="159">
        <f ca="1">'Use Phase'!AH201*1</f>
        <v>1.1267315688643675E-2</v>
      </c>
      <c r="P46" s="159">
        <f ca="1">'Use Phase'!AI201*1</f>
        <v>1.1226352371417217E-2</v>
      </c>
      <c r="Q46" s="159">
        <f ca="1">'Use Phase'!AJ201*1</f>
        <v>1.2310184376880398E-2</v>
      </c>
      <c r="R46" s="159">
        <f ca="1">'Use Phase'!AK201*1</f>
        <v>1.2685103560002719E-2</v>
      </c>
      <c r="S46" s="108"/>
      <c r="U46" s="224">
        <f t="shared" si="1"/>
        <v>10000</v>
      </c>
      <c r="V46" s="213">
        <f t="shared" ca="1" si="2"/>
        <v>0.12997071959008341</v>
      </c>
      <c r="W46" s="213">
        <f t="shared" ca="1" si="3"/>
        <v>0.17965746471379229</v>
      </c>
      <c r="X46" s="213">
        <f t="shared" ca="1" si="4"/>
        <v>9.4221188297068242E-2</v>
      </c>
      <c r="Y46" s="213">
        <f t="shared" ca="1" si="5"/>
        <v>9.1453052545881847E-2</v>
      </c>
      <c r="Z46" s="213">
        <f t="shared" ca="1" si="6"/>
        <v>0.1051836688936402</v>
      </c>
      <c r="AA46" s="213">
        <f t="shared" ca="1" si="7"/>
        <v>8.205924507022401E-2</v>
      </c>
      <c r="AB46" s="213">
        <f t="shared" ca="1" si="8"/>
        <v>8.9716159353044056E-2</v>
      </c>
      <c r="AC46" s="224"/>
      <c r="AD46" s="213">
        <f t="shared" ca="1" si="9"/>
        <v>1.6069584604701186E-2</v>
      </c>
      <c r="AE46" s="213">
        <f t="shared" ca="1" si="10"/>
        <v>4.3406970826451535E-2</v>
      </c>
      <c r="AF46" s="213">
        <f t="shared" ca="1" si="11"/>
        <v>1.1297859886013633E-2</v>
      </c>
      <c r="AG46" s="213">
        <f t="shared" ca="1" si="12"/>
        <v>1.1267315688643675E-2</v>
      </c>
      <c r="AH46" s="213">
        <f t="shared" ca="1" si="13"/>
        <v>1.1226352371417217E-2</v>
      </c>
      <c r="AI46" s="213">
        <f t="shared" ca="1" si="14"/>
        <v>1.2310184376880398E-2</v>
      </c>
      <c r="AJ46" s="213">
        <f t="shared" ca="1" si="15"/>
        <v>1.2685103560002719E-2</v>
      </c>
      <c r="AK46" s="225"/>
      <c r="AL46" s="64">
        <f t="shared" si="16"/>
        <v>10000</v>
      </c>
      <c r="AM46" s="64">
        <f t="shared" ca="1" si="17"/>
        <v>0.12997071959008341</v>
      </c>
      <c r="AN46" s="64">
        <f t="shared" ca="1" si="18"/>
        <v>0.17965746471379229</v>
      </c>
      <c r="AO46" s="64">
        <f t="shared" ca="1" si="19"/>
        <v>9.4221188297068242E-2</v>
      </c>
      <c r="AP46" s="64">
        <f t="shared" ca="1" si="20"/>
        <v>9.1453052545881847E-2</v>
      </c>
      <c r="AQ46" s="64">
        <f t="shared" ca="1" si="21"/>
        <v>0.1051836688936402</v>
      </c>
      <c r="AR46" s="64">
        <f t="shared" ca="1" si="22"/>
        <v>8.205924507022401E-2</v>
      </c>
      <c r="AS46" s="64">
        <f t="shared" ca="1" si="23"/>
        <v>8.9716159353044056E-2</v>
      </c>
      <c r="AT46" s="132">
        <f t="shared" ca="1" si="33"/>
        <v>0.1088668179053328</v>
      </c>
      <c r="AU46" s="64">
        <f t="shared" ca="1" si="24"/>
        <v>1.6069584604701186E-2</v>
      </c>
      <c r="AV46" s="64">
        <f t="shared" ca="1" si="25"/>
        <v>4.3406970826451535E-2</v>
      </c>
      <c r="AW46" s="64">
        <f t="shared" ca="1" si="26"/>
        <v>1.1297859886013633E-2</v>
      </c>
      <c r="AX46" s="64">
        <f t="shared" ca="1" si="27"/>
        <v>1.1267315688643675E-2</v>
      </c>
      <c r="AY46" s="64">
        <f t="shared" ca="1" si="28"/>
        <v>1.1226352371417217E-2</v>
      </c>
      <c r="AZ46" s="64">
        <f t="shared" ca="1" si="29"/>
        <v>1.2310184376880398E-2</v>
      </c>
      <c r="BA46" s="64">
        <f t="shared" ca="1" si="30"/>
        <v>1.2685103560002719E-2</v>
      </c>
      <c r="BB46" s="132">
        <f t="shared" ca="1" si="34"/>
        <v>1.5708676487806734E-2</v>
      </c>
    </row>
    <row r="47" spans="3:54" x14ac:dyDescent="0.25">
      <c r="T47" s="229"/>
      <c r="U47" s="229"/>
      <c r="V47" s="229"/>
      <c r="W47" s="229"/>
      <c r="X47" s="229"/>
      <c r="Y47" s="229"/>
      <c r="Z47" s="229"/>
      <c r="AA47" s="229"/>
      <c r="AB47" s="229"/>
      <c r="AC47" s="229"/>
      <c r="AD47" s="229"/>
      <c r="AE47" s="229"/>
      <c r="AF47" s="229"/>
      <c r="AG47" s="229"/>
      <c r="AH47" s="229"/>
      <c r="AI47" s="229"/>
      <c r="AJ47" s="229"/>
      <c r="AK47" s="229"/>
    </row>
    <row r="48" spans="3:54" ht="35.450000000000003" customHeight="1" x14ac:dyDescent="0.25">
      <c r="T48" s="225"/>
      <c r="U48" s="224"/>
      <c r="V48" s="224"/>
      <c r="W48" s="224"/>
      <c r="X48" s="224"/>
      <c r="Y48" s="224"/>
      <c r="Z48" s="224"/>
      <c r="AA48" s="224"/>
      <c r="AB48" s="224"/>
      <c r="AC48" s="224"/>
      <c r="AD48" s="224"/>
      <c r="AE48" s="224"/>
      <c r="AF48" s="224"/>
      <c r="AG48" s="224"/>
      <c r="AH48" s="224"/>
      <c r="AI48" s="224"/>
      <c r="AJ48" s="224"/>
      <c r="AK48" s="225"/>
    </row>
    <row r="49" spans="3:37" ht="47.45" customHeight="1" x14ac:dyDescent="0.3">
      <c r="C49" s="170" t="s">
        <v>360</v>
      </c>
      <c r="D49" s="171" t="str">
        <f t="shared" ref="D49:R49" ca="1" si="35">D6</f>
        <v>NaNMC</v>
      </c>
      <c r="E49" s="171" t="str">
        <f t="shared" ca="1" si="35"/>
        <v>NaMVP</v>
      </c>
      <c r="F49" s="171" t="str">
        <f t="shared" ca="1" si="35"/>
        <v>NaMMO</v>
      </c>
      <c r="G49" s="171" t="str">
        <f t="shared" ca="1" si="35"/>
        <v>NaNMMT</v>
      </c>
      <c r="H49" s="175" t="str">
        <f t="shared" ca="1" si="35"/>
        <v>NaPBA</v>
      </c>
      <c r="I49" s="172" t="str">
        <f t="shared" ca="1" si="35"/>
        <v>LiNMC</v>
      </c>
      <c r="J49" s="171" t="str">
        <f t="shared" ca="1" si="35"/>
        <v>LiFP</v>
      </c>
      <c r="K49" s="156">
        <f t="shared" si="35"/>
        <v>0</v>
      </c>
      <c r="L49" s="173" t="str">
        <f t="shared" ca="1" si="35"/>
        <v>NaNMC</v>
      </c>
      <c r="M49" s="171" t="str">
        <f t="shared" ca="1" si="35"/>
        <v>NaMVP</v>
      </c>
      <c r="N49" s="171" t="str">
        <f t="shared" ca="1" si="35"/>
        <v>NaMMO</v>
      </c>
      <c r="O49" s="171" t="str">
        <f t="shared" ca="1" si="35"/>
        <v>NaNMMT</v>
      </c>
      <c r="P49" s="171" t="str">
        <f t="shared" ca="1" si="35"/>
        <v>NaPBA</v>
      </c>
      <c r="Q49" s="172" t="str">
        <f t="shared" ca="1" si="35"/>
        <v>LiNMC</v>
      </c>
      <c r="R49" s="171" t="str">
        <f t="shared" ca="1" si="35"/>
        <v>LiFP</v>
      </c>
      <c r="S49" s="176"/>
      <c r="T49" s="230"/>
      <c r="U49" s="250" t="str">
        <f>C49</f>
        <v>Effi-ciency</v>
      </c>
      <c r="V49" s="201" t="str">
        <f t="shared" ref="V49:AJ49" ca="1" si="36">D49</f>
        <v>NaNMC</v>
      </c>
      <c r="W49" s="201" t="str">
        <f t="shared" ca="1" si="36"/>
        <v>NaMVP</v>
      </c>
      <c r="X49" s="201" t="str">
        <f t="shared" ca="1" si="36"/>
        <v>NaMMO</v>
      </c>
      <c r="Y49" s="201" t="str">
        <f t="shared" ca="1" si="36"/>
        <v>NaNMMT</v>
      </c>
      <c r="Z49" s="201" t="str">
        <f t="shared" ca="1" si="36"/>
        <v>NaPBA</v>
      </c>
      <c r="AA49" s="202" t="str">
        <f t="shared" ca="1" si="36"/>
        <v>LiNMC</v>
      </c>
      <c r="AB49" s="201" t="str">
        <f t="shared" ca="1" si="36"/>
        <v>LiFP</v>
      </c>
      <c r="AC49" s="203"/>
      <c r="AD49" s="204" t="str">
        <f t="shared" ca="1" si="36"/>
        <v>NaNMC</v>
      </c>
      <c r="AE49" s="201" t="str">
        <f t="shared" ca="1" si="36"/>
        <v>NaMVP</v>
      </c>
      <c r="AF49" s="201" t="str">
        <f t="shared" ca="1" si="36"/>
        <v>NaMMO</v>
      </c>
      <c r="AG49" s="201" t="str">
        <f t="shared" ca="1" si="36"/>
        <v>NaNMMT</v>
      </c>
      <c r="AH49" s="201" t="str">
        <f t="shared" ca="1" si="36"/>
        <v>NaPBA</v>
      </c>
      <c r="AI49" s="202" t="str">
        <f t="shared" ca="1" si="36"/>
        <v>LiNMC</v>
      </c>
      <c r="AJ49" s="201" t="str">
        <f t="shared" ca="1" si="36"/>
        <v>LiFP</v>
      </c>
      <c r="AK49" s="87"/>
    </row>
    <row r="50" spans="3:37" x14ac:dyDescent="0.25">
      <c r="C50" s="17" t="s">
        <v>307</v>
      </c>
      <c r="D50" s="289" t="s">
        <v>309</v>
      </c>
      <c r="E50" s="289"/>
      <c r="F50" s="289"/>
      <c r="G50" s="289"/>
      <c r="H50" s="289"/>
      <c r="I50" s="289"/>
      <c r="J50" s="289"/>
      <c r="K50" s="64"/>
      <c r="L50" s="289" t="s">
        <v>310</v>
      </c>
      <c r="M50" s="289"/>
      <c r="N50" s="289"/>
      <c r="O50" s="289"/>
      <c r="P50" s="289"/>
      <c r="Q50" s="289"/>
      <c r="R50" s="289"/>
      <c r="S50" s="64"/>
      <c r="T50" s="225"/>
      <c r="U50" s="196" t="str">
        <f t="shared" ref="U50:U67" si="37">C50</f>
        <v>Eff.</v>
      </c>
      <c r="V50" s="289" t="str">
        <f t="shared" ref="V50:V67" si="38">D50</f>
        <v>GWP gCO2 eq /kWh</v>
      </c>
      <c r="W50" s="289">
        <f t="shared" ref="W50:W67" si="39">E50</f>
        <v>0</v>
      </c>
      <c r="X50" s="289">
        <f t="shared" ref="X50:X67" si="40">F50</f>
        <v>0</v>
      </c>
      <c r="Y50" s="289">
        <f t="shared" ref="Y50:Y67" si="41">G50</f>
        <v>0</v>
      </c>
      <c r="Z50" s="289">
        <f t="shared" ref="Z50:Z67" si="42">H50</f>
        <v>0</v>
      </c>
      <c r="AA50" s="289">
        <f t="shared" ref="AA50:AA67" si="43">I50</f>
        <v>0</v>
      </c>
      <c r="AB50" s="289">
        <f t="shared" ref="AB50:AB67" si="44">J50</f>
        <v>0</v>
      </c>
      <c r="AC50" s="224"/>
      <c r="AD50" s="289" t="str">
        <f t="shared" ref="AD50:AD67" si="45">L50</f>
        <v>ADP mgSb eq./kWh</v>
      </c>
      <c r="AE50" s="289">
        <f t="shared" ref="AE50:AE67" si="46">M50</f>
        <v>0</v>
      </c>
      <c r="AF50" s="289">
        <f t="shared" ref="AF50:AF67" si="47">N50</f>
        <v>0</v>
      </c>
      <c r="AG50" s="289">
        <f t="shared" ref="AG50:AG67" si="48">O50</f>
        <v>0</v>
      </c>
      <c r="AH50" s="289">
        <f t="shared" ref="AH50:AH67" si="49">P50</f>
        <v>0</v>
      </c>
      <c r="AI50" s="289">
        <f t="shared" ref="AI50:AI67" si="50">Q50</f>
        <v>0</v>
      </c>
      <c r="AJ50" s="289">
        <f t="shared" ref="AJ50:AJ67" si="51">R50</f>
        <v>0</v>
      </c>
      <c r="AK50" s="225"/>
    </row>
    <row r="51" spans="3:37" x14ac:dyDescent="0.25">
      <c r="C51" s="40">
        <f>'Use Phase'!AD227</f>
        <v>0.9</v>
      </c>
      <c r="D51" s="141">
        <f ca="1">'Use Phase'!AE237</f>
        <v>32.661247471101177</v>
      </c>
      <c r="E51" s="141">
        <f ca="1">'Use Phase'!AF237</f>
        <v>29.326512943147478</v>
      </c>
      <c r="F51" s="141">
        <f ca="1">'Use Phase'!AG237</f>
        <v>29.133901932914988</v>
      </c>
      <c r="G51" s="141">
        <f ca="1">'Use Phase'!AH237</f>
        <v>25.615229551265539</v>
      </c>
      <c r="H51" s="141">
        <f ca="1">'Use Phase'!AI237</f>
        <v>27.625159641142201</v>
      </c>
      <c r="I51" s="141">
        <f ca="1">'Use Phase'!AJ237</f>
        <v>21.65177080671787</v>
      </c>
      <c r="J51" s="141">
        <f ca="1">'Use Phase'!AK237</f>
        <v>20.515105023222663</v>
      </c>
      <c r="K51" s="132"/>
      <c r="L51" s="147">
        <f ca="1">'Use Phase'!AE257</f>
        <v>4.813949663078642E-3</v>
      </c>
      <c r="M51" s="147">
        <f ca="1">'Use Phase'!AF257</f>
        <v>2.5088176676255876E-3</v>
      </c>
      <c r="N51" s="147">
        <f ca="1">'Use Phase'!AG257</f>
        <v>2.193610550623731E-3</v>
      </c>
      <c r="O51" s="147">
        <f ca="1">'Use Phase'!AH257</f>
        <v>2.8031525900213917E-3</v>
      </c>
      <c r="P51" s="147">
        <f ca="1">'Use Phase'!AI257</f>
        <v>2.0992025711637388E-3</v>
      </c>
      <c r="Q51" s="147">
        <f ca="1">'Use Phase'!AJ257</f>
        <v>2.2946241820491348E-3</v>
      </c>
      <c r="R51" s="147">
        <f ca="1">'Use Phase'!AK257</f>
        <v>2.9485569108351362E-3</v>
      </c>
      <c r="S51" s="89"/>
      <c r="T51" s="225"/>
      <c r="U51" s="227">
        <f t="shared" si="37"/>
        <v>0.9</v>
      </c>
      <c r="V51" s="141">
        <f t="shared" ca="1" si="38"/>
        <v>32.661247471101177</v>
      </c>
      <c r="W51" s="141">
        <f t="shared" ca="1" si="39"/>
        <v>29.326512943147478</v>
      </c>
      <c r="X51" s="141">
        <f t="shared" ca="1" si="40"/>
        <v>29.133901932914988</v>
      </c>
      <c r="Y51" s="141">
        <f t="shared" ca="1" si="41"/>
        <v>25.615229551265539</v>
      </c>
      <c r="Z51" s="141">
        <f t="shared" ca="1" si="42"/>
        <v>27.625159641142201</v>
      </c>
      <c r="AA51" s="141">
        <f t="shared" ca="1" si="43"/>
        <v>21.65177080671787</v>
      </c>
      <c r="AB51" s="141">
        <f t="shared" ca="1" si="44"/>
        <v>20.515105023222663</v>
      </c>
      <c r="AC51" s="224"/>
      <c r="AD51" s="147">
        <f t="shared" ca="1" si="45"/>
        <v>4.813949663078642E-3</v>
      </c>
      <c r="AE51" s="147">
        <f t="shared" ca="1" si="46"/>
        <v>2.5088176676255876E-3</v>
      </c>
      <c r="AF51" s="147">
        <f t="shared" ca="1" si="47"/>
        <v>2.193610550623731E-3</v>
      </c>
      <c r="AG51" s="147">
        <f t="shared" ca="1" si="48"/>
        <v>2.8031525900213917E-3</v>
      </c>
      <c r="AH51" s="147">
        <f t="shared" ca="1" si="49"/>
        <v>2.0992025711637388E-3</v>
      </c>
      <c r="AI51" s="147">
        <f t="shared" ca="1" si="50"/>
        <v>2.2946241820491348E-3</v>
      </c>
      <c r="AJ51" s="147">
        <f t="shared" ca="1" si="51"/>
        <v>2.9485569108351362E-3</v>
      </c>
      <c r="AK51" s="225"/>
    </row>
    <row r="52" spans="3:37" ht="16.5" thickBot="1" x14ac:dyDescent="0.3">
      <c r="C52" s="40">
        <f>'Use Phase'!AD228</f>
        <v>0.91</v>
      </c>
      <c r="D52" s="141">
        <f ca="1">'Use Phase'!AE238</f>
        <v>31.253211784605551</v>
      </c>
      <c r="E52" s="141">
        <f ca="1">'Use Phase'!AF238</f>
        <v>27.955122691024968</v>
      </c>
      <c r="F52" s="141">
        <f ca="1">'Use Phase'!AG238</f>
        <v>27.764628285300528</v>
      </c>
      <c r="G52" s="141">
        <f ca="1">'Use Phase'!AH238</f>
        <v>24.28462263311976</v>
      </c>
      <c r="H52" s="141">
        <f ca="1">'Use Phase'!AI238</f>
        <v>26.272465579151621</v>
      </c>
      <c r="I52" s="141">
        <f ca="1">'Use Phase'!AJ238</f>
        <v>20.364718380270418</v>
      </c>
      <c r="J52" s="188">
        <f ca="1">'Use Phase'!AK238</f>
        <v>19.240543429560876</v>
      </c>
      <c r="K52" s="132"/>
      <c r="L52" s="147">
        <f ca="1">'Use Phase'!AE258</f>
        <v>4.6019798865612914E-3</v>
      </c>
      <c r="M52" s="147">
        <f ca="1">'Use Phase'!AF258</f>
        <v>2.3221790119373935E-3</v>
      </c>
      <c r="N52" s="147">
        <f ca="1">'Use Phase'!AG258</f>
        <v>2.0104357094080853E-3</v>
      </c>
      <c r="O52" s="147">
        <f ca="1">'Use Phase'!AH258</f>
        <v>2.6132794846365397E-3</v>
      </c>
      <c r="P52" s="147">
        <f ca="1">'Use Phase'!AI258</f>
        <v>1.9170651802718295E-3</v>
      </c>
      <c r="Q52" s="147">
        <f ca="1">'Use Phase'!AJ258</f>
        <v>2.1103393009277147E-3</v>
      </c>
      <c r="R52" s="147">
        <f ca="1">'Use Phase'!AK258</f>
        <v>2.7570859557710129E-3</v>
      </c>
      <c r="S52" s="89"/>
      <c r="T52" s="225"/>
      <c r="U52" s="227">
        <f t="shared" si="37"/>
        <v>0.91</v>
      </c>
      <c r="V52" s="141">
        <f t="shared" ca="1" si="38"/>
        <v>31.253211784605551</v>
      </c>
      <c r="W52" s="141">
        <f t="shared" ca="1" si="39"/>
        <v>27.955122691024968</v>
      </c>
      <c r="X52" s="141">
        <f t="shared" ca="1" si="40"/>
        <v>27.764628285300528</v>
      </c>
      <c r="Y52" s="141">
        <f t="shared" ca="1" si="41"/>
        <v>24.28462263311976</v>
      </c>
      <c r="Z52" s="141">
        <f t="shared" ca="1" si="42"/>
        <v>26.272465579151621</v>
      </c>
      <c r="AA52" s="141">
        <f t="shared" ca="1" si="43"/>
        <v>20.364718380270418</v>
      </c>
      <c r="AB52" s="141">
        <f t="shared" ca="1" si="44"/>
        <v>19.240543429560876</v>
      </c>
      <c r="AC52" s="224"/>
      <c r="AD52" s="147">
        <f t="shared" ca="1" si="45"/>
        <v>4.6019798865612914E-3</v>
      </c>
      <c r="AE52" s="147">
        <f t="shared" ca="1" si="46"/>
        <v>2.3221790119373935E-3</v>
      </c>
      <c r="AF52" s="147">
        <f t="shared" ca="1" si="47"/>
        <v>2.0104357094080853E-3</v>
      </c>
      <c r="AG52" s="147">
        <f t="shared" ca="1" si="48"/>
        <v>2.6132794846365397E-3</v>
      </c>
      <c r="AH52" s="147">
        <f t="shared" ca="1" si="49"/>
        <v>1.9170651802718295E-3</v>
      </c>
      <c r="AI52" s="147">
        <f t="shared" ca="1" si="50"/>
        <v>2.1103393009277147E-3</v>
      </c>
      <c r="AJ52" s="147">
        <f t="shared" ca="1" si="51"/>
        <v>2.7570859557710129E-3</v>
      </c>
      <c r="AK52" s="225"/>
    </row>
    <row r="53" spans="3:37" ht="15.75" thickBot="1" x14ac:dyDescent="0.3">
      <c r="C53" s="40">
        <f>'Use Phase'!AD229</f>
        <v>0.92</v>
      </c>
      <c r="D53" s="142">
        <f ca="1">'Use Phase'!AE239</f>
        <v>29.875785569555489</v>
      </c>
      <c r="E53" s="141">
        <f ca="1">'Use Phase'!AF239</f>
        <v>26.613545270470347</v>
      </c>
      <c r="F53" s="142">
        <f ca="1">'Use Phase'!AG239</f>
        <v>26.425121456112478</v>
      </c>
      <c r="G53" s="142">
        <f ca="1">'Use Phase'!AH239</f>
        <v>22.982941952324975</v>
      </c>
      <c r="H53" s="141">
        <f ca="1">'Use Phase'!AI239</f>
        <v>24.949177909813017</v>
      </c>
      <c r="I53" s="143">
        <f ca="1">'Use Phase'!AJ239</f>
        <v>19.105645354397907</v>
      </c>
      <c r="J53" s="141">
        <f ca="1">'Use Phase'!AK239</f>
        <v>17.993689696630859</v>
      </c>
      <c r="K53" s="132"/>
      <c r="L53" s="145">
        <f ca="1">'Use Phase'!AE259</f>
        <v>4.3946181486638871E-3</v>
      </c>
      <c r="M53" s="147">
        <f ca="1">'Use Phase'!AF259</f>
        <v>2.1395977183293778E-3</v>
      </c>
      <c r="N53" s="145">
        <f ca="1">'Use Phase'!AG259</f>
        <v>1.8312429299579965E-3</v>
      </c>
      <c r="O53" s="145">
        <f ca="1">'Use Phase'!AH259</f>
        <v>2.4275340554557076E-3</v>
      </c>
      <c r="P53" s="150">
        <f ca="1">'Use Phase'!AI259</f>
        <v>1.7388872978775698E-3</v>
      </c>
      <c r="Q53" s="146">
        <f ca="1">'Use Phase'!AJ259</f>
        <v>1.9300606128741522E-3</v>
      </c>
      <c r="R53" s="147">
        <f ca="1">'Use Phase'!AK259</f>
        <v>2.5697774127735012E-3</v>
      </c>
      <c r="S53" s="89"/>
      <c r="T53" s="225"/>
      <c r="U53" s="227">
        <f t="shared" si="37"/>
        <v>0.92</v>
      </c>
      <c r="V53" s="226">
        <f t="shared" ca="1" si="38"/>
        <v>29.875785569555489</v>
      </c>
      <c r="W53" s="141">
        <f t="shared" ca="1" si="39"/>
        <v>26.613545270470347</v>
      </c>
      <c r="X53" s="142">
        <f t="shared" ca="1" si="40"/>
        <v>26.425121456112478</v>
      </c>
      <c r="Y53" s="142">
        <f t="shared" ca="1" si="41"/>
        <v>22.982941952324975</v>
      </c>
      <c r="Z53" s="141">
        <f t="shared" ca="1" si="42"/>
        <v>24.949177909813017</v>
      </c>
      <c r="AA53" s="143">
        <f t="shared" ca="1" si="43"/>
        <v>19.105645354397907</v>
      </c>
      <c r="AB53" s="141">
        <f t="shared" ca="1" si="44"/>
        <v>17.993689696630859</v>
      </c>
      <c r="AC53" s="224"/>
      <c r="AD53" s="235">
        <f t="shared" ca="1" si="45"/>
        <v>4.3946181486638871E-3</v>
      </c>
      <c r="AE53" s="147">
        <f t="shared" ca="1" si="46"/>
        <v>2.1395977183293778E-3</v>
      </c>
      <c r="AF53" s="145">
        <f t="shared" ca="1" si="47"/>
        <v>1.8312429299579965E-3</v>
      </c>
      <c r="AG53" s="145">
        <f t="shared" ca="1" si="48"/>
        <v>2.4275340554557076E-3</v>
      </c>
      <c r="AH53" s="147">
        <f t="shared" ca="1" si="49"/>
        <v>1.7388872978775698E-3</v>
      </c>
      <c r="AI53" s="146">
        <f t="shared" ca="1" si="50"/>
        <v>1.9300606128741522E-3</v>
      </c>
      <c r="AJ53" s="147">
        <f t="shared" ca="1" si="51"/>
        <v>2.5697774127735012E-3</v>
      </c>
      <c r="AK53" s="225"/>
    </row>
    <row r="54" spans="3:37" ht="15.75" thickBot="1" x14ac:dyDescent="0.3">
      <c r="C54" s="40">
        <f>'Use Phase'!AD230</f>
        <v>0.93</v>
      </c>
      <c r="D54" s="141">
        <f ca="1">'Use Phase'!AE240</f>
        <v>28.527981423646299</v>
      </c>
      <c r="E54" s="142">
        <f ca="1">'Use Phase'!AF240</f>
        <v>25.300818977239494</v>
      </c>
      <c r="F54" s="141">
        <f ca="1">'Use Phase'!AG240</f>
        <v>25.114421225401593</v>
      </c>
      <c r="G54" s="141">
        <f ca="1">'Use Phase'!AH240</f>
        <v>21.709254404450519</v>
      </c>
      <c r="H54" s="142">
        <f ca="1">'Use Phase'!AI240</f>
        <v>23.65434803981503</v>
      </c>
      <c r="I54" s="141">
        <f ca="1">'Use Phase'!AJ240</f>
        <v>17.873649167791484</v>
      </c>
      <c r="J54" s="144">
        <f ca="1">'Use Phase'!AK240</f>
        <v>16.773650022473547</v>
      </c>
      <c r="K54" s="132"/>
      <c r="L54" s="147">
        <f ca="1">'Use Phase'!AE260</f>
        <v>4.1917158029793301E-3</v>
      </c>
      <c r="M54" s="145">
        <f ca="1">'Use Phase'!AF260</f>
        <v>1.9609429041537942E-3</v>
      </c>
      <c r="N54" s="147">
        <f ca="1">'Use Phase'!AG260</f>
        <v>1.6559037586681262E-3</v>
      </c>
      <c r="O54" s="147">
        <f ca="1">'Use Phase'!AH260</f>
        <v>2.245783151633604E-3</v>
      </c>
      <c r="P54" s="151">
        <f ca="1">'Use Phase'!AI260</f>
        <v>1.5645411979003923E-3</v>
      </c>
      <c r="Q54" s="147">
        <f ca="1">'Use Phase'!AJ260</f>
        <v>1.753658885854001E-3</v>
      </c>
      <c r="R54" s="145">
        <f ca="1">'Use Phase'!AK260</f>
        <v>2.3864970104856154E-3</v>
      </c>
      <c r="S54" s="89"/>
      <c r="T54" s="225"/>
      <c r="U54" s="227">
        <f t="shared" si="37"/>
        <v>0.93</v>
      </c>
      <c r="V54" s="141">
        <f t="shared" ca="1" si="38"/>
        <v>28.527981423646299</v>
      </c>
      <c r="W54" s="142">
        <f t="shared" ca="1" si="39"/>
        <v>25.300818977239494</v>
      </c>
      <c r="X54" s="141">
        <f t="shared" ca="1" si="40"/>
        <v>25.114421225401593</v>
      </c>
      <c r="Y54" s="141">
        <f t="shared" ca="1" si="41"/>
        <v>21.709254404450519</v>
      </c>
      <c r="Z54" s="142">
        <f t="shared" ca="1" si="42"/>
        <v>23.65434803981503</v>
      </c>
      <c r="AA54" s="141">
        <f t="shared" ca="1" si="43"/>
        <v>17.873649167791484</v>
      </c>
      <c r="AB54" s="234">
        <f t="shared" ca="1" si="44"/>
        <v>16.773650022473547</v>
      </c>
      <c r="AC54" s="224"/>
      <c r="AD54" s="147">
        <f t="shared" ca="1" si="45"/>
        <v>4.1917158029793301E-3</v>
      </c>
      <c r="AE54" s="145">
        <f t="shared" ca="1" si="46"/>
        <v>1.9609429041537942E-3</v>
      </c>
      <c r="AF54" s="147">
        <f t="shared" ca="1" si="47"/>
        <v>1.6559037586681262E-3</v>
      </c>
      <c r="AG54" s="147">
        <f t="shared" ca="1" si="48"/>
        <v>2.245783151633604E-3</v>
      </c>
      <c r="AH54" s="145">
        <f t="shared" ca="1" si="49"/>
        <v>1.5645411979003923E-3</v>
      </c>
      <c r="AI54" s="147">
        <f t="shared" ca="1" si="50"/>
        <v>1.753658885854001E-3</v>
      </c>
      <c r="AJ54" s="231">
        <f t="shared" ca="1" si="51"/>
        <v>2.3864970104856154E-3</v>
      </c>
      <c r="AK54" s="225"/>
    </row>
    <row r="55" spans="3:37" x14ac:dyDescent="0.25">
      <c r="C55" s="40">
        <f>'Use Phase'!AD231</f>
        <v>0.94</v>
      </c>
      <c r="D55" s="141">
        <f ca="1">'Use Phase'!AE241</f>
        <v>27.208853961692625</v>
      </c>
      <c r="E55" s="141">
        <f ca="1">'Use Phase'!AF241</f>
        <v>24.016023030673129</v>
      </c>
      <c r="F55" s="141">
        <f ca="1">'Use Phase'!AG241</f>
        <v>23.831608233642022</v>
      </c>
      <c r="G55" s="141">
        <f ca="1">'Use Phase'!AH241</f>
        <v>20.462666591637234</v>
      </c>
      <c r="H55" s="141">
        <f ca="1">'Use Phase'!AI241</f>
        <v>22.387067741519139</v>
      </c>
      <c r="I55" s="141">
        <f ca="1">'Use Phase'!AJ241</f>
        <v>16.667865666006481</v>
      </c>
      <c r="J55" s="141">
        <f ca="1">'Use Phase'!AK241</f>
        <v>15.579568639255758</v>
      </c>
      <c r="K55" s="132"/>
      <c r="L55" s="147">
        <f ca="1">'Use Phase'!AE261</f>
        <v>3.9931305284795519E-3</v>
      </c>
      <c r="M55" s="147">
        <f ca="1">'Use Phase'!AF261</f>
        <v>1.786089256237266E-3</v>
      </c>
      <c r="N55" s="147">
        <f ca="1">'Use Phase'!AG261</f>
        <v>1.4842952080439996E-3</v>
      </c>
      <c r="O55" s="147">
        <f ca="1">'Use Phase'!AH261</f>
        <v>2.0678992883183551E-3</v>
      </c>
      <c r="P55" s="147">
        <f ca="1">'Use Phase'!AI261</f>
        <v>1.3939045894120928E-3</v>
      </c>
      <c r="Q55" s="147">
        <f ca="1">'Use Phase'!AJ261</f>
        <v>1.5810103870683222E-3</v>
      </c>
      <c r="R55" s="147">
        <f ca="1">'Use Phase'!AK261</f>
        <v>2.2071161912251319E-3</v>
      </c>
      <c r="S55" s="93"/>
      <c r="T55" s="225"/>
      <c r="U55" s="227">
        <f t="shared" si="37"/>
        <v>0.94</v>
      </c>
      <c r="V55" s="141">
        <f t="shared" ca="1" si="38"/>
        <v>27.208853961692625</v>
      </c>
      <c r="W55" s="141">
        <f t="shared" ca="1" si="39"/>
        <v>24.016023030673129</v>
      </c>
      <c r="X55" s="141">
        <f t="shared" ca="1" si="40"/>
        <v>23.831608233642022</v>
      </c>
      <c r="Y55" s="141">
        <f t="shared" ca="1" si="41"/>
        <v>20.462666591637234</v>
      </c>
      <c r="Z55" s="141">
        <f t="shared" ca="1" si="42"/>
        <v>22.387067741519139</v>
      </c>
      <c r="AA55" s="141">
        <f t="shared" ca="1" si="43"/>
        <v>16.667865666006481</v>
      </c>
      <c r="AB55" s="141">
        <f t="shared" ca="1" si="44"/>
        <v>15.579568639255758</v>
      </c>
      <c r="AC55" s="224"/>
      <c r="AD55" s="147">
        <f t="shared" ca="1" si="45"/>
        <v>3.9931305284795519E-3</v>
      </c>
      <c r="AE55" s="147">
        <f t="shared" ca="1" si="46"/>
        <v>1.786089256237266E-3</v>
      </c>
      <c r="AF55" s="147">
        <f t="shared" ca="1" si="47"/>
        <v>1.4842952080439996E-3</v>
      </c>
      <c r="AG55" s="147">
        <f t="shared" ca="1" si="48"/>
        <v>2.0678992883183551E-3</v>
      </c>
      <c r="AH55" s="147">
        <f t="shared" ca="1" si="49"/>
        <v>1.3939045894120928E-3</v>
      </c>
      <c r="AI55" s="147">
        <f t="shared" ca="1" si="50"/>
        <v>1.5810103870683222E-3</v>
      </c>
      <c r="AJ55" s="147">
        <f t="shared" ca="1" si="51"/>
        <v>2.2071161912251319E-3</v>
      </c>
      <c r="AK55" s="225"/>
    </row>
    <row r="56" spans="3:37" x14ac:dyDescent="0.25">
      <c r="C56" s="40">
        <f>'Use Phase'!AD232</f>
        <v>0.95</v>
      </c>
      <c r="D56" s="141">
        <f ca="1">'Use Phase'!AE242</f>
        <v>25.917497604201117</v>
      </c>
      <c r="E56" s="141">
        <f ca="1">'Use Phase'!AF242</f>
        <v>22.758275419823931</v>
      </c>
      <c r="F56" s="141">
        <f ca="1">'Use Phase'!AG242</f>
        <v>22.57580183118262</v>
      </c>
      <c r="G56" s="192">
        <f ca="1">'Use Phase'!AH242</f>
        <v>19.242322732777883</v>
      </c>
      <c r="H56" s="141">
        <f ca="1">'Use Phase'!AI242</f>
        <v>21.146467028450513</v>
      </c>
      <c r="I56" s="141">
        <f ca="1">'Use Phase'!AJ242</f>
        <v>15.487467080048511</v>
      </c>
      <c r="J56" s="141">
        <f ca="1">'Use Phase'!AK242</f>
        <v>14.410625811474112</v>
      </c>
      <c r="K56" s="132"/>
      <c r="L56" s="147">
        <f ca="1">'Use Phase'!AE262</f>
        <v>3.7987259966008181E-3</v>
      </c>
      <c r="M56" s="192">
        <f ca="1">'Use Phase'!AF262</f>
        <v>1.6149167377505569E-3</v>
      </c>
      <c r="N56" s="147">
        <f ca="1">'Use Phase'!AG262</f>
        <v>1.3162994690119566E-3</v>
      </c>
      <c r="O56" s="192">
        <f ca="1">'Use Phase'!AH262</f>
        <v>1.8937603484413187E-3</v>
      </c>
      <c r="P56" s="147">
        <f ca="1">'Use Phase'!AI262</f>
        <v>1.2268603305761745E-3</v>
      </c>
      <c r="Q56" s="147">
        <f ca="1">'Use Phase'!AJ262</f>
        <v>1.4119965935202332E-3</v>
      </c>
      <c r="R56" s="147">
        <f ca="1">'Use Phase'!AK262</f>
        <v>2.0315118102648662E-3</v>
      </c>
      <c r="S56" s="89"/>
      <c r="T56" s="225"/>
      <c r="U56" s="227">
        <f t="shared" si="37"/>
        <v>0.95</v>
      </c>
      <c r="V56" s="141">
        <f t="shared" ca="1" si="38"/>
        <v>25.917497604201117</v>
      </c>
      <c r="W56" s="141">
        <f t="shared" ca="1" si="39"/>
        <v>22.758275419823931</v>
      </c>
      <c r="X56" s="141">
        <f t="shared" ca="1" si="40"/>
        <v>22.57580183118262</v>
      </c>
      <c r="Y56" s="141">
        <f t="shared" ca="1" si="41"/>
        <v>19.242322732777883</v>
      </c>
      <c r="Z56" s="141">
        <f t="shared" ca="1" si="42"/>
        <v>21.146467028450513</v>
      </c>
      <c r="AA56" s="141">
        <f t="shared" ca="1" si="43"/>
        <v>15.487467080048511</v>
      </c>
      <c r="AB56" s="141">
        <f t="shared" ca="1" si="44"/>
        <v>14.410625811474112</v>
      </c>
      <c r="AC56" s="224"/>
      <c r="AD56" s="147">
        <f t="shared" ca="1" si="45"/>
        <v>3.7987259966008181E-3</v>
      </c>
      <c r="AE56" s="147">
        <f t="shared" ca="1" si="46"/>
        <v>1.6149167377505569E-3</v>
      </c>
      <c r="AF56" s="147">
        <f t="shared" ca="1" si="47"/>
        <v>1.3162994690119566E-3</v>
      </c>
      <c r="AG56" s="147">
        <f t="shared" ca="1" si="48"/>
        <v>1.8937603484413187E-3</v>
      </c>
      <c r="AH56" s="147">
        <f t="shared" ca="1" si="49"/>
        <v>1.2268603305761745E-3</v>
      </c>
      <c r="AI56" s="147">
        <f t="shared" ca="1" si="50"/>
        <v>1.4119965935202332E-3</v>
      </c>
      <c r="AJ56" s="147">
        <f t="shared" ca="1" si="51"/>
        <v>2.0315118102648662E-3</v>
      </c>
      <c r="AK56" s="225"/>
    </row>
    <row r="57" spans="3:37" x14ac:dyDescent="0.25">
      <c r="C57" s="40">
        <f>'Use Phase'!AD233</f>
        <v>0.96</v>
      </c>
      <c r="D57" s="141">
        <f ca="1">'Use Phase'!AE243</f>
        <v>24.653044504157357</v>
      </c>
      <c r="E57" s="141">
        <f ca="1">'Use Phase'!AF243</f>
        <v>21.526730884200767</v>
      </c>
      <c r="F57" s="141">
        <f ca="1">'Use Phase'!AG243</f>
        <v>21.346158062107804</v>
      </c>
      <c r="G57" s="141">
        <f ca="1">'Use Phase'!AH243</f>
        <v>18.047402704311452</v>
      </c>
      <c r="H57" s="141">
        <f ca="1">'Use Phase'!AI243</f>
        <v>19.931712163570825</v>
      </c>
      <c r="I57" s="141">
        <f ca="1">'Use Phase'!AJ243</f>
        <v>14.331660131298007</v>
      </c>
      <c r="J57" s="141">
        <f ca="1">'Use Phase'!AK243</f>
        <v>13.266035959271257</v>
      </c>
      <c r="K57" s="132"/>
      <c r="L57" s="147">
        <f ca="1">'Use Phase'!AE263</f>
        <v>3.6083715591362264E-3</v>
      </c>
      <c r="M57" s="147">
        <f ca="1">'Use Phase'!AF263</f>
        <v>1.4473103133989891E-3</v>
      </c>
      <c r="N57" s="147">
        <f ca="1">'Use Phase'!AG263</f>
        <v>1.1518036412097488E-3</v>
      </c>
      <c r="O57" s="147">
        <f ca="1">'Use Phase'!AH263</f>
        <v>1.7232493031450551E-3</v>
      </c>
      <c r="P57" s="147">
        <f ca="1">'Use Phase'!AI263</f>
        <v>1.0632961604660064E-3</v>
      </c>
      <c r="Q57" s="147">
        <f ca="1">'Use Phase'!AJ263</f>
        <v>1.2465039206710647E-3</v>
      </c>
      <c r="R57" s="192">
        <f ca="1">'Use Phase'!AK263</f>
        <v>1.8595658539079408E-3</v>
      </c>
      <c r="S57" s="89"/>
      <c r="T57" s="225"/>
      <c r="U57" s="227">
        <f t="shared" si="37"/>
        <v>0.96</v>
      </c>
      <c r="V57" s="141">
        <f t="shared" ca="1" si="38"/>
        <v>24.653044504157357</v>
      </c>
      <c r="W57" s="141">
        <f t="shared" ca="1" si="39"/>
        <v>21.526730884200767</v>
      </c>
      <c r="X57" s="141">
        <f t="shared" ca="1" si="40"/>
        <v>21.346158062107804</v>
      </c>
      <c r="Y57" s="141">
        <f t="shared" ca="1" si="41"/>
        <v>18.047402704311452</v>
      </c>
      <c r="Z57" s="141">
        <f t="shared" ca="1" si="42"/>
        <v>19.931712163570825</v>
      </c>
      <c r="AA57" s="141">
        <f t="shared" ca="1" si="43"/>
        <v>14.331660131298007</v>
      </c>
      <c r="AB57" s="141">
        <f t="shared" ca="1" si="44"/>
        <v>13.266035959271257</v>
      </c>
      <c r="AC57" s="224"/>
      <c r="AD57" s="147">
        <f t="shared" ca="1" si="45"/>
        <v>3.6083715591362264E-3</v>
      </c>
      <c r="AE57" s="147">
        <f t="shared" ca="1" si="46"/>
        <v>1.4473103133989891E-3</v>
      </c>
      <c r="AF57" s="147">
        <f t="shared" ca="1" si="47"/>
        <v>1.1518036412097488E-3</v>
      </c>
      <c r="AG57" s="147">
        <f t="shared" ca="1" si="48"/>
        <v>1.7232493031450551E-3</v>
      </c>
      <c r="AH57" s="147">
        <f t="shared" ca="1" si="49"/>
        <v>1.0632961604660064E-3</v>
      </c>
      <c r="AI57" s="147">
        <f t="shared" ca="1" si="50"/>
        <v>1.2465039206710647E-3</v>
      </c>
      <c r="AJ57" s="147">
        <f t="shared" ca="1" si="51"/>
        <v>1.8595658539079408E-3</v>
      </c>
      <c r="AK57" s="225"/>
    </row>
    <row r="58" spans="3:37" x14ac:dyDescent="0.25">
      <c r="C58" s="40">
        <f>'Use Phase'!AD234</f>
        <v>0.97</v>
      </c>
      <c r="D58" s="141">
        <f ca="1">'Use Phase'!AE244</f>
        <v>23.414662602052648</v>
      </c>
      <c r="E58" s="141">
        <f ca="1">'Use Phase'!AF244</f>
        <v>20.320579019415192</v>
      </c>
      <c r="F58" s="141">
        <f ca="1">'Use Phase'!AG244</f>
        <v>20.141867772807728</v>
      </c>
      <c r="G58" s="141">
        <f ca="1">'Use Phase'!AH244</f>
        <v>16.877120202205148</v>
      </c>
      <c r="H58" s="192">
        <f ca="1">'Use Phase'!AI244</f>
        <v>18.742003790750502</v>
      </c>
      <c r="I58" s="141">
        <f ca="1">'Use Phase'!AJ244</f>
        <v>13.199684253655763</v>
      </c>
      <c r="J58" s="141">
        <f ca="1">'Use Phase'!AK244</f>
        <v>12.145045897835473</v>
      </c>
      <c r="K58" s="132"/>
      <c r="L58" s="147">
        <f ca="1">'Use Phase'!AE264</f>
        <v>3.4219419554337924E-3</v>
      </c>
      <c r="M58" s="147">
        <f ca="1">'Use Phase'!AF264</f>
        <v>1.2831596916113709E-3</v>
      </c>
      <c r="N58" s="147">
        <f ca="1">'Use Phase'!AG264</f>
        <v>9.9069947996016411E-4</v>
      </c>
      <c r="O58" s="147">
        <f ca="1">'Use Phase'!AH264</f>
        <v>1.5562539495043847E-3</v>
      </c>
      <c r="P58" s="147">
        <f ca="1">'Use Phase'!AI264</f>
        <v>9.0310444747151194E-4</v>
      </c>
      <c r="Q58" s="147">
        <f ca="1">'Use Phase'!AJ264</f>
        <v>1.0844234678806417E-3</v>
      </c>
      <c r="R58" s="147">
        <f ca="1">'Use Phase'!AK264</f>
        <v>1.6911651750016739E-3</v>
      </c>
      <c r="S58" s="89"/>
      <c r="T58" s="225"/>
      <c r="U58" s="227">
        <f t="shared" si="37"/>
        <v>0.97</v>
      </c>
      <c r="V58" s="141">
        <f t="shared" ca="1" si="38"/>
        <v>23.414662602052648</v>
      </c>
      <c r="W58" s="141">
        <f t="shared" ca="1" si="39"/>
        <v>20.320579019415192</v>
      </c>
      <c r="X58" s="141">
        <f t="shared" ca="1" si="40"/>
        <v>20.141867772807728</v>
      </c>
      <c r="Y58" s="141">
        <f t="shared" ca="1" si="41"/>
        <v>16.877120202205148</v>
      </c>
      <c r="Z58" s="141">
        <f t="shared" ca="1" si="42"/>
        <v>18.742003790750502</v>
      </c>
      <c r="AA58" s="141">
        <f t="shared" ca="1" si="43"/>
        <v>13.199684253655763</v>
      </c>
      <c r="AB58" s="141">
        <f t="shared" ca="1" si="44"/>
        <v>12.145045897835473</v>
      </c>
      <c r="AC58" s="224"/>
      <c r="AD58" s="147">
        <f t="shared" ca="1" si="45"/>
        <v>3.4219419554337924E-3</v>
      </c>
      <c r="AE58" s="147">
        <f t="shared" ca="1" si="46"/>
        <v>1.2831596916113709E-3</v>
      </c>
      <c r="AF58" s="147">
        <f t="shared" ca="1" si="47"/>
        <v>9.9069947996016411E-4</v>
      </c>
      <c r="AG58" s="147">
        <f t="shared" ca="1" si="48"/>
        <v>1.5562539495043847E-3</v>
      </c>
      <c r="AH58" s="147">
        <f t="shared" ca="1" si="49"/>
        <v>9.0310444747151194E-4</v>
      </c>
      <c r="AI58" s="147">
        <f t="shared" ca="1" si="50"/>
        <v>1.0844234678806417E-3</v>
      </c>
      <c r="AJ58" s="147">
        <f t="shared" ca="1" si="51"/>
        <v>1.6911651750016739E-3</v>
      </c>
      <c r="AK58" s="225"/>
    </row>
    <row r="59" spans="3:37" x14ac:dyDescent="0.25">
      <c r="C59" s="40"/>
      <c r="D59" s="280" t="s">
        <v>306</v>
      </c>
      <c r="E59" s="280"/>
      <c r="F59" s="280"/>
      <c r="G59" s="280"/>
      <c r="H59" s="280"/>
      <c r="I59" s="280"/>
      <c r="J59" s="280"/>
      <c r="K59" s="132"/>
      <c r="L59" s="280" t="s">
        <v>311</v>
      </c>
      <c r="M59" s="280"/>
      <c r="N59" s="280"/>
      <c r="O59" s="280"/>
      <c r="P59" s="280"/>
      <c r="Q59" s="280"/>
      <c r="R59" s="280"/>
      <c r="S59" s="64"/>
      <c r="T59" s="225"/>
      <c r="U59" s="227"/>
      <c r="V59" s="280" t="str">
        <f t="shared" si="38"/>
        <v>AP mmolc H+ eq /kWh</v>
      </c>
      <c r="W59" s="280"/>
      <c r="X59" s="280"/>
      <c r="Y59" s="280"/>
      <c r="Z59" s="280"/>
      <c r="AA59" s="280"/>
      <c r="AB59" s="280"/>
      <c r="AC59" s="224"/>
      <c r="AD59" s="280" t="str">
        <f t="shared" si="45"/>
        <v>HTP mCTUh/kWh</v>
      </c>
      <c r="AE59" s="280"/>
      <c r="AF59" s="280"/>
      <c r="AG59" s="280"/>
      <c r="AH59" s="280"/>
      <c r="AI59" s="280"/>
      <c r="AJ59" s="280"/>
      <c r="AK59" s="225"/>
    </row>
    <row r="60" spans="3:37" ht="15.75" x14ac:dyDescent="0.25">
      <c r="C60" s="40">
        <f t="shared" ref="C60:C65" si="52">C51</f>
        <v>0.9</v>
      </c>
      <c r="D60" s="141">
        <f ca="1">'Use Phase'!AE227</f>
        <v>0.21333426465750016</v>
      </c>
      <c r="E60" s="141">
        <f ca="1">'Use Phase'!AF227</f>
        <v>0.21070230602252957</v>
      </c>
      <c r="F60" s="141">
        <f ca="1">'Use Phase'!AG227</f>
        <v>0.14664152794530852</v>
      </c>
      <c r="G60" s="141">
        <f ca="1">'Use Phase'!AH227</f>
        <v>0.14147741691615082</v>
      </c>
      <c r="H60" s="141">
        <f ca="1">'Use Phase'!AI227</f>
        <v>0.13044792509824182</v>
      </c>
      <c r="I60" s="141">
        <f ca="1">'Use Phase'!AJ227</f>
        <v>0.12395274719211803</v>
      </c>
      <c r="J60" s="141">
        <f ca="1">'Use Phase'!AK227</f>
        <v>0.11377984219806608</v>
      </c>
      <c r="K60" s="132"/>
      <c r="L60" s="141">
        <f ca="1">'Use Phase'!AE247</f>
        <v>2.5164332612548121E-2</v>
      </c>
      <c r="M60" s="141">
        <f ca="1">'Use Phase'!AF247</f>
        <v>4.9602004562028491E-2</v>
      </c>
      <c r="N60" s="188">
        <f ca="1">'Use Phase'!AG247</f>
        <v>1.6262415054018788E-2</v>
      </c>
      <c r="O60" s="189">
        <f ca="1">'Use Phase'!AH247</f>
        <v>1.6205433156925273E-2</v>
      </c>
      <c r="P60" s="141">
        <f ca="1">'Use Phase'!AI247</f>
        <v>1.4923557150722463E-2</v>
      </c>
      <c r="Q60" s="141">
        <f ca="1">'Use Phase'!AJ247</f>
        <v>1.8150962631980225E-2</v>
      </c>
      <c r="R60" s="141">
        <f ca="1">'Use Phase'!AK247</f>
        <v>1.6495535217279127E-2</v>
      </c>
      <c r="S60" s="89"/>
      <c r="T60" s="225"/>
      <c r="U60" s="227">
        <f t="shared" si="37"/>
        <v>0.9</v>
      </c>
      <c r="V60" s="141">
        <f t="shared" ca="1" si="38"/>
        <v>0.21333426465750016</v>
      </c>
      <c r="W60" s="141">
        <f t="shared" ca="1" si="39"/>
        <v>0.21070230602252957</v>
      </c>
      <c r="X60" s="141">
        <f t="shared" ca="1" si="40"/>
        <v>0.14664152794530852</v>
      </c>
      <c r="Y60" s="141">
        <f t="shared" ca="1" si="41"/>
        <v>0.14147741691615082</v>
      </c>
      <c r="Z60" s="141">
        <f t="shared" ca="1" si="42"/>
        <v>0.13044792509824182</v>
      </c>
      <c r="AA60" s="141">
        <f t="shared" ca="1" si="43"/>
        <v>0.12395274719211803</v>
      </c>
      <c r="AB60" s="141">
        <f t="shared" ca="1" si="44"/>
        <v>0.11377984219806608</v>
      </c>
      <c r="AC60" s="224"/>
      <c r="AD60" s="141">
        <f t="shared" ca="1" si="45"/>
        <v>2.5164332612548121E-2</v>
      </c>
      <c r="AE60" s="141">
        <f t="shared" ca="1" si="46"/>
        <v>4.9602004562028491E-2</v>
      </c>
      <c r="AF60" s="141">
        <f t="shared" ca="1" si="47"/>
        <v>1.6262415054018788E-2</v>
      </c>
      <c r="AG60" s="141">
        <f t="shared" ca="1" si="48"/>
        <v>1.6205433156925273E-2</v>
      </c>
      <c r="AH60" s="141">
        <f t="shared" ca="1" si="49"/>
        <v>1.4923557150722463E-2</v>
      </c>
      <c r="AI60" s="141">
        <f t="shared" ca="1" si="50"/>
        <v>1.8150962631980225E-2</v>
      </c>
      <c r="AJ60" s="141">
        <f t="shared" ca="1" si="51"/>
        <v>1.6495535217279127E-2</v>
      </c>
      <c r="AK60" s="225"/>
    </row>
    <row r="61" spans="3:37" ht="15.75" thickBot="1" x14ac:dyDescent="0.3">
      <c r="C61" s="40">
        <f t="shared" si="52"/>
        <v>0.91</v>
      </c>
      <c r="D61" s="141">
        <f ca="1">'Use Phase'!AE228</f>
        <v>0.20472619581510998</v>
      </c>
      <c r="E61" s="141">
        <f ca="1">'Use Phase'!AF228</f>
        <v>0.20212315980250173</v>
      </c>
      <c r="F61" s="141">
        <f ca="1">'Use Phase'!AG228</f>
        <v>0.13876634631953585</v>
      </c>
      <c r="G61" s="141">
        <f ca="1">'Use Phase'!AH228</f>
        <v>0.13365898376322602</v>
      </c>
      <c r="H61" s="141">
        <f ca="1">'Use Phase'!AI228</f>
        <v>0.12275069515210726</v>
      </c>
      <c r="I61" s="141">
        <f ca="1">'Use Phase'!AJ228</f>
        <v>0.11632689282736945</v>
      </c>
      <c r="J61" s="141">
        <f ca="1">'Use Phase'!AK228</f>
        <v>0.10626577799808729</v>
      </c>
      <c r="K61" s="132"/>
      <c r="L61" s="141">
        <f ca="1">'Use Phase'!AE248</f>
        <v>2.3852700386036596E-2</v>
      </c>
      <c r="M61" s="141">
        <f ca="1">'Use Phase'!AF248</f>
        <v>4.8021826489918276E-2</v>
      </c>
      <c r="N61" s="141">
        <f ca="1">'Use Phase'!AG248</f>
        <v>1.5048606097381213E-2</v>
      </c>
      <c r="O61" s="141">
        <f ca="1">'Use Phase'!AH248</f>
        <v>1.4992250374981038E-2</v>
      </c>
      <c r="P61" s="141">
        <f ca="1">'Use Phase'!AI248</f>
        <v>1.3724460918296938E-2</v>
      </c>
      <c r="Q61" s="141">
        <f ca="1">'Use Phase'!AJ248</f>
        <v>1.6916400405255161E-2</v>
      </c>
      <c r="R61" s="141">
        <f ca="1">'Use Phase'!AK248</f>
        <v>1.5279164500605725E-2</v>
      </c>
      <c r="S61" s="89"/>
      <c r="T61" s="225"/>
      <c r="U61" s="227">
        <f t="shared" si="37"/>
        <v>0.91</v>
      </c>
      <c r="V61" s="141">
        <f t="shared" ca="1" si="38"/>
        <v>0.20472619581510998</v>
      </c>
      <c r="W61" s="141">
        <f t="shared" ca="1" si="39"/>
        <v>0.20212315980250173</v>
      </c>
      <c r="X61" s="141">
        <f t="shared" ca="1" si="40"/>
        <v>0.13876634631953585</v>
      </c>
      <c r="Y61" s="141">
        <f t="shared" ca="1" si="41"/>
        <v>0.13365898376322602</v>
      </c>
      <c r="Z61" s="141">
        <f t="shared" ca="1" si="42"/>
        <v>0.12275069515210726</v>
      </c>
      <c r="AA61" s="141">
        <f t="shared" ca="1" si="43"/>
        <v>0.11632689282736945</v>
      </c>
      <c r="AB61" s="141">
        <f t="shared" ca="1" si="44"/>
        <v>0.10626577799808729</v>
      </c>
      <c r="AC61" s="224"/>
      <c r="AD61" s="141">
        <f t="shared" ca="1" si="45"/>
        <v>2.3852700386036596E-2</v>
      </c>
      <c r="AE61" s="141">
        <f t="shared" ca="1" si="46"/>
        <v>4.8021826489918276E-2</v>
      </c>
      <c r="AF61" s="141">
        <f t="shared" ca="1" si="47"/>
        <v>1.5048606097381213E-2</v>
      </c>
      <c r="AG61" s="141">
        <f t="shared" ca="1" si="48"/>
        <v>1.4992250374981038E-2</v>
      </c>
      <c r="AH61" s="141">
        <f t="shared" ca="1" si="49"/>
        <v>1.3724460918296938E-2</v>
      </c>
      <c r="AI61" s="141">
        <f t="shared" ca="1" si="50"/>
        <v>1.6916400405255161E-2</v>
      </c>
      <c r="AJ61" s="141">
        <f t="shared" ca="1" si="51"/>
        <v>1.5279164500605725E-2</v>
      </c>
      <c r="AK61" s="225"/>
    </row>
    <row r="62" spans="3:37" ht="16.5" thickBot="1" x14ac:dyDescent="0.3">
      <c r="C62" s="40">
        <f t="shared" si="52"/>
        <v>0.92</v>
      </c>
      <c r="D62" s="142">
        <f ca="1">'Use Phase'!AE229</f>
        <v>0.19630525890407619</v>
      </c>
      <c r="E62" s="141">
        <f ca="1">'Use Phase'!AF229</f>
        <v>0.19373051676117017</v>
      </c>
      <c r="F62" s="142">
        <f ca="1">'Use Phase'!AG229</f>
        <v>0.1310623642943235</v>
      </c>
      <c r="G62" s="142">
        <f ca="1">'Use Phase'!AH229</f>
        <v>0.12601051654840834</v>
      </c>
      <c r="H62" s="141">
        <f ca="1">'Use Phase'!AI229</f>
        <v>0.11522079629175827</v>
      </c>
      <c r="I62" s="143">
        <f ca="1">'Use Phase'!AJ229</f>
        <v>0.1088668179053328</v>
      </c>
      <c r="J62" s="141">
        <f ca="1">'Use Phase'!AK229</f>
        <v>9.8915063019847191E-2</v>
      </c>
      <c r="K62" s="132"/>
      <c r="L62" s="142">
        <f ca="1">'Use Phase'!AE249</f>
        <v>2.2569581903579678E-2</v>
      </c>
      <c r="M62" s="141">
        <f ca="1">'Use Phase'!AF249</f>
        <v>4.6476000115027859E-2</v>
      </c>
      <c r="N62" s="144">
        <f ca="1">'Use Phase'!AG249</f>
        <v>1.3861184291974889E-2</v>
      </c>
      <c r="O62" s="144">
        <f ca="1">'Use Phase'!AH249</f>
        <v>1.3805441131774716E-2</v>
      </c>
      <c r="P62" s="152">
        <f ca="1">'Use Phase'!AI249</f>
        <v>1.2551431995271966E-2</v>
      </c>
      <c r="Q62" s="143">
        <f ca="1">'Use Phase'!AJ249</f>
        <v>1.5708676487806734E-2</v>
      </c>
      <c r="R62" s="188">
        <f ca="1">'Use Phase'!AK249</f>
        <v>1.4089236625599133E-2</v>
      </c>
      <c r="S62" s="89"/>
      <c r="T62" s="225"/>
      <c r="U62" s="227">
        <f t="shared" si="37"/>
        <v>0.92</v>
      </c>
      <c r="V62" s="226">
        <f t="shared" ca="1" si="38"/>
        <v>0.19630525890407619</v>
      </c>
      <c r="W62" s="141">
        <f t="shared" ca="1" si="39"/>
        <v>0.19373051676117017</v>
      </c>
      <c r="X62" s="142">
        <f t="shared" ca="1" si="40"/>
        <v>0.1310623642943235</v>
      </c>
      <c r="Y62" s="142">
        <f t="shared" ca="1" si="41"/>
        <v>0.12601051654840834</v>
      </c>
      <c r="Z62" s="141">
        <f t="shared" ca="1" si="42"/>
        <v>0.11522079629175827</v>
      </c>
      <c r="AA62" s="143">
        <f t="shared" ca="1" si="43"/>
        <v>0.1088668179053328</v>
      </c>
      <c r="AB62" s="141">
        <f t="shared" ca="1" si="44"/>
        <v>9.8915063019847191E-2</v>
      </c>
      <c r="AC62" s="224"/>
      <c r="AD62" s="226">
        <f t="shared" ca="1" si="45"/>
        <v>2.2569581903579678E-2</v>
      </c>
      <c r="AE62" s="141">
        <f t="shared" ca="1" si="46"/>
        <v>4.6476000115027859E-2</v>
      </c>
      <c r="AF62" s="142">
        <f t="shared" ca="1" si="47"/>
        <v>1.3861184291974889E-2</v>
      </c>
      <c r="AG62" s="142">
        <f t="shared" ca="1" si="48"/>
        <v>1.3805441131774716E-2</v>
      </c>
      <c r="AH62" s="199">
        <f t="shared" ca="1" si="49"/>
        <v>1.2551431995271966E-2</v>
      </c>
      <c r="AI62" s="143">
        <f t="shared" ca="1" si="50"/>
        <v>1.5708676487806734E-2</v>
      </c>
      <c r="AJ62" s="166">
        <f t="shared" ca="1" si="51"/>
        <v>1.4089236625599133E-2</v>
      </c>
      <c r="AK62" s="225"/>
    </row>
    <row r="63" spans="3:37" ht="15.75" thickBot="1" x14ac:dyDescent="0.3">
      <c r="C63" s="40">
        <f t="shared" si="52"/>
        <v>0.93</v>
      </c>
      <c r="D63" s="141">
        <f ca="1">'Use Phase'!AE230</f>
        <v>0.18806541741048399</v>
      </c>
      <c r="E63" s="142">
        <f ca="1">'Use Phase'!AF230</f>
        <v>0.18551836066696406</v>
      </c>
      <c r="F63" s="141">
        <f ca="1">'Use Phase'!AG230</f>
        <v>0.12352405930191143</v>
      </c>
      <c r="G63" s="141">
        <f ca="1">'Use Phase'!AH230</f>
        <v>0.11852653249950078</v>
      </c>
      <c r="H63" s="193">
        <f ca="1">'Use Phase'!AI230</f>
        <v>0.10785283074023401</v>
      </c>
      <c r="I63" s="141">
        <f ca="1">'Use Phase'!AJ230</f>
        <v>0.10156717470204971</v>
      </c>
      <c r="J63" s="144">
        <f ca="1">'Use Phase'!AK230</f>
        <v>9.1722427933612322E-2</v>
      </c>
      <c r="K63" s="132"/>
      <c r="L63" s="141">
        <f ca="1">'Use Phase'!AE250</f>
        <v>2.131405736698205E-2</v>
      </c>
      <c r="M63" s="142">
        <f ca="1">'Use Phase'!AF250</f>
        <v>4.4963417318092086E-2</v>
      </c>
      <c r="N63" s="141">
        <f ca="1">'Use Phase'!AG250</f>
        <v>1.2699298439373015E-2</v>
      </c>
      <c r="O63" s="141">
        <f ca="1">'Use Phase'!AH250</f>
        <v>1.2644154667992199E-2</v>
      </c>
      <c r="P63" s="142">
        <f ca="1">'Use Phase'!AI250</f>
        <v>1.1403629500699156E-2</v>
      </c>
      <c r="Q63" s="141">
        <f ca="1">'Use Phase'!AJ250</f>
        <v>1.4526925127722797E-2</v>
      </c>
      <c r="R63" s="142">
        <f ca="1">'Use Phase'!AK250</f>
        <v>1.2924898597366891E-2</v>
      </c>
      <c r="S63" s="89"/>
      <c r="T63" s="225"/>
      <c r="U63" s="227">
        <f t="shared" si="37"/>
        <v>0.93</v>
      </c>
      <c r="V63" s="141">
        <f t="shared" ca="1" si="38"/>
        <v>0.18806541741048399</v>
      </c>
      <c r="W63" s="142">
        <f t="shared" ca="1" si="39"/>
        <v>0.18551836066696406</v>
      </c>
      <c r="X63" s="141">
        <f t="shared" ca="1" si="40"/>
        <v>0.12352405930191143</v>
      </c>
      <c r="Y63" s="141">
        <f t="shared" ca="1" si="41"/>
        <v>0.11852653249950078</v>
      </c>
      <c r="Z63" s="142">
        <f t="shared" ca="1" si="42"/>
        <v>0.10785283074023401</v>
      </c>
      <c r="AA63" s="141">
        <f t="shared" ca="1" si="43"/>
        <v>0.10156717470204971</v>
      </c>
      <c r="AB63" s="234">
        <f t="shared" ca="1" si="44"/>
        <v>9.1722427933612322E-2</v>
      </c>
      <c r="AC63" s="224"/>
      <c r="AD63" s="141">
        <f t="shared" ca="1" si="45"/>
        <v>2.131405736698205E-2</v>
      </c>
      <c r="AE63" s="142">
        <f t="shared" ca="1" si="46"/>
        <v>4.4963417318092086E-2</v>
      </c>
      <c r="AF63" s="141">
        <f t="shared" ca="1" si="47"/>
        <v>1.2699298439373015E-2</v>
      </c>
      <c r="AG63" s="141">
        <f t="shared" ca="1" si="48"/>
        <v>1.2644154667992199E-2</v>
      </c>
      <c r="AH63" s="142">
        <f t="shared" ca="1" si="49"/>
        <v>1.1403629500699156E-2</v>
      </c>
      <c r="AI63" s="141">
        <f t="shared" ca="1" si="50"/>
        <v>1.4526925127722797E-2</v>
      </c>
      <c r="AJ63" s="232">
        <f t="shared" ca="1" si="51"/>
        <v>1.2924898597366891E-2</v>
      </c>
      <c r="AK63" s="225"/>
    </row>
    <row r="64" spans="3:37" ht="15.75" x14ac:dyDescent="0.25">
      <c r="C64" s="40">
        <f t="shared" si="52"/>
        <v>0.94</v>
      </c>
      <c r="D64" s="141">
        <f ca="1">'Use Phase'!AE231</f>
        <v>0.18000089169335126</v>
      </c>
      <c r="E64" s="141">
        <f ca="1">'Use Phase'!AF231</f>
        <v>0.17748093129816669</v>
      </c>
      <c r="F64" s="141">
        <f ca="1">'Use Phase'!AG231</f>
        <v>0.11614614377742312</v>
      </c>
      <c r="G64" s="188">
        <f ca="1">'Use Phase'!AH231</f>
        <v>0.1112017821537615</v>
      </c>
      <c r="H64" s="189">
        <f ca="1">'Use Phase'!AI231</f>
        <v>0.10064163041321034</v>
      </c>
      <c r="I64" s="141">
        <f ca="1">'Use Phase'!AJ231</f>
        <v>9.442284305628329E-2</v>
      </c>
      <c r="J64" s="141">
        <f ca="1">'Use Phase'!AK231</f>
        <v>8.4682827636446315E-2</v>
      </c>
      <c r="K64" s="133"/>
      <c r="L64" s="141">
        <f ca="1">'Use Phase'!AE251</f>
        <v>2.0085246118397151E-2</v>
      </c>
      <c r="M64" s="141">
        <f ca="1">'Use Phase'!AF251</f>
        <v>4.3483017133857084E-2</v>
      </c>
      <c r="N64" s="141">
        <f ca="1">'Use Phase'!AG251</f>
        <v>1.1562133562358424E-2</v>
      </c>
      <c r="O64" s="141">
        <f ca="1">'Use Phase'!AH251</f>
        <v>1.1507576426843361E-2</v>
      </c>
      <c r="P64" s="141">
        <f ca="1">'Use Phase'!AI251</f>
        <v>1.0280248335798112E-2</v>
      </c>
      <c r="Q64" s="141">
        <f ca="1">'Use Phase'!AJ251</f>
        <v>1.3370317413598098E-2</v>
      </c>
      <c r="R64" s="141">
        <f ca="1">'Use Phase'!AK251</f>
        <v>1.1785333718671511E-2</v>
      </c>
      <c r="S64" s="89"/>
      <c r="T64" s="225"/>
      <c r="U64" s="227">
        <f t="shared" si="37"/>
        <v>0.94</v>
      </c>
      <c r="V64" s="141">
        <f t="shared" ca="1" si="38"/>
        <v>0.18000089169335126</v>
      </c>
      <c r="W64" s="141">
        <f t="shared" ca="1" si="39"/>
        <v>0.17748093129816669</v>
      </c>
      <c r="X64" s="141">
        <f t="shared" ca="1" si="40"/>
        <v>0.11614614377742312</v>
      </c>
      <c r="Y64" s="141">
        <f t="shared" ca="1" si="41"/>
        <v>0.1112017821537615</v>
      </c>
      <c r="Z64" s="141">
        <f t="shared" ca="1" si="42"/>
        <v>0.10064163041321034</v>
      </c>
      <c r="AA64" s="141">
        <f t="shared" ca="1" si="43"/>
        <v>9.442284305628329E-2</v>
      </c>
      <c r="AB64" s="141">
        <f t="shared" ca="1" si="44"/>
        <v>8.4682827636446315E-2</v>
      </c>
      <c r="AC64" s="224"/>
      <c r="AD64" s="141">
        <f t="shared" ca="1" si="45"/>
        <v>2.0085246118397151E-2</v>
      </c>
      <c r="AE64" s="141">
        <f t="shared" ca="1" si="46"/>
        <v>4.3483017133857084E-2</v>
      </c>
      <c r="AF64" s="141">
        <f t="shared" ca="1" si="47"/>
        <v>1.1562133562358424E-2</v>
      </c>
      <c r="AG64" s="141">
        <f t="shared" ca="1" si="48"/>
        <v>1.1507576426843361E-2</v>
      </c>
      <c r="AH64" s="141">
        <f t="shared" ca="1" si="49"/>
        <v>1.0280248335798112E-2</v>
      </c>
      <c r="AI64" s="141">
        <f t="shared" ca="1" si="50"/>
        <v>1.3370317413598098E-2</v>
      </c>
      <c r="AJ64" s="141">
        <f t="shared" ca="1" si="51"/>
        <v>1.1785333718671511E-2</v>
      </c>
      <c r="AK64" s="225"/>
    </row>
    <row r="65" spans="2:37" ht="15.75" x14ac:dyDescent="0.25">
      <c r="C65" s="40">
        <f t="shared" si="52"/>
        <v>0.95</v>
      </c>
      <c r="D65" s="141">
        <f ca="1">'Use Phase'!AE232</f>
        <v>0.17210614546500014</v>
      </c>
      <c r="E65" s="141">
        <f ca="1">'Use Phase'!AF232</f>
        <v>0.16961271096871225</v>
      </c>
      <c r="F65" s="189">
        <f ca="1">'Use Phase'!AG232</f>
        <v>0.1089235527902923</v>
      </c>
      <c r="G65" s="141">
        <f ca="1">'Use Phase'!AH232</f>
        <v>0.1040312370784587</v>
      </c>
      <c r="H65" s="141">
        <f ca="1">'Use Phase'!AI232</f>
        <v>9.3582244829913341E-2</v>
      </c>
      <c r="I65" s="141">
        <f ca="1">'Use Phase'!AJ232</f>
        <v>8.7428918392532889E-2</v>
      </c>
      <c r="J65" s="141">
        <f ca="1">'Use Phase'!AK232</f>
        <v>7.7791429450799449E-2</v>
      </c>
      <c r="K65" s="132"/>
      <c r="L65" s="141">
        <f ca="1">'Use Phase'!AE252</f>
        <v>1.8882304580308752E-2</v>
      </c>
      <c r="M65" s="141">
        <f ca="1">'Use Phase'!AF252</f>
        <v>4.2033783269290158E-2</v>
      </c>
      <c r="N65" s="141">
        <f ca="1">'Use Phase'!AG252</f>
        <v>1.0448908998544117E-2</v>
      </c>
      <c r="O65" s="141">
        <f ca="1">'Use Phase'!AH252</f>
        <v>1.0394926148666054E-2</v>
      </c>
      <c r="P65" s="141">
        <f ca="1">'Use Phase'!AI252</f>
        <v>9.18051730068444E-3</v>
      </c>
      <c r="Q65" s="141">
        <f ca="1">'Use Phase'!AJ252</f>
        <v>1.2238059335560218E-2</v>
      </c>
      <c r="R65" s="141">
        <f ca="1">'Use Phase'!AK252</f>
        <v>1.0669759679527595E-2</v>
      </c>
      <c r="S65" s="89"/>
      <c r="T65" s="225"/>
      <c r="U65" s="227">
        <f t="shared" si="37"/>
        <v>0.95</v>
      </c>
      <c r="V65" s="141">
        <f t="shared" ca="1" si="38"/>
        <v>0.17210614546500014</v>
      </c>
      <c r="W65" s="141">
        <f t="shared" ca="1" si="39"/>
        <v>0.16961271096871225</v>
      </c>
      <c r="X65" s="141">
        <f t="shared" ca="1" si="40"/>
        <v>0.1089235527902923</v>
      </c>
      <c r="Y65" s="141">
        <f t="shared" ca="1" si="41"/>
        <v>0.1040312370784587</v>
      </c>
      <c r="Z65" s="141">
        <f t="shared" ca="1" si="42"/>
        <v>9.3582244829913341E-2</v>
      </c>
      <c r="AA65" s="141">
        <f t="shared" ca="1" si="43"/>
        <v>8.7428918392532889E-2</v>
      </c>
      <c r="AB65" s="141">
        <f t="shared" ca="1" si="44"/>
        <v>7.7791429450799449E-2</v>
      </c>
      <c r="AC65" s="224"/>
      <c r="AD65" s="141">
        <f t="shared" ca="1" si="45"/>
        <v>1.8882304580308752E-2</v>
      </c>
      <c r="AE65" s="141">
        <f t="shared" ca="1" si="46"/>
        <v>4.2033783269290158E-2</v>
      </c>
      <c r="AF65" s="141">
        <f t="shared" ca="1" si="47"/>
        <v>1.0448908998544117E-2</v>
      </c>
      <c r="AG65" s="141">
        <f t="shared" ca="1" si="48"/>
        <v>1.0394926148666054E-2</v>
      </c>
      <c r="AH65" s="141">
        <f t="shared" ca="1" si="49"/>
        <v>9.18051730068444E-3</v>
      </c>
      <c r="AI65" s="141">
        <f t="shared" ca="1" si="50"/>
        <v>1.2238059335560218E-2</v>
      </c>
      <c r="AJ65" s="141">
        <f t="shared" ca="1" si="51"/>
        <v>1.0669759679527595E-2</v>
      </c>
      <c r="AK65" s="225"/>
    </row>
    <row r="66" spans="2:37" x14ac:dyDescent="0.25">
      <c r="C66" s="40">
        <f t="shared" ref="C66:C67" si="53">C57</f>
        <v>0.96</v>
      </c>
      <c r="D66" s="141">
        <f ca="1">'Use Phase'!AE233</f>
        <v>0.16437587311640642</v>
      </c>
      <c r="E66" s="141">
        <f ca="1">'Use Phase'!AF233</f>
        <v>0.16190841189612151</v>
      </c>
      <c r="F66" s="141">
        <f ca="1">'Use Phase'!AG233</f>
        <v>0.10185143244872678</v>
      </c>
      <c r="G66" s="141">
        <f ca="1">'Use Phase'!AH233</f>
        <v>9.7010078358891458E-2</v>
      </c>
      <c r="H66" s="141">
        <f ca="1">'Use Phase'!AI233</f>
        <v>8.6669929779601765E-2</v>
      </c>
      <c r="I66" s="141">
        <f ca="1">'Use Phase'!AJ233</f>
        <v>8.0580700492610693E-2</v>
      </c>
      <c r="J66" s="141">
        <f ca="1">'Use Phase'!AK233</f>
        <v>7.1043602060686981E-2</v>
      </c>
      <c r="K66" s="132"/>
      <c r="L66" s="141">
        <f ca="1">'Use Phase'!AE253</f>
        <v>1.7704424324263876E-2</v>
      </c>
      <c r="M66" s="141">
        <f ca="1">'Use Phase'!AF253</f>
        <v>4.0614741776901719E-2</v>
      </c>
      <c r="N66" s="141">
        <f ca="1">'Use Phase'!AG253</f>
        <v>9.3588766131426169E-3</v>
      </c>
      <c r="O66" s="141">
        <f ca="1">'Use Phase'!AH253</f>
        <v>9.3054560846174521E-3</v>
      </c>
      <c r="P66" s="141">
        <f ca="1">'Use Phase'!AI253</f>
        <v>8.1036973288023152E-3</v>
      </c>
      <c r="Q66" s="141">
        <f ca="1">'Use Phase'!AJ253</f>
        <v>1.1129389967481468E-2</v>
      </c>
      <c r="R66" s="141">
        <f ca="1">'Use Phase'!AK253</f>
        <v>9.577426766199184E-3</v>
      </c>
      <c r="S66" s="89"/>
      <c r="T66" s="225"/>
      <c r="U66" s="227">
        <f t="shared" si="37"/>
        <v>0.96</v>
      </c>
      <c r="V66" s="141">
        <f t="shared" ca="1" si="38"/>
        <v>0.16437587311640642</v>
      </c>
      <c r="W66" s="141">
        <f t="shared" ca="1" si="39"/>
        <v>0.16190841189612151</v>
      </c>
      <c r="X66" s="141">
        <f t="shared" ca="1" si="40"/>
        <v>0.10185143244872678</v>
      </c>
      <c r="Y66" s="141">
        <f t="shared" ca="1" si="41"/>
        <v>9.7010078358891458E-2</v>
      </c>
      <c r="Z66" s="141">
        <f t="shared" ca="1" si="42"/>
        <v>8.6669929779601765E-2</v>
      </c>
      <c r="AA66" s="141">
        <f t="shared" ca="1" si="43"/>
        <v>8.0580700492610693E-2</v>
      </c>
      <c r="AB66" s="141">
        <f t="shared" ca="1" si="44"/>
        <v>7.1043602060686981E-2</v>
      </c>
      <c r="AC66" s="224"/>
      <c r="AD66" s="141">
        <f t="shared" ca="1" si="45"/>
        <v>1.7704424324263876E-2</v>
      </c>
      <c r="AE66" s="141">
        <f t="shared" ca="1" si="46"/>
        <v>4.0614741776901719E-2</v>
      </c>
      <c r="AF66" s="141">
        <f t="shared" ca="1" si="47"/>
        <v>9.3588766131426169E-3</v>
      </c>
      <c r="AG66" s="141">
        <f t="shared" ca="1" si="48"/>
        <v>9.3054560846174521E-3</v>
      </c>
      <c r="AH66" s="141">
        <f t="shared" ca="1" si="49"/>
        <v>8.1036973288023152E-3</v>
      </c>
      <c r="AI66" s="141">
        <f t="shared" ca="1" si="50"/>
        <v>1.1129389967481468E-2</v>
      </c>
      <c r="AJ66" s="141">
        <f t="shared" ca="1" si="51"/>
        <v>9.577426766199184E-3</v>
      </c>
      <c r="AK66" s="225"/>
    </row>
    <row r="67" spans="2:37" x14ac:dyDescent="0.25">
      <c r="C67" s="40">
        <f t="shared" si="53"/>
        <v>0.97</v>
      </c>
      <c r="D67" s="141">
        <f ca="1">'Use Phase'!AE234</f>
        <v>0.15680498782654659</v>
      </c>
      <c r="E67" s="141">
        <f ca="1">'Use Phase'!AF234</f>
        <v>0.15436296435080069</v>
      </c>
      <c r="F67" s="141">
        <f ca="1">'Use Phase'!AG234</f>
        <v>9.4925129021420321E-2</v>
      </c>
      <c r="G67" s="141">
        <f ca="1">'Use Phase'!AH234</f>
        <v>9.0133685798490501E-2</v>
      </c>
      <c r="H67" s="141">
        <f ca="1">'Use Phase'!AI234</f>
        <v>7.9900136689090392E-2</v>
      </c>
      <c r="I67" s="141">
        <f ca="1">'Use Phase'!AJ234</f>
        <v>7.3873682961759043E-2</v>
      </c>
      <c r="J67" s="141">
        <f ca="1">'Use Phase'!AK234</f>
        <v>6.44349051322263E-2</v>
      </c>
      <c r="K67" s="132"/>
      <c r="L67" s="141">
        <f ca="1">'Use Phase'!AE254</f>
        <v>1.6550830259065279E-2</v>
      </c>
      <c r="M67" s="141">
        <f ca="1">'Use Phase'!AF254</f>
        <v>3.922495887198521E-2</v>
      </c>
      <c r="N67" s="141">
        <f ca="1">'Use Phase'!AG254</f>
        <v>8.2913191222854787E-3</v>
      </c>
      <c r="O67" s="141">
        <f ca="1">'Use Phase'!AH254</f>
        <v>8.23844932085851E-3</v>
      </c>
      <c r="P67" s="141">
        <f ca="1">'Use Phase'!AI254</f>
        <v>7.0490798305672415E-3</v>
      </c>
      <c r="Q67" s="141">
        <f ca="1">'Use Phase'!AJ254</f>
        <v>1.0043579761631144E-2</v>
      </c>
      <c r="R67" s="141">
        <f ca="1">'Use Phase'!AK254</f>
        <v>8.5076161809806393E-3</v>
      </c>
      <c r="S67" s="89"/>
      <c r="T67" s="225"/>
      <c r="U67" s="233">
        <f t="shared" si="37"/>
        <v>0.97</v>
      </c>
      <c r="V67" s="141">
        <f t="shared" ca="1" si="38"/>
        <v>0.15680498782654659</v>
      </c>
      <c r="W67" s="141">
        <f t="shared" ca="1" si="39"/>
        <v>0.15436296435080069</v>
      </c>
      <c r="X67" s="141">
        <f t="shared" ca="1" si="40"/>
        <v>9.4925129021420321E-2</v>
      </c>
      <c r="Y67" s="141">
        <f t="shared" ca="1" si="41"/>
        <v>9.0133685798490501E-2</v>
      </c>
      <c r="Z67" s="141">
        <f t="shared" ca="1" si="42"/>
        <v>7.9900136689090392E-2</v>
      </c>
      <c r="AA67" s="141">
        <f t="shared" ca="1" si="43"/>
        <v>7.3873682961759043E-2</v>
      </c>
      <c r="AB67" s="141">
        <f t="shared" ca="1" si="44"/>
        <v>6.44349051322263E-2</v>
      </c>
      <c r="AC67" s="224"/>
      <c r="AD67" s="141">
        <f t="shared" ca="1" si="45"/>
        <v>1.6550830259065279E-2</v>
      </c>
      <c r="AE67" s="141">
        <f t="shared" ca="1" si="46"/>
        <v>3.922495887198521E-2</v>
      </c>
      <c r="AF67" s="141">
        <f t="shared" ca="1" si="47"/>
        <v>8.2913191222854787E-3</v>
      </c>
      <c r="AG67" s="141">
        <f t="shared" ca="1" si="48"/>
        <v>8.23844932085851E-3</v>
      </c>
      <c r="AH67" s="141">
        <f t="shared" ca="1" si="49"/>
        <v>7.0490798305672415E-3</v>
      </c>
      <c r="AI67" s="141">
        <f t="shared" ca="1" si="50"/>
        <v>1.0043579761631144E-2</v>
      </c>
      <c r="AJ67" s="141">
        <f t="shared" ca="1" si="51"/>
        <v>8.5076161809806393E-3</v>
      </c>
      <c r="AK67" s="225"/>
    </row>
    <row r="68" spans="2:37" x14ac:dyDescent="0.25">
      <c r="B68" s="83"/>
      <c r="C68" s="83"/>
      <c r="D68" s="83"/>
      <c r="E68" s="83"/>
      <c r="F68" s="83"/>
      <c r="G68" s="83"/>
      <c r="H68" s="83"/>
      <c r="I68" s="83"/>
      <c r="J68" s="88"/>
      <c r="K68" s="64"/>
      <c r="L68" s="83"/>
      <c r="M68" s="83"/>
      <c r="N68" s="83"/>
      <c r="O68" s="83"/>
      <c r="P68" s="83"/>
      <c r="Q68" s="83"/>
      <c r="R68" s="88"/>
      <c r="S68" s="89"/>
      <c r="U68" s="224"/>
      <c r="V68" s="224"/>
      <c r="W68" s="224"/>
      <c r="X68" s="224"/>
      <c r="Y68" s="224"/>
      <c r="Z68" s="224"/>
      <c r="AA68" s="224"/>
      <c r="AB68" s="224"/>
      <c r="AC68" s="224"/>
      <c r="AD68" s="224"/>
      <c r="AE68" s="224"/>
      <c r="AF68" s="224"/>
      <c r="AG68" s="224"/>
      <c r="AH68" s="224"/>
      <c r="AI68" s="224"/>
      <c r="AJ68" s="224"/>
      <c r="AK68" s="225"/>
    </row>
    <row r="69" spans="2:37" x14ac:dyDescent="0.25">
      <c r="U69" s="197"/>
      <c r="V69" s="197"/>
      <c r="W69" s="197"/>
      <c r="X69" s="197"/>
      <c r="Y69" s="197"/>
      <c r="Z69" s="197"/>
      <c r="AA69" s="197"/>
      <c r="AB69" s="197"/>
      <c r="AC69" s="197"/>
      <c r="AD69" s="197"/>
      <c r="AE69" s="197"/>
      <c r="AF69" s="197"/>
      <c r="AG69" s="197"/>
      <c r="AH69" s="197"/>
      <c r="AI69" s="197"/>
      <c r="AJ69" s="197"/>
    </row>
    <row r="70" spans="2:37" x14ac:dyDescent="0.25">
      <c r="U70" s="197"/>
      <c r="V70" s="197"/>
      <c r="W70" s="197"/>
      <c r="X70" s="197"/>
      <c r="Y70" s="197"/>
      <c r="Z70" s="197"/>
      <c r="AA70" s="197"/>
      <c r="AB70" s="197"/>
      <c r="AC70" s="197"/>
      <c r="AD70" s="197"/>
      <c r="AE70" s="197"/>
      <c r="AF70" s="197"/>
      <c r="AG70" s="197"/>
      <c r="AH70" s="197"/>
      <c r="AI70" s="197"/>
      <c r="AJ70" s="197"/>
    </row>
    <row r="71" spans="2:37" x14ac:dyDescent="0.25">
      <c r="U71" s="197"/>
      <c r="V71" s="197"/>
      <c r="W71" s="197"/>
      <c r="X71" s="197"/>
      <c r="Y71" s="197"/>
      <c r="Z71" s="197"/>
      <c r="AA71" s="197"/>
      <c r="AB71" s="197"/>
      <c r="AC71" s="197"/>
      <c r="AD71" s="197"/>
      <c r="AE71" s="197"/>
      <c r="AF71" s="197"/>
      <c r="AG71" s="197"/>
      <c r="AH71" s="197"/>
      <c r="AI71" s="197"/>
      <c r="AJ71" s="197"/>
    </row>
    <row r="72" spans="2:37" x14ac:dyDescent="0.25">
      <c r="U72" s="197"/>
      <c r="V72" s="197"/>
      <c r="W72" s="197"/>
      <c r="X72" s="197"/>
      <c r="Y72" s="197"/>
      <c r="Z72" s="197"/>
      <c r="AA72" s="197"/>
      <c r="AB72" s="197"/>
      <c r="AC72" s="197"/>
      <c r="AD72" s="197"/>
      <c r="AE72" s="197"/>
      <c r="AF72" s="197"/>
      <c r="AG72" s="197"/>
      <c r="AH72" s="197"/>
      <c r="AI72" s="197"/>
      <c r="AJ72" s="197"/>
    </row>
    <row r="73" spans="2:37" ht="40.5" x14ac:dyDescent="0.25">
      <c r="C73" s="90" t="s">
        <v>308</v>
      </c>
      <c r="D73" s="85" t="str">
        <f ca="1">D49</f>
        <v>NaNMC</v>
      </c>
      <c r="E73" s="85" t="str">
        <f t="shared" ref="E73:J73" ca="1" si="54">E49</f>
        <v>NaMVP</v>
      </c>
      <c r="F73" s="85" t="str">
        <f t="shared" ca="1" si="54"/>
        <v>NaMMO</v>
      </c>
      <c r="G73" s="85" t="str">
        <f t="shared" ca="1" si="54"/>
        <v>NaNMMT</v>
      </c>
      <c r="H73" s="139" t="str">
        <f t="shared" ca="1" si="54"/>
        <v>NaPBA</v>
      </c>
      <c r="I73" s="138" t="str">
        <f t="shared" ca="1" si="54"/>
        <v>LiNMC</v>
      </c>
      <c r="J73" s="85" t="str">
        <f t="shared" ca="1" si="54"/>
        <v>LiFP</v>
      </c>
      <c r="K73" s="64">
        <f t="shared" ref="K73" si="55">K50</f>
        <v>0</v>
      </c>
      <c r="L73" s="86" t="str">
        <f ca="1">L49</f>
        <v>NaNMC</v>
      </c>
      <c r="M73" s="85" t="str">
        <f t="shared" ref="M73:R73" ca="1" si="56">M49</f>
        <v>NaMVP</v>
      </c>
      <c r="N73" s="85" t="str">
        <f t="shared" ca="1" si="56"/>
        <v>NaMMO</v>
      </c>
      <c r="O73" s="85" t="str">
        <f t="shared" ca="1" si="56"/>
        <v>NaNMMT</v>
      </c>
      <c r="P73" s="139" t="str">
        <f t="shared" ca="1" si="56"/>
        <v>NaPBA</v>
      </c>
      <c r="Q73" s="138" t="str">
        <f t="shared" ca="1" si="56"/>
        <v>LiNMC</v>
      </c>
      <c r="R73" s="85" t="str">
        <f t="shared" ca="1" si="56"/>
        <v>LiFP</v>
      </c>
      <c r="S73" s="87"/>
      <c r="U73" s="260" t="str">
        <f>C73</f>
        <v>En. Dens.</v>
      </c>
      <c r="V73" s="217" t="str">
        <f t="shared" ref="V73:AJ73" ca="1" si="57">D73</f>
        <v>NaNMC</v>
      </c>
      <c r="W73" s="217" t="str">
        <f t="shared" ca="1" si="57"/>
        <v>NaMVP</v>
      </c>
      <c r="X73" s="217" t="str">
        <f t="shared" ca="1" si="57"/>
        <v>NaMMO</v>
      </c>
      <c r="Y73" s="217" t="str">
        <f t="shared" ca="1" si="57"/>
        <v>NaNMMT</v>
      </c>
      <c r="Z73" s="218" t="str">
        <f t="shared" ca="1" si="57"/>
        <v>NaPBA</v>
      </c>
      <c r="AA73" s="219" t="str">
        <f t="shared" ca="1" si="57"/>
        <v>LiNMC</v>
      </c>
      <c r="AB73" s="217" t="str">
        <f t="shared" ca="1" si="57"/>
        <v>LiFP</v>
      </c>
      <c r="AC73" s="197"/>
      <c r="AD73" s="220" t="str">
        <f t="shared" ca="1" si="57"/>
        <v>NaNMC</v>
      </c>
      <c r="AE73" s="217" t="str">
        <f t="shared" ca="1" si="57"/>
        <v>NaMVP</v>
      </c>
      <c r="AF73" s="217" t="str">
        <f t="shared" ca="1" si="57"/>
        <v>NaMMO</v>
      </c>
      <c r="AG73" s="217" t="str">
        <f t="shared" ca="1" si="57"/>
        <v>NaNMMT</v>
      </c>
      <c r="AH73" s="218" t="str">
        <f t="shared" ca="1" si="57"/>
        <v>NaPBA</v>
      </c>
      <c r="AI73" s="219" t="str">
        <f t="shared" ca="1" si="57"/>
        <v>LiNMC</v>
      </c>
      <c r="AJ73" s="217" t="str">
        <f t="shared" ca="1" si="57"/>
        <v>LiFP</v>
      </c>
      <c r="AK73" s="87"/>
    </row>
    <row r="74" spans="2:37" s="64" customFormat="1" x14ac:dyDescent="0.25">
      <c r="C74" s="96" t="s">
        <v>111</v>
      </c>
      <c r="D74" s="289" t="s">
        <v>304</v>
      </c>
      <c r="E74" s="289"/>
      <c r="F74" s="289"/>
      <c r="G74" s="289"/>
      <c r="H74" s="289"/>
      <c r="I74" s="289"/>
      <c r="J74" s="289"/>
      <c r="L74" s="289" t="s">
        <v>305</v>
      </c>
      <c r="M74" s="289"/>
      <c r="N74" s="289"/>
      <c r="O74" s="289"/>
      <c r="P74" s="289"/>
      <c r="Q74" s="289"/>
      <c r="R74" s="289"/>
      <c r="S74" s="91"/>
      <c r="U74" s="249" t="str">
        <f t="shared" ref="U74:U113" si="58">C74</f>
        <v>Wh/kg</v>
      </c>
      <c r="V74" s="281" t="str">
        <f t="shared" ref="V74:V113" si="59">D74</f>
        <v>GWP kgCO2 eq /kWh</v>
      </c>
      <c r="W74" s="281"/>
      <c r="X74" s="281"/>
      <c r="Y74" s="281"/>
      <c r="Z74" s="281"/>
      <c r="AA74" s="281"/>
      <c r="AB74" s="281"/>
      <c r="AC74" s="224"/>
      <c r="AD74" s="281" t="str">
        <f t="shared" ref="AD74:AD113" si="60">L74</f>
        <v>ADP gSb eq./kWh</v>
      </c>
      <c r="AE74" s="281"/>
      <c r="AF74" s="281"/>
      <c r="AG74" s="281"/>
      <c r="AH74" s="281"/>
      <c r="AI74" s="281"/>
      <c r="AJ74" s="281"/>
      <c r="AK74" s="225"/>
    </row>
    <row r="75" spans="2:37" x14ac:dyDescent="0.25">
      <c r="C75">
        <f>Resume_SensAnal!M31</f>
        <v>100</v>
      </c>
      <c r="D75" s="127">
        <f>Resume_SensAnal!N31</f>
        <v>74.634416786406106</v>
      </c>
      <c r="E75" s="127">
        <f>Resume_SensAnal!O31</f>
        <v>124.0010586708315</v>
      </c>
      <c r="F75" s="127">
        <f>Resume_SensAnal!P31</f>
        <v>72.250351008553309</v>
      </c>
      <c r="G75" s="127">
        <f>Resume_SensAnal!Q31</f>
        <v>64.053507170726675</v>
      </c>
      <c r="H75" s="127">
        <f>Resume_SensAnal!R31</f>
        <v>91.756549394718675</v>
      </c>
      <c r="I75" s="127">
        <f>Resume_SensAnal!S31</f>
        <v>74.612700328771965</v>
      </c>
      <c r="J75" s="127">
        <f>Resume_SensAnal!T31</f>
        <v>84.980130970379548</v>
      </c>
      <c r="K75" s="64">
        <f>Resume_SensAnal!U31</f>
        <v>0</v>
      </c>
      <c r="L75" s="125">
        <f>Resume_SensAnal!N87*1000</f>
        <v>10.848488728739989</v>
      </c>
      <c r="M75" s="125">
        <f>Resume_SensAnal!O87*1000</f>
        <v>5.9649798137368348</v>
      </c>
      <c r="N75" s="125">
        <f>Resume_SensAnal!P87*1000</f>
        <v>2.2824027134559497</v>
      </c>
      <c r="O75" s="125">
        <f>Resume_SensAnal!Q87*1000</f>
        <v>5.0994819016699307</v>
      </c>
      <c r="P75" s="125">
        <f>Resume_SensAnal!R87*1000</f>
        <v>2.6465533462961819</v>
      </c>
      <c r="Q75" s="125">
        <f>Resume_SensAnal!S87*1000</f>
        <v>4.6363236747274366</v>
      </c>
      <c r="R75" s="125">
        <f>Resume_SensAnal!T87*1000</f>
        <v>11.495486083496905</v>
      </c>
      <c r="U75" s="224">
        <f t="shared" si="58"/>
        <v>100</v>
      </c>
      <c r="V75" s="257">
        <f t="shared" si="59"/>
        <v>74.634416786406106</v>
      </c>
      <c r="W75" s="257">
        <f t="shared" ref="W75:W113" si="61">E75</f>
        <v>124.0010586708315</v>
      </c>
      <c r="X75" s="257">
        <f t="shared" ref="X75:X113" si="62">F75</f>
        <v>72.250351008553309</v>
      </c>
      <c r="Y75" s="257">
        <f t="shared" ref="Y75:Y113" si="63">G75</f>
        <v>64.053507170726675</v>
      </c>
      <c r="Z75" s="257">
        <f t="shared" ref="Z75:Z113" si="64">H75</f>
        <v>91.756549394718675</v>
      </c>
      <c r="AA75" s="257">
        <f t="shared" ref="AA75:AA113" si="65">I75</f>
        <v>74.612700328771965</v>
      </c>
      <c r="AB75" s="257">
        <f t="shared" ref="AB75:AB113" si="66">J75</f>
        <v>84.980130970379548</v>
      </c>
      <c r="AC75" s="224"/>
      <c r="AD75" s="252">
        <f t="shared" si="60"/>
        <v>10.848488728739989</v>
      </c>
      <c r="AE75" s="252">
        <f t="shared" ref="AE75:AE113" si="67">M75</f>
        <v>5.9649798137368348</v>
      </c>
      <c r="AF75" s="252">
        <f t="shared" ref="AF75:AF113" si="68">N75</f>
        <v>2.2824027134559497</v>
      </c>
      <c r="AG75" s="252">
        <f t="shared" ref="AG75:AG113" si="69">O75</f>
        <v>5.0994819016699307</v>
      </c>
      <c r="AH75" s="252">
        <f t="shared" ref="AH75:AH113" si="70">P75</f>
        <v>2.6465533462961819</v>
      </c>
      <c r="AI75" s="252">
        <f t="shared" ref="AI75:AI113" si="71">Q75</f>
        <v>4.6363236747274366</v>
      </c>
      <c r="AJ75" s="252">
        <f t="shared" ref="AJ75:AJ113" si="72">R75</f>
        <v>11.495486083496905</v>
      </c>
      <c r="AK75" s="225"/>
    </row>
    <row r="76" spans="2:37" ht="15.75" thickBot="1" x14ac:dyDescent="0.3">
      <c r="C76" s="64">
        <f>Resume_SensAnal!M32</f>
        <v>110</v>
      </c>
      <c r="D76" s="128">
        <f>Resume_SensAnal!N32</f>
        <v>67.84946980582373</v>
      </c>
      <c r="E76" s="128">
        <f>Resume_SensAnal!O32</f>
        <v>112.72823515530136</v>
      </c>
      <c r="F76" s="128">
        <f>Resume_SensAnal!P32</f>
        <v>65.682137280503014</v>
      </c>
      <c r="G76" s="128">
        <f>Resume_SensAnal!Q32</f>
        <v>58.230461064296982</v>
      </c>
      <c r="H76" s="128">
        <f>Resume_SensAnal!R32</f>
        <v>83.415044904289701</v>
      </c>
      <c r="I76" s="128">
        <f>Resume_SensAnal!S32</f>
        <v>67.829727571610874</v>
      </c>
      <c r="J76" s="128">
        <f>Resume_SensAnal!T32</f>
        <v>77.254664518526852</v>
      </c>
      <c r="K76" s="64">
        <f>Resume_SensAnal!U32</f>
        <v>0</v>
      </c>
      <c r="L76" s="126">
        <f>Resume_SensAnal!N88*1000</f>
        <v>9.862262480672717</v>
      </c>
      <c r="M76" s="126">
        <f>Resume_SensAnal!O88*1000</f>
        <v>5.4227089215789412</v>
      </c>
      <c r="N76" s="126">
        <f>Resume_SensAnal!P88*1000</f>
        <v>2.0749115576872268</v>
      </c>
      <c r="O76" s="126">
        <f>Resume_SensAnal!Q88*1000</f>
        <v>4.6358926378817555</v>
      </c>
      <c r="P76" s="126">
        <f>Resume_SensAnal!R88*1000</f>
        <v>2.405957587541983</v>
      </c>
      <c r="Q76" s="126">
        <f>Resume_SensAnal!S88*1000</f>
        <v>4.2148397042976695</v>
      </c>
      <c r="R76" s="126">
        <f>Resume_SensAnal!T88*1000</f>
        <v>10.450441894088096</v>
      </c>
      <c r="U76" s="224">
        <f t="shared" si="58"/>
        <v>110</v>
      </c>
      <c r="V76" s="97">
        <f t="shared" si="59"/>
        <v>67.84946980582373</v>
      </c>
      <c r="W76" s="97">
        <f t="shared" si="61"/>
        <v>112.72823515530136</v>
      </c>
      <c r="X76" s="97">
        <f t="shared" si="62"/>
        <v>65.682137280503014</v>
      </c>
      <c r="Y76" s="97">
        <f t="shared" si="63"/>
        <v>58.230461064296982</v>
      </c>
      <c r="Z76" s="97">
        <f t="shared" si="64"/>
        <v>83.415044904289701</v>
      </c>
      <c r="AA76" s="97">
        <f t="shared" si="65"/>
        <v>67.829727571610874</v>
      </c>
      <c r="AB76" s="97">
        <f t="shared" si="66"/>
        <v>77.254664518526852</v>
      </c>
      <c r="AC76" s="224"/>
      <c r="AD76" s="253">
        <f t="shared" si="60"/>
        <v>9.862262480672717</v>
      </c>
      <c r="AE76" s="253">
        <f t="shared" si="67"/>
        <v>5.4227089215789412</v>
      </c>
      <c r="AF76" s="253">
        <f t="shared" si="68"/>
        <v>2.0749115576872268</v>
      </c>
      <c r="AG76" s="253">
        <f t="shared" si="69"/>
        <v>4.6358926378817555</v>
      </c>
      <c r="AH76" s="253">
        <f t="shared" si="70"/>
        <v>2.405957587541983</v>
      </c>
      <c r="AI76" s="253">
        <f t="shared" si="71"/>
        <v>4.2148397042976695</v>
      </c>
      <c r="AJ76" s="253">
        <f t="shared" si="72"/>
        <v>10.450441894088096</v>
      </c>
      <c r="AK76" s="225"/>
    </row>
    <row r="77" spans="2:37" ht="15.75" thickBot="1" x14ac:dyDescent="0.3">
      <c r="C77" s="64">
        <f>Resume_SensAnal!M33</f>
        <v>120</v>
      </c>
      <c r="D77" s="128">
        <f>Resume_SensAnal!N33</f>
        <v>62.195347322005091</v>
      </c>
      <c r="E77" s="128">
        <f>Resume_SensAnal!O33</f>
        <v>103.33421555902625</v>
      </c>
      <c r="F77" s="128">
        <f>Resume_SensAnal!P33</f>
        <v>60.208625840461096</v>
      </c>
      <c r="G77" s="128">
        <f>Resume_SensAnal!Q33</f>
        <v>53.377922642272232</v>
      </c>
      <c r="H77" s="120">
        <f>Resume_SensAnal!R33</f>
        <v>76.463791162265565</v>
      </c>
      <c r="I77" s="128">
        <f>Resume_SensAnal!S33</f>
        <v>62.177250273976632</v>
      </c>
      <c r="J77" s="128">
        <f>Resume_SensAnal!T33</f>
        <v>70.816775808649624</v>
      </c>
      <c r="K77" s="64">
        <f>Resume_SensAnal!U33</f>
        <v>0</v>
      </c>
      <c r="L77" s="126">
        <f>Resume_SensAnal!N89*1000</f>
        <v>9.0404072739499917</v>
      </c>
      <c r="M77" s="126">
        <f>Resume_SensAnal!O89*1000</f>
        <v>4.9708165114473619</v>
      </c>
      <c r="N77" s="126">
        <f>Resume_SensAnal!P89*1000</f>
        <v>1.9020022612132912</v>
      </c>
      <c r="O77" s="126">
        <f>Resume_SensAnal!Q89*1000</f>
        <v>4.2495682513916098</v>
      </c>
      <c r="P77" s="148">
        <f>Resume_SensAnal!R89*1000</f>
        <v>2.2054611219134848</v>
      </c>
      <c r="Q77" s="126">
        <f>Resume_SensAnal!S89*1000</f>
        <v>3.8636030622728637</v>
      </c>
      <c r="R77" s="126">
        <f>Resume_SensAnal!T89*1000</f>
        <v>9.5795717362474218</v>
      </c>
      <c r="U77" s="224">
        <f t="shared" si="58"/>
        <v>120</v>
      </c>
      <c r="V77" s="97">
        <f t="shared" si="59"/>
        <v>62.195347322005091</v>
      </c>
      <c r="W77" s="97">
        <f t="shared" si="61"/>
        <v>103.33421555902625</v>
      </c>
      <c r="X77" s="97">
        <f t="shared" si="62"/>
        <v>60.208625840461096</v>
      </c>
      <c r="Y77" s="97">
        <f t="shared" si="63"/>
        <v>53.377922642272232</v>
      </c>
      <c r="Z77" s="120">
        <f t="shared" si="64"/>
        <v>76.463791162265565</v>
      </c>
      <c r="AA77" s="97">
        <f t="shared" si="65"/>
        <v>62.177250273976632</v>
      </c>
      <c r="AB77" s="97">
        <f t="shared" si="66"/>
        <v>70.816775808649624</v>
      </c>
      <c r="AC77" s="224"/>
      <c r="AD77" s="253">
        <f t="shared" si="60"/>
        <v>9.0404072739499917</v>
      </c>
      <c r="AE77" s="253">
        <f t="shared" si="67"/>
        <v>4.9708165114473619</v>
      </c>
      <c r="AF77" s="253">
        <f t="shared" si="68"/>
        <v>1.9020022612132912</v>
      </c>
      <c r="AG77" s="253">
        <f t="shared" si="69"/>
        <v>4.2495682513916098</v>
      </c>
      <c r="AH77" s="254">
        <f t="shared" si="70"/>
        <v>2.2054611219134848</v>
      </c>
      <c r="AI77" s="253">
        <f t="shared" si="71"/>
        <v>3.8636030622728637</v>
      </c>
      <c r="AJ77" s="253">
        <f t="shared" si="72"/>
        <v>9.5795717362474218</v>
      </c>
      <c r="AK77" s="225"/>
    </row>
    <row r="78" spans="2:37" ht="15.75" thickBot="1" x14ac:dyDescent="0.3">
      <c r="C78" s="64">
        <f>Resume_SensAnal!M34</f>
        <v>130</v>
      </c>
      <c r="D78" s="128">
        <f>Resume_SensAnal!N34</f>
        <v>57.411089835697005</v>
      </c>
      <c r="E78" s="128">
        <f>Resume_SensAnal!O34</f>
        <v>95.385429746793463</v>
      </c>
      <c r="F78" s="128">
        <f>Resume_SensAnal!P34</f>
        <v>55.57719308350255</v>
      </c>
      <c r="G78" s="128">
        <f>Resume_SensAnal!Q34</f>
        <v>49.271928592866679</v>
      </c>
      <c r="H78" s="97">
        <f>Resume_SensAnal!R34</f>
        <v>70.581961072860523</v>
      </c>
      <c r="I78" s="128">
        <f>Resume_SensAnal!S34</f>
        <v>57.394384868286124</v>
      </c>
      <c r="J78" s="128">
        <f>Resume_SensAnal!T34</f>
        <v>65.369331515676564</v>
      </c>
      <c r="K78" s="64">
        <f>Resume_SensAnal!U34</f>
        <v>0</v>
      </c>
      <c r="L78" s="126">
        <f>Resume_SensAnal!N90*1000</f>
        <v>8.3449913297999903</v>
      </c>
      <c r="M78" s="126">
        <f>Resume_SensAnal!O90*1000</f>
        <v>4.5884460105667957</v>
      </c>
      <c r="N78" s="126">
        <f>Resume_SensAnal!P90*1000</f>
        <v>1.7556943949661148</v>
      </c>
      <c r="O78" s="126">
        <f>Resume_SensAnal!Q90*1000</f>
        <v>3.922678385899947</v>
      </c>
      <c r="P78" s="126">
        <f>Resume_SensAnal!R90*1000</f>
        <v>2.0358102663816782</v>
      </c>
      <c r="Q78" s="126">
        <f>Resume_SensAnal!S90*1000</f>
        <v>3.5664028267134129</v>
      </c>
      <c r="R78" s="126">
        <f>Resume_SensAnal!T90*1000</f>
        <v>8.8426816026899253</v>
      </c>
      <c r="U78" s="224">
        <f t="shared" si="58"/>
        <v>130</v>
      </c>
      <c r="V78" s="97">
        <f t="shared" si="59"/>
        <v>57.411089835697005</v>
      </c>
      <c r="W78" s="97">
        <f t="shared" si="61"/>
        <v>95.385429746793463</v>
      </c>
      <c r="X78" s="97">
        <f t="shared" si="62"/>
        <v>55.57719308350255</v>
      </c>
      <c r="Y78" s="97">
        <f t="shared" si="63"/>
        <v>49.271928592866679</v>
      </c>
      <c r="Z78" s="97">
        <f t="shared" si="64"/>
        <v>70.581961072860523</v>
      </c>
      <c r="AA78" s="97">
        <f t="shared" si="65"/>
        <v>57.394384868286124</v>
      </c>
      <c r="AB78" s="97">
        <f t="shared" si="66"/>
        <v>65.369331515676564</v>
      </c>
      <c r="AC78" s="224"/>
      <c r="AD78" s="253">
        <f t="shared" si="60"/>
        <v>8.3449913297999903</v>
      </c>
      <c r="AE78" s="253">
        <f t="shared" si="67"/>
        <v>4.5884460105667957</v>
      </c>
      <c r="AF78" s="253">
        <f t="shared" si="68"/>
        <v>1.7556943949661148</v>
      </c>
      <c r="AG78" s="253">
        <f t="shared" si="69"/>
        <v>3.922678385899947</v>
      </c>
      <c r="AH78" s="253">
        <f t="shared" si="70"/>
        <v>2.0358102663816782</v>
      </c>
      <c r="AI78" s="253">
        <f t="shared" si="71"/>
        <v>3.5664028267134129</v>
      </c>
      <c r="AJ78" s="253">
        <f t="shared" si="72"/>
        <v>8.8426816026899253</v>
      </c>
      <c r="AK78" s="225"/>
    </row>
    <row r="79" spans="2:37" ht="16.5" thickBot="1" x14ac:dyDescent="0.3">
      <c r="C79" s="64">
        <f>Resume_SensAnal!M35</f>
        <v>140</v>
      </c>
      <c r="D79" s="120">
        <f>Resume_SensAnal!N35</f>
        <v>53.310297704575795</v>
      </c>
      <c r="E79" s="128">
        <f>Resume_SensAnal!O35</f>
        <v>88.572184764879637</v>
      </c>
      <c r="F79" s="128">
        <f>Resume_SensAnal!P35</f>
        <v>51.607393577538083</v>
      </c>
      <c r="G79" s="128">
        <f>Resume_SensAnal!Q35</f>
        <v>45.752505121947628</v>
      </c>
      <c r="H79" s="97">
        <f>Resume_SensAnal!R35</f>
        <v>65.540392424799052</v>
      </c>
      <c r="I79" s="128">
        <f>Resume_SensAnal!S35</f>
        <v>53.294785949122833</v>
      </c>
      <c r="J79" s="128">
        <f>Resume_SensAnal!T35</f>
        <v>60.700093550271099</v>
      </c>
      <c r="K79" s="64">
        <f>Resume_SensAnal!U35</f>
        <v>0</v>
      </c>
      <c r="L79" s="148">
        <f>Resume_SensAnal!N91*1000</f>
        <v>7.7489205205285634</v>
      </c>
      <c r="M79" s="126">
        <f>Resume_SensAnal!O91*1000</f>
        <v>4.2606998669548819</v>
      </c>
      <c r="N79" s="189">
        <f>Resume_SensAnal!P91*1000</f>
        <v>1.6302876524685352</v>
      </c>
      <c r="O79" s="126">
        <f>Resume_SensAnal!Q91*1000</f>
        <v>3.6424870726213792</v>
      </c>
      <c r="P79" s="126">
        <f>Resume_SensAnal!R91*1000</f>
        <v>1.8903952473544154</v>
      </c>
      <c r="Q79" s="126">
        <f>Resume_SensAnal!S91*1000</f>
        <v>3.3116597676624546</v>
      </c>
      <c r="R79" s="126">
        <f>Resume_SensAnal!T91*1000</f>
        <v>8.2110614882120743</v>
      </c>
      <c r="U79" s="224">
        <f t="shared" si="58"/>
        <v>140</v>
      </c>
      <c r="V79" s="236">
        <f t="shared" si="59"/>
        <v>53.310297704575795</v>
      </c>
      <c r="W79" s="97">
        <f t="shared" si="61"/>
        <v>88.572184764879637</v>
      </c>
      <c r="X79" s="97">
        <f t="shared" si="62"/>
        <v>51.607393577538083</v>
      </c>
      <c r="Y79" s="97">
        <f t="shared" si="63"/>
        <v>45.752505121947628</v>
      </c>
      <c r="Z79" s="97">
        <f t="shared" si="64"/>
        <v>65.540392424799052</v>
      </c>
      <c r="AA79" s="97">
        <f t="shared" si="65"/>
        <v>53.294785949122833</v>
      </c>
      <c r="AB79" s="97">
        <f t="shared" si="66"/>
        <v>60.700093550271099</v>
      </c>
      <c r="AC79" s="224"/>
      <c r="AD79" s="255">
        <f t="shared" si="60"/>
        <v>7.7489205205285634</v>
      </c>
      <c r="AE79" s="253">
        <f t="shared" si="67"/>
        <v>4.2606998669548819</v>
      </c>
      <c r="AF79" s="253">
        <f t="shared" si="68"/>
        <v>1.6302876524685352</v>
      </c>
      <c r="AG79" s="253">
        <f t="shared" si="69"/>
        <v>3.6424870726213792</v>
      </c>
      <c r="AH79" s="253">
        <f t="shared" si="70"/>
        <v>1.8903952473544154</v>
      </c>
      <c r="AI79" s="253">
        <f t="shared" si="71"/>
        <v>3.3116597676624546</v>
      </c>
      <c r="AJ79" s="253">
        <f t="shared" si="72"/>
        <v>8.2110614882120743</v>
      </c>
      <c r="AK79" s="225"/>
    </row>
    <row r="80" spans="2:37" ht="15.75" thickBot="1" x14ac:dyDescent="0.3">
      <c r="C80" s="64">
        <f>Resume_SensAnal!M36</f>
        <v>150</v>
      </c>
      <c r="D80" s="97">
        <f>Resume_SensAnal!N36</f>
        <v>49.756277857604076</v>
      </c>
      <c r="E80" s="128">
        <f>Resume_SensAnal!O36</f>
        <v>82.667372447220998</v>
      </c>
      <c r="F80" s="128">
        <f>Resume_SensAnal!P36</f>
        <v>48.166900672368875</v>
      </c>
      <c r="G80" s="128">
        <f>Resume_SensAnal!Q36</f>
        <v>42.702338113817788</v>
      </c>
      <c r="H80" s="97">
        <f>Resume_SensAnal!R36</f>
        <v>61.171032929812448</v>
      </c>
      <c r="I80" s="128">
        <f>Resume_SensAnal!S36</f>
        <v>49.741800219181307</v>
      </c>
      <c r="J80" s="128">
        <f>Resume_SensAnal!T36</f>
        <v>56.653420646919692</v>
      </c>
      <c r="K80" s="64">
        <f>Resume_SensAnal!U36</f>
        <v>0</v>
      </c>
      <c r="L80" s="126">
        <f>Resume_SensAnal!N92*1000</f>
        <v>7.2323258191599926</v>
      </c>
      <c r="M80" s="126">
        <f>Resume_SensAnal!O92*1000</f>
        <v>3.9766532091578899</v>
      </c>
      <c r="N80" s="126">
        <f>Resume_SensAnal!P92*1000</f>
        <v>1.5216018089706329</v>
      </c>
      <c r="O80" s="126">
        <f>Resume_SensAnal!Q92*1000</f>
        <v>3.3996546011132875</v>
      </c>
      <c r="P80" s="126">
        <f>Resume_SensAnal!R92*1000</f>
        <v>1.7643688975307876</v>
      </c>
      <c r="Q80" s="126">
        <f>Resume_SensAnal!S92*1000</f>
        <v>3.0908824498182912</v>
      </c>
      <c r="R80" s="126">
        <f>Resume_SensAnal!T92*1000</f>
        <v>7.6636573889979358</v>
      </c>
      <c r="U80" s="224">
        <f t="shared" si="58"/>
        <v>150</v>
      </c>
      <c r="V80" s="97">
        <f t="shared" si="59"/>
        <v>49.756277857604076</v>
      </c>
      <c r="W80" s="97">
        <f t="shared" si="61"/>
        <v>82.667372447220998</v>
      </c>
      <c r="X80" s="97">
        <f t="shared" si="62"/>
        <v>48.166900672368875</v>
      </c>
      <c r="Y80" s="97">
        <f t="shared" si="63"/>
        <v>42.702338113817788</v>
      </c>
      <c r="Z80" s="97">
        <f t="shared" si="64"/>
        <v>61.171032929812448</v>
      </c>
      <c r="AA80" s="97">
        <f t="shared" si="65"/>
        <v>49.741800219181307</v>
      </c>
      <c r="AB80" s="97">
        <f t="shared" si="66"/>
        <v>56.653420646919692</v>
      </c>
      <c r="AC80" s="224"/>
      <c r="AD80" s="253">
        <f t="shared" si="60"/>
        <v>7.2323258191599926</v>
      </c>
      <c r="AE80" s="253">
        <f t="shared" si="67"/>
        <v>3.9766532091578899</v>
      </c>
      <c r="AF80" s="253">
        <f t="shared" si="68"/>
        <v>1.5216018089706329</v>
      </c>
      <c r="AG80" s="253">
        <f t="shared" si="69"/>
        <v>3.3996546011132875</v>
      </c>
      <c r="AH80" s="253">
        <f t="shared" si="70"/>
        <v>1.7643688975307876</v>
      </c>
      <c r="AI80" s="253">
        <f t="shared" si="71"/>
        <v>3.0908824498182912</v>
      </c>
      <c r="AJ80" s="253">
        <f t="shared" si="72"/>
        <v>7.6636573889979358</v>
      </c>
      <c r="AK80" s="225"/>
    </row>
    <row r="81" spans="2:40" ht="16.5" thickBot="1" x14ac:dyDescent="0.3">
      <c r="C81" s="64">
        <f>Resume_SensAnal!M37</f>
        <v>160</v>
      </c>
      <c r="D81" s="97">
        <f>Resume_SensAnal!N37</f>
        <v>46.646510491503818</v>
      </c>
      <c r="E81" s="120">
        <f>Resume_SensAnal!O37</f>
        <v>77.500661669269689</v>
      </c>
      <c r="F81" s="149">
        <f>Resume_SensAnal!P37</f>
        <v>45.156469380345825</v>
      </c>
      <c r="G81" s="98">
        <f>Resume_SensAnal!Q37</f>
        <v>40.033441981704172</v>
      </c>
      <c r="H81" s="97">
        <f>Resume_SensAnal!R37</f>
        <v>57.34784337169917</v>
      </c>
      <c r="I81" s="128">
        <f>Resume_SensAnal!S37</f>
        <v>46.632937705482476</v>
      </c>
      <c r="J81" s="128">
        <f>Resume_SensAnal!T37</f>
        <v>53.112581856487211</v>
      </c>
      <c r="K81" s="64">
        <f>Resume_SensAnal!U37</f>
        <v>0</v>
      </c>
      <c r="L81" s="126">
        <f>Resume_SensAnal!N93*1000</f>
        <v>6.7803054554624929</v>
      </c>
      <c r="M81" s="148">
        <f>Resume_SensAnal!O93*1000</f>
        <v>3.7281123835855219</v>
      </c>
      <c r="N81" s="148">
        <f>Resume_SensAnal!P93*1000</f>
        <v>1.4265016959099683</v>
      </c>
      <c r="O81" s="126">
        <f>Resume_SensAnal!Q93*1000</f>
        <v>3.1871761885437069</v>
      </c>
      <c r="P81" s="189">
        <f>Resume_SensAnal!R93*1000</f>
        <v>1.6540958414351135</v>
      </c>
      <c r="Q81" s="126">
        <f>Resume_SensAnal!S93*1000</f>
        <v>2.8977022967046482</v>
      </c>
      <c r="R81" s="126">
        <f>Resume_SensAnal!T93*1000</f>
        <v>7.184678802185565</v>
      </c>
      <c r="U81" s="224">
        <f t="shared" si="58"/>
        <v>160</v>
      </c>
      <c r="V81" s="97">
        <f t="shared" si="59"/>
        <v>46.646510491503818</v>
      </c>
      <c r="W81" s="120">
        <f t="shared" si="61"/>
        <v>77.500661669269689</v>
      </c>
      <c r="X81" s="120">
        <f t="shared" si="62"/>
        <v>45.156469380345825</v>
      </c>
      <c r="Y81" s="97">
        <f t="shared" si="63"/>
        <v>40.033441981704172</v>
      </c>
      <c r="Z81" s="97">
        <f t="shared" si="64"/>
        <v>57.34784337169917</v>
      </c>
      <c r="AA81" s="97">
        <f t="shared" si="65"/>
        <v>46.632937705482476</v>
      </c>
      <c r="AB81" s="97">
        <f t="shared" si="66"/>
        <v>53.112581856487211</v>
      </c>
      <c r="AC81" s="224"/>
      <c r="AD81" s="253">
        <f t="shared" si="60"/>
        <v>6.7803054554624929</v>
      </c>
      <c r="AE81" s="254">
        <f t="shared" si="67"/>
        <v>3.7281123835855219</v>
      </c>
      <c r="AF81" s="254">
        <f t="shared" si="68"/>
        <v>1.4265016959099683</v>
      </c>
      <c r="AG81" s="253">
        <f t="shared" si="69"/>
        <v>3.1871761885437069</v>
      </c>
      <c r="AH81" s="253">
        <f t="shared" si="70"/>
        <v>1.6540958414351135</v>
      </c>
      <c r="AI81" s="253">
        <f t="shared" si="71"/>
        <v>2.8977022967046482</v>
      </c>
      <c r="AJ81" s="253">
        <f t="shared" si="72"/>
        <v>7.184678802185565</v>
      </c>
      <c r="AK81" s="225"/>
    </row>
    <row r="82" spans="2:40" ht="15.75" thickBot="1" x14ac:dyDescent="0.3">
      <c r="C82" s="64">
        <f>Resume_SensAnal!M38</f>
        <v>170</v>
      </c>
      <c r="D82" s="97">
        <f>Resume_SensAnal!N38</f>
        <v>43.902598109650654</v>
      </c>
      <c r="E82" s="97">
        <f>Resume_SensAnal!O38</f>
        <v>72.941799218136183</v>
      </c>
      <c r="F82" s="97">
        <f>Resume_SensAnal!P38</f>
        <v>42.500206475619599</v>
      </c>
      <c r="G82" s="120">
        <f>Resume_SensAnal!Q38</f>
        <v>37.678533629839222</v>
      </c>
      <c r="H82" s="97">
        <f>Resume_SensAnal!R38</f>
        <v>53.97444082042275</v>
      </c>
      <c r="I82" s="128">
        <f>Resume_SensAnal!S38</f>
        <v>43.889823722807037</v>
      </c>
      <c r="J82" s="128">
        <f>Resume_SensAnal!T38</f>
        <v>49.988312335517378</v>
      </c>
      <c r="K82" s="64">
        <f>Resume_SensAnal!U38</f>
        <v>0</v>
      </c>
      <c r="L82" s="126">
        <f>Resume_SensAnal!N94*1000</f>
        <v>6.3814639580823469</v>
      </c>
      <c r="M82" s="126">
        <f>Resume_SensAnal!O94*1000</f>
        <v>3.5088116551393145</v>
      </c>
      <c r="N82" s="126">
        <f>Resume_SensAnal!P94*1000</f>
        <v>1.342589831444676</v>
      </c>
      <c r="O82" s="148">
        <f>Resume_SensAnal!Q94*1000</f>
        <v>2.99969523627643</v>
      </c>
      <c r="P82" s="126">
        <f>Resume_SensAnal!R94*1000</f>
        <v>1.5567960860565773</v>
      </c>
      <c r="Q82" s="126">
        <f>Resume_SensAnal!S94*1000</f>
        <v>2.727249220427904</v>
      </c>
      <c r="R82" s="126">
        <f>Resume_SensAnal!T94*1000</f>
        <v>6.7620506373511198</v>
      </c>
      <c r="U82" s="224">
        <f t="shared" si="58"/>
        <v>170</v>
      </c>
      <c r="V82" s="97">
        <f t="shared" si="59"/>
        <v>43.902598109650654</v>
      </c>
      <c r="W82" s="97">
        <f t="shared" si="61"/>
        <v>72.941799218136183</v>
      </c>
      <c r="X82" s="97">
        <f t="shared" si="62"/>
        <v>42.500206475619599</v>
      </c>
      <c r="Y82" s="120">
        <f t="shared" si="63"/>
        <v>37.678533629839222</v>
      </c>
      <c r="Z82" s="97">
        <f t="shared" si="64"/>
        <v>53.97444082042275</v>
      </c>
      <c r="AA82" s="97">
        <f t="shared" si="65"/>
        <v>43.889823722807037</v>
      </c>
      <c r="AB82" s="97">
        <f t="shared" si="66"/>
        <v>49.988312335517378</v>
      </c>
      <c r="AC82" s="224"/>
      <c r="AD82" s="253">
        <f t="shared" si="60"/>
        <v>6.3814639580823469</v>
      </c>
      <c r="AE82" s="253">
        <f t="shared" si="67"/>
        <v>3.5088116551393145</v>
      </c>
      <c r="AF82" s="253">
        <f t="shared" si="68"/>
        <v>1.342589831444676</v>
      </c>
      <c r="AG82" s="254">
        <f t="shared" si="69"/>
        <v>2.99969523627643</v>
      </c>
      <c r="AH82" s="253">
        <f t="shared" si="70"/>
        <v>1.5567960860565773</v>
      </c>
      <c r="AI82" s="253">
        <f t="shared" si="71"/>
        <v>2.727249220427904</v>
      </c>
      <c r="AJ82" s="253">
        <f t="shared" si="72"/>
        <v>6.7620506373511198</v>
      </c>
      <c r="AK82" s="225"/>
      <c r="AN82" t="s">
        <v>375</v>
      </c>
    </row>
    <row r="83" spans="2:40" x14ac:dyDescent="0.25">
      <c r="C83" s="64">
        <f>Resume_SensAnal!M39</f>
        <v>180</v>
      </c>
      <c r="D83" s="97">
        <f>Resume_SensAnal!N39</f>
        <v>41.46356488133673</v>
      </c>
      <c r="E83" s="97">
        <f>Resume_SensAnal!O39</f>
        <v>68.889477039350837</v>
      </c>
      <c r="F83" s="97">
        <f>Resume_SensAnal!P39</f>
        <v>40.139083893640731</v>
      </c>
      <c r="G83" s="97">
        <f>Resume_SensAnal!Q39</f>
        <v>35.585281761514821</v>
      </c>
      <c r="H83" s="97">
        <f>Resume_SensAnal!R39</f>
        <v>50.97586077484371</v>
      </c>
      <c r="I83" s="128">
        <f>Resume_SensAnal!S39</f>
        <v>41.451500182651088</v>
      </c>
      <c r="J83" s="128">
        <f>Resume_SensAnal!T39</f>
        <v>47.211183872433075</v>
      </c>
      <c r="K83" s="64">
        <f>Resume_SensAnal!U39</f>
        <v>0</v>
      </c>
      <c r="L83" s="126">
        <f>Resume_SensAnal!N95*1000</f>
        <v>6.0269381826333266</v>
      </c>
      <c r="M83" s="126">
        <f>Resume_SensAnal!O95*1000</f>
        <v>3.3138776742982414</v>
      </c>
      <c r="N83" s="126">
        <f>Resume_SensAnal!P95*1000</f>
        <v>1.2680015074755275</v>
      </c>
      <c r="O83" s="126">
        <f>Resume_SensAnal!Q95*1000</f>
        <v>2.8330455009277395</v>
      </c>
      <c r="P83" s="126">
        <f>Resume_SensAnal!R95*1000</f>
        <v>1.4703074146089898</v>
      </c>
      <c r="Q83" s="126">
        <f>Resume_SensAnal!S95*1000</f>
        <v>2.5757353748485756</v>
      </c>
      <c r="R83" s="126">
        <f>Resume_SensAnal!T95*1000</f>
        <v>6.3863811574982803</v>
      </c>
      <c r="U83" s="224">
        <f t="shared" si="58"/>
        <v>180</v>
      </c>
      <c r="V83" s="97">
        <f t="shared" si="59"/>
        <v>41.46356488133673</v>
      </c>
      <c r="W83" s="97">
        <f t="shared" si="61"/>
        <v>68.889477039350837</v>
      </c>
      <c r="X83" s="97">
        <f t="shared" si="62"/>
        <v>40.139083893640731</v>
      </c>
      <c r="Y83" s="97">
        <f t="shared" si="63"/>
        <v>35.585281761514821</v>
      </c>
      <c r="Z83" s="97">
        <f t="shared" si="64"/>
        <v>50.97586077484371</v>
      </c>
      <c r="AA83" s="97">
        <f t="shared" si="65"/>
        <v>41.451500182651088</v>
      </c>
      <c r="AB83" s="97">
        <f t="shared" si="66"/>
        <v>47.211183872433075</v>
      </c>
      <c r="AC83" s="224"/>
      <c r="AD83" s="253">
        <f t="shared" si="60"/>
        <v>6.0269381826333266</v>
      </c>
      <c r="AE83" s="253">
        <f t="shared" si="67"/>
        <v>3.3138776742982414</v>
      </c>
      <c r="AF83" s="253">
        <f t="shared" si="68"/>
        <v>1.2680015074755275</v>
      </c>
      <c r="AG83" s="253">
        <f t="shared" si="69"/>
        <v>2.8330455009277395</v>
      </c>
      <c r="AH83" s="253">
        <f t="shared" si="70"/>
        <v>1.4703074146089898</v>
      </c>
      <c r="AI83" s="253">
        <f t="shared" si="71"/>
        <v>2.5757353748485756</v>
      </c>
      <c r="AJ83" s="253">
        <f t="shared" si="72"/>
        <v>6.3863811574982803</v>
      </c>
      <c r="AK83" s="225"/>
    </row>
    <row r="84" spans="2:40" ht="15.75" thickBot="1" x14ac:dyDescent="0.3">
      <c r="C84" s="64">
        <f>Resume_SensAnal!M40</f>
        <v>190</v>
      </c>
      <c r="D84" s="97">
        <f>Resume_SensAnal!N40</f>
        <v>39.281271992845319</v>
      </c>
      <c r="E84" s="97">
        <f>Resume_SensAnal!O40</f>
        <v>65.263715089911315</v>
      </c>
      <c r="F84" s="97">
        <f>Resume_SensAnal!P40</f>
        <v>38.026500530817536</v>
      </c>
      <c r="G84" s="97">
        <f>Resume_SensAnal!Q40</f>
        <v>33.712372195119308</v>
      </c>
      <c r="H84" s="97">
        <f>Resume_SensAnal!R40</f>
        <v>48.292920734062463</v>
      </c>
      <c r="I84" s="128">
        <f>Resume_SensAnal!S40</f>
        <v>39.269842278301034</v>
      </c>
      <c r="J84" s="128">
        <f>Resume_SensAnal!T40</f>
        <v>44.726384721252387</v>
      </c>
      <c r="K84" s="64">
        <f>Resume_SensAnal!U40</f>
        <v>0</v>
      </c>
      <c r="L84" s="126">
        <f>Resume_SensAnal!N96*1000</f>
        <v>5.7097309098631523</v>
      </c>
      <c r="M84" s="126">
        <f>Resume_SensAnal!O96*1000</f>
        <v>3.1394630598614919</v>
      </c>
      <c r="N84" s="126">
        <f>Resume_SensAnal!P96*1000</f>
        <v>1.2012645860294471</v>
      </c>
      <c r="O84" s="126">
        <f>Resume_SensAnal!Q96*1000</f>
        <v>2.6839378429841743</v>
      </c>
      <c r="P84" s="126">
        <f>Resume_SensAnal!R96*1000</f>
        <v>1.3929228138400955</v>
      </c>
      <c r="Q84" s="126">
        <f>Resume_SensAnal!S96*1000</f>
        <v>2.4401703551197031</v>
      </c>
      <c r="R84" s="126">
        <f>Resume_SensAnal!T96*1000</f>
        <v>6.0502558334194232</v>
      </c>
      <c r="U84" s="224">
        <f t="shared" si="58"/>
        <v>190</v>
      </c>
      <c r="V84" s="97">
        <f t="shared" si="59"/>
        <v>39.281271992845319</v>
      </c>
      <c r="W84" s="97">
        <f t="shared" si="61"/>
        <v>65.263715089911315</v>
      </c>
      <c r="X84" s="97">
        <f t="shared" si="62"/>
        <v>38.026500530817536</v>
      </c>
      <c r="Y84" s="97">
        <f t="shared" si="63"/>
        <v>33.712372195119308</v>
      </c>
      <c r="Z84" s="97">
        <f t="shared" si="64"/>
        <v>48.292920734062463</v>
      </c>
      <c r="AA84" s="97">
        <f t="shared" si="65"/>
        <v>39.269842278301034</v>
      </c>
      <c r="AB84" s="97">
        <f t="shared" si="66"/>
        <v>44.726384721252387</v>
      </c>
      <c r="AC84" s="224"/>
      <c r="AD84" s="253">
        <f t="shared" si="60"/>
        <v>5.7097309098631523</v>
      </c>
      <c r="AE84" s="253">
        <f t="shared" si="67"/>
        <v>3.1394630598614919</v>
      </c>
      <c r="AF84" s="253">
        <f t="shared" si="68"/>
        <v>1.2012645860294471</v>
      </c>
      <c r="AG84" s="253">
        <f t="shared" si="69"/>
        <v>2.6839378429841743</v>
      </c>
      <c r="AH84" s="253">
        <f t="shared" si="70"/>
        <v>1.3929228138400955</v>
      </c>
      <c r="AI84" s="253">
        <f t="shared" si="71"/>
        <v>2.4401703551197031</v>
      </c>
      <c r="AJ84" s="253">
        <f t="shared" si="72"/>
        <v>6.0502558334194232</v>
      </c>
      <c r="AK84" s="225"/>
    </row>
    <row r="85" spans="2:40" ht="15.75" thickBot="1" x14ac:dyDescent="0.3">
      <c r="C85" s="64">
        <f>Resume_SensAnal!M41</f>
        <v>200</v>
      </c>
      <c r="D85" s="97">
        <f>Resume_SensAnal!N41</f>
        <v>37.317208393203053</v>
      </c>
      <c r="E85" s="97">
        <f>Resume_SensAnal!O41</f>
        <v>62.000529335415749</v>
      </c>
      <c r="F85" s="97">
        <f>Resume_SensAnal!P41</f>
        <v>36.125175504276655</v>
      </c>
      <c r="G85" s="97">
        <f>Resume_SensAnal!Q41</f>
        <v>32.026753585363338</v>
      </c>
      <c r="H85" s="97">
        <f>Resume_SensAnal!R41</f>
        <v>45.878274697359338</v>
      </c>
      <c r="I85" s="128">
        <f>Resume_SensAnal!S41</f>
        <v>37.306350164385982</v>
      </c>
      <c r="J85" s="149">
        <f>Resume_SensAnal!T41</f>
        <v>42.490065485189774</v>
      </c>
      <c r="K85" s="64">
        <f>Resume_SensAnal!U41</f>
        <v>0</v>
      </c>
      <c r="L85" s="126">
        <f>Resume_SensAnal!N97*1000</f>
        <v>5.4242443643699945</v>
      </c>
      <c r="M85" s="126">
        <f>Resume_SensAnal!O97*1000</f>
        <v>2.9824899068684174</v>
      </c>
      <c r="N85" s="126">
        <f>Resume_SensAnal!P97*1000</f>
        <v>1.1412013567279748</v>
      </c>
      <c r="O85" s="126">
        <f>Resume_SensAnal!Q97*1000</f>
        <v>2.5497409508349653</v>
      </c>
      <c r="P85" s="126">
        <f>Resume_SensAnal!R97*1000</f>
        <v>1.3232766731480909</v>
      </c>
      <c r="Q85" s="126">
        <f>Resume_SensAnal!S97*1000</f>
        <v>2.3181618373637183</v>
      </c>
      <c r="R85" s="148">
        <f>Resume_SensAnal!T97*1000</f>
        <v>5.7477430417484525</v>
      </c>
      <c r="U85" s="224">
        <f t="shared" si="58"/>
        <v>200</v>
      </c>
      <c r="V85" s="97">
        <f t="shared" si="59"/>
        <v>37.317208393203053</v>
      </c>
      <c r="W85" s="97">
        <f t="shared" si="61"/>
        <v>62.000529335415749</v>
      </c>
      <c r="X85" s="97">
        <f t="shared" si="62"/>
        <v>36.125175504276655</v>
      </c>
      <c r="Y85" s="97">
        <f t="shared" si="63"/>
        <v>32.026753585363338</v>
      </c>
      <c r="Z85" s="97">
        <f t="shared" si="64"/>
        <v>45.878274697359338</v>
      </c>
      <c r="AA85" s="97">
        <f t="shared" si="65"/>
        <v>37.306350164385982</v>
      </c>
      <c r="AB85" s="258">
        <f t="shared" si="66"/>
        <v>42.490065485189774</v>
      </c>
      <c r="AC85" s="224"/>
      <c r="AD85" s="253">
        <f t="shared" si="60"/>
        <v>5.4242443643699945</v>
      </c>
      <c r="AE85" s="253">
        <f t="shared" si="67"/>
        <v>2.9824899068684174</v>
      </c>
      <c r="AF85" s="253">
        <f t="shared" si="68"/>
        <v>1.1412013567279748</v>
      </c>
      <c r="AG85" s="253">
        <f t="shared" si="69"/>
        <v>2.5497409508349653</v>
      </c>
      <c r="AH85" s="253">
        <f t="shared" si="70"/>
        <v>1.3232766731480909</v>
      </c>
      <c r="AI85" s="253">
        <f t="shared" si="71"/>
        <v>2.3181618373637183</v>
      </c>
      <c r="AJ85" s="256">
        <f t="shared" si="72"/>
        <v>5.7477430417484525</v>
      </c>
      <c r="AK85" s="225"/>
    </row>
    <row r="86" spans="2:40" x14ac:dyDescent="0.25">
      <c r="C86" s="64">
        <f>Resume_SensAnal!M42</f>
        <v>210</v>
      </c>
      <c r="D86" s="97">
        <f>Resume_SensAnal!N42</f>
        <v>35.540198469717197</v>
      </c>
      <c r="E86" s="97">
        <f>Resume_SensAnal!O42</f>
        <v>59.048123176586429</v>
      </c>
      <c r="F86" s="97">
        <f>Resume_SensAnal!P42</f>
        <v>34.404929051692058</v>
      </c>
      <c r="G86" s="97">
        <f>Resume_SensAnal!Q42</f>
        <v>30.501670081298418</v>
      </c>
      <c r="H86" s="97">
        <f>Resume_SensAnal!R42</f>
        <v>43.693594949866039</v>
      </c>
      <c r="I86" s="128">
        <f>Resume_SensAnal!S42</f>
        <v>35.52985729941522</v>
      </c>
      <c r="J86" s="98">
        <f>Resume_SensAnal!T42</f>
        <v>40.466729033514071</v>
      </c>
      <c r="K86" s="64">
        <f>Resume_SensAnal!U42</f>
        <v>0</v>
      </c>
      <c r="L86" s="126">
        <f>Resume_SensAnal!N98*1000</f>
        <v>5.1659470136857095</v>
      </c>
      <c r="M86" s="126">
        <f>Resume_SensAnal!O98*1000</f>
        <v>2.8404665779699214</v>
      </c>
      <c r="N86" s="126">
        <f>Resume_SensAnal!P98*1000</f>
        <v>1.0868584349790236</v>
      </c>
      <c r="O86" s="126">
        <f>Resume_SensAnal!Q98*1000</f>
        <v>2.4283247150809197</v>
      </c>
      <c r="P86" s="126">
        <f>Resume_SensAnal!R98*1000</f>
        <v>1.2602634982362768</v>
      </c>
      <c r="Q86" s="126">
        <f>Resume_SensAnal!S98*1000</f>
        <v>2.2077731784416366</v>
      </c>
      <c r="R86" s="126">
        <f>Resume_SensAnal!T98*1000</f>
        <v>5.4740409921413828</v>
      </c>
      <c r="U86" s="224">
        <f t="shared" si="58"/>
        <v>210</v>
      </c>
      <c r="V86" s="97">
        <f t="shared" si="59"/>
        <v>35.540198469717197</v>
      </c>
      <c r="W86" s="97">
        <f t="shared" si="61"/>
        <v>59.048123176586429</v>
      </c>
      <c r="X86" s="97">
        <f t="shared" si="62"/>
        <v>34.404929051692058</v>
      </c>
      <c r="Y86" s="97">
        <f t="shared" si="63"/>
        <v>30.501670081298418</v>
      </c>
      <c r="Z86" s="97">
        <f t="shared" si="64"/>
        <v>43.693594949866039</v>
      </c>
      <c r="AA86" s="97">
        <f t="shared" si="65"/>
        <v>35.52985729941522</v>
      </c>
      <c r="AB86" s="97">
        <f t="shared" si="66"/>
        <v>40.466729033514071</v>
      </c>
      <c r="AC86" s="224"/>
      <c r="AD86" s="253">
        <f t="shared" si="60"/>
        <v>5.1659470136857095</v>
      </c>
      <c r="AE86" s="253">
        <f t="shared" si="67"/>
        <v>2.8404665779699214</v>
      </c>
      <c r="AF86" s="253">
        <f t="shared" si="68"/>
        <v>1.0868584349790236</v>
      </c>
      <c r="AG86" s="253">
        <f t="shared" si="69"/>
        <v>2.4283247150809197</v>
      </c>
      <c r="AH86" s="253">
        <f t="shared" si="70"/>
        <v>1.2602634982362768</v>
      </c>
      <c r="AI86" s="253">
        <f t="shared" si="71"/>
        <v>2.2077731784416366</v>
      </c>
      <c r="AJ86" s="253">
        <f t="shared" si="72"/>
        <v>5.4740409921413828</v>
      </c>
      <c r="AK86" s="225"/>
    </row>
    <row r="87" spans="2:40" x14ac:dyDescent="0.25">
      <c r="C87" s="64">
        <f>Resume_SensAnal!M43</f>
        <v>220</v>
      </c>
      <c r="D87" s="97">
        <f>Resume_SensAnal!N43</f>
        <v>33.924734902911865</v>
      </c>
      <c r="E87" s="97">
        <f>Resume_SensAnal!O43</f>
        <v>56.364117577650681</v>
      </c>
      <c r="F87" s="97">
        <f>Resume_SensAnal!P43</f>
        <v>32.841068640251507</v>
      </c>
      <c r="G87" s="97">
        <f>Resume_SensAnal!Q43</f>
        <v>29.115230532148491</v>
      </c>
      <c r="H87" s="97">
        <f>Resume_SensAnal!R43</f>
        <v>41.70752245214485</v>
      </c>
      <c r="I87" s="128">
        <f>Resume_SensAnal!S43</f>
        <v>33.914863785805437</v>
      </c>
      <c r="J87" s="98">
        <f>Resume_SensAnal!T43</f>
        <v>38.627332259263426</v>
      </c>
      <c r="K87" s="17">
        <f>Resume_SensAnal!U43</f>
        <v>0</v>
      </c>
      <c r="L87" s="126">
        <f>Resume_SensAnal!N99*1000</f>
        <v>4.9311312403363585</v>
      </c>
      <c r="M87" s="126">
        <f>Resume_SensAnal!O99*1000</f>
        <v>2.7113544607894706</v>
      </c>
      <c r="N87" s="126">
        <f>Resume_SensAnal!P99*1000</f>
        <v>1.0374557788436134</v>
      </c>
      <c r="O87" s="126">
        <f>Resume_SensAnal!Q99*1000</f>
        <v>2.3179463189408778</v>
      </c>
      <c r="P87" s="126">
        <f>Resume_SensAnal!R99*1000</f>
        <v>1.2029787937709915</v>
      </c>
      <c r="Q87" s="126">
        <f>Resume_SensAnal!S99*1000</f>
        <v>2.1074198521488348</v>
      </c>
      <c r="R87" s="126">
        <f>Resume_SensAnal!T99*1000</f>
        <v>5.2252209470440478</v>
      </c>
      <c r="U87" s="224">
        <f t="shared" si="58"/>
        <v>220</v>
      </c>
      <c r="V87" s="97">
        <f t="shared" si="59"/>
        <v>33.924734902911865</v>
      </c>
      <c r="W87" s="97">
        <f t="shared" si="61"/>
        <v>56.364117577650681</v>
      </c>
      <c r="X87" s="97">
        <f t="shared" si="62"/>
        <v>32.841068640251507</v>
      </c>
      <c r="Y87" s="97">
        <f t="shared" si="63"/>
        <v>29.115230532148491</v>
      </c>
      <c r="Z87" s="97">
        <f t="shared" si="64"/>
        <v>41.70752245214485</v>
      </c>
      <c r="AA87" s="97">
        <f t="shared" si="65"/>
        <v>33.914863785805437</v>
      </c>
      <c r="AB87" s="97">
        <f t="shared" si="66"/>
        <v>38.627332259263426</v>
      </c>
      <c r="AC87" s="224"/>
      <c r="AD87" s="253">
        <f t="shared" si="60"/>
        <v>4.9311312403363585</v>
      </c>
      <c r="AE87" s="253">
        <f t="shared" si="67"/>
        <v>2.7113544607894706</v>
      </c>
      <c r="AF87" s="253">
        <f t="shared" si="68"/>
        <v>1.0374557788436134</v>
      </c>
      <c r="AG87" s="253">
        <f t="shared" si="69"/>
        <v>2.3179463189408778</v>
      </c>
      <c r="AH87" s="253">
        <f t="shared" si="70"/>
        <v>1.2029787937709915</v>
      </c>
      <c r="AI87" s="253">
        <f t="shared" si="71"/>
        <v>2.1074198521488348</v>
      </c>
      <c r="AJ87" s="253">
        <f t="shared" si="72"/>
        <v>5.2252209470440478</v>
      </c>
      <c r="AK87" s="225"/>
    </row>
    <row r="88" spans="2:40" s="64" customFormat="1" ht="15.75" x14ac:dyDescent="0.25">
      <c r="C88" s="64">
        <f>Resume_SensAnal!M44</f>
        <v>230</v>
      </c>
      <c r="D88" s="97">
        <f>Resume_SensAnal!N44</f>
        <v>32.449746428872224</v>
      </c>
      <c r="E88" s="97">
        <f>Resume_SensAnal!O44</f>
        <v>53.913503769926741</v>
      </c>
      <c r="F88" s="97">
        <f>Resume_SensAnal!P44</f>
        <v>31.413196090675356</v>
      </c>
      <c r="G88" s="188">
        <f>Resume_SensAnal!Q44</f>
        <v>27.84935094379421</v>
      </c>
      <c r="H88" s="97">
        <f>Resume_SensAnal!R44</f>
        <v>39.894151910747247</v>
      </c>
      <c r="I88" s="128">
        <f>Resume_SensAnal!S44</f>
        <v>32.440304490770416</v>
      </c>
      <c r="J88" s="98">
        <f>Resume_SensAnal!T44</f>
        <v>36.947883030599797</v>
      </c>
      <c r="K88" s="17">
        <f>Resume_SensAnal!U44</f>
        <v>0</v>
      </c>
      <c r="L88" s="126">
        <f>Resume_SensAnal!N100*1000</f>
        <v>4.7167342298869519</v>
      </c>
      <c r="M88" s="126">
        <f>Resume_SensAnal!O100*1000</f>
        <v>2.5934694842334065</v>
      </c>
      <c r="N88" s="126">
        <f>Resume_SensAnal!P100*1000</f>
        <v>0.99234900585041286</v>
      </c>
      <c r="O88" s="126">
        <f>Resume_SensAnal!Q100*1000</f>
        <v>2.2171660442043177</v>
      </c>
      <c r="P88" s="126">
        <f>Resume_SensAnal!R100*1000</f>
        <v>1.1506753679548616</v>
      </c>
      <c r="Q88" s="126">
        <f>Resume_SensAnal!S100*1000</f>
        <v>2.0157929020554071</v>
      </c>
      <c r="R88" s="126">
        <f>Resume_SensAnal!T100*1000</f>
        <v>4.9980374276073496</v>
      </c>
      <c r="U88" s="224">
        <f t="shared" si="58"/>
        <v>230</v>
      </c>
      <c r="V88" s="97">
        <f t="shared" si="59"/>
        <v>32.449746428872224</v>
      </c>
      <c r="W88" s="97">
        <f t="shared" si="61"/>
        <v>53.913503769926741</v>
      </c>
      <c r="X88" s="97">
        <f t="shared" si="62"/>
        <v>31.413196090675356</v>
      </c>
      <c r="Y88" s="97">
        <f t="shared" si="63"/>
        <v>27.84935094379421</v>
      </c>
      <c r="Z88" s="97">
        <f t="shared" si="64"/>
        <v>39.894151910747247</v>
      </c>
      <c r="AA88" s="97">
        <f t="shared" si="65"/>
        <v>32.440304490770416</v>
      </c>
      <c r="AB88" s="97">
        <f t="shared" si="66"/>
        <v>36.947883030599797</v>
      </c>
      <c r="AC88" s="224"/>
      <c r="AD88" s="253">
        <f t="shared" si="60"/>
        <v>4.7167342298869519</v>
      </c>
      <c r="AE88" s="253">
        <f t="shared" si="67"/>
        <v>2.5934694842334065</v>
      </c>
      <c r="AF88" s="253">
        <f t="shared" si="68"/>
        <v>0.99234900585041286</v>
      </c>
      <c r="AG88" s="253">
        <f t="shared" si="69"/>
        <v>2.2171660442043177</v>
      </c>
      <c r="AH88" s="253">
        <f t="shared" si="70"/>
        <v>1.1506753679548616</v>
      </c>
      <c r="AI88" s="253">
        <f t="shared" si="71"/>
        <v>2.0157929020554071</v>
      </c>
      <c r="AJ88" s="253">
        <f t="shared" si="72"/>
        <v>4.9980374276073496</v>
      </c>
      <c r="AK88" s="225"/>
    </row>
    <row r="89" spans="2:40" s="64" customFormat="1" x14ac:dyDescent="0.25">
      <c r="C89" s="64">
        <f>Resume_SensAnal!M45</f>
        <v>240</v>
      </c>
      <c r="D89" s="97">
        <f>Resume_SensAnal!N45</f>
        <v>31.097673661002545</v>
      </c>
      <c r="E89" s="97">
        <f>Resume_SensAnal!O45</f>
        <v>51.667107779513124</v>
      </c>
      <c r="F89" s="97">
        <f>Resume_SensAnal!P45</f>
        <v>30.104312920230548</v>
      </c>
      <c r="G89" s="97">
        <f>Resume_SensAnal!Q45</f>
        <v>26.688961321136116</v>
      </c>
      <c r="H89" s="97">
        <f>Resume_SensAnal!R45</f>
        <v>38.231895581132783</v>
      </c>
      <c r="I89" s="128">
        <f>Resume_SensAnal!S45</f>
        <v>31.088625136988316</v>
      </c>
      <c r="J89" s="98">
        <f>Resume_SensAnal!T45</f>
        <v>35.408387904324812</v>
      </c>
      <c r="K89" s="17">
        <f>Resume_SensAnal!U45</f>
        <v>0</v>
      </c>
      <c r="L89" s="126">
        <f>Resume_SensAnal!N101*1000</f>
        <v>4.5202036369749958</v>
      </c>
      <c r="M89" s="126">
        <f>Resume_SensAnal!O101*1000</f>
        <v>2.485408255723681</v>
      </c>
      <c r="N89" s="126">
        <f>Resume_SensAnal!P101*1000</f>
        <v>0.95100113060664559</v>
      </c>
      <c r="O89" s="126">
        <f>Resume_SensAnal!Q101*1000</f>
        <v>2.1247841256958049</v>
      </c>
      <c r="P89" s="126">
        <f>Resume_SensAnal!R101*1000</f>
        <v>1.1027305609567424</v>
      </c>
      <c r="Q89" s="126">
        <f>Resume_SensAnal!S101*1000</f>
        <v>1.9318015311364318</v>
      </c>
      <c r="R89" s="126">
        <f>Resume_SensAnal!T101*1000</f>
        <v>4.7897858681237109</v>
      </c>
      <c r="U89" s="224">
        <f t="shared" si="58"/>
        <v>240</v>
      </c>
      <c r="V89" s="97">
        <f t="shared" si="59"/>
        <v>31.097673661002545</v>
      </c>
      <c r="W89" s="97">
        <f t="shared" si="61"/>
        <v>51.667107779513124</v>
      </c>
      <c r="X89" s="97">
        <f t="shared" si="62"/>
        <v>30.104312920230548</v>
      </c>
      <c r="Y89" s="97">
        <f t="shared" si="63"/>
        <v>26.688961321136116</v>
      </c>
      <c r="Z89" s="97">
        <f t="shared" si="64"/>
        <v>38.231895581132783</v>
      </c>
      <c r="AA89" s="97">
        <f t="shared" si="65"/>
        <v>31.088625136988316</v>
      </c>
      <c r="AB89" s="97">
        <f t="shared" si="66"/>
        <v>35.408387904324812</v>
      </c>
      <c r="AC89" s="224"/>
      <c r="AD89" s="253">
        <f t="shared" si="60"/>
        <v>4.5202036369749958</v>
      </c>
      <c r="AE89" s="253">
        <f t="shared" si="67"/>
        <v>2.485408255723681</v>
      </c>
      <c r="AF89" s="253">
        <f t="shared" si="68"/>
        <v>0.95100113060664559</v>
      </c>
      <c r="AG89" s="253">
        <f t="shared" si="69"/>
        <v>2.1247841256958049</v>
      </c>
      <c r="AH89" s="253">
        <f t="shared" si="70"/>
        <v>1.1027305609567424</v>
      </c>
      <c r="AI89" s="253">
        <f t="shared" si="71"/>
        <v>1.9318015311364318</v>
      </c>
      <c r="AJ89" s="253">
        <f t="shared" si="72"/>
        <v>4.7897858681237109</v>
      </c>
      <c r="AK89" s="225"/>
    </row>
    <row r="90" spans="2:40" s="64" customFormat="1" x14ac:dyDescent="0.25">
      <c r="C90" s="64">
        <f>Resume_SensAnal!M46</f>
        <v>250</v>
      </c>
      <c r="D90" s="97">
        <f>Resume_SensAnal!N46</f>
        <v>29.853766714562443</v>
      </c>
      <c r="E90" s="97">
        <f>Resume_SensAnal!O46</f>
        <v>49.6004234683326</v>
      </c>
      <c r="F90" s="97">
        <f>Resume_SensAnal!P46</f>
        <v>28.900140403421325</v>
      </c>
      <c r="G90" s="97">
        <f>Resume_SensAnal!Q46</f>
        <v>25.621402868290673</v>
      </c>
      <c r="H90" s="97">
        <f>Resume_SensAnal!R46</f>
        <v>36.702619757887469</v>
      </c>
      <c r="I90" s="128">
        <f>Resume_SensAnal!S46</f>
        <v>29.845080131508784</v>
      </c>
      <c r="J90" s="98">
        <f>Resume_SensAnal!T46</f>
        <v>33.992052388151819</v>
      </c>
      <c r="K90" s="17">
        <f>Resume_SensAnal!U46</f>
        <v>0</v>
      </c>
      <c r="L90" s="126">
        <f>Resume_SensAnal!N102*1000</f>
        <v>4.3393954914959956</v>
      </c>
      <c r="M90" s="126">
        <f>Resume_SensAnal!O102*1000</f>
        <v>2.3859919254947339</v>
      </c>
      <c r="N90" s="126">
        <f>Resume_SensAnal!P102*1000</f>
        <v>0.91296108538237974</v>
      </c>
      <c r="O90" s="126">
        <f>Resume_SensAnal!Q102*1000</f>
        <v>2.0397927606679724</v>
      </c>
      <c r="P90" s="126">
        <f>Resume_SensAnal!R102*1000</f>
        <v>1.0586213385184726</v>
      </c>
      <c r="Q90" s="126">
        <f>Resume_SensAnal!S102*1000</f>
        <v>1.8545294698909747</v>
      </c>
      <c r="R90" s="126">
        <f>Resume_SensAnal!T102*1000</f>
        <v>4.5981944333987617</v>
      </c>
      <c r="U90" s="224">
        <f t="shared" si="58"/>
        <v>250</v>
      </c>
      <c r="V90" s="97">
        <f t="shared" si="59"/>
        <v>29.853766714562443</v>
      </c>
      <c r="W90" s="97">
        <f t="shared" si="61"/>
        <v>49.6004234683326</v>
      </c>
      <c r="X90" s="97">
        <f t="shared" si="62"/>
        <v>28.900140403421325</v>
      </c>
      <c r="Y90" s="97">
        <f t="shared" si="63"/>
        <v>25.621402868290673</v>
      </c>
      <c r="Z90" s="97">
        <f t="shared" si="64"/>
        <v>36.702619757887469</v>
      </c>
      <c r="AA90" s="97">
        <f t="shared" si="65"/>
        <v>29.845080131508784</v>
      </c>
      <c r="AB90" s="97">
        <f t="shared" si="66"/>
        <v>33.992052388151819</v>
      </c>
      <c r="AC90" s="224"/>
      <c r="AD90" s="253">
        <f t="shared" si="60"/>
        <v>4.3393954914959956</v>
      </c>
      <c r="AE90" s="253">
        <f t="shared" si="67"/>
        <v>2.3859919254947339</v>
      </c>
      <c r="AF90" s="253">
        <f t="shared" si="68"/>
        <v>0.91296108538237974</v>
      </c>
      <c r="AG90" s="253">
        <f t="shared" si="69"/>
        <v>2.0397927606679724</v>
      </c>
      <c r="AH90" s="253">
        <f t="shared" si="70"/>
        <v>1.0586213385184726</v>
      </c>
      <c r="AI90" s="253">
        <f t="shared" si="71"/>
        <v>1.8545294698909747</v>
      </c>
      <c r="AJ90" s="253">
        <f t="shared" si="72"/>
        <v>4.5981944333987617</v>
      </c>
      <c r="AK90" s="225"/>
    </row>
    <row r="91" spans="2:40" s="64" customFormat="1" ht="16.5" thickBot="1" x14ac:dyDescent="0.3">
      <c r="C91" s="64">
        <f>Resume_SensAnal!M47</f>
        <v>260</v>
      </c>
      <c r="D91" s="97">
        <f>Resume_SensAnal!N47</f>
        <v>28.705544917848503</v>
      </c>
      <c r="E91" s="97">
        <f>Resume_SensAnal!O47</f>
        <v>47.692714873396731</v>
      </c>
      <c r="F91" s="188">
        <f>Resume_SensAnal!P47</f>
        <v>27.788596541751275</v>
      </c>
      <c r="G91" s="97">
        <f>Resume_SensAnal!Q47</f>
        <v>24.63596429643334</v>
      </c>
      <c r="H91" s="97">
        <f>Resume_SensAnal!R47</f>
        <v>35.290980536430261</v>
      </c>
      <c r="I91" s="128">
        <f>Resume_SensAnal!S47</f>
        <v>28.697192434143062</v>
      </c>
      <c r="J91" s="98">
        <f>Resume_SensAnal!T47</f>
        <v>32.684665757838282</v>
      </c>
      <c r="K91" s="17">
        <f>Resume_SensAnal!U47</f>
        <v>0</v>
      </c>
      <c r="L91" s="126">
        <f>Resume_SensAnal!N103*1000</f>
        <v>4.1724956648999951</v>
      </c>
      <c r="M91" s="126">
        <f>Resume_SensAnal!O103*1000</f>
        <v>2.2942230052833978</v>
      </c>
      <c r="N91" s="126">
        <f>Resume_SensAnal!P103*1000</f>
        <v>0.8778471974830574</v>
      </c>
      <c r="O91" s="126">
        <f>Resume_SensAnal!Q103*1000</f>
        <v>1.9613391929499735</v>
      </c>
      <c r="P91" s="126">
        <f>Resume_SensAnal!R103*1000</f>
        <v>1.0179051331908391</v>
      </c>
      <c r="Q91" s="126">
        <f>Resume_SensAnal!S103*1000</f>
        <v>1.7832014133567065</v>
      </c>
      <c r="R91" s="126">
        <f>Resume_SensAnal!T103*1000</f>
        <v>4.4213408013449627</v>
      </c>
      <c r="U91" s="224">
        <f t="shared" si="58"/>
        <v>260</v>
      </c>
      <c r="V91" s="97">
        <f t="shared" si="59"/>
        <v>28.705544917848503</v>
      </c>
      <c r="W91" s="97">
        <f t="shared" si="61"/>
        <v>47.692714873396731</v>
      </c>
      <c r="X91" s="97">
        <f t="shared" si="62"/>
        <v>27.788596541751275</v>
      </c>
      <c r="Y91" s="97">
        <f t="shared" si="63"/>
        <v>24.63596429643334</v>
      </c>
      <c r="Z91" s="97">
        <f t="shared" si="64"/>
        <v>35.290980536430261</v>
      </c>
      <c r="AA91" s="97">
        <f t="shared" si="65"/>
        <v>28.697192434143062</v>
      </c>
      <c r="AB91" s="97">
        <f t="shared" si="66"/>
        <v>32.684665757838282</v>
      </c>
      <c r="AC91" s="224"/>
      <c r="AD91" s="253">
        <f t="shared" si="60"/>
        <v>4.1724956648999951</v>
      </c>
      <c r="AE91" s="253">
        <f t="shared" si="67"/>
        <v>2.2942230052833978</v>
      </c>
      <c r="AF91" s="253">
        <f t="shared" si="68"/>
        <v>0.8778471974830574</v>
      </c>
      <c r="AG91" s="253">
        <f t="shared" si="69"/>
        <v>1.9613391929499735</v>
      </c>
      <c r="AH91" s="253">
        <f t="shared" si="70"/>
        <v>1.0179051331908391</v>
      </c>
      <c r="AI91" s="253">
        <f t="shared" si="71"/>
        <v>1.7832014133567065</v>
      </c>
      <c r="AJ91" s="253">
        <f t="shared" si="72"/>
        <v>4.4213408013449627</v>
      </c>
      <c r="AK91" s="225"/>
    </row>
    <row r="92" spans="2:40" s="64" customFormat="1" ht="16.5" thickBot="1" x14ac:dyDescent="0.3">
      <c r="C92" s="64">
        <f>Resume_SensAnal!M48</f>
        <v>270</v>
      </c>
      <c r="D92" s="188">
        <f>Resume_SensAnal!N48</f>
        <v>27.64237658755782</v>
      </c>
      <c r="E92" s="97">
        <f>Resume_SensAnal!O48</f>
        <v>45.926318026233886</v>
      </c>
      <c r="F92" s="97">
        <f>Resume_SensAnal!P48</f>
        <v>26.759389262427153</v>
      </c>
      <c r="G92" s="97">
        <f>Resume_SensAnal!Q48</f>
        <v>23.723521174343215</v>
      </c>
      <c r="H92" s="97">
        <f>Resume_SensAnal!R48</f>
        <v>33.983907183229142</v>
      </c>
      <c r="I92" s="95">
        <f>Resume_SensAnal!S48</f>
        <v>27.634333455100727</v>
      </c>
      <c r="J92" s="98">
        <f>Resume_SensAnal!T48</f>
        <v>31.474122581622051</v>
      </c>
      <c r="K92" s="17">
        <f>Resume_SensAnal!U48</f>
        <v>0</v>
      </c>
      <c r="L92" s="126">
        <f>Resume_SensAnal!N104*1000</f>
        <v>4.0179587884222183</v>
      </c>
      <c r="M92" s="126">
        <f>Resume_SensAnal!O104*1000</f>
        <v>2.2092517828654943</v>
      </c>
      <c r="N92" s="126">
        <f>Resume_SensAnal!P104*1000</f>
        <v>0.84533433831701832</v>
      </c>
      <c r="O92" s="126">
        <f>Resume_SensAnal!Q104*1000</f>
        <v>1.8886970006184931</v>
      </c>
      <c r="P92" s="126">
        <f>Resume_SensAnal!R104*1000</f>
        <v>0.98020494307265982</v>
      </c>
      <c r="Q92" s="121">
        <f>Resume_SensAnal!S104*1000</f>
        <v>1.7171569165657172</v>
      </c>
      <c r="R92" s="126">
        <f>Resume_SensAnal!T104*1000</f>
        <v>4.2575874383321866</v>
      </c>
      <c r="U92" s="224">
        <f t="shared" si="58"/>
        <v>270</v>
      </c>
      <c r="V92" s="97">
        <f t="shared" si="59"/>
        <v>27.64237658755782</v>
      </c>
      <c r="W92" s="97">
        <f t="shared" si="61"/>
        <v>45.926318026233886</v>
      </c>
      <c r="X92" s="97">
        <f t="shared" si="62"/>
        <v>26.759389262427153</v>
      </c>
      <c r="Y92" s="97">
        <f t="shared" si="63"/>
        <v>23.723521174343215</v>
      </c>
      <c r="Z92" s="97">
        <f t="shared" si="64"/>
        <v>33.983907183229142</v>
      </c>
      <c r="AA92" s="95">
        <f t="shared" si="65"/>
        <v>27.634333455100727</v>
      </c>
      <c r="AB92" s="97">
        <f t="shared" si="66"/>
        <v>31.474122581622051</v>
      </c>
      <c r="AC92" s="224"/>
      <c r="AD92" s="253">
        <f t="shared" si="60"/>
        <v>4.0179587884222183</v>
      </c>
      <c r="AE92" s="253">
        <f t="shared" si="67"/>
        <v>2.2092517828654943</v>
      </c>
      <c r="AF92" s="253">
        <f t="shared" si="68"/>
        <v>0.84533433831701832</v>
      </c>
      <c r="AG92" s="253">
        <f t="shared" si="69"/>
        <v>1.8886970006184931</v>
      </c>
      <c r="AH92" s="253">
        <f t="shared" si="70"/>
        <v>0.98020494307265982</v>
      </c>
      <c r="AI92" s="121">
        <f t="shared" si="71"/>
        <v>1.7171569165657172</v>
      </c>
      <c r="AJ92" s="253">
        <f t="shared" si="72"/>
        <v>4.2575874383321866</v>
      </c>
      <c r="AK92" s="225"/>
    </row>
    <row r="93" spans="2:40" x14ac:dyDescent="0.25">
      <c r="C93" s="64">
        <f>Resume_SensAnal!M49</f>
        <v>280</v>
      </c>
      <c r="D93" s="97">
        <f>Resume_SensAnal!N49</f>
        <v>26.655148852287898</v>
      </c>
      <c r="E93" s="97">
        <f>Resume_SensAnal!O49</f>
        <v>44.286092382439818</v>
      </c>
      <c r="F93" s="97">
        <f>Resume_SensAnal!P49</f>
        <v>25.803696788769042</v>
      </c>
      <c r="G93" s="97">
        <f>Resume_SensAnal!Q49</f>
        <v>22.876252560973814</v>
      </c>
      <c r="H93" s="97">
        <f>Resume_SensAnal!R49</f>
        <v>32.770196212399526</v>
      </c>
      <c r="I93" s="97">
        <f>Resume_SensAnal!S49</f>
        <v>26.647392974561416</v>
      </c>
      <c r="J93" s="98">
        <f>Resume_SensAnal!T49</f>
        <v>30.350046775135549</v>
      </c>
      <c r="K93" s="17">
        <f>Resume_SensAnal!U49</f>
        <v>0</v>
      </c>
      <c r="L93" s="126">
        <f>Resume_SensAnal!N105*1000</f>
        <v>3.8744602602642817</v>
      </c>
      <c r="M93" s="126">
        <f>Resume_SensAnal!O105*1000</f>
        <v>2.1303499334774409</v>
      </c>
      <c r="N93" s="126">
        <f>Resume_SensAnal!P105*1000</f>
        <v>0.81514382623426762</v>
      </c>
      <c r="O93" s="126">
        <f>Resume_SensAnal!Q105*1000</f>
        <v>1.8212435363106896</v>
      </c>
      <c r="P93" s="126">
        <f>Resume_SensAnal!R105*1000</f>
        <v>0.94519762367720772</v>
      </c>
      <c r="Q93" s="126">
        <f>Resume_SensAnal!S105*1000</f>
        <v>1.6558298838312273</v>
      </c>
      <c r="R93" s="126">
        <f>Resume_SensAnal!T105*1000</f>
        <v>4.1055307441060371</v>
      </c>
      <c r="U93" s="224">
        <f t="shared" si="58"/>
        <v>280</v>
      </c>
      <c r="V93" s="97">
        <f t="shared" si="59"/>
        <v>26.655148852287898</v>
      </c>
      <c r="W93" s="97">
        <f t="shared" si="61"/>
        <v>44.286092382439818</v>
      </c>
      <c r="X93" s="97">
        <f t="shared" si="62"/>
        <v>25.803696788769042</v>
      </c>
      <c r="Y93" s="97">
        <f t="shared" si="63"/>
        <v>22.876252560973814</v>
      </c>
      <c r="Z93" s="97">
        <f t="shared" si="64"/>
        <v>32.770196212399526</v>
      </c>
      <c r="AA93" s="97">
        <f t="shared" si="65"/>
        <v>26.647392974561416</v>
      </c>
      <c r="AB93" s="97">
        <f t="shared" si="66"/>
        <v>30.350046775135549</v>
      </c>
      <c r="AC93" s="224"/>
      <c r="AD93" s="253">
        <f t="shared" si="60"/>
        <v>3.8744602602642817</v>
      </c>
      <c r="AE93" s="253">
        <f t="shared" si="67"/>
        <v>2.1303499334774409</v>
      </c>
      <c r="AF93" s="253">
        <f t="shared" si="68"/>
        <v>0.81514382623426762</v>
      </c>
      <c r="AG93" s="253">
        <f t="shared" si="69"/>
        <v>1.8212435363106896</v>
      </c>
      <c r="AH93" s="253">
        <f t="shared" si="70"/>
        <v>0.94519762367720772</v>
      </c>
      <c r="AI93" s="253">
        <f t="shared" si="71"/>
        <v>1.6558298838312273</v>
      </c>
      <c r="AJ93" s="253">
        <f t="shared" si="72"/>
        <v>4.1055307441060371</v>
      </c>
      <c r="AK93" s="225"/>
    </row>
    <row r="94" spans="2:40" x14ac:dyDescent="0.25">
      <c r="C94" s="96" t="s">
        <v>111</v>
      </c>
      <c r="D94" s="280" t="s">
        <v>306</v>
      </c>
      <c r="E94" s="280"/>
      <c r="F94" s="280"/>
      <c r="G94" s="280"/>
      <c r="H94" s="280"/>
      <c r="I94" s="280"/>
      <c r="J94" s="280"/>
      <c r="K94" s="17"/>
      <c r="L94" s="280" t="s">
        <v>311</v>
      </c>
      <c r="M94" s="280"/>
      <c r="N94" s="280"/>
      <c r="O94" s="280"/>
      <c r="P94" s="280"/>
      <c r="Q94" s="280"/>
      <c r="R94" s="280"/>
      <c r="U94" s="224" t="str">
        <f t="shared" si="58"/>
        <v>Wh/kg</v>
      </c>
      <c r="V94" s="281" t="str">
        <f t="shared" si="59"/>
        <v>AP mmolc H+ eq /kWh</v>
      </c>
      <c r="W94" s="281"/>
      <c r="X94" s="281"/>
      <c r="Y94" s="281"/>
      <c r="Z94" s="281"/>
      <c r="AA94" s="281"/>
      <c r="AB94" s="281"/>
      <c r="AC94" s="224"/>
      <c r="AD94" s="281" t="str">
        <f t="shared" si="60"/>
        <v>HTP mCTUh/kWh</v>
      </c>
      <c r="AE94" s="281"/>
      <c r="AF94" s="281"/>
      <c r="AG94" s="281"/>
      <c r="AH94" s="281"/>
      <c r="AI94" s="281"/>
      <c r="AJ94" s="281"/>
      <c r="AK94" s="225"/>
    </row>
    <row r="95" spans="2:40" x14ac:dyDescent="0.25">
      <c r="B95" s="129"/>
      <c r="C95" s="64">
        <f t="shared" ref="C95:C107" si="73">C75</f>
        <v>100</v>
      </c>
      <c r="D95" s="94">
        <f>Resume_SensAnal!AL87*1000</f>
        <v>507.6403932115162</v>
      </c>
      <c r="E95" s="94">
        <f>Resume_SensAnal!AM87*1000</f>
        <v>976.2362930643169</v>
      </c>
      <c r="F95" s="94">
        <f>Resume_SensAnal!AN87*1000</f>
        <v>324.89506451542502</v>
      </c>
      <c r="G95" s="94">
        <f>Resume_SensAnal!AO87*1000</f>
        <v>333.52781629219919</v>
      </c>
      <c r="H95" s="94">
        <f>Resume_SensAnal!AP87*1000</f>
        <v>361.87725020385108</v>
      </c>
      <c r="I95" s="94">
        <f>Resume_SensAnal!AQ87*1000</f>
        <v>409.54192460092366</v>
      </c>
      <c r="J95" s="94">
        <f>Resume_SensAnal!AR87*1000</f>
        <v>432.70509029510663</v>
      </c>
      <c r="K95" s="64"/>
      <c r="L95" s="94">
        <f>Resume_SensAnal!AL31*1000</f>
        <v>49.742731596545973</v>
      </c>
      <c r="M95" s="94">
        <f>Resume_SensAnal!AM31*1000</f>
        <v>259.25380103870373</v>
      </c>
      <c r="N95" s="94">
        <f>Resume_SensAnal!AN31*1000</f>
        <v>22.605452342530874</v>
      </c>
      <c r="O95" s="94">
        <f>Resume_SensAnal!AO31*1000</f>
        <v>24.496457160782285</v>
      </c>
      <c r="P95" s="94">
        <f>Resume_SensAnal!AP31*1000</f>
        <v>24.034720918271336</v>
      </c>
      <c r="Q95" s="94">
        <f>Resume_SensAnal!AQ31*1000</f>
        <v>51.919097950822731</v>
      </c>
      <c r="R95" s="94">
        <f>Resume_SensAnal!AR31*1000</f>
        <v>51.718166899465537</v>
      </c>
      <c r="U95" s="224">
        <f t="shared" si="58"/>
        <v>100</v>
      </c>
      <c r="V95" s="257">
        <f t="shared" si="59"/>
        <v>507.6403932115162</v>
      </c>
      <c r="W95" s="257">
        <f t="shared" si="61"/>
        <v>976.2362930643169</v>
      </c>
      <c r="X95" s="257">
        <f t="shared" si="62"/>
        <v>324.89506451542502</v>
      </c>
      <c r="Y95" s="257">
        <f t="shared" si="63"/>
        <v>333.52781629219919</v>
      </c>
      <c r="Z95" s="257">
        <f t="shared" si="64"/>
        <v>361.87725020385108</v>
      </c>
      <c r="AA95" s="257">
        <f t="shared" si="65"/>
        <v>409.54192460092366</v>
      </c>
      <c r="AB95" s="257">
        <f t="shared" si="66"/>
        <v>432.70509029510663</v>
      </c>
      <c r="AC95" s="224"/>
      <c r="AD95" s="257">
        <f t="shared" si="60"/>
        <v>49.742731596545973</v>
      </c>
      <c r="AE95" s="257">
        <f t="shared" si="67"/>
        <v>259.25380103870373</v>
      </c>
      <c r="AF95" s="257">
        <f t="shared" si="68"/>
        <v>22.605452342530874</v>
      </c>
      <c r="AG95" s="257">
        <f t="shared" si="69"/>
        <v>24.496457160782285</v>
      </c>
      <c r="AH95" s="257">
        <f t="shared" si="70"/>
        <v>24.034720918271336</v>
      </c>
      <c r="AI95" s="257">
        <f t="shared" si="71"/>
        <v>51.919097950822731</v>
      </c>
      <c r="AJ95" s="257">
        <f t="shared" si="72"/>
        <v>51.718166899465537</v>
      </c>
      <c r="AK95" s="225"/>
    </row>
    <row r="96" spans="2:40" ht="15.75" thickBot="1" x14ac:dyDescent="0.3">
      <c r="B96" s="129"/>
      <c r="C96" s="64">
        <f t="shared" si="73"/>
        <v>110</v>
      </c>
      <c r="D96" s="98">
        <f>Resume_SensAnal!AL88*1000</f>
        <v>461.4912665559238</v>
      </c>
      <c r="E96" s="98">
        <f>Resume_SensAnal!AM88*1000</f>
        <v>887.48753914937902</v>
      </c>
      <c r="F96" s="98">
        <f>Resume_SensAnal!AN88*1000</f>
        <v>295.35914955947726</v>
      </c>
      <c r="G96" s="98">
        <f>Resume_SensAnal!AO88*1000</f>
        <v>303.20710572018106</v>
      </c>
      <c r="H96" s="98">
        <f>Resume_SensAnal!AP88*1000</f>
        <v>328.97931836713735</v>
      </c>
      <c r="I96" s="98">
        <f>Resume_SensAnal!AQ88*1000</f>
        <v>372.31084054629423</v>
      </c>
      <c r="J96" s="98">
        <f>Resume_SensAnal!AR88*1000</f>
        <v>393.36826390464239</v>
      </c>
      <c r="K96" s="64"/>
      <c r="L96" s="98">
        <f>Resume_SensAnal!AL32*1000</f>
        <v>45.220665087769063</v>
      </c>
      <c r="M96" s="98">
        <f>Resume_SensAnal!AM32*1000</f>
        <v>235.68527367154883</v>
      </c>
      <c r="N96" s="98">
        <f>Resume_SensAnal!AN32*1000</f>
        <v>20.550411220482612</v>
      </c>
      <c r="O96" s="98">
        <f>Resume_SensAnal!AO32*1000</f>
        <v>22.269506509802078</v>
      </c>
      <c r="P96" s="94">
        <f>Resume_SensAnal!AP32*1000</f>
        <v>21.849746289337578</v>
      </c>
      <c r="Q96" s="98">
        <f>Resume_SensAnal!AQ32*1000</f>
        <v>47.199179955293388</v>
      </c>
      <c r="R96" s="98">
        <f>Resume_SensAnal!AR32*1000</f>
        <v>47.016515363150489</v>
      </c>
      <c r="U96" s="224">
        <f t="shared" si="58"/>
        <v>110</v>
      </c>
      <c r="V96" s="97">
        <f t="shared" si="59"/>
        <v>461.4912665559238</v>
      </c>
      <c r="W96" s="97">
        <f t="shared" si="61"/>
        <v>887.48753914937902</v>
      </c>
      <c r="X96" s="97">
        <f t="shared" si="62"/>
        <v>295.35914955947726</v>
      </c>
      <c r="Y96" s="97">
        <f t="shared" si="63"/>
        <v>303.20710572018106</v>
      </c>
      <c r="Z96" s="97">
        <f t="shared" si="64"/>
        <v>328.97931836713735</v>
      </c>
      <c r="AA96" s="97">
        <f t="shared" si="65"/>
        <v>372.31084054629423</v>
      </c>
      <c r="AB96" s="97">
        <f t="shared" si="66"/>
        <v>393.36826390464239</v>
      </c>
      <c r="AC96" s="224"/>
      <c r="AD96" s="97">
        <f t="shared" si="60"/>
        <v>45.220665087769063</v>
      </c>
      <c r="AE96" s="97">
        <f t="shared" si="67"/>
        <v>235.68527367154883</v>
      </c>
      <c r="AF96" s="97">
        <f t="shared" si="68"/>
        <v>20.550411220482612</v>
      </c>
      <c r="AG96" s="97">
        <f t="shared" si="69"/>
        <v>22.269506509802078</v>
      </c>
      <c r="AH96" s="257">
        <f t="shared" si="70"/>
        <v>21.849746289337578</v>
      </c>
      <c r="AI96" s="97">
        <f t="shared" si="71"/>
        <v>47.199179955293388</v>
      </c>
      <c r="AJ96" s="97">
        <f t="shared" si="72"/>
        <v>47.016515363150489</v>
      </c>
      <c r="AK96" s="225"/>
    </row>
    <row r="97" spans="2:37" ht="16.5" thickBot="1" x14ac:dyDescent="0.3">
      <c r="B97" s="129"/>
      <c r="C97" s="64">
        <f t="shared" si="73"/>
        <v>120</v>
      </c>
      <c r="D97" s="98">
        <f>Resume_SensAnal!AL89*1000</f>
        <v>423.03366100959681</v>
      </c>
      <c r="E97" s="98">
        <f>Resume_SensAnal!AM89*1000</f>
        <v>813.53024422026408</v>
      </c>
      <c r="F97" s="98">
        <f>Resume_SensAnal!AN89*1000</f>
        <v>270.74588709618752</v>
      </c>
      <c r="G97" s="98">
        <f>Resume_SensAnal!AO89*1000</f>
        <v>277.93984691016601</v>
      </c>
      <c r="H97" s="149">
        <f>Resume_SensAnal!AP89*1000</f>
        <v>301.56437516987586</v>
      </c>
      <c r="I97" s="98">
        <f>Resume_SensAnal!AQ89*1000</f>
        <v>341.28493716743634</v>
      </c>
      <c r="J97" s="98">
        <f>Resume_SensAnal!AR89*1000</f>
        <v>360.58757524592215</v>
      </c>
      <c r="K97" s="64"/>
      <c r="L97" s="98">
        <f>Resume_SensAnal!AL33*1000</f>
        <v>41.452276330454978</v>
      </c>
      <c r="M97" s="98">
        <f>Resume_SensAnal!AM33*1000</f>
        <v>216.04483419891977</v>
      </c>
      <c r="N97" s="188">
        <f>Resume_SensAnal!AN33*1000</f>
        <v>18.83787695210906</v>
      </c>
      <c r="O97" s="98">
        <f>Resume_SensAnal!AO33*1000</f>
        <v>20.413714300651904</v>
      </c>
      <c r="P97" s="94">
        <f>Resume_SensAnal!AP33*1000</f>
        <v>20.028934098559446</v>
      </c>
      <c r="Q97" s="98">
        <f>Resume_SensAnal!AQ33*1000</f>
        <v>43.265914959018943</v>
      </c>
      <c r="R97" s="98">
        <f>Resume_SensAnal!AR33*1000</f>
        <v>43.098472416221284</v>
      </c>
      <c r="U97" s="224">
        <f t="shared" si="58"/>
        <v>120</v>
      </c>
      <c r="V97" s="97">
        <f t="shared" si="59"/>
        <v>423.03366100959681</v>
      </c>
      <c r="W97" s="97">
        <f t="shared" si="61"/>
        <v>813.53024422026408</v>
      </c>
      <c r="X97" s="97">
        <f t="shared" si="62"/>
        <v>270.74588709618752</v>
      </c>
      <c r="Y97" s="97">
        <f t="shared" si="63"/>
        <v>277.93984691016601</v>
      </c>
      <c r="Z97" s="120">
        <f t="shared" si="64"/>
        <v>301.56437516987586</v>
      </c>
      <c r="AA97" s="97">
        <f t="shared" si="65"/>
        <v>341.28493716743634</v>
      </c>
      <c r="AB97" s="97">
        <f t="shared" si="66"/>
        <v>360.58757524592215</v>
      </c>
      <c r="AC97" s="224"/>
      <c r="AD97" s="97">
        <f t="shared" si="60"/>
        <v>41.452276330454978</v>
      </c>
      <c r="AE97" s="97">
        <f t="shared" si="67"/>
        <v>216.04483419891977</v>
      </c>
      <c r="AF97" s="97">
        <f t="shared" si="68"/>
        <v>18.83787695210906</v>
      </c>
      <c r="AG97" s="97">
        <f t="shared" si="69"/>
        <v>20.413714300651904</v>
      </c>
      <c r="AH97" s="257">
        <f t="shared" si="70"/>
        <v>20.028934098559446</v>
      </c>
      <c r="AI97" s="97">
        <f t="shared" si="71"/>
        <v>43.265914959018943</v>
      </c>
      <c r="AJ97" s="97">
        <f t="shared" si="72"/>
        <v>43.098472416221284</v>
      </c>
      <c r="AK97" s="225"/>
    </row>
    <row r="98" spans="2:37" ht="16.5" thickBot="1" x14ac:dyDescent="0.3">
      <c r="B98" s="129"/>
      <c r="C98" s="64">
        <f t="shared" si="73"/>
        <v>130</v>
      </c>
      <c r="D98" s="98">
        <f>Resume_SensAnal!AL90*1000</f>
        <v>390.49261016270475</v>
      </c>
      <c r="E98" s="98">
        <f>Resume_SensAnal!AM90*1000</f>
        <v>750.95099466485919</v>
      </c>
      <c r="F98" s="98">
        <f>Resume_SensAnal!AN90*1000</f>
        <v>249.91928039648079</v>
      </c>
      <c r="G98" s="98">
        <f>Resume_SensAnal!AO90*1000</f>
        <v>256.55985868630711</v>
      </c>
      <c r="H98" s="98">
        <f>Resume_SensAnal!AP90*1000</f>
        <v>278.36711554142391</v>
      </c>
      <c r="I98" s="98">
        <f>Resume_SensAnal!AQ90*1000</f>
        <v>315.03224969301817</v>
      </c>
      <c r="J98" s="98">
        <f>Resume_SensAnal!AR90*1000</f>
        <v>332.85006945777434</v>
      </c>
      <c r="K98" s="64"/>
      <c r="L98" s="98">
        <f>Resume_SensAnal!AL34*1000</f>
        <v>38.263639689650745</v>
      </c>
      <c r="M98" s="98">
        <f>Resume_SensAnal!AM34*1000</f>
        <v>199.42600079900285</v>
      </c>
      <c r="N98" s="98">
        <f>Resume_SensAnal!AN34*1000</f>
        <v>17.388809494254517</v>
      </c>
      <c r="O98" s="188">
        <f>Resume_SensAnal!AO34*1000</f>
        <v>18.843428585217143</v>
      </c>
      <c r="P98" s="119">
        <f>Resume_SensAnal!AP34*1000</f>
        <v>18.488246860208719</v>
      </c>
      <c r="Q98" s="98">
        <f>Resume_SensAnal!AQ34*1000</f>
        <v>39.937767654479018</v>
      </c>
      <c r="R98" s="98">
        <f>Resume_SensAnal!AR34*1000</f>
        <v>39.783205307281179</v>
      </c>
      <c r="U98" s="224">
        <f t="shared" si="58"/>
        <v>130</v>
      </c>
      <c r="V98" s="97">
        <f t="shared" si="59"/>
        <v>390.49261016270475</v>
      </c>
      <c r="W98" s="97">
        <f t="shared" si="61"/>
        <v>750.95099466485919</v>
      </c>
      <c r="X98" s="97">
        <f t="shared" si="62"/>
        <v>249.91928039648079</v>
      </c>
      <c r="Y98" s="97">
        <f t="shared" si="63"/>
        <v>256.55985868630711</v>
      </c>
      <c r="Z98" s="97">
        <f t="shared" si="64"/>
        <v>278.36711554142391</v>
      </c>
      <c r="AA98" s="97">
        <f t="shared" si="65"/>
        <v>315.03224969301817</v>
      </c>
      <c r="AB98" s="97">
        <f t="shared" si="66"/>
        <v>332.85006945777434</v>
      </c>
      <c r="AC98" s="224"/>
      <c r="AD98" s="97">
        <f t="shared" si="60"/>
        <v>38.263639689650745</v>
      </c>
      <c r="AE98" s="97">
        <f t="shared" si="67"/>
        <v>199.42600079900285</v>
      </c>
      <c r="AF98" s="97">
        <f t="shared" si="68"/>
        <v>17.388809494254517</v>
      </c>
      <c r="AG98" s="97">
        <f t="shared" si="69"/>
        <v>18.843428585217143</v>
      </c>
      <c r="AH98" s="259">
        <f t="shared" si="70"/>
        <v>18.488246860208719</v>
      </c>
      <c r="AI98" s="97">
        <f t="shared" si="71"/>
        <v>39.937767654479018</v>
      </c>
      <c r="AJ98" s="97">
        <f t="shared" si="72"/>
        <v>39.783205307281179</v>
      </c>
      <c r="AK98" s="225"/>
    </row>
    <row r="99" spans="2:37" ht="15.75" thickBot="1" x14ac:dyDescent="0.3">
      <c r="B99" s="129"/>
      <c r="C99" s="64">
        <f t="shared" si="73"/>
        <v>140</v>
      </c>
      <c r="D99" s="149">
        <f>Resume_SensAnal!AL91*1000</f>
        <v>362.60028086536875</v>
      </c>
      <c r="E99" s="98">
        <f>Resume_SensAnal!AM91*1000</f>
        <v>697.31163790308358</v>
      </c>
      <c r="F99" s="98">
        <f>Resume_SensAnal!AN91*1000</f>
        <v>232.06790322530361</v>
      </c>
      <c r="G99" s="98">
        <f>Resume_SensAnal!AO91*1000</f>
        <v>238.234154494428</v>
      </c>
      <c r="H99" s="98">
        <f>Resume_SensAnal!AP91*1000</f>
        <v>258.48375014560793</v>
      </c>
      <c r="I99" s="98">
        <f>Resume_SensAnal!AQ91*1000</f>
        <v>292.5299461435169</v>
      </c>
      <c r="J99" s="98">
        <f>Resume_SensAnal!AR91*1000</f>
        <v>309.07506449650475</v>
      </c>
      <c r="K99" s="64"/>
      <c r="L99" s="149">
        <f>Resume_SensAnal!AL35*1000</f>
        <v>35.530522568961409</v>
      </c>
      <c r="M99" s="98">
        <f>Resume_SensAnal!AM35*1000</f>
        <v>185.18128645621692</v>
      </c>
      <c r="N99" s="98">
        <f>Resume_SensAnal!AN35*1000</f>
        <v>16.146751673236334</v>
      </c>
      <c r="O99" s="98">
        <f>Resume_SensAnal!AO35*1000</f>
        <v>17.497469400558774</v>
      </c>
      <c r="P99" s="98">
        <f>Resume_SensAnal!AP35*1000</f>
        <v>17.167657798765241</v>
      </c>
      <c r="Q99" s="98">
        <f>Resume_SensAnal!AQ35*1000</f>
        <v>37.085069964873377</v>
      </c>
      <c r="R99" s="98">
        <f>Resume_SensAnal!AR35*1000</f>
        <v>36.941547785332524</v>
      </c>
      <c r="U99" s="224">
        <f t="shared" si="58"/>
        <v>140</v>
      </c>
      <c r="V99" s="236">
        <f t="shared" si="59"/>
        <v>362.60028086536875</v>
      </c>
      <c r="W99" s="97">
        <f t="shared" si="61"/>
        <v>697.31163790308358</v>
      </c>
      <c r="X99" s="97">
        <f t="shared" si="62"/>
        <v>232.06790322530361</v>
      </c>
      <c r="Y99" s="97">
        <f t="shared" si="63"/>
        <v>238.234154494428</v>
      </c>
      <c r="Z99" s="97">
        <f t="shared" si="64"/>
        <v>258.48375014560793</v>
      </c>
      <c r="AA99" s="97">
        <f t="shared" si="65"/>
        <v>292.5299461435169</v>
      </c>
      <c r="AB99" s="97">
        <f t="shared" si="66"/>
        <v>309.07506449650475</v>
      </c>
      <c r="AC99" s="224"/>
      <c r="AD99" s="236">
        <f t="shared" si="60"/>
        <v>35.530522568961409</v>
      </c>
      <c r="AE99" s="97">
        <f t="shared" si="67"/>
        <v>185.18128645621692</v>
      </c>
      <c r="AF99" s="97">
        <f t="shared" si="68"/>
        <v>16.146751673236334</v>
      </c>
      <c r="AG99" s="97">
        <f t="shared" si="69"/>
        <v>17.497469400558774</v>
      </c>
      <c r="AH99" s="97">
        <f t="shared" si="70"/>
        <v>17.167657798765241</v>
      </c>
      <c r="AI99" s="97">
        <f t="shared" si="71"/>
        <v>37.085069964873377</v>
      </c>
      <c r="AJ99" s="97">
        <f t="shared" si="72"/>
        <v>36.941547785332524</v>
      </c>
      <c r="AK99" s="225"/>
    </row>
    <row r="100" spans="2:37" ht="15.75" thickBot="1" x14ac:dyDescent="0.3">
      <c r="B100" s="129"/>
      <c r="C100" s="64">
        <f t="shared" si="73"/>
        <v>150</v>
      </c>
      <c r="D100" s="98">
        <f>Resume_SensAnal!AL92*1000</f>
        <v>338.42692880767748</v>
      </c>
      <c r="E100" s="98">
        <f>Resume_SensAnal!AM92*1000</f>
        <v>650.82419537621126</v>
      </c>
      <c r="F100" s="98">
        <f>Resume_SensAnal!AN92*1000</f>
        <v>216.59670967695001</v>
      </c>
      <c r="G100" s="98">
        <f>Resume_SensAnal!AO92*1000</f>
        <v>222.3518775281328</v>
      </c>
      <c r="H100" s="98">
        <f>Resume_SensAnal!AP92*1000</f>
        <v>241.25150013590073</v>
      </c>
      <c r="I100" s="98">
        <f>Resume_SensAnal!AQ92*1000</f>
        <v>273.02794973394913</v>
      </c>
      <c r="J100" s="98">
        <f>Resume_SensAnal!AR92*1000</f>
        <v>288.47006019673779</v>
      </c>
      <c r="K100" s="64"/>
      <c r="L100" s="98">
        <f>Resume_SensAnal!AL36*1000</f>
        <v>33.161821064363977</v>
      </c>
      <c r="M100" s="98">
        <f>Resume_SensAnal!AM36*1000</f>
        <v>172.83586735913582</v>
      </c>
      <c r="N100" s="98">
        <f>Resume_SensAnal!AN36*1000</f>
        <v>15.070301561687248</v>
      </c>
      <c r="O100" s="98">
        <f>Resume_SensAnal!AO36*1000</f>
        <v>16.330971440521527</v>
      </c>
      <c r="P100" s="98">
        <f>Resume_SensAnal!AP36*1000</f>
        <v>16.023147278847556</v>
      </c>
      <c r="Q100" s="98">
        <f>Resume_SensAnal!AQ36*1000</f>
        <v>34.612731967215147</v>
      </c>
      <c r="R100" s="98">
        <f>Resume_SensAnal!AR36*1000</f>
        <v>34.478777932977025</v>
      </c>
      <c r="U100" s="224">
        <f t="shared" si="58"/>
        <v>150</v>
      </c>
      <c r="V100" s="97">
        <f t="shared" si="59"/>
        <v>338.42692880767748</v>
      </c>
      <c r="W100" s="97">
        <f t="shared" si="61"/>
        <v>650.82419537621126</v>
      </c>
      <c r="X100" s="97">
        <f t="shared" si="62"/>
        <v>216.59670967695001</v>
      </c>
      <c r="Y100" s="97">
        <f t="shared" si="63"/>
        <v>222.3518775281328</v>
      </c>
      <c r="Z100" s="97">
        <f t="shared" si="64"/>
        <v>241.25150013590073</v>
      </c>
      <c r="AA100" s="97">
        <f t="shared" si="65"/>
        <v>273.02794973394913</v>
      </c>
      <c r="AB100" s="97">
        <f t="shared" si="66"/>
        <v>288.47006019673779</v>
      </c>
      <c r="AC100" s="224"/>
      <c r="AD100" s="97">
        <f t="shared" si="60"/>
        <v>33.161821064363977</v>
      </c>
      <c r="AE100" s="97">
        <f t="shared" si="67"/>
        <v>172.83586735913582</v>
      </c>
      <c r="AF100" s="97">
        <f t="shared" si="68"/>
        <v>15.070301561687248</v>
      </c>
      <c r="AG100" s="97">
        <f t="shared" si="69"/>
        <v>16.330971440521527</v>
      </c>
      <c r="AH100" s="97">
        <f t="shared" si="70"/>
        <v>16.023147278847556</v>
      </c>
      <c r="AI100" s="97">
        <f t="shared" si="71"/>
        <v>34.612731967215147</v>
      </c>
      <c r="AJ100" s="97">
        <f t="shared" si="72"/>
        <v>34.478777932977025</v>
      </c>
      <c r="AK100" s="225"/>
    </row>
    <row r="101" spans="2:37" ht="15.75" thickBot="1" x14ac:dyDescent="0.3">
      <c r="B101" s="129"/>
      <c r="C101" s="64">
        <f t="shared" si="73"/>
        <v>160</v>
      </c>
      <c r="D101" s="98">
        <f>Resume_SensAnal!AL93*1000</f>
        <v>317.27524575719764</v>
      </c>
      <c r="E101" s="149">
        <f>Resume_SensAnal!AM93*1000</f>
        <v>610.14768316519803</v>
      </c>
      <c r="F101" s="149">
        <f>Resume_SensAnal!AN93*1000</f>
        <v>203.05941532214064</v>
      </c>
      <c r="G101" s="98">
        <f>Resume_SensAnal!AO93*1000</f>
        <v>208.45488518262451</v>
      </c>
      <c r="H101" s="98">
        <f>Resume_SensAnal!AP93*1000</f>
        <v>226.17328137740694</v>
      </c>
      <c r="I101" s="98">
        <f>Resume_SensAnal!AQ93*1000</f>
        <v>255.9637028755773</v>
      </c>
      <c r="J101" s="98">
        <f>Resume_SensAnal!AR93*1000</f>
        <v>270.44068143444167</v>
      </c>
      <c r="K101" s="64"/>
      <c r="L101" s="98">
        <f>Resume_SensAnal!AL37*1000</f>
        <v>31.089207247841234</v>
      </c>
      <c r="M101" s="149">
        <f>Resume_SensAnal!AM37*1000</f>
        <v>162.03362564918982</v>
      </c>
      <c r="N101" s="149">
        <f>Resume_SensAnal!AN37*1000</f>
        <v>14.128407714081794</v>
      </c>
      <c r="O101" s="98">
        <f>Resume_SensAnal!AO37*1000</f>
        <v>15.31028572548893</v>
      </c>
      <c r="P101" s="98">
        <f>Resume_SensAnal!AP37*1000</f>
        <v>15.021700573919587</v>
      </c>
      <c r="Q101" s="98">
        <f>Resume_SensAnal!AQ37*1000</f>
        <v>32.4494362192642</v>
      </c>
      <c r="R101" s="98">
        <f>Resume_SensAnal!AR37*1000</f>
        <v>32.323854312165956</v>
      </c>
      <c r="U101" s="224">
        <f t="shared" si="58"/>
        <v>160</v>
      </c>
      <c r="V101" s="97">
        <f t="shared" si="59"/>
        <v>317.27524575719764</v>
      </c>
      <c r="W101" s="120">
        <f t="shared" si="61"/>
        <v>610.14768316519803</v>
      </c>
      <c r="X101" s="120">
        <f t="shared" si="62"/>
        <v>203.05941532214064</v>
      </c>
      <c r="Y101" s="97">
        <f t="shared" si="63"/>
        <v>208.45488518262451</v>
      </c>
      <c r="Z101" s="97">
        <f t="shared" si="64"/>
        <v>226.17328137740694</v>
      </c>
      <c r="AA101" s="97">
        <f t="shared" si="65"/>
        <v>255.9637028755773</v>
      </c>
      <c r="AB101" s="97">
        <f t="shared" si="66"/>
        <v>270.44068143444167</v>
      </c>
      <c r="AC101" s="224"/>
      <c r="AD101" s="97">
        <f t="shared" si="60"/>
        <v>31.089207247841234</v>
      </c>
      <c r="AE101" s="120">
        <f t="shared" si="67"/>
        <v>162.03362564918982</v>
      </c>
      <c r="AF101" s="120">
        <f t="shared" si="68"/>
        <v>14.128407714081794</v>
      </c>
      <c r="AG101" s="97">
        <f t="shared" si="69"/>
        <v>15.31028572548893</v>
      </c>
      <c r="AH101" s="97">
        <f t="shared" si="70"/>
        <v>15.021700573919587</v>
      </c>
      <c r="AI101" s="97">
        <f t="shared" si="71"/>
        <v>32.4494362192642</v>
      </c>
      <c r="AJ101" s="97">
        <f t="shared" si="72"/>
        <v>32.323854312165956</v>
      </c>
      <c r="AK101" s="225"/>
    </row>
    <row r="102" spans="2:37" ht="15.75" thickBot="1" x14ac:dyDescent="0.3">
      <c r="B102" s="129"/>
      <c r="C102" s="64">
        <f t="shared" si="73"/>
        <v>170</v>
      </c>
      <c r="D102" s="98">
        <f>Resume_SensAnal!AL94*1000</f>
        <v>298.61199600677423</v>
      </c>
      <c r="E102" s="98">
        <f>Resume_SensAnal!AM94*1000</f>
        <v>574.25664297901005</v>
      </c>
      <c r="F102" s="98">
        <f>Resume_SensAnal!AN94*1000</f>
        <v>191.11474383260295</v>
      </c>
      <c r="G102" s="149">
        <f>Resume_SensAnal!AO94*1000</f>
        <v>196.19283311305836</v>
      </c>
      <c r="H102" s="98">
        <f>Resume_SensAnal!AP94*1000</f>
        <v>212.86897070814769</v>
      </c>
      <c r="I102" s="98">
        <f>Resume_SensAnal!AQ94*1000</f>
        <v>240.90701447113156</v>
      </c>
      <c r="J102" s="98">
        <f>Resume_SensAnal!AR94*1000</f>
        <v>254.53240605594507</v>
      </c>
      <c r="K102" s="64"/>
      <c r="L102" s="98">
        <f>Resume_SensAnal!AL38*1000</f>
        <v>29.260430350909395</v>
      </c>
      <c r="M102" s="98">
        <f>Resume_SensAnal!AM38*1000</f>
        <v>152.50223590511982</v>
      </c>
      <c r="N102" s="98">
        <f>Resume_SensAnal!AN38*1000</f>
        <v>13.297324907371101</v>
      </c>
      <c r="O102" s="149">
        <f>Resume_SensAnal!AO38*1000</f>
        <v>14.409680682813109</v>
      </c>
      <c r="P102" s="98">
        <f>Resume_SensAnal!AP38*1000</f>
        <v>14.138071128394904</v>
      </c>
      <c r="Q102" s="98">
        <f>Resume_SensAnal!AQ38*1000</f>
        <v>30.540645853425133</v>
      </c>
      <c r="R102" s="98">
        <f>Resume_SensAnal!AR38*1000</f>
        <v>30.42245111733267</v>
      </c>
      <c r="U102" s="224">
        <f t="shared" si="58"/>
        <v>170</v>
      </c>
      <c r="V102" s="97">
        <f t="shared" si="59"/>
        <v>298.61199600677423</v>
      </c>
      <c r="W102" s="97">
        <f t="shared" si="61"/>
        <v>574.25664297901005</v>
      </c>
      <c r="X102" s="97">
        <f t="shared" si="62"/>
        <v>191.11474383260295</v>
      </c>
      <c r="Y102" s="120">
        <f t="shared" si="63"/>
        <v>196.19283311305836</v>
      </c>
      <c r="Z102" s="97">
        <f t="shared" si="64"/>
        <v>212.86897070814769</v>
      </c>
      <c r="AA102" s="97">
        <f t="shared" si="65"/>
        <v>240.90701447113156</v>
      </c>
      <c r="AB102" s="97">
        <f t="shared" si="66"/>
        <v>254.53240605594507</v>
      </c>
      <c r="AC102" s="224"/>
      <c r="AD102" s="97">
        <f t="shared" si="60"/>
        <v>29.260430350909395</v>
      </c>
      <c r="AE102" s="97">
        <f t="shared" si="67"/>
        <v>152.50223590511982</v>
      </c>
      <c r="AF102" s="97">
        <f t="shared" si="68"/>
        <v>13.297324907371101</v>
      </c>
      <c r="AG102" s="120">
        <f t="shared" si="69"/>
        <v>14.409680682813109</v>
      </c>
      <c r="AH102" s="97">
        <f t="shared" si="70"/>
        <v>14.138071128394904</v>
      </c>
      <c r="AI102" s="97">
        <f t="shared" si="71"/>
        <v>30.540645853425133</v>
      </c>
      <c r="AJ102" s="97">
        <f t="shared" si="72"/>
        <v>30.42245111733267</v>
      </c>
      <c r="AK102" s="225"/>
    </row>
    <row r="103" spans="2:37" x14ac:dyDescent="0.25">
      <c r="B103" s="129"/>
      <c r="C103" s="64">
        <f t="shared" si="73"/>
        <v>180</v>
      </c>
      <c r="D103" s="98">
        <f>Resume_SensAnal!AL95*1000</f>
        <v>282.02244067306458</v>
      </c>
      <c r="E103" s="98">
        <f>Resume_SensAnal!AM95*1000</f>
        <v>542.35349614684276</v>
      </c>
      <c r="F103" s="98">
        <f>Resume_SensAnal!AN95*1000</f>
        <v>180.49725806412502</v>
      </c>
      <c r="G103" s="98">
        <f>Resume_SensAnal!AO95*1000</f>
        <v>185.29323127344398</v>
      </c>
      <c r="H103" s="98">
        <f>Resume_SensAnal!AP95*1000</f>
        <v>201.04291677991728</v>
      </c>
      <c r="I103" s="98">
        <f>Resume_SensAnal!AQ95*1000</f>
        <v>227.52329144495758</v>
      </c>
      <c r="J103" s="98">
        <f>Resume_SensAnal!AR95*1000</f>
        <v>240.3917168306148</v>
      </c>
      <c r="K103" s="64"/>
      <c r="L103" s="98">
        <f>Resume_SensAnal!AL39*1000</f>
        <v>27.634850886969986</v>
      </c>
      <c r="M103" s="98">
        <f>Resume_SensAnal!AM39*1000</f>
        <v>144.0298894659465</v>
      </c>
      <c r="N103" s="98">
        <f>Resume_SensAnal!AN39*1000</f>
        <v>12.558584634739374</v>
      </c>
      <c r="O103" s="98">
        <f>Resume_SensAnal!AO39*1000</f>
        <v>13.609142867101271</v>
      </c>
      <c r="P103" s="98">
        <f>Resume_SensAnal!AP39*1000</f>
        <v>13.352622732372966</v>
      </c>
      <c r="Q103" s="98">
        <f>Resume_SensAnal!AQ39*1000</f>
        <v>28.843943306012626</v>
      </c>
      <c r="R103" s="98">
        <f>Resume_SensAnal!AR39*1000</f>
        <v>28.732314944147522</v>
      </c>
      <c r="U103" s="224">
        <f t="shared" si="58"/>
        <v>180</v>
      </c>
      <c r="V103" s="97">
        <f t="shared" si="59"/>
        <v>282.02244067306458</v>
      </c>
      <c r="W103" s="97">
        <f t="shared" si="61"/>
        <v>542.35349614684276</v>
      </c>
      <c r="X103" s="97">
        <f t="shared" si="62"/>
        <v>180.49725806412502</v>
      </c>
      <c r="Y103" s="97">
        <f t="shared" si="63"/>
        <v>185.29323127344398</v>
      </c>
      <c r="Z103" s="97">
        <f t="shared" si="64"/>
        <v>201.04291677991728</v>
      </c>
      <c r="AA103" s="97">
        <f t="shared" si="65"/>
        <v>227.52329144495758</v>
      </c>
      <c r="AB103" s="97">
        <f t="shared" si="66"/>
        <v>240.3917168306148</v>
      </c>
      <c r="AC103" s="224"/>
      <c r="AD103" s="97">
        <f t="shared" si="60"/>
        <v>27.634850886969986</v>
      </c>
      <c r="AE103" s="97">
        <f t="shared" si="67"/>
        <v>144.0298894659465</v>
      </c>
      <c r="AF103" s="97">
        <f t="shared" si="68"/>
        <v>12.558584634739374</v>
      </c>
      <c r="AG103" s="97">
        <f t="shared" si="69"/>
        <v>13.609142867101271</v>
      </c>
      <c r="AH103" s="97">
        <f t="shared" si="70"/>
        <v>13.352622732372966</v>
      </c>
      <c r="AI103" s="97">
        <f t="shared" si="71"/>
        <v>28.843943306012626</v>
      </c>
      <c r="AJ103" s="97">
        <f t="shared" si="72"/>
        <v>28.732314944147522</v>
      </c>
      <c r="AK103" s="225"/>
    </row>
    <row r="104" spans="2:37" ht="15.75" thickBot="1" x14ac:dyDescent="0.3">
      <c r="B104" s="129"/>
      <c r="C104" s="64">
        <f t="shared" si="73"/>
        <v>190</v>
      </c>
      <c r="D104" s="98">
        <f>Resume_SensAnal!AL96*1000</f>
        <v>267.1791543218506</v>
      </c>
      <c r="E104" s="98">
        <f>Resume_SensAnal!AM96*1000</f>
        <v>513.80857529700893</v>
      </c>
      <c r="F104" s="98">
        <f>Resume_SensAnal!AN96*1000</f>
        <v>170.9974023765395</v>
      </c>
      <c r="G104" s="98">
        <f>Resume_SensAnal!AO96*1000</f>
        <v>175.54095594326273</v>
      </c>
      <c r="H104" s="98">
        <f>Resume_SensAnal!AP96*1000</f>
        <v>190.46171063360583</v>
      </c>
      <c r="I104" s="98">
        <f>Resume_SensAnal!AQ96*1000</f>
        <v>215.5483813689072</v>
      </c>
      <c r="J104" s="98">
        <f>Resume_SensAnal!AR96*1000</f>
        <v>227.73952120795084</v>
      </c>
      <c r="K104" s="64"/>
      <c r="L104" s="98">
        <f>Resume_SensAnal!AL40*1000</f>
        <v>26.180385050813669</v>
      </c>
      <c r="M104" s="98">
        <f>Resume_SensAnal!AM40*1000</f>
        <v>136.44936896773879</v>
      </c>
      <c r="N104" s="98">
        <f>Resume_SensAnal!AN40*1000</f>
        <v>11.89760649606888</v>
      </c>
      <c r="O104" s="98">
        <f>Resume_SensAnal!AO40*1000</f>
        <v>12.892872189885415</v>
      </c>
      <c r="P104" s="98">
        <f>Resume_SensAnal!AP40*1000</f>
        <v>12.649853114879651</v>
      </c>
      <c r="Q104" s="98">
        <f>Resume_SensAnal!AQ40*1000</f>
        <v>27.325841026748805</v>
      </c>
      <c r="R104" s="98">
        <f>Resume_SensAnal!AR40*1000</f>
        <v>27.220087841823968</v>
      </c>
      <c r="U104" s="224">
        <f t="shared" si="58"/>
        <v>190</v>
      </c>
      <c r="V104" s="97">
        <f t="shared" si="59"/>
        <v>267.1791543218506</v>
      </c>
      <c r="W104" s="97">
        <f t="shared" si="61"/>
        <v>513.80857529700893</v>
      </c>
      <c r="X104" s="97">
        <f t="shared" si="62"/>
        <v>170.9974023765395</v>
      </c>
      <c r="Y104" s="97">
        <f t="shared" si="63"/>
        <v>175.54095594326273</v>
      </c>
      <c r="Z104" s="97">
        <f t="shared" si="64"/>
        <v>190.46171063360583</v>
      </c>
      <c r="AA104" s="97">
        <f t="shared" si="65"/>
        <v>215.5483813689072</v>
      </c>
      <c r="AB104" s="97">
        <f t="shared" si="66"/>
        <v>227.73952120795084</v>
      </c>
      <c r="AC104" s="224"/>
      <c r="AD104" s="97">
        <f t="shared" si="60"/>
        <v>26.180385050813669</v>
      </c>
      <c r="AE104" s="97">
        <f t="shared" si="67"/>
        <v>136.44936896773879</v>
      </c>
      <c r="AF104" s="97">
        <f t="shared" si="68"/>
        <v>11.89760649606888</v>
      </c>
      <c r="AG104" s="97">
        <f t="shared" si="69"/>
        <v>12.892872189885415</v>
      </c>
      <c r="AH104" s="97">
        <f t="shared" si="70"/>
        <v>12.649853114879651</v>
      </c>
      <c r="AI104" s="97">
        <f t="shared" si="71"/>
        <v>27.325841026748805</v>
      </c>
      <c r="AJ104" s="97">
        <f t="shared" si="72"/>
        <v>27.220087841823968</v>
      </c>
      <c r="AK104" s="225"/>
    </row>
    <row r="105" spans="2:37" ht="15.75" thickBot="1" x14ac:dyDescent="0.3">
      <c r="B105" s="129"/>
      <c r="C105" s="64">
        <f t="shared" si="73"/>
        <v>200</v>
      </c>
      <c r="D105" s="98">
        <f>Resume_SensAnal!AL97*1000</f>
        <v>253.8201966057581</v>
      </c>
      <c r="E105" s="98">
        <f>Resume_SensAnal!AM97*1000</f>
        <v>488.11814653215845</v>
      </c>
      <c r="F105" s="98">
        <f>Resume_SensAnal!AN97*1000</f>
        <v>162.44753225771251</v>
      </c>
      <c r="G105" s="98">
        <f>Resume_SensAnal!AO97*1000</f>
        <v>166.7639081460996</v>
      </c>
      <c r="H105" s="98">
        <f>Resume_SensAnal!AP97*1000</f>
        <v>180.93862510192554</v>
      </c>
      <c r="I105" s="98">
        <f>Resume_SensAnal!AQ97*1000</f>
        <v>204.77096230046183</v>
      </c>
      <c r="J105" s="149">
        <f>Resume_SensAnal!AR97*1000</f>
        <v>216.35254514755331</v>
      </c>
      <c r="K105" s="64"/>
      <c r="L105" s="98">
        <f>Resume_SensAnal!AL41*1000</f>
        <v>24.871365798272986</v>
      </c>
      <c r="M105" s="98">
        <f>Resume_SensAnal!AM41*1000</f>
        <v>129.62690051935186</v>
      </c>
      <c r="N105" s="98">
        <f>Resume_SensAnal!AN41*1000</f>
        <v>11.302726171265437</v>
      </c>
      <c r="O105" s="98">
        <f>Resume_SensAnal!AO41*1000</f>
        <v>12.248228580391142</v>
      </c>
      <c r="P105" s="98">
        <f>Resume_SensAnal!AP41*1000</f>
        <v>12.017360459135668</v>
      </c>
      <c r="Q105" s="98">
        <f>Resume_SensAnal!AQ41*1000</f>
        <v>25.959548975411366</v>
      </c>
      <c r="R105" s="149">
        <f>Resume_SensAnal!AR41*1000</f>
        <v>25.859083449732768</v>
      </c>
      <c r="U105" s="224">
        <f t="shared" si="58"/>
        <v>200</v>
      </c>
      <c r="V105" s="97">
        <f t="shared" si="59"/>
        <v>253.8201966057581</v>
      </c>
      <c r="W105" s="97">
        <f t="shared" si="61"/>
        <v>488.11814653215845</v>
      </c>
      <c r="X105" s="97">
        <f t="shared" si="62"/>
        <v>162.44753225771251</v>
      </c>
      <c r="Y105" s="97">
        <f t="shared" si="63"/>
        <v>166.7639081460996</v>
      </c>
      <c r="Z105" s="97">
        <f t="shared" si="64"/>
        <v>180.93862510192554</v>
      </c>
      <c r="AA105" s="97">
        <f t="shared" si="65"/>
        <v>204.77096230046183</v>
      </c>
      <c r="AB105" s="258">
        <f t="shared" si="66"/>
        <v>216.35254514755331</v>
      </c>
      <c r="AC105" s="224"/>
      <c r="AD105" s="97">
        <f t="shared" si="60"/>
        <v>24.871365798272986</v>
      </c>
      <c r="AE105" s="97">
        <f t="shared" si="67"/>
        <v>129.62690051935186</v>
      </c>
      <c r="AF105" s="97">
        <f t="shared" si="68"/>
        <v>11.302726171265437</v>
      </c>
      <c r="AG105" s="97">
        <f t="shared" si="69"/>
        <v>12.248228580391142</v>
      </c>
      <c r="AH105" s="97">
        <f t="shared" si="70"/>
        <v>12.017360459135668</v>
      </c>
      <c r="AI105" s="97">
        <f t="shared" si="71"/>
        <v>25.959548975411366</v>
      </c>
      <c r="AJ105" s="258">
        <f t="shared" si="72"/>
        <v>25.859083449732768</v>
      </c>
      <c r="AK105" s="225"/>
    </row>
    <row r="106" spans="2:37" x14ac:dyDescent="0.25">
      <c r="B106" s="129"/>
      <c r="C106" s="64">
        <f t="shared" si="73"/>
        <v>210</v>
      </c>
      <c r="D106" s="98">
        <f>Resume_SensAnal!AL98*1000</f>
        <v>241.73352057691247</v>
      </c>
      <c r="E106" s="98">
        <f>Resume_SensAnal!AM98*1000</f>
        <v>464.87442526872235</v>
      </c>
      <c r="F106" s="98">
        <f>Resume_SensAnal!AN98*1000</f>
        <v>154.71193548353574</v>
      </c>
      <c r="G106" s="98">
        <f>Resume_SensAnal!AO98*1000</f>
        <v>158.822769662952</v>
      </c>
      <c r="H106" s="98">
        <f>Resume_SensAnal!AP98*1000</f>
        <v>172.32250009707195</v>
      </c>
      <c r="I106" s="98">
        <f>Resume_SensAnal!AQ98*1000</f>
        <v>195.01996409567792</v>
      </c>
      <c r="J106" s="98">
        <f>Resume_SensAnal!AR98*1000</f>
        <v>206.05004299766983</v>
      </c>
      <c r="K106" s="64"/>
      <c r="L106" s="98">
        <f>Resume_SensAnal!AL42*1000</f>
        <v>23.68701504597427</v>
      </c>
      <c r="M106" s="98">
        <f>Resume_SensAnal!AM42*1000</f>
        <v>123.45419097081128</v>
      </c>
      <c r="N106" s="98">
        <f>Resume_SensAnal!AN42*1000</f>
        <v>10.764501115490893</v>
      </c>
      <c r="O106" s="98">
        <f>Resume_SensAnal!AO42*1000</f>
        <v>11.664979600372517</v>
      </c>
      <c r="P106" s="98">
        <f>Resume_SensAnal!AP42*1000</f>
        <v>11.445105199176826</v>
      </c>
      <c r="Q106" s="98">
        <f>Resume_SensAnal!AQ42*1000</f>
        <v>24.723379976582251</v>
      </c>
      <c r="R106" s="98">
        <f>Resume_SensAnal!AR42*1000</f>
        <v>24.627698523555019</v>
      </c>
      <c r="U106" s="224">
        <f t="shared" si="58"/>
        <v>210</v>
      </c>
      <c r="V106" s="97">
        <f t="shared" si="59"/>
        <v>241.73352057691247</v>
      </c>
      <c r="W106" s="97">
        <f t="shared" si="61"/>
        <v>464.87442526872235</v>
      </c>
      <c r="X106" s="97">
        <f t="shared" si="62"/>
        <v>154.71193548353574</v>
      </c>
      <c r="Y106" s="97">
        <f t="shared" si="63"/>
        <v>158.822769662952</v>
      </c>
      <c r="Z106" s="97">
        <f t="shared" si="64"/>
        <v>172.32250009707195</v>
      </c>
      <c r="AA106" s="97">
        <f t="shared" si="65"/>
        <v>195.01996409567792</v>
      </c>
      <c r="AB106" s="97">
        <f t="shared" si="66"/>
        <v>206.05004299766983</v>
      </c>
      <c r="AC106" s="224"/>
      <c r="AD106" s="97">
        <f t="shared" si="60"/>
        <v>23.68701504597427</v>
      </c>
      <c r="AE106" s="97">
        <f t="shared" si="67"/>
        <v>123.45419097081128</v>
      </c>
      <c r="AF106" s="97">
        <f t="shared" si="68"/>
        <v>10.764501115490893</v>
      </c>
      <c r="AG106" s="97">
        <f t="shared" si="69"/>
        <v>11.664979600372517</v>
      </c>
      <c r="AH106" s="97">
        <f t="shared" si="70"/>
        <v>11.445105199176826</v>
      </c>
      <c r="AI106" s="97">
        <f t="shared" si="71"/>
        <v>24.723379976582251</v>
      </c>
      <c r="AJ106" s="97">
        <f t="shared" si="72"/>
        <v>24.627698523555019</v>
      </c>
      <c r="AK106" s="225"/>
    </row>
    <row r="107" spans="2:37" ht="15.75" x14ac:dyDescent="0.25">
      <c r="B107" s="129"/>
      <c r="C107" s="64">
        <f t="shared" si="73"/>
        <v>220</v>
      </c>
      <c r="D107" s="98">
        <f>Resume_SensAnal!AL99*1000</f>
        <v>230.7456332779619</v>
      </c>
      <c r="E107" s="98">
        <f>Resume_SensAnal!AM99*1000</f>
        <v>443.74376957468951</v>
      </c>
      <c r="F107" s="188">
        <f>Resume_SensAnal!AN99*1000</f>
        <v>147.67957477973863</v>
      </c>
      <c r="G107" s="188">
        <f>Resume_SensAnal!AO99*1000</f>
        <v>151.60355286009053</v>
      </c>
      <c r="H107" s="98">
        <f>Resume_SensAnal!AP99*1000</f>
        <v>164.48965918356868</v>
      </c>
      <c r="I107" s="98">
        <f>Resume_SensAnal!AQ99*1000</f>
        <v>186.15542027314712</v>
      </c>
      <c r="J107" s="98">
        <f>Resume_SensAnal!AR99*1000</f>
        <v>196.6841319523212</v>
      </c>
      <c r="K107" s="64"/>
      <c r="L107" s="98">
        <f>Resume_SensAnal!AL43*1000</f>
        <v>22.610332543884532</v>
      </c>
      <c r="M107" s="98">
        <f>Resume_SensAnal!AM43*1000</f>
        <v>117.84263683577441</v>
      </c>
      <c r="N107" s="98">
        <f>Resume_SensAnal!AN43*1000</f>
        <v>10.275205610241306</v>
      </c>
      <c r="O107" s="98">
        <f>Resume_SensAnal!AO43*1000</f>
        <v>11.134753254901039</v>
      </c>
      <c r="P107" s="98">
        <f>Resume_SensAnal!AP43*1000</f>
        <v>10.924873144668789</v>
      </c>
      <c r="Q107" s="98">
        <f>Resume_SensAnal!AQ43*1000</f>
        <v>23.599589977646694</v>
      </c>
      <c r="R107" s="98">
        <f>Resume_SensAnal!AR43*1000</f>
        <v>23.508257681575245</v>
      </c>
      <c r="U107" s="224">
        <f t="shared" si="58"/>
        <v>220</v>
      </c>
      <c r="V107" s="97">
        <f t="shared" si="59"/>
        <v>230.7456332779619</v>
      </c>
      <c r="W107" s="97">
        <f t="shared" si="61"/>
        <v>443.74376957468951</v>
      </c>
      <c r="X107" s="97">
        <f t="shared" si="62"/>
        <v>147.67957477973863</v>
      </c>
      <c r="Y107" s="97">
        <f t="shared" si="63"/>
        <v>151.60355286009053</v>
      </c>
      <c r="Z107" s="97">
        <f t="shared" si="64"/>
        <v>164.48965918356868</v>
      </c>
      <c r="AA107" s="97">
        <f t="shared" si="65"/>
        <v>186.15542027314712</v>
      </c>
      <c r="AB107" s="97">
        <f t="shared" si="66"/>
        <v>196.6841319523212</v>
      </c>
      <c r="AC107" s="224"/>
      <c r="AD107" s="97">
        <f t="shared" si="60"/>
        <v>22.610332543884532</v>
      </c>
      <c r="AE107" s="97">
        <f t="shared" si="67"/>
        <v>117.84263683577441</v>
      </c>
      <c r="AF107" s="97">
        <f t="shared" si="68"/>
        <v>10.275205610241306</v>
      </c>
      <c r="AG107" s="97">
        <f t="shared" si="69"/>
        <v>11.134753254901039</v>
      </c>
      <c r="AH107" s="97">
        <f t="shared" si="70"/>
        <v>10.924873144668789</v>
      </c>
      <c r="AI107" s="97">
        <f t="shared" si="71"/>
        <v>23.599589977646694</v>
      </c>
      <c r="AJ107" s="97">
        <f t="shared" si="72"/>
        <v>23.508257681575245</v>
      </c>
      <c r="AK107" s="225"/>
    </row>
    <row r="108" spans="2:37" x14ac:dyDescent="0.25">
      <c r="B108" s="129"/>
      <c r="C108" s="64">
        <f t="shared" ref="C108:C113" si="74">C88</f>
        <v>230</v>
      </c>
      <c r="D108" s="98">
        <f>Resume_SensAnal!AL100*1000</f>
        <v>220.71321443978968</v>
      </c>
      <c r="E108" s="98">
        <f>Resume_SensAnal!AM100*1000</f>
        <v>424.45056220187695</v>
      </c>
      <c r="F108" s="98">
        <f>Resume_SensAnal!AN100*1000</f>
        <v>141.25872370235871</v>
      </c>
      <c r="G108" s="98">
        <f>Resume_SensAnal!AO100*1000</f>
        <v>145.01209404008659</v>
      </c>
      <c r="H108" s="98">
        <f>Resume_SensAnal!AP100*1000</f>
        <v>157.33793487123958</v>
      </c>
      <c r="I108" s="98">
        <f>Resume_SensAnal!AQ100*1000</f>
        <v>178.06170634822769</v>
      </c>
      <c r="J108" s="98">
        <f>Resume_SensAnal!AR100*1000</f>
        <v>188.1326479543942</v>
      </c>
      <c r="K108" s="64"/>
      <c r="L108" s="98">
        <f>Resume_SensAnal!AL44*1000</f>
        <v>21.6272746071939</v>
      </c>
      <c r="M108" s="98">
        <f>Resume_SensAnal!AM44*1000</f>
        <v>112.71904392987118</v>
      </c>
      <c r="N108" s="98">
        <f>Resume_SensAnal!AN44*1000</f>
        <v>9.8284575402308132</v>
      </c>
      <c r="O108" s="98">
        <f>Resume_SensAnal!AO44*1000</f>
        <v>10.650633548166212</v>
      </c>
      <c r="P108" s="98">
        <f>Resume_SensAnal!AP44*1000</f>
        <v>10.449878660117973</v>
      </c>
      <c r="Q108" s="98">
        <f>Resume_SensAnal!AQ44*1000</f>
        <v>22.573520848183794</v>
      </c>
      <c r="R108" s="98">
        <f>Resume_SensAnal!AR44*1000</f>
        <v>22.486159521506757</v>
      </c>
      <c r="U108" s="224">
        <f t="shared" si="58"/>
        <v>230</v>
      </c>
      <c r="V108" s="97">
        <f t="shared" si="59"/>
        <v>220.71321443978968</v>
      </c>
      <c r="W108" s="97">
        <f t="shared" si="61"/>
        <v>424.45056220187695</v>
      </c>
      <c r="X108" s="97">
        <f t="shared" si="62"/>
        <v>141.25872370235871</v>
      </c>
      <c r="Y108" s="97">
        <f t="shared" si="63"/>
        <v>145.01209404008659</v>
      </c>
      <c r="Z108" s="97">
        <f t="shared" si="64"/>
        <v>157.33793487123958</v>
      </c>
      <c r="AA108" s="97">
        <f t="shared" si="65"/>
        <v>178.06170634822769</v>
      </c>
      <c r="AB108" s="97">
        <f t="shared" si="66"/>
        <v>188.1326479543942</v>
      </c>
      <c r="AC108" s="224"/>
      <c r="AD108" s="97">
        <f t="shared" si="60"/>
        <v>21.6272746071939</v>
      </c>
      <c r="AE108" s="97">
        <f t="shared" si="67"/>
        <v>112.71904392987118</v>
      </c>
      <c r="AF108" s="97">
        <f t="shared" si="68"/>
        <v>9.8284575402308132</v>
      </c>
      <c r="AG108" s="97">
        <f t="shared" si="69"/>
        <v>10.650633548166212</v>
      </c>
      <c r="AH108" s="97">
        <f t="shared" si="70"/>
        <v>10.449878660117973</v>
      </c>
      <c r="AI108" s="97">
        <f t="shared" si="71"/>
        <v>22.573520848183794</v>
      </c>
      <c r="AJ108" s="97">
        <f t="shared" si="72"/>
        <v>22.486159521506757</v>
      </c>
      <c r="AK108" s="225"/>
    </row>
    <row r="109" spans="2:37" ht="15.75" x14ac:dyDescent="0.25">
      <c r="C109" s="64">
        <f t="shared" si="74"/>
        <v>240</v>
      </c>
      <c r="D109" s="98">
        <f>Resume_SensAnal!AL101*1000</f>
        <v>211.51683050479841</v>
      </c>
      <c r="E109" s="98">
        <f>Resume_SensAnal!AM101*1000</f>
        <v>406.76512211013204</v>
      </c>
      <c r="F109" s="98">
        <f>Resume_SensAnal!AN101*1000</f>
        <v>135.37294354809376</v>
      </c>
      <c r="G109" s="98">
        <f>Resume_SensAnal!AO101*1000</f>
        <v>138.96992345508301</v>
      </c>
      <c r="H109" s="188">
        <f>Resume_SensAnal!AP101*1000</f>
        <v>150.78218758493793</v>
      </c>
      <c r="I109" s="98">
        <f>Resume_SensAnal!AQ101*1000</f>
        <v>170.64246858371817</v>
      </c>
      <c r="J109" s="98">
        <f>Resume_SensAnal!AR101*1000</f>
        <v>180.29378762296108</v>
      </c>
      <c r="K109" s="64"/>
      <c r="L109" s="98">
        <f>Resume_SensAnal!AL45*1000</f>
        <v>20.726138165227489</v>
      </c>
      <c r="M109" s="98">
        <f>Resume_SensAnal!AM45*1000</f>
        <v>108.02241709945989</v>
      </c>
      <c r="N109" s="98">
        <f>Resume_SensAnal!AN45*1000</f>
        <v>9.4189384760545298</v>
      </c>
      <c r="O109" s="98">
        <f>Resume_SensAnal!AO45*1000</f>
        <v>10.206857150325952</v>
      </c>
      <c r="P109" s="98">
        <f>Resume_SensAnal!AP45*1000</f>
        <v>10.014467049279723</v>
      </c>
      <c r="Q109" s="98">
        <f>Resume_SensAnal!AQ45*1000</f>
        <v>21.632957479509471</v>
      </c>
      <c r="R109" s="98">
        <f>Resume_SensAnal!AR45*1000</f>
        <v>21.549236208110642</v>
      </c>
      <c r="U109" s="224">
        <f t="shared" si="58"/>
        <v>240</v>
      </c>
      <c r="V109" s="97">
        <f t="shared" si="59"/>
        <v>211.51683050479841</v>
      </c>
      <c r="W109" s="97">
        <f t="shared" si="61"/>
        <v>406.76512211013204</v>
      </c>
      <c r="X109" s="97">
        <f t="shared" si="62"/>
        <v>135.37294354809376</v>
      </c>
      <c r="Y109" s="97">
        <f t="shared" si="63"/>
        <v>138.96992345508301</v>
      </c>
      <c r="Z109" s="97">
        <f t="shared" si="64"/>
        <v>150.78218758493793</v>
      </c>
      <c r="AA109" s="97">
        <f t="shared" si="65"/>
        <v>170.64246858371817</v>
      </c>
      <c r="AB109" s="97">
        <f t="shared" si="66"/>
        <v>180.29378762296108</v>
      </c>
      <c r="AC109" s="224"/>
      <c r="AD109" s="97">
        <f t="shared" si="60"/>
        <v>20.726138165227489</v>
      </c>
      <c r="AE109" s="97">
        <f t="shared" si="67"/>
        <v>108.02241709945989</v>
      </c>
      <c r="AF109" s="97">
        <f t="shared" si="68"/>
        <v>9.4189384760545298</v>
      </c>
      <c r="AG109" s="97">
        <f t="shared" si="69"/>
        <v>10.206857150325952</v>
      </c>
      <c r="AH109" s="97">
        <f t="shared" si="70"/>
        <v>10.014467049279723</v>
      </c>
      <c r="AI109" s="97">
        <f t="shared" si="71"/>
        <v>21.632957479509471</v>
      </c>
      <c r="AJ109" s="97">
        <f t="shared" si="72"/>
        <v>21.549236208110642</v>
      </c>
      <c r="AK109" s="225"/>
    </row>
    <row r="110" spans="2:37" x14ac:dyDescent="0.25">
      <c r="C110" s="64">
        <f t="shared" si="74"/>
        <v>250</v>
      </c>
      <c r="D110" s="98">
        <f>Resume_SensAnal!AL102*1000</f>
        <v>203.05615728460648</v>
      </c>
      <c r="E110" s="98">
        <f>Resume_SensAnal!AM102*1000</f>
        <v>390.49451722572678</v>
      </c>
      <c r="F110" s="98">
        <f>Resume_SensAnal!AN102*1000</f>
        <v>129.95802580617001</v>
      </c>
      <c r="G110" s="98">
        <f>Resume_SensAnal!AO102*1000</f>
        <v>133.41112651687968</v>
      </c>
      <c r="H110" s="98">
        <f>Resume_SensAnal!AP102*1000</f>
        <v>144.75090008154044</v>
      </c>
      <c r="I110" s="98">
        <f>Resume_SensAnal!AQ102*1000</f>
        <v>163.81676984036946</v>
      </c>
      <c r="J110" s="98">
        <f>Resume_SensAnal!AR102*1000</f>
        <v>173.08203611804265</v>
      </c>
      <c r="K110" s="64"/>
      <c r="L110" s="98">
        <f>Resume_SensAnal!AL46*1000</f>
        <v>19.897092638618389</v>
      </c>
      <c r="M110" s="98">
        <f>Resume_SensAnal!AM46*1000</f>
        <v>103.70152041548148</v>
      </c>
      <c r="N110" s="98">
        <f>Resume_SensAnal!AN46*1000</f>
        <v>9.0421809370123487</v>
      </c>
      <c r="O110" s="98">
        <f>Resume_SensAnal!AO46*1000</f>
        <v>9.7985828643129143</v>
      </c>
      <c r="P110" s="98">
        <f>Resume_SensAnal!AP46*1000</f>
        <v>9.6138883673085349</v>
      </c>
      <c r="Q110" s="98">
        <f>Resume_SensAnal!AQ46*1000</f>
        <v>20.767639180329091</v>
      </c>
      <c r="R110" s="98">
        <f>Resume_SensAnal!AR46*1000</f>
        <v>20.687266759786215</v>
      </c>
      <c r="U110" s="224">
        <f t="shared" si="58"/>
        <v>250</v>
      </c>
      <c r="V110" s="97">
        <f t="shared" si="59"/>
        <v>203.05615728460648</v>
      </c>
      <c r="W110" s="97">
        <f t="shared" si="61"/>
        <v>390.49451722572678</v>
      </c>
      <c r="X110" s="97">
        <f t="shared" si="62"/>
        <v>129.95802580617001</v>
      </c>
      <c r="Y110" s="97">
        <f t="shared" si="63"/>
        <v>133.41112651687968</v>
      </c>
      <c r="Z110" s="97">
        <f t="shared" si="64"/>
        <v>144.75090008154044</v>
      </c>
      <c r="AA110" s="97">
        <f t="shared" si="65"/>
        <v>163.81676984036946</v>
      </c>
      <c r="AB110" s="97">
        <f t="shared" si="66"/>
        <v>173.08203611804265</v>
      </c>
      <c r="AC110" s="224"/>
      <c r="AD110" s="97">
        <f t="shared" si="60"/>
        <v>19.897092638618389</v>
      </c>
      <c r="AE110" s="97">
        <f t="shared" si="67"/>
        <v>103.70152041548148</v>
      </c>
      <c r="AF110" s="97">
        <f t="shared" si="68"/>
        <v>9.0421809370123487</v>
      </c>
      <c r="AG110" s="97">
        <f t="shared" si="69"/>
        <v>9.7985828643129143</v>
      </c>
      <c r="AH110" s="97">
        <f t="shared" si="70"/>
        <v>9.6138883673085349</v>
      </c>
      <c r="AI110" s="97">
        <f t="shared" si="71"/>
        <v>20.767639180329091</v>
      </c>
      <c r="AJ110" s="97">
        <f t="shared" si="72"/>
        <v>20.687266759786215</v>
      </c>
      <c r="AK110" s="225"/>
    </row>
    <row r="111" spans="2:37" ht="16.5" thickBot="1" x14ac:dyDescent="0.3">
      <c r="C111" s="64">
        <f t="shared" si="74"/>
        <v>260</v>
      </c>
      <c r="D111" s="98">
        <f>Resume_SensAnal!AL103*1000</f>
        <v>195.24630508135238</v>
      </c>
      <c r="E111" s="98">
        <f>Resume_SensAnal!AM103*1000</f>
        <v>375.4754973324296</v>
      </c>
      <c r="F111" s="98">
        <f>Resume_SensAnal!AN103*1000</f>
        <v>124.95964019824039</v>
      </c>
      <c r="G111" s="98">
        <f>Resume_SensAnal!AO103*1000</f>
        <v>128.27992934315355</v>
      </c>
      <c r="H111" s="98">
        <f>Resume_SensAnal!AP103*1000</f>
        <v>139.18355777071196</v>
      </c>
      <c r="I111" s="98">
        <f>Resume_SensAnal!AQ103*1000</f>
        <v>157.51612484650909</v>
      </c>
      <c r="J111" s="98">
        <f>Resume_SensAnal!AR103*1000</f>
        <v>166.42503472888717</v>
      </c>
      <c r="K111" s="64"/>
      <c r="L111" s="188">
        <f>Resume_SensAnal!AL47*1000</f>
        <v>19.131819844825372</v>
      </c>
      <c r="M111" s="98">
        <f>Resume_SensAnal!AM47*1000</f>
        <v>99.713000399501425</v>
      </c>
      <c r="N111" s="98">
        <f>Resume_SensAnal!AN47*1000</f>
        <v>8.6944047471272583</v>
      </c>
      <c r="O111" s="98">
        <f>Resume_SensAnal!AO47*1000</f>
        <v>9.4217142926085717</v>
      </c>
      <c r="P111" s="98">
        <f>Resume_SensAnal!AP47*1000</f>
        <v>9.2441234301043593</v>
      </c>
      <c r="Q111" s="98">
        <f>Resume_SensAnal!AQ47*1000</f>
        <v>19.968883827239509</v>
      </c>
      <c r="R111" s="98">
        <f>Resume_SensAnal!AR47*1000</f>
        <v>19.891602653640589</v>
      </c>
      <c r="U111" s="224">
        <f t="shared" si="58"/>
        <v>260</v>
      </c>
      <c r="V111" s="97">
        <f t="shared" si="59"/>
        <v>195.24630508135238</v>
      </c>
      <c r="W111" s="97">
        <f t="shared" si="61"/>
        <v>375.4754973324296</v>
      </c>
      <c r="X111" s="97">
        <f t="shared" si="62"/>
        <v>124.95964019824039</v>
      </c>
      <c r="Y111" s="97">
        <f t="shared" si="63"/>
        <v>128.27992934315355</v>
      </c>
      <c r="Z111" s="97">
        <f t="shared" si="64"/>
        <v>139.18355777071196</v>
      </c>
      <c r="AA111" s="97">
        <f t="shared" si="65"/>
        <v>157.51612484650909</v>
      </c>
      <c r="AB111" s="97">
        <f t="shared" si="66"/>
        <v>166.42503472888717</v>
      </c>
      <c r="AC111" s="224"/>
      <c r="AD111" s="97">
        <f t="shared" si="60"/>
        <v>19.131819844825372</v>
      </c>
      <c r="AE111" s="97">
        <f t="shared" si="67"/>
        <v>99.713000399501425</v>
      </c>
      <c r="AF111" s="97">
        <f t="shared" si="68"/>
        <v>8.6944047471272583</v>
      </c>
      <c r="AG111" s="97">
        <f t="shared" si="69"/>
        <v>9.4217142926085717</v>
      </c>
      <c r="AH111" s="97">
        <f t="shared" si="70"/>
        <v>9.2441234301043593</v>
      </c>
      <c r="AI111" s="97">
        <f t="shared" si="71"/>
        <v>19.968883827239509</v>
      </c>
      <c r="AJ111" s="97">
        <f t="shared" si="72"/>
        <v>19.891602653640589</v>
      </c>
      <c r="AK111" s="225"/>
    </row>
    <row r="112" spans="2:37" ht="16.5" thickBot="1" x14ac:dyDescent="0.3">
      <c r="C112" s="64">
        <f t="shared" si="74"/>
        <v>270</v>
      </c>
      <c r="D112" s="98">
        <f>Resume_SensAnal!AL104*1000</f>
        <v>188.01496044870973</v>
      </c>
      <c r="E112" s="98">
        <f>Resume_SensAnal!AM104*1000</f>
        <v>361.56899743122852</v>
      </c>
      <c r="F112" s="98">
        <f>Resume_SensAnal!AN104*1000</f>
        <v>120.33150537608336</v>
      </c>
      <c r="G112" s="98">
        <f>Resume_SensAnal!AO104*1000</f>
        <v>123.52882084896267</v>
      </c>
      <c r="H112" s="98">
        <f>Resume_SensAnal!AP104*1000</f>
        <v>134.02861118661153</v>
      </c>
      <c r="I112" s="95">
        <f>Resume_SensAnal!AQ104*1000</f>
        <v>151.68219429663841</v>
      </c>
      <c r="J112" s="98">
        <f>Resume_SensAnal!AR104*1000</f>
        <v>160.26114455374318</v>
      </c>
      <c r="K112" s="64"/>
      <c r="L112" s="98">
        <f>Resume_SensAnal!AL48*1000</f>
        <v>18.423233924646656</v>
      </c>
      <c r="M112" s="98">
        <f>Resume_SensAnal!AM48*1000</f>
        <v>96.019926310630993</v>
      </c>
      <c r="N112" s="98">
        <f>Resume_SensAnal!AN48*1000</f>
        <v>8.3723897564929164</v>
      </c>
      <c r="O112" s="98">
        <f>Resume_SensAnal!AO48*1000</f>
        <v>9.0727619114008462</v>
      </c>
      <c r="P112" s="98">
        <f>Resume_SensAnal!AP48*1000</f>
        <v>8.9017484882486446</v>
      </c>
      <c r="Q112" s="99">
        <f>Resume_SensAnal!AQ48*1000</f>
        <v>19.229295537341752</v>
      </c>
      <c r="R112" s="188">
        <f>Resume_SensAnal!AR48*1000</f>
        <v>19.15487662943168</v>
      </c>
      <c r="U112" s="224">
        <f t="shared" si="58"/>
        <v>270</v>
      </c>
      <c r="V112" s="97">
        <f t="shared" si="59"/>
        <v>188.01496044870973</v>
      </c>
      <c r="W112" s="97">
        <f t="shared" si="61"/>
        <v>361.56899743122852</v>
      </c>
      <c r="X112" s="97">
        <f t="shared" si="62"/>
        <v>120.33150537608336</v>
      </c>
      <c r="Y112" s="97">
        <f t="shared" si="63"/>
        <v>123.52882084896267</v>
      </c>
      <c r="Z112" s="97">
        <f t="shared" si="64"/>
        <v>134.02861118661153</v>
      </c>
      <c r="AA112" s="95">
        <f t="shared" si="65"/>
        <v>151.68219429663841</v>
      </c>
      <c r="AB112" s="97">
        <f t="shared" si="66"/>
        <v>160.26114455374318</v>
      </c>
      <c r="AC112" s="224"/>
      <c r="AD112" s="97">
        <f t="shared" si="60"/>
        <v>18.423233924646656</v>
      </c>
      <c r="AE112" s="97">
        <f t="shared" si="67"/>
        <v>96.019926310630993</v>
      </c>
      <c r="AF112" s="97">
        <f t="shared" si="68"/>
        <v>8.3723897564929164</v>
      </c>
      <c r="AG112" s="97">
        <f t="shared" si="69"/>
        <v>9.0727619114008462</v>
      </c>
      <c r="AH112" s="97">
        <f t="shared" si="70"/>
        <v>8.9017484882486446</v>
      </c>
      <c r="AI112" s="95">
        <f t="shared" si="71"/>
        <v>19.229295537341752</v>
      </c>
      <c r="AJ112" s="97">
        <f t="shared" si="72"/>
        <v>19.15487662943168</v>
      </c>
      <c r="AK112" s="225"/>
    </row>
    <row r="113" spans="3:37" x14ac:dyDescent="0.25">
      <c r="C113" s="64">
        <f t="shared" si="74"/>
        <v>280</v>
      </c>
      <c r="D113" s="98">
        <f>Resume_SensAnal!AL105*1000</f>
        <v>181.30014043268437</v>
      </c>
      <c r="E113" s="98">
        <f>Resume_SensAnal!AM105*1000</f>
        <v>348.65581895154179</v>
      </c>
      <c r="F113" s="98">
        <f>Resume_SensAnal!AN105*1000</f>
        <v>116.0339516126518</v>
      </c>
      <c r="G113" s="98">
        <f>Resume_SensAnal!AO105*1000</f>
        <v>119.117077247214</v>
      </c>
      <c r="H113" s="98">
        <f>Resume_SensAnal!AP105*1000</f>
        <v>129.24187507280396</v>
      </c>
      <c r="I113" s="98">
        <f>Resume_SensAnal!AQ105*1000</f>
        <v>146.26497307175845</v>
      </c>
      <c r="J113" s="98">
        <f>Resume_SensAnal!AR105*1000</f>
        <v>154.53753224825238</v>
      </c>
      <c r="K113" s="64"/>
      <c r="L113" s="98">
        <f>Resume_SensAnal!AL49*1000</f>
        <v>17.765261284480705</v>
      </c>
      <c r="M113" s="98">
        <f>Resume_SensAnal!AM49*1000</f>
        <v>92.590643228108462</v>
      </c>
      <c r="N113" s="98">
        <f>Resume_SensAnal!AN49*1000</f>
        <v>8.0733758366181672</v>
      </c>
      <c r="O113" s="98">
        <f>Resume_SensAnal!AO49*1000</f>
        <v>8.7487347002793872</v>
      </c>
      <c r="P113" s="98">
        <f>Resume_SensAnal!AP49*1000</f>
        <v>8.5838288993826204</v>
      </c>
      <c r="Q113" s="98">
        <f>Resume_SensAnal!AQ49*1000</f>
        <v>18.542534982436688</v>
      </c>
      <c r="R113" s="98">
        <f>Resume_SensAnal!AR49*1000</f>
        <v>18.470773892666262</v>
      </c>
      <c r="U113" s="228">
        <f t="shared" si="58"/>
        <v>280</v>
      </c>
      <c r="V113" s="97">
        <f t="shared" si="59"/>
        <v>181.30014043268437</v>
      </c>
      <c r="W113" s="97">
        <f t="shared" si="61"/>
        <v>348.65581895154179</v>
      </c>
      <c r="X113" s="97">
        <f t="shared" si="62"/>
        <v>116.0339516126518</v>
      </c>
      <c r="Y113" s="97">
        <f t="shared" si="63"/>
        <v>119.117077247214</v>
      </c>
      <c r="Z113" s="97">
        <f t="shared" si="64"/>
        <v>129.24187507280396</v>
      </c>
      <c r="AA113" s="97">
        <f t="shared" si="65"/>
        <v>146.26497307175845</v>
      </c>
      <c r="AB113" s="97">
        <f t="shared" si="66"/>
        <v>154.53753224825238</v>
      </c>
      <c r="AC113" s="228"/>
      <c r="AD113" s="97">
        <f t="shared" si="60"/>
        <v>17.765261284480705</v>
      </c>
      <c r="AE113" s="97">
        <f t="shared" si="67"/>
        <v>92.590643228108462</v>
      </c>
      <c r="AF113" s="97">
        <f t="shared" si="68"/>
        <v>8.0733758366181672</v>
      </c>
      <c r="AG113" s="97">
        <f t="shared" si="69"/>
        <v>8.7487347002793872</v>
      </c>
      <c r="AH113" s="97">
        <f t="shared" si="70"/>
        <v>8.5838288993826204</v>
      </c>
      <c r="AI113" s="97">
        <f t="shared" si="71"/>
        <v>18.542534982436688</v>
      </c>
      <c r="AJ113" s="97">
        <f t="shared" si="72"/>
        <v>18.470773892666262</v>
      </c>
      <c r="AK113" s="225"/>
    </row>
    <row r="114" spans="3:37" x14ac:dyDescent="0.25">
      <c r="C114" s="64"/>
      <c r="D114" s="92"/>
      <c r="E114" s="92"/>
      <c r="F114" s="92"/>
      <c r="G114" s="92"/>
      <c r="H114" s="92"/>
      <c r="I114" s="92"/>
      <c r="J114" s="92"/>
      <c r="K114" s="64"/>
      <c r="L114" s="92"/>
      <c r="M114" s="92"/>
      <c r="N114" s="92"/>
      <c r="O114" s="92"/>
      <c r="P114" s="92"/>
      <c r="Q114" s="92"/>
      <c r="R114" s="92"/>
      <c r="U114" s="224"/>
      <c r="V114" s="224"/>
      <c r="W114" s="224"/>
      <c r="X114" s="224"/>
      <c r="Y114" s="224"/>
      <c r="Z114" s="224"/>
      <c r="AA114" s="224"/>
      <c r="AB114" s="224"/>
      <c r="AC114" s="224"/>
      <c r="AD114" s="224"/>
      <c r="AE114" s="224"/>
      <c r="AF114" s="224"/>
      <c r="AG114" s="224"/>
      <c r="AH114" s="224"/>
      <c r="AI114" s="224"/>
      <c r="AJ114" s="224"/>
      <c r="AK114" s="225"/>
    </row>
    <row r="115" spans="3:37" x14ac:dyDescent="0.25">
      <c r="C115" s="64" t="s">
        <v>359</v>
      </c>
      <c r="D115" s="92"/>
      <c r="E115" s="92"/>
      <c r="F115" s="92"/>
      <c r="G115" s="92"/>
      <c r="H115" s="92"/>
      <c r="I115" s="92"/>
      <c r="J115" s="92"/>
      <c r="L115" s="92"/>
      <c r="M115" s="92"/>
      <c r="N115" s="92"/>
      <c r="O115" s="92"/>
      <c r="P115" s="92"/>
      <c r="Q115" s="92"/>
      <c r="R115" s="92"/>
      <c r="U115" s="197"/>
      <c r="V115" s="197"/>
      <c r="W115" s="197"/>
      <c r="X115" s="197"/>
      <c r="Y115" s="197"/>
      <c r="Z115" s="197"/>
      <c r="AA115" s="197"/>
      <c r="AB115" s="197"/>
      <c r="AC115" s="197"/>
      <c r="AD115" s="197"/>
      <c r="AE115" s="197"/>
      <c r="AF115" s="197"/>
      <c r="AG115" s="197"/>
      <c r="AH115" s="197"/>
      <c r="AI115" s="197"/>
      <c r="AJ115" s="197"/>
    </row>
    <row r="116" spans="3:37" ht="45.75" x14ac:dyDescent="0.25">
      <c r="C116" s="170" t="s">
        <v>308</v>
      </c>
      <c r="D116" s="171" t="s">
        <v>333</v>
      </c>
      <c r="E116" s="171" t="s">
        <v>343</v>
      </c>
      <c r="F116" s="171" t="s">
        <v>322</v>
      </c>
      <c r="G116" s="171" t="s">
        <v>323</v>
      </c>
      <c r="H116" s="171" t="s">
        <v>334</v>
      </c>
      <c r="I116" s="172" t="s">
        <v>336</v>
      </c>
      <c r="J116" s="171" t="s">
        <v>335</v>
      </c>
      <c r="K116" s="156">
        <v>0</v>
      </c>
      <c r="L116" s="173" t="s">
        <v>333</v>
      </c>
      <c r="M116" s="171" t="s">
        <v>343</v>
      </c>
      <c r="N116" s="171" t="s">
        <v>322</v>
      </c>
      <c r="O116" s="171" t="s">
        <v>323</v>
      </c>
      <c r="P116" s="171" t="s">
        <v>334</v>
      </c>
      <c r="Q116" s="172" t="s">
        <v>336</v>
      </c>
      <c r="R116" s="171" t="s">
        <v>335</v>
      </c>
      <c r="U116" s="200" t="str">
        <f>C116</f>
        <v>En. Dens.</v>
      </c>
      <c r="V116" s="201" t="str">
        <f t="shared" ref="V116:AJ116" si="75">D116</f>
        <v>NaNMC</v>
      </c>
      <c r="W116" s="201" t="str">
        <f t="shared" si="75"/>
        <v>NaMVP</v>
      </c>
      <c r="X116" s="201" t="str">
        <f t="shared" si="75"/>
        <v>NaMMO</v>
      </c>
      <c r="Y116" s="201" t="str">
        <f t="shared" si="75"/>
        <v>NaNMMT</v>
      </c>
      <c r="Z116" s="201" t="str">
        <f t="shared" si="75"/>
        <v>NaPBA</v>
      </c>
      <c r="AA116" s="202" t="str">
        <f t="shared" si="75"/>
        <v>LiNMC622</v>
      </c>
      <c r="AB116" s="201" t="str">
        <f t="shared" si="75"/>
        <v>LiFP</v>
      </c>
      <c r="AC116" s="203"/>
      <c r="AD116" s="204" t="str">
        <f t="shared" si="75"/>
        <v>NaNMC</v>
      </c>
      <c r="AE116" s="201" t="str">
        <f t="shared" si="75"/>
        <v>NaMVP</v>
      </c>
      <c r="AF116" s="201" t="str">
        <f t="shared" si="75"/>
        <v>NaMMO</v>
      </c>
      <c r="AG116" s="201" t="str">
        <f t="shared" si="75"/>
        <v>NaNMMT</v>
      </c>
      <c r="AH116" s="201" t="str">
        <f t="shared" si="75"/>
        <v>NaPBA</v>
      </c>
      <c r="AI116" s="202" t="str">
        <f t="shared" si="75"/>
        <v>LiNMC622</v>
      </c>
      <c r="AJ116" s="201" t="str">
        <f t="shared" si="75"/>
        <v>LiFP</v>
      </c>
    </row>
    <row r="117" spans="3:37" ht="15.75" x14ac:dyDescent="0.25">
      <c r="C117" s="174" t="s">
        <v>111</v>
      </c>
      <c r="D117" s="290" t="s">
        <v>309</v>
      </c>
      <c r="E117" s="290"/>
      <c r="F117" s="290"/>
      <c r="G117" s="290"/>
      <c r="H117" s="290"/>
      <c r="I117" s="290"/>
      <c r="J117" s="290"/>
      <c r="K117" s="156"/>
      <c r="L117" s="290" t="s">
        <v>305</v>
      </c>
      <c r="M117" s="290"/>
      <c r="N117" s="290"/>
      <c r="O117" s="290"/>
      <c r="P117" s="290"/>
      <c r="Q117" s="290"/>
      <c r="R117" s="290"/>
      <c r="U117" s="248" t="str">
        <f t="shared" ref="U117:U156" si="76">C117</f>
        <v>Wh/kg</v>
      </c>
      <c r="V117" s="290" t="str">
        <f t="shared" ref="V117:V156" si="77">D117</f>
        <v>GWP gCO2 eq /kWh</v>
      </c>
      <c r="W117" s="290"/>
      <c r="X117" s="290"/>
      <c r="Y117" s="290"/>
      <c r="Z117" s="290"/>
      <c r="AA117" s="290"/>
      <c r="AB117" s="290"/>
      <c r="AC117" s="239"/>
      <c r="AD117" s="290" t="str">
        <f t="shared" ref="AD117:AD156" si="78">L117</f>
        <v>ADP gSb eq./kWh</v>
      </c>
      <c r="AE117" s="290"/>
      <c r="AF117" s="290"/>
      <c r="AG117" s="290"/>
      <c r="AH117" s="290"/>
      <c r="AI117" s="290"/>
      <c r="AJ117" s="290"/>
      <c r="AK117" s="225"/>
    </row>
    <row r="118" spans="3:37" ht="15.75" x14ac:dyDescent="0.25">
      <c r="C118" s="156">
        <f>'Use Phase'!AD269</f>
        <v>100</v>
      </c>
      <c r="D118" s="177">
        <f ca="1">'Use Phase'!AE291</f>
        <v>37.709321831600221</v>
      </c>
      <c r="E118" s="177">
        <f ca="1">'Use Phase'!AF291</f>
        <v>34.805197399801173</v>
      </c>
      <c r="F118" s="177">
        <f ca="1">'Use Phase'!AG291</f>
        <v>36.769948087609315</v>
      </c>
      <c r="G118" s="177">
        <f ca="1">'Use Phase'!AH291</f>
        <v>33.540213423248275</v>
      </c>
      <c r="H118" s="177">
        <f ca="1">'Use Phase'!AI291</f>
        <v>27.623240648593246</v>
      </c>
      <c r="I118" s="177">
        <f ca="1">'Use Phase'!AJ291</f>
        <v>37.700765075195456</v>
      </c>
      <c r="J118" s="177">
        <f ca="1">'Use Phase'!AK291</f>
        <v>26.11390013933185</v>
      </c>
      <c r="K118" s="156"/>
      <c r="L118" s="178">
        <f ca="1">'Use Phase'!AE335</f>
        <v>5.5332621349654821E-3</v>
      </c>
      <c r="M118" s="178">
        <f ca="1">'Use Phase'!AF335</f>
        <v>2.4181440445343177E-3</v>
      </c>
      <c r="N118" s="178">
        <f ca="1">'Use Phase'!AG335</f>
        <v>2.15803802568237E-3</v>
      </c>
      <c r="O118" s="178">
        <f ca="1">'Use Phase'!AH335</f>
        <v>3.268028466690596E-3</v>
      </c>
      <c r="P118" s="178">
        <f ca="1">'Use Phase'!AI335</f>
        <v>1.6790167975621289E-3</v>
      </c>
      <c r="Q118" s="178">
        <f ca="1">'Use Phase'!AJ335</f>
        <v>3.085534056618146E-3</v>
      </c>
      <c r="R118" s="178">
        <f ca="1">'Use Phase'!AK335</f>
        <v>3.6499772382596793E-3</v>
      </c>
      <c r="U118" s="239">
        <f t="shared" si="76"/>
        <v>100</v>
      </c>
      <c r="V118" s="177">
        <f t="shared" ca="1" si="77"/>
        <v>37.709321831600221</v>
      </c>
      <c r="W118" s="177">
        <f t="shared" ref="W118:W156" ca="1" si="79">E118</f>
        <v>34.805197399801173</v>
      </c>
      <c r="X118" s="177">
        <f t="shared" ref="X118:X156" ca="1" si="80">F118</f>
        <v>36.769948087609315</v>
      </c>
      <c r="Y118" s="177">
        <f t="shared" ref="Y118:Y156" ca="1" si="81">G118</f>
        <v>33.540213423248275</v>
      </c>
      <c r="Z118" s="177">
        <f t="shared" ref="Z118:Z156" ca="1" si="82">H118</f>
        <v>27.623240648593246</v>
      </c>
      <c r="AA118" s="177">
        <f t="shared" ref="AA118:AA156" ca="1" si="83">I118</f>
        <v>37.700765075195456</v>
      </c>
      <c r="AB118" s="177">
        <f t="shared" ref="AB118:AB156" ca="1" si="84">J118</f>
        <v>26.11390013933185</v>
      </c>
      <c r="AC118" s="239"/>
      <c r="AD118" s="178">
        <f t="shared" ca="1" si="78"/>
        <v>5.5332621349654821E-3</v>
      </c>
      <c r="AE118" s="178">
        <f t="shared" ref="AE118:AE156" ca="1" si="85">M118</f>
        <v>2.4181440445343177E-3</v>
      </c>
      <c r="AF118" s="178">
        <f t="shared" ref="AF118:AF156" ca="1" si="86">N118</f>
        <v>2.15803802568237E-3</v>
      </c>
      <c r="AG118" s="178">
        <f t="shared" ref="AG118:AG156" ca="1" si="87">O118</f>
        <v>3.268028466690596E-3</v>
      </c>
      <c r="AH118" s="178">
        <f t="shared" ref="AH118:AH156" ca="1" si="88">P118</f>
        <v>1.6790167975621289E-3</v>
      </c>
      <c r="AI118" s="178">
        <f t="shared" ref="AI118:AI156" ca="1" si="89">Q118</f>
        <v>3.085534056618146E-3</v>
      </c>
      <c r="AJ118" s="178">
        <f t="shared" ref="AJ118:AJ156" ca="1" si="90">R118</f>
        <v>3.6499772382596793E-3</v>
      </c>
      <c r="AK118" s="225"/>
    </row>
    <row r="119" spans="3:37" ht="16.5" thickBot="1" x14ac:dyDescent="0.3">
      <c r="C119" s="156">
        <f>'Use Phase'!AD270</f>
        <v>110</v>
      </c>
      <c r="D119" s="179">
        <f ca="1">'Use Phase'!AE292</f>
        <v>35.035905222403365</v>
      </c>
      <c r="E119" s="179">
        <f ca="1">'Use Phase'!AF292</f>
        <v>32.294353452409673</v>
      </c>
      <c r="F119" s="179">
        <f ca="1">'Use Phase'!AG292</f>
        <v>34.181929091502532</v>
      </c>
      <c r="G119" s="179">
        <f ca="1">'Use Phase'!AH292</f>
        <v>31.245806669356135</v>
      </c>
      <c r="H119" s="179">
        <f ca="1">'Use Phase'!AI292</f>
        <v>25.765301860402467</v>
      </c>
      <c r="I119" s="179">
        <f ca="1">'Use Phase'!AJ292</f>
        <v>35.028126352944483</v>
      </c>
      <c r="J119" s="179">
        <f ca="1">'Use Phase'!AK292</f>
        <v>24.393174124710281</v>
      </c>
      <c r="K119" s="156"/>
      <c r="L119" s="180">
        <f ca="1">'Use Phase'!AE336</f>
        <v>5.1446675535259338E-3</v>
      </c>
      <c r="M119" s="180">
        <f ca="1">'Use Phase'!AF336</f>
        <v>2.297361741365508E-3</v>
      </c>
      <c r="N119" s="180">
        <f ca="1">'Use Phase'!AG336</f>
        <v>2.076281999632194E-3</v>
      </c>
      <c r="O119" s="180">
        <f ca="1">'Use Phase'!AH336</f>
        <v>3.0853642187305816E-3</v>
      </c>
      <c r="P119" s="178">
        <f ca="1">'Use Phase'!AI336</f>
        <v>1.6254278804817006E-3</v>
      </c>
      <c r="Q119" s="180">
        <f ca="1">'Use Phase'!AJ336</f>
        <v>2.9194602095738084E-3</v>
      </c>
      <c r="R119" s="180">
        <f ca="1">'Use Phase'!AK336</f>
        <v>3.4172100992976551E-3</v>
      </c>
      <c r="U119" s="239">
        <f t="shared" si="76"/>
        <v>110</v>
      </c>
      <c r="V119" s="179">
        <f t="shared" ca="1" si="77"/>
        <v>35.035905222403365</v>
      </c>
      <c r="W119" s="179">
        <f t="shared" ca="1" si="79"/>
        <v>32.294353452409673</v>
      </c>
      <c r="X119" s="179">
        <f t="shared" ca="1" si="80"/>
        <v>34.181929091502532</v>
      </c>
      <c r="Y119" s="179">
        <f t="shared" ca="1" si="81"/>
        <v>31.245806669356135</v>
      </c>
      <c r="Z119" s="179">
        <f t="shared" ca="1" si="82"/>
        <v>25.765301860402467</v>
      </c>
      <c r="AA119" s="179">
        <f t="shared" ca="1" si="83"/>
        <v>35.028126352944483</v>
      </c>
      <c r="AB119" s="179">
        <f t="shared" ca="1" si="84"/>
        <v>24.393174124710281</v>
      </c>
      <c r="AC119" s="239"/>
      <c r="AD119" s="180">
        <f t="shared" ca="1" si="78"/>
        <v>5.1446675535259338E-3</v>
      </c>
      <c r="AE119" s="180">
        <f t="shared" ca="1" si="85"/>
        <v>2.297361741365508E-3</v>
      </c>
      <c r="AF119" s="180">
        <f t="shared" ca="1" si="86"/>
        <v>2.076281999632194E-3</v>
      </c>
      <c r="AG119" s="180">
        <f t="shared" ca="1" si="87"/>
        <v>3.0853642187305816E-3</v>
      </c>
      <c r="AH119" s="178">
        <f t="shared" ca="1" si="88"/>
        <v>1.6254278804817006E-3</v>
      </c>
      <c r="AI119" s="180">
        <f t="shared" ca="1" si="89"/>
        <v>2.9194602095738084E-3</v>
      </c>
      <c r="AJ119" s="180">
        <f t="shared" ca="1" si="90"/>
        <v>3.4172100992976551E-3</v>
      </c>
      <c r="AK119" s="225"/>
    </row>
    <row r="120" spans="3:37" ht="16.5" thickBot="1" x14ac:dyDescent="0.3">
      <c r="C120" s="156">
        <f>'Use Phase'!AD271</f>
        <v>120</v>
      </c>
      <c r="D120" s="179">
        <f ca="1">'Use Phase'!AE293</f>
        <v>32.808058048072645</v>
      </c>
      <c r="E120" s="179">
        <f ca="1">'Use Phase'!AF293</f>
        <v>30.201983496250079</v>
      </c>
      <c r="F120" s="179">
        <f ca="1">'Use Phase'!AG293</f>
        <v>32.025246594746889</v>
      </c>
      <c r="G120" s="179">
        <f ca="1">'Use Phase'!AH293</f>
        <v>29.333801041112686</v>
      </c>
      <c r="H120" s="169">
        <f ca="1">'Use Phase'!AI293</f>
        <v>24.21701953691014</v>
      </c>
      <c r="I120" s="179">
        <f ca="1">'Use Phase'!AJ293</f>
        <v>32.800927417735345</v>
      </c>
      <c r="J120" s="179">
        <f ca="1">'Use Phase'!AK293</f>
        <v>22.959235779192305</v>
      </c>
      <c r="K120" s="156"/>
      <c r="L120" s="180">
        <f ca="1">'Use Phase'!AE337</f>
        <v>4.8208387356596409E-3</v>
      </c>
      <c r="M120" s="180">
        <f ca="1">'Use Phase'!AF337</f>
        <v>2.1967098220581679E-3</v>
      </c>
      <c r="N120" s="180">
        <f ca="1">'Use Phase'!AG337</f>
        <v>2.0081519779237135E-3</v>
      </c>
      <c r="O120" s="180">
        <f ca="1">'Use Phase'!AH337</f>
        <v>2.9331440120972355E-3</v>
      </c>
      <c r="P120" s="178">
        <f ca="1">'Use Phase'!AI337</f>
        <v>1.5807704495813439E-3</v>
      </c>
      <c r="Q120" s="180">
        <f ca="1">'Use Phase'!AJ337</f>
        <v>2.7810653370368608E-3</v>
      </c>
      <c r="R120" s="180">
        <f ca="1">'Use Phase'!AK337</f>
        <v>3.2232374834959693E-3</v>
      </c>
      <c r="U120" s="239">
        <f t="shared" si="76"/>
        <v>120</v>
      </c>
      <c r="V120" s="179">
        <f t="shared" ca="1" si="77"/>
        <v>32.808058048072645</v>
      </c>
      <c r="W120" s="179">
        <f t="shared" ca="1" si="79"/>
        <v>30.201983496250079</v>
      </c>
      <c r="X120" s="179">
        <f t="shared" ca="1" si="80"/>
        <v>32.025246594746889</v>
      </c>
      <c r="Y120" s="179">
        <f t="shared" ca="1" si="81"/>
        <v>29.333801041112686</v>
      </c>
      <c r="Z120" s="169">
        <f t="shared" ca="1" si="82"/>
        <v>24.21701953691014</v>
      </c>
      <c r="AA120" s="179">
        <f t="shared" ca="1" si="83"/>
        <v>32.800927417735345</v>
      </c>
      <c r="AB120" s="179">
        <f t="shared" ca="1" si="84"/>
        <v>22.959235779192305</v>
      </c>
      <c r="AC120" s="239"/>
      <c r="AD120" s="180">
        <f t="shared" ca="1" si="78"/>
        <v>4.8208387356596409E-3</v>
      </c>
      <c r="AE120" s="180">
        <f t="shared" ca="1" si="85"/>
        <v>2.1967098220581679E-3</v>
      </c>
      <c r="AF120" s="180">
        <f t="shared" ca="1" si="86"/>
        <v>2.0081519779237135E-3</v>
      </c>
      <c r="AG120" s="180">
        <f t="shared" ca="1" si="87"/>
        <v>2.9331440120972355E-3</v>
      </c>
      <c r="AH120" s="178">
        <f t="shared" ca="1" si="88"/>
        <v>1.5807704495813439E-3</v>
      </c>
      <c r="AI120" s="180">
        <f t="shared" ca="1" si="89"/>
        <v>2.7810653370368608E-3</v>
      </c>
      <c r="AJ120" s="180">
        <f t="shared" ca="1" si="90"/>
        <v>3.2232374834959693E-3</v>
      </c>
      <c r="AK120" s="225"/>
    </row>
    <row r="121" spans="3:37" ht="16.5" thickBot="1" x14ac:dyDescent="0.3">
      <c r="C121" s="156">
        <f>'Use Phase'!AD272</f>
        <v>130</v>
      </c>
      <c r="D121" s="179">
        <f ca="1">'Use Phase'!AE294</f>
        <v>30.922956592869742</v>
      </c>
      <c r="E121" s="179">
        <f ca="1">'Use Phase'!AF294</f>
        <v>28.431516610268893</v>
      </c>
      <c r="F121" s="179">
        <f ca="1">'Use Phase'!AG294</f>
        <v>30.200361405184417</v>
      </c>
      <c r="G121" s="179">
        <f ca="1">'Use Phase'!AH294</f>
        <v>27.715950124906694</v>
      </c>
      <c r="H121" s="179">
        <f ca="1">'Use Phase'!AI294</f>
        <v>22.906934493955102</v>
      </c>
      <c r="I121" s="179">
        <f ca="1">'Use Phase'!AJ294</f>
        <v>30.916374472558378</v>
      </c>
      <c r="J121" s="179">
        <f ca="1">'Use Phase'!AK294</f>
        <v>21.745903332984788</v>
      </c>
      <c r="K121" s="156"/>
      <c r="L121" s="180">
        <f ca="1">'Use Phase'!AE338</f>
        <v>4.5468297359266266E-3</v>
      </c>
      <c r="M121" s="180">
        <f ca="1">'Use Phase'!AF338</f>
        <v>2.1115428134134951E-3</v>
      </c>
      <c r="N121" s="180">
        <f ca="1">'Use Phase'!AG338</f>
        <v>1.9505034980165383E-3</v>
      </c>
      <c r="O121" s="180">
        <f ca="1">'Use Phase'!AH338</f>
        <v>2.8043422987920979E-3</v>
      </c>
      <c r="P121" s="181">
        <f ca="1">'Use Phase'!AI338</f>
        <v>1.5429833926656573E-3</v>
      </c>
      <c r="Q121" s="180">
        <f ca="1">'Use Phase'!AJ338</f>
        <v>2.663961983351751E-3</v>
      </c>
      <c r="R121" s="180">
        <f ca="1">'Use Phase'!AK338</f>
        <v>3.0591068085868492E-3</v>
      </c>
      <c r="U121" s="239">
        <f t="shared" si="76"/>
        <v>130</v>
      </c>
      <c r="V121" s="179">
        <f t="shared" ca="1" si="77"/>
        <v>30.922956592869742</v>
      </c>
      <c r="W121" s="179">
        <f t="shared" ca="1" si="79"/>
        <v>28.431516610268893</v>
      </c>
      <c r="X121" s="179">
        <f t="shared" ca="1" si="80"/>
        <v>30.200361405184417</v>
      </c>
      <c r="Y121" s="179">
        <f t="shared" ca="1" si="81"/>
        <v>27.715950124906694</v>
      </c>
      <c r="Z121" s="179">
        <f t="shared" ca="1" si="82"/>
        <v>22.906934493955102</v>
      </c>
      <c r="AA121" s="179">
        <f t="shared" ca="1" si="83"/>
        <v>30.916374472558378</v>
      </c>
      <c r="AB121" s="179">
        <f t="shared" ca="1" si="84"/>
        <v>21.745903332984788</v>
      </c>
      <c r="AC121" s="239"/>
      <c r="AD121" s="180">
        <f t="shared" ca="1" si="78"/>
        <v>4.5468297359266266E-3</v>
      </c>
      <c r="AE121" s="180">
        <f t="shared" ca="1" si="85"/>
        <v>2.1115428134134951E-3</v>
      </c>
      <c r="AF121" s="180">
        <f t="shared" ca="1" si="86"/>
        <v>1.9505034980165383E-3</v>
      </c>
      <c r="AG121" s="180">
        <f t="shared" ca="1" si="87"/>
        <v>2.8043422987920979E-3</v>
      </c>
      <c r="AH121" s="181">
        <f t="shared" ca="1" si="88"/>
        <v>1.5429833926656573E-3</v>
      </c>
      <c r="AI121" s="180">
        <f t="shared" ca="1" si="89"/>
        <v>2.663961983351751E-3</v>
      </c>
      <c r="AJ121" s="180">
        <f t="shared" ca="1" si="90"/>
        <v>3.0591068085868492E-3</v>
      </c>
      <c r="AK121" s="225"/>
    </row>
    <row r="122" spans="3:37" ht="16.5" thickBot="1" x14ac:dyDescent="0.3">
      <c r="C122" s="156">
        <f>'Use Phase'!AD273</f>
        <v>140</v>
      </c>
      <c r="D122" s="169">
        <f ca="1">'Use Phase'!AE295</f>
        <v>29.307155345552953</v>
      </c>
      <c r="E122" s="179">
        <f ca="1">'Use Phase'!AF295</f>
        <v>26.913973565142157</v>
      </c>
      <c r="F122" s="179">
        <f ca="1">'Use Phase'!AG295</f>
        <v>28.636174099845157</v>
      </c>
      <c r="G122" s="179">
        <f ca="1">'Use Phase'!AH295</f>
        <v>26.329220768158699</v>
      </c>
      <c r="H122" s="179">
        <f ca="1">'Use Phase'!AI295</f>
        <v>21.784004457136497</v>
      </c>
      <c r="I122" s="179">
        <f ca="1">'Use Phase'!AJ295</f>
        <v>29.301043376692409</v>
      </c>
      <c r="J122" s="179">
        <f ca="1">'Use Phase'!AK295</f>
        <v>20.705904093378351</v>
      </c>
      <c r="K122" s="156"/>
      <c r="L122" s="182">
        <f ca="1">'Use Phase'!AE339</f>
        <v>4.3119648790126124E-3</v>
      </c>
      <c r="M122" s="180">
        <f ca="1">'Use Phase'!AF339</f>
        <v>2.0385425202894894E-3</v>
      </c>
      <c r="N122" s="188">
        <f ca="1">'Use Phase'!AG339</f>
        <v>1.9010905152389594E-3</v>
      </c>
      <c r="O122" s="180">
        <f ca="1">'Use Phase'!AH339</f>
        <v>2.6939408302448357E-3</v>
      </c>
      <c r="P122" s="180">
        <f ca="1">'Use Phase'!AI339</f>
        <v>1.5105944867379261E-3</v>
      </c>
      <c r="Q122" s="180">
        <f ca="1">'Use Phase'!AJ339</f>
        <v>2.563587680193085E-3</v>
      </c>
      <c r="R122" s="180">
        <f ca="1">'Use Phase'!AK339</f>
        <v>2.9184233729504616E-3</v>
      </c>
      <c r="U122" s="239">
        <f t="shared" si="76"/>
        <v>140</v>
      </c>
      <c r="V122" s="237">
        <f t="shared" ca="1" si="77"/>
        <v>29.307155345552953</v>
      </c>
      <c r="W122" s="179">
        <f t="shared" ca="1" si="79"/>
        <v>26.913973565142157</v>
      </c>
      <c r="X122" s="179">
        <f t="shared" ca="1" si="80"/>
        <v>28.636174099845157</v>
      </c>
      <c r="Y122" s="179">
        <f t="shared" ca="1" si="81"/>
        <v>26.329220768158699</v>
      </c>
      <c r="Z122" s="179">
        <f t="shared" ca="1" si="82"/>
        <v>21.784004457136497</v>
      </c>
      <c r="AA122" s="179">
        <f t="shared" ca="1" si="83"/>
        <v>29.301043376692409</v>
      </c>
      <c r="AB122" s="179">
        <f t="shared" ca="1" si="84"/>
        <v>20.705904093378351</v>
      </c>
      <c r="AC122" s="239"/>
      <c r="AD122" s="244">
        <f t="shared" ca="1" si="78"/>
        <v>4.3119648790126124E-3</v>
      </c>
      <c r="AE122" s="180">
        <f t="shared" ca="1" si="85"/>
        <v>2.0385425202894894E-3</v>
      </c>
      <c r="AF122" s="180">
        <f t="shared" ca="1" si="86"/>
        <v>1.9010905152389594E-3</v>
      </c>
      <c r="AG122" s="180">
        <f t="shared" ca="1" si="87"/>
        <v>2.6939408302448357E-3</v>
      </c>
      <c r="AH122" s="180">
        <f t="shared" ca="1" si="88"/>
        <v>1.5105944867379261E-3</v>
      </c>
      <c r="AI122" s="180">
        <f t="shared" ca="1" si="89"/>
        <v>2.563587680193085E-3</v>
      </c>
      <c r="AJ122" s="180">
        <f t="shared" ca="1" si="90"/>
        <v>2.9184233729504616E-3</v>
      </c>
      <c r="AK122" s="225"/>
    </row>
    <row r="123" spans="3:37" ht="16.5" thickBot="1" x14ac:dyDescent="0.3">
      <c r="C123" s="156">
        <f>'Use Phase'!AD274</f>
        <v>150</v>
      </c>
      <c r="D123" s="179">
        <f ca="1">'Use Phase'!AE296</f>
        <v>27.906794264545077</v>
      </c>
      <c r="E123" s="179">
        <f ca="1">'Use Phase'!AF296</f>
        <v>25.598769592698989</v>
      </c>
      <c r="F123" s="179">
        <f ca="1">'Use Phase'!AG296</f>
        <v>27.280545101884471</v>
      </c>
      <c r="G123" s="179">
        <f ca="1">'Use Phase'!AH296</f>
        <v>25.127388658977111</v>
      </c>
      <c r="H123" s="179">
        <f ca="1">'Use Phase'!AI296</f>
        <v>20.810798425227038</v>
      </c>
      <c r="I123" s="179">
        <f ca="1">'Use Phase'!AJ296</f>
        <v>27.90108976027523</v>
      </c>
      <c r="J123" s="179">
        <f ca="1">'Use Phase'!AK296</f>
        <v>19.804571419052767</v>
      </c>
      <c r="K123" s="156"/>
      <c r="L123" s="180">
        <f ca="1">'Use Phase'!AE340</f>
        <v>4.1084153363538005E-3</v>
      </c>
      <c r="M123" s="180">
        <f ca="1">'Use Phase'!AF340</f>
        <v>1.975275599582018E-3</v>
      </c>
      <c r="N123" s="180">
        <f ca="1">'Use Phase'!AG340</f>
        <v>1.8582659301650574E-3</v>
      </c>
      <c r="O123" s="180">
        <f ca="1">'Use Phase'!AH340</f>
        <v>2.5982595575038754E-3</v>
      </c>
      <c r="P123" s="180">
        <f ca="1">'Use Phase'!AI340</f>
        <v>1.482524101600559E-3</v>
      </c>
      <c r="Q123" s="180">
        <f ca="1">'Use Phase'!AJ340</f>
        <v>2.4765966174555751E-3</v>
      </c>
      <c r="R123" s="180">
        <f ca="1">'Use Phase'!AK340</f>
        <v>2.7964977287322588E-3</v>
      </c>
      <c r="U123" s="239">
        <f t="shared" si="76"/>
        <v>150</v>
      </c>
      <c r="V123" s="179">
        <f t="shared" ca="1" si="77"/>
        <v>27.906794264545077</v>
      </c>
      <c r="W123" s="179">
        <f t="shared" ca="1" si="79"/>
        <v>25.598769592698989</v>
      </c>
      <c r="X123" s="179">
        <f t="shared" ca="1" si="80"/>
        <v>27.280545101884471</v>
      </c>
      <c r="Y123" s="179">
        <f t="shared" ca="1" si="81"/>
        <v>25.127388658977111</v>
      </c>
      <c r="Z123" s="179">
        <f t="shared" ca="1" si="82"/>
        <v>20.810798425227038</v>
      </c>
      <c r="AA123" s="179">
        <f t="shared" ca="1" si="83"/>
        <v>27.90108976027523</v>
      </c>
      <c r="AB123" s="179">
        <f t="shared" ca="1" si="84"/>
        <v>19.804571419052767</v>
      </c>
      <c r="AC123" s="239"/>
      <c r="AD123" s="180">
        <f t="shared" ca="1" si="78"/>
        <v>4.1084153363538005E-3</v>
      </c>
      <c r="AE123" s="180">
        <f t="shared" ca="1" si="85"/>
        <v>1.975275599582018E-3</v>
      </c>
      <c r="AF123" s="180">
        <f t="shared" ca="1" si="86"/>
        <v>1.8582659301650574E-3</v>
      </c>
      <c r="AG123" s="180">
        <f t="shared" ca="1" si="87"/>
        <v>2.5982595575038754E-3</v>
      </c>
      <c r="AH123" s="180">
        <f t="shared" ca="1" si="88"/>
        <v>1.482524101600559E-3</v>
      </c>
      <c r="AI123" s="180">
        <f t="shared" ca="1" si="89"/>
        <v>2.4765966174555751E-3</v>
      </c>
      <c r="AJ123" s="180">
        <f t="shared" ca="1" si="90"/>
        <v>2.7964977287322588E-3</v>
      </c>
      <c r="AK123" s="225"/>
    </row>
    <row r="124" spans="3:37" ht="16.5" thickBot="1" x14ac:dyDescent="0.3">
      <c r="C124" s="156">
        <f>'Use Phase'!AD275</f>
        <v>160</v>
      </c>
      <c r="D124" s="179">
        <f ca="1">'Use Phase'!AE297</f>
        <v>26.681478318663181</v>
      </c>
      <c r="E124" s="169">
        <f ca="1">'Use Phase'!AF297</f>
        <v>24.447966116811223</v>
      </c>
      <c r="F124" s="169">
        <f ca="1">'Use Phase'!AG297</f>
        <v>26.094369728668855</v>
      </c>
      <c r="G124" s="179">
        <f ca="1">'Use Phase'!AH297</f>
        <v>24.075785563443205</v>
      </c>
      <c r="H124" s="179">
        <f ca="1">'Use Phase'!AI297</f>
        <v>19.959243147306267</v>
      </c>
      <c r="I124" s="179">
        <f ca="1">'Use Phase'!AJ297</f>
        <v>26.676130345910202</v>
      </c>
      <c r="J124" s="188">
        <f ca="1">'Use Phase'!AK297</f>
        <v>19.015905329017887</v>
      </c>
      <c r="K124" s="156"/>
      <c r="L124" s="180">
        <f ca="1">'Use Phase'!AE341</f>
        <v>3.93030948652734E-3</v>
      </c>
      <c r="M124" s="182">
        <f ca="1">'Use Phase'!AF341</f>
        <v>1.9199170439629805E-3</v>
      </c>
      <c r="N124" s="182">
        <f ca="1">'Use Phase'!AG341</f>
        <v>1.8207944182253935E-3</v>
      </c>
      <c r="O124" s="180">
        <f ca="1">'Use Phase'!AH341</f>
        <v>2.514538443855535E-3</v>
      </c>
      <c r="P124" s="180">
        <f ca="1">'Use Phase'!AI341</f>
        <v>1.4579625146053626E-3</v>
      </c>
      <c r="Q124" s="180">
        <f ca="1">'Use Phase'!AJ341</f>
        <v>2.4004794375602537E-3</v>
      </c>
      <c r="R124" s="180">
        <f ca="1">'Use Phase'!AK341</f>
        <v>2.6898127900413312E-3</v>
      </c>
      <c r="U124" s="239">
        <f t="shared" si="76"/>
        <v>160</v>
      </c>
      <c r="V124" s="179">
        <f t="shared" ca="1" si="77"/>
        <v>26.681478318663181</v>
      </c>
      <c r="W124" s="169">
        <f t="shared" ca="1" si="79"/>
        <v>24.447966116811223</v>
      </c>
      <c r="X124" s="169">
        <f t="shared" ca="1" si="80"/>
        <v>26.094369728668855</v>
      </c>
      <c r="Y124" s="179">
        <f t="shared" ca="1" si="81"/>
        <v>24.075785563443205</v>
      </c>
      <c r="Z124" s="179">
        <f t="shared" ca="1" si="82"/>
        <v>19.959243147306267</v>
      </c>
      <c r="AA124" s="179">
        <f t="shared" ca="1" si="83"/>
        <v>26.676130345910202</v>
      </c>
      <c r="AB124" s="179">
        <f t="shared" ca="1" si="84"/>
        <v>19.015905329017887</v>
      </c>
      <c r="AC124" s="239"/>
      <c r="AD124" s="180">
        <f t="shared" ca="1" si="78"/>
        <v>3.93030948652734E-3</v>
      </c>
      <c r="AE124" s="182">
        <f t="shared" ca="1" si="85"/>
        <v>1.9199170439629805E-3</v>
      </c>
      <c r="AF124" s="182">
        <f t="shared" ca="1" si="86"/>
        <v>1.8207944182253935E-3</v>
      </c>
      <c r="AG124" s="180">
        <f t="shared" ca="1" si="87"/>
        <v>2.514538443855535E-3</v>
      </c>
      <c r="AH124" s="180">
        <f t="shared" ca="1" si="88"/>
        <v>1.4579625146053626E-3</v>
      </c>
      <c r="AI124" s="180">
        <f t="shared" ca="1" si="89"/>
        <v>2.4004794375602537E-3</v>
      </c>
      <c r="AJ124" s="180">
        <f t="shared" ca="1" si="90"/>
        <v>2.6898127900413312E-3</v>
      </c>
      <c r="AK124" s="225"/>
    </row>
    <row r="125" spans="3:37" ht="16.5" thickBot="1" x14ac:dyDescent="0.3">
      <c r="C125" s="156">
        <f>'Use Phase'!AD276</f>
        <v>170</v>
      </c>
      <c r="D125" s="179">
        <f ca="1">'Use Phase'!AE298</f>
        <v>25.600317189943858</v>
      </c>
      <c r="E125" s="179">
        <f ca="1">'Use Phase'!AF298</f>
        <v>23.432551285145536</v>
      </c>
      <c r="F125" s="179">
        <f ca="1">'Use Phase'!AG298</f>
        <v>25.047744399360976</v>
      </c>
      <c r="G125" s="169">
        <f ca="1">'Use Phase'!AH298</f>
        <v>23.147900479148596</v>
      </c>
      <c r="H125" s="179">
        <f ca="1">'Use Phase'!AI298</f>
        <v>19.207870843258519</v>
      </c>
      <c r="I125" s="179">
        <f ca="1">'Use Phase'!AJ298</f>
        <v>25.595283803823417</v>
      </c>
      <c r="J125" s="179">
        <f ca="1">'Use Phase'!AK298</f>
        <v>18.320023484869459</v>
      </c>
      <c r="K125" s="156"/>
      <c r="L125" s="180">
        <f ca="1">'Use Phase'!AE342</f>
        <v>3.7731572660922278E-3</v>
      </c>
      <c r="M125" s="180">
        <f ca="1">'Use Phase'!AF342</f>
        <v>1.8710712595932416E-3</v>
      </c>
      <c r="N125" s="180">
        <f ca="1">'Use Phase'!AG342</f>
        <v>1.7877313194551018E-3</v>
      </c>
      <c r="O125" s="182">
        <f ca="1">'Use Phase'!AH342</f>
        <v>2.4406668729893524E-3</v>
      </c>
      <c r="P125" s="180">
        <f ca="1">'Use Phase'!AI342</f>
        <v>1.4362905260801894E-3</v>
      </c>
      <c r="Q125" s="180">
        <f ca="1">'Use Phase'!AJ342</f>
        <v>2.3333172200055582E-3</v>
      </c>
      <c r="R125" s="180">
        <f ca="1">'Use Phase'!AK342</f>
        <v>2.5956790206081602E-3</v>
      </c>
      <c r="U125" s="239">
        <f t="shared" si="76"/>
        <v>170</v>
      </c>
      <c r="V125" s="179">
        <f t="shared" ca="1" si="77"/>
        <v>25.600317189943858</v>
      </c>
      <c r="W125" s="179">
        <f t="shared" ca="1" si="79"/>
        <v>23.432551285145536</v>
      </c>
      <c r="X125" s="179">
        <f t="shared" ca="1" si="80"/>
        <v>25.047744399360976</v>
      </c>
      <c r="Y125" s="169">
        <f t="shared" ca="1" si="81"/>
        <v>23.147900479148596</v>
      </c>
      <c r="Z125" s="179">
        <f t="shared" ca="1" si="82"/>
        <v>19.207870843258519</v>
      </c>
      <c r="AA125" s="179">
        <f t="shared" ca="1" si="83"/>
        <v>25.595283803823417</v>
      </c>
      <c r="AB125" s="179">
        <f t="shared" ca="1" si="84"/>
        <v>18.320023484869459</v>
      </c>
      <c r="AC125" s="239"/>
      <c r="AD125" s="180">
        <f t="shared" ca="1" si="78"/>
        <v>3.7731572660922278E-3</v>
      </c>
      <c r="AE125" s="180">
        <f t="shared" ca="1" si="85"/>
        <v>1.8710712595932416E-3</v>
      </c>
      <c r="AF125" s="180">
        <f t="shared" ca="1" si="86"/>
        <v>1.7877313194551018E-3</v>
      </c>
      <c r="AG125" s="182">
        <f t="shared" ca="1" si="87"/>
        <v>2.4406668729893524E-3</v>
      </c>
      <c r="AH125" s="180">
        <f t="shared" ca="1" si="88"/>
        <v>1.4362905260801894E-3</v>
      </c>
      <c r="AI125" s="180">
        <f t="shared" ca="1" si="89"/>
        <v>2.3333172200055582E-3</v>
      </c>
      <c r="AJ125" s="180">
        <f t="shared" ca="1" si="90"/>
        <v>2.5956790206081602E-3</v>
      </c>
      <c r="AK125" s="225"/>
    </row>
    <row r="126" spans="3:37" ht="15.75" x14ac:dyDescent="0.25">
      <c r="C126" s="156">
        <f>'Use Phase'!AD277</f>
        <v>180</v>
      </c>
      <c r="D126" s="179">
        <f ca="1">'Use Phase'!AE299</f>
        <v>24.639285075526693</v>
      </c>
      <c r="E126" s="179">
        <f ca="1">'Use Phase'!AF299</f>
        <v>22.52996032366493</v>
      </c>
      <c r="F126" s="179">
        <f ca="1">'Use Phase'!AG299</f>
        <v>24.117410773309512</v>
      </c>
      <c r="G126" s="179">
        <f ca="1">'Use Phase'!AH299</f>
        <v>22.323113737553381</v>
      </c>
      <c r="H126" s="179">
        <f ca="1">'Use Phase'!AI299</f>
        <v>18.539984350771636</v>
      </c>
      <c r="I126" s="179">
        <f ca="1">'Use Phase'!AJ299</f>
        <v>24.634531321968488</v>
      </c>
      <c r="J126" s="179">
        <f ca="1">'Use Phase'!AK299</f>
        <v>17.701461845626412</v>
      </c>
      <c r="K126" s="156"/>
      <c r="L126" s="180">
        <f ca="1">'Use Phase'!AE343</f>
        <v>3.6334664034832391E-3</v>
      </c>
      <c r="M126" s="180">
        <f ca="1">'Use Phase'!AF343</f>
        <v>1.8276527845979182E-3</v>
      </c>
      <c r="N126" s="180">
        <f ca="1">'Use Phase'!AG343</f>
        <v>1.7583418983259534E-3</v>
      </c>
      <c r="O126" s="180">
        <f ca="1">'Use Phase'!AH343</f>
        <v>2.3750032544416354E-3</v>
      </c>
      <c r="P126" s="180">
        <f ca="1">'Use Phase'!AI343</f>
        <v>1.4170265362800354E-3</v>
      </c>
      <c r="Q126" s="180">
        <f ca="1">'Use Phase'!AJ343</f>
        <v>2.2736174710680517E-3</v>
      </c>
      <c r="R126" s="180">
        <f ca="1">'Use Phase'!AK343</f>
        <v>2.5120045588897856E-3</v>
      </c>
      <c r="U126" s="239">
        <f t="shared" si="76"/>
        <v>180</v>
      </c>
      <c r="V126" s="179">
        <f t="shared" ca="1" si="77"/>
        <v>24.639285075526693</v>
      </c>
      <c r="W126" s="179">
        <f t="shared" ca="1" si="79"/>
        <v>22.52996032366493</v>
      </c>
      <c r="X126" s="179">
        <f t="shared" ca="1" si="80"/>
        <v>24.117410773309512</v>
      </c>
      <c r="Y126" s="179">
        <f t="shared" ca="1" si="81"/>
        <v>22.323113737553381</v>
      </c>
      <c r="Z126" s="179">
        <f t="shared" ca="1" si="82"/>
        <v>18.539984350771636</v>
      </c>
      <c r="AA126" s="179">
        <f t="shared" ca="1" si="83"/>
        <v>24.634531321968488</v>
      </c>
      <c r="AB126" s="179">
        <f t="shared" ca="1" si="84"/>
        <v>17.701461845626412</v>
      </c>
      <c r="AC126" s="239"/>
      <c r="AD126" s="180">
        <f t="shared" ca="1" si="78"/>
        <v>3.6334664034832391E-3</v>
      </c>
      <c r="AE126" s="180">
        <f t="shared" ca="1" si="85"/>
        <v>1.8276527845979182E-3</v>
      </c>
      <c r="AF126" s="180">
        <f t="shared" ca="1" si="86"/>
        <v>1.7583418983259534E-3</v>
      </c>
      <c r="AG126" s="180">
        <f t="shared" ca="1" si="87"/>
        <v>2.3750032544416354E-3</v>
      </c>
      <c r="AH126" s="180">
        <f t="shared" ca="1" si="88"/>
        <v>1.4170265362800354E-3</v>
      </c>
      <c r="AI126" s="180">
        <f t="shared" ca="1" si="89"/>
        <v>2.2736174710680517E-3</v>
      </c>
      <c r="AJ126" s="180">
        <f t="shared" ca="1" si="90"/>
        <v>2.5120045588897856E-3</v>
      </c>
      <c r="AK126" s="225"/>
    </row>
    <row r="127" spans="3:37" ht="16.5" thickBot="1" x14ac:dyDescent="0.3">
      <c r="C127" s="156">
        <f>'Use Phase'!AD278</f>
        <v>190</v>
      </c>
      <c r="D127" s="179">
        <f ca="1">'Use Phase'!AE300</f>
        <v>23.779414236311322</v>
      </c>
      <c r="E127" s="179">
        <f ca="1">'Use Phase'!AF300</f>
        <v>21.722378937077018</v>
      </c>
      <c r="F127" s="179">
        <f ca="1">'Use Phase'!AG300</f>
        <v>23.2850070026319</v>
      </c>
      <c r="G127" s="179">
        <f ca="1">'Use Phase'!AH300</f>
        <v>21.585146652968191</v>
      </c>
      <c r="H127" s="179">
        <f ca="1">'Use Phase'!AI300</f>
        <v>17.942401699599163</v>
      </c>
      <c r="I127" s="179">
        <f ca="1">'Use Phase'!AJ300</f>
        <v>23.774910680308825</v>
      </c>
      <c r="J127" s="179">
        <f ca="1">'Use Phase'!AK300</f>
        <v>17.14801195788263</v>
      </c>
      <c r="K127" s="156"/>
      <c r="L127" s="180">
        <f ca="1">'Use Phase'!AE344</f>
        <v>3.5084798422015122E-3</v>
      </c>
      <c r="M127" s="180">
        <f ca="1">'Use Phase'!AF344</f>
        <v>1.788804675391576E-3</v>
      </c>
      <c r="N127" s="180">
        <f ca="1">'Use Phase'!AG344</f>
        <v>1.7320461004735577E-3</v>
      </c>
      <c r="O127" s="180">
        <f ca="1">'Use Phase'!AH344</f>
        <v>2.3162515957410455E-3</v>
      </c>
      <c r="P127" s="180">
        <f ca="1">'Use Phase'!AI344</f>
        <v>1.3997903348798976E-3</v>
      </c>
      <c r="Q127" s="180">
        <f ca="1">'Use Phase'!AJ344</f>
        <v>2.2202019062292295E-3</v>
      </c>
      <c r="R127" s="180">
        <f ca="1">'Use Phase'!AK344</f>
        <v>2.4371379352470294E-3</v>
      </c>
      <c r="U127" s="239">
        <f t="shared" si="76"/>
        <v>190</v>
      </c>
      <c r="V127" s="179">
        <f t="shared" ca="1" si="77"/>
        <v>23.779414236311322</v>
      </c>
      <c r="W127" s="179">
        <f t="shared" ca="1" si="79"/>
        <v>21.722378937077018</v>
      </c>
      <c r="X127" s="179">
        <f t="shared" ca="1" si="80"/>
        <v>23.2850070026319</v>
      </c>
      <c r="Y127" s="179">
        <f t="shared" ca="1" si="81"/>
        <v>21.585146652968191</v>
      </c>
      <c r="Z127" s="179">
        <f t="shared" ca="1" si="82"/>
        <v>17.942401699599163</v>
      </c>
      <c r="AA127" s="179">
        <f t="shared" ca="1" si="83"/>
        <v>23.774910680308825</v>
      </c>
      <c r="AB127" s="179">
        <f t="shared" ca="1" si="84"/>
        <v>17.14801195788263</v>
      </c>
      <c r="AC127" s="239"/>
      <c r="AD127" s="180">
        <f t="shared" ca="1" si="78"/>
        <v>3.5084798422015122E-3</v>
      </c>
      <c r="AE127" s="180">
        <f t="shared" ca="1" si="85"/>
        <v>1.788804675391576E-3</v>
      </c>
      <c r="AF127" s="180">
        <f t="shared" ca="1" si="86"/>
        <v>1.7320461004735577E-3</v>
      </c>
      <c r="AG127" s="180">
        <f t="shared" ca="1" si="87"/>
        <v>2.3162515957410455E-3</v>
      </c>
      <c r="AH127" s="180">
        <f t="shared" ca="1" si="88"/>
        <v>1.3997903348798976E-3</v>
      </c>
      <c r="AI127" s="180">
        <f t="shared" ca="1" si="89"/>
        <v>2.2202019062292295E-3</v>
      </c>
      <c r="AJ127" s="180">
        <f t="shared" ca="1" si="90"/>
        <v>2.4371379352470294E-3</v>
      </c>
      <c r="AK127" s="225"/>
    </row>
    <row r="128" spans="3:37" ht="16.5" thickBot="1" x14ac:dyDescent="0.3">
      <c r="C128" s="156">
        <f>'Use Phase'!AD279</f>
        <v>200</v>
      </c>
      <c r="D128" s="179">
        <f ca="1">'Use Phase'!AE301</f>
        <v>23.005530481017498</v>
      </c>
      <c r="E128" s="179">
        <f ca="1">'Use Phase'!AF301</f>
        <v>20.995555689147899</v>
      </c>
      <c r="F128" s="179">
        <f ca="1">'Use Phase'!AG301</f>
        <v>22.535843609022042</v>
      </c>
      <c r="G128" s="179">
        <f ca="1">'Use Phase'!AH301</f>
        <v>20.920976276841522</v>
      </c>
      <c r="H128" s="179">
        <f ca="1">'Use Phase'!AI301</f>
        <v>17.404577313543932</v>
      </c>
      <c r="I128" s="179">
        <f ca="1">'Use Phase'!AJ301</f>
        <v>23.001252102815116</v>
      </c>
      <c r="J128" s="169">
        <f ca="1">'Use Phase'!AK301</f>
        <v>16.649907058913232</v>
      </c>
      <c r="K128" s="156"/>
      <c r="L128" s="180">
        <f ca="1">'Use Phase'!AE345</f>
        <v>3.395991937047958E-3</v>
      </c>
      <c r="M128" s="180">
        <f ca="1">'Use Phase'!AF345</f>
        <v>1.7538413771058679E-3</v>
      </c>
      <c r="N128" s="180">
        <f ca="1">'Use Phase'!AG345</f>
        <v>1.7083798824064017E-3</v>
      </c>
      <c r="O128" s="180">
        <f ca="1">'Use Phase'!AH345</f>
        <v>2.2633751029105145E-3</v>
      </c>
      <c r="P128" s="180">
        <f ca="1">'Use Phase'!AI345</f>
        <v>1.3842777536197737E-3</v>
      </c>
      <c r="Q128" s="180">
        <f ca="1">'Use Phase'!AJ345</f>
        <v>2.1721278978742899E-3</v>
      </c>
      <c r="R128" s="182">
        <f ca="1">'Use Phase'!AK345</f>
        <v>2.3697579739685492E-3</v>
      </c>
      <c r="U128" s="239">
        <f t="shared" si="76"/>
        <v>200</v>
      </c>
      <c r="V128" s="179">
        <f t="shared" ca="1" si="77"/>
        <v>23.005530481017498</v>
      </c>
      <c r="W128" s="179">
        <f t="shared" ca="1" si="79"/>
        <v>20.995555689147899</v>
      </c>
      <c r="X128" s="179">
        <f t="shared" ca="1" si="80"/>
        <v>22.535843609022042</v>
      </c>
      <c r="Y128" s="179">
        <f t="shared" ca="1" si="81"/>
        <v>20.920976276841522</v>
      </c>
      <c r="Z128" s="179">
        <f t="shared" ca="1" si="82"/>
        <v>17.404577313543932</v>
      </c>
      <c r="AA128" s="179">
        <f t="shared" ca="1" si="83"/>
        <v>23.001252102815116</v>
      </c>
      <c r="AB128" s="241">
        <f t="shared" ca="1" si="84"/>
        <v>16.649907058913232</v>
      </c>
      <c r="AC128" s="239"/>
      <c r="AD128" s="180">
        <f t="shared" ca="1" si="78"/>
        <v>3.395991937047958E-3</v>
      </c>
      <c r="AE128" s="180">
        <f t="shared" ca="1" si="85"/>
        <v>1.7538413771058679E-3</v>
      </c>
      <c r="AF128" s="180">
        <f t="shared" ca="1" si="86"/>
        <v>1.7083798824064017E-3</v>
      </c>
      <c r="AG128" s="180">
        <f t="shared" ca="1" si="87"/>
        <v>2.2633751029105145E-3</v>
      </c>
      <c r="AH128" s="180">
        <f t="shared" ca="1" si="88"/>
        <v>1.3842777536197737E-3</v>
      </c>
      <c r="AI128" s="180">
        <f t="shared" ca="1" si="89"/>
        <v>2.1721278978742899E-3</v>
      </c>
      <c r="AJ128" s="247">
        <f t="shared" ca="1" si="90"/>
        <v>2.3697579739685492E-3</v>
      </c>
      <c r="AK128" s="225"/>
    </row>
    <row r="129" spans="3:37" ht="15.75" x14ac:dyDescent="0.25">
      <c r="C129" s="156">
        <f>'Use Phase'!AD280</f>
        <v>210</v>
      </c>
      <c r="D129" s="179">
        <f ca="1">'Use Phase'!AE302</f>
        <v>22.305349940513555</v>
      </c>
      <c r="E129" s="179">
        <f ca="1">'Use Phase'!AF302</f>
        <v>20.337953702926313</v>
      </c>
      <c r="F129" s="179">
        <f ca="1">'Use Phase'!AG302</f>
        <v>21.858029110041695</v>
      </c>
      <c r="G129" s="179">
        <f ca="1">'Use Phase'!AH302</f>
        <v>20.320060222250724</v>
      </c>
      <c r="H129" s="188">
        <f ca="1">'Use Phase'!AI302</f>
        <v>16.9179742975892</v>
      </c>
      <c r="I129" s="179">
        <f ca="1">'Use Phase'!AJ302</f>
        <v>22.30127529460653</v>
      </c>
      <c r="J129" s="179">
        <f ca="1">'Use Phase'!AK302</f>
        <v>16.199240721750446</v>
      </c>
      <c r="K129" s="156"/>
      <c r="L129" s="180">
        <f ca="1">'Use Phase'!AE346</f>
        <v>3.2942171657185529E-3</v>
      </c>
      <c r="M129" s="180">
        <f ca="1">'Use Phase'!AF346</f>
        <v>1.7222079167521324E-3</v>
      </c>
      <c r="N129" s="180">
        <f ca="1">'Use Phase'!AG346</f>
        <v>1.6869675898694507E-3</v>
      </c>
      <c r="O129" s="180">
        <f ca="1">'Use Phase'!AH346</f>
        <v>2.2155344665400348E-3</v>
      </c>
      <c r="P129" s="180">
        <f ca="1">'Use Phase'!AI346</f>
        <v>1.3702425610510902E-3</v>
      </c>
      <c r="Q129" s="180">
        <f ca="1">'Use Phase'!AJ346</f>
        <v>2.1286323665055343E-3</v>
      </c>
      <c r="R129" s="180">
        <f ca="1">'Use Phase'!AK346</f>
        <v>2.3087951518594471E-3</v>
      </c>
      <c r="U129" s="239">
        <f t="shared" si="76"/>
        <v>210</v>
      </c>
      <c r="V129" s="179">
        <f t="shared" ca="1" si="77"/>
        <v>22.305349940513555</v>
      </c>
      <c r="W129" s="179">
        <f t="shared" ca="1" si="79"/>
        <v>20.337953702926313</v>
      </c>
      <c r="X129" s="179">
        <f t="shared" ca="1" si="80"/>
        <v>21.858029110041695</v>
      </c>
      <c r="Y129" s="179">
        <f t="shared" ca="1" si="81"/>
        <v>20.320060222250724</v>
      </c>
      <c r="Z129" s="179">
        <f t="shared" ca="1" si="82"/>
        <v>16.9179742975892</v>
      </c>
      <c r="AA129" s="179">
        <f t="shared" ca="1" si="83"/>
        <v>22.30127529460653</v>
      </c>
      <c r="AB129" s="179">
        <f t="shared" ca="1" si="84"/>
        <v>16.199240721750446</v>
      </c>
      <c r="AC129" s="239"/>
      <c r="AD129" s="180">
        <f t="shared" ca="1" si="78"/>
        <v>3.2942171657185529E-3</v>
      </c>
      <c r="AE129" s="180">
        <f t="shared" ca="1" si="85"/>
        <v>1.7222079167521324E-3</v>
      </c>
      <c r="AF129" s="180">
        <f t="shared" ca="1" si="86"/>
        <v>1.6869675898694507E-3</v>
      </c>
      <c r="AG129" s="180">
        <f t="shared" ca="1" si="87"/>
        <v>2.2155344665400348E-3</v>
      </c>
      <c r="AH129" s="180">
        <f t="shared" ca="1" si="88"/>
        <v>1.3702425610510902E-3</v>
      </c>
      <c r="AI129" s="180">
        <f t="shared" ca="1" si="89"/>
        <v>2.1286323665055343E-3</v>
      </c>
      <c r="AJ129" s="180">
        <f t="shared" ca="1" si="90"/>
        <v>2.3087951518594471E-3</v>
      </c>
      <c r="AK129" s="225"/>
    </row>
    <row r="130" spans="3:37" ht="15.75" x14ac:dyDescent="0.25">
      <c r="C130" s="156">
        <f>'Use Phase'!AD281</f>
        <v>220</v>
      </c>
      <c r="D130" s="179">
        <f ca="1">'Use Phase'!AE303</f>
        <v>21.668822176419066</v>
      </c>
      <c r="E130" s="179">
        <f ca="1">'Use Phase'!AF303</f>
        <v>19.740133715452146</v>
      </c>
      <c r="F130" s="188">
        <f ca="1">'Use Phase'!AG303</f>
        <v>21.241834110968654</v>
      </c>
      <c r="G130" s="188">
        <f ca="1">'Use Phase'!AH303</f>
        <v>19.773772899895455</v>
      </c>
      <c r="H130" s="179">
        <f ca="1">'Use Phase'!AI303</f>
        <v>16.475607919448542</v>
      </c>
      <c r="I130" s="179">
        <f ca="1">'Use Phase'!AJ303</f>
        <v>21.664932741689633</v>
      </c>
      <c r="J130" s="179">
        <f ca="1">'Use Phase'!AK303</f>
        <v>15.789544051602448</v>
      </c>
      <c r="K130" s="156"/>
      <c r="L130" s="180">
        <f ca="1">'Use Phase'!AE347</f>
        <v>3.2016946463281834E-3</v>
      </c>
      <c r="M130" s="180">
        <f ca="1">'Use Phase'!AF347</f>
        <v>1.6934502255214635E-3</v>
      </c>
      <c r="N130" s="180">
        <f ca="1">'Use Phase'!AG347</f>
        <v>1.6675018693813137E-3</v>
      </c>
      <c r="O130" s="180">
        <f ca="1">'Use Phase'!AH347</f>
        <v>2.1720429789305073E-3</v>
      </c>
      <c r="P130" s="180">
        <f ca="1">'Use Phase'!AI347</f>
        <v>1.3574832950795598E-3</v>
      </c>
      <c r="Q130" s="180">
        <f ca="1">'Use Phase'!AJ347</f>
        <v>2.0890909743521212E-3</v>
      </c>
      <c r="R130" s="180">
        <f ca="1">'Use Phase'!AK347</f>
        <v>2.253374404487537E-3</v>
      </c>
      <c r="U130" s="239">
        <f t="shared" si="76"/>
        <v>220</v>
      </c>
      <c r="V130" s="179">
        <f t="shared" ca="1" si="77"/>
        <v>21.668822176419066</v>
      </c>
      <c r="W130" s="179">
        <f t="shared" ca="1" si="79"/>
        <v>19.740133715452146</v>
      </c>
      <c r="X130" s="179">
        <f t="shared" ca="1" si="80"/>
        <v>21.241834110968654</v>
      </c>
      <c r="Y130" s="179">
        <f t="shared" ca="1" si="81"/>
        <v>19.773772899895455</v>
      </c>
      <c r="Z130" s="179">
        <f t="shared" ca="1" si="82"/>
        <v>16.475607919448542</v>
      </c>
      <c r="AA130" s="179">
        <f t="shared" ca="1" si="83"/>
        <v>21.664932741689633</v>
      </c>
      <c r="AB130" s="179">
        <f t="shared" ca="1" si="84"/>
        <v>15.789544051602448</v>
      </c>
      <c r="AC130" s="239"/>
      <c r="AD130" s="180">
        <f t="shared" ca="1" si="78"/>
        <v>3.2016946463281834E-3</v>
      </c>
      <c r="AE130" s="180">
        <f t="shared" ca="1" si="85"/>
        <v>1.6934502255214635E-3</v>
      </c>
      <c r="AF130" s="180">
        <f t="shared" ca="1" si="86"/>
        <v>1.6675018693813137E-3</v>
      </c>
      <c r="AG130" s="180">
        <f t="shared" ca="1" si="87"/>
        <v>2.1720429789305073E-3</v>
      </c>
      <c r="AH130" s="180">
        <f t="shared" ca="1" si="88"/>
        <v>1.3574832950795598E-3</v>
      </c>
      <c r="AI130" s="180">
        <f t="shared" ca="1" si="89"/>
        <v>2.0890909743521212E-3</v>
      </c>
      <c r="AJ130" s="180">
        <f t="shared" ca="1" si="90"/>
        <v>2.253374404487537E-3</v>
      </c>
      <c r="AK130" s="225"/>
    </row>
    <row r="131" spans="3:37" ht="15.75" x14ac:dyDescent="0.25">
      <c r="C131" s="156">
        <f>'Use Phase'!AD282</f>
        <v>230</v>
      </c>
      <c r="D131" s="179">
        <f ca="1">'Use Phase'!AE304</f>
        <v>21.087644652680623</v>
      </c>
      <c r="E131" s="179">
        <f ca="1">'Use Phase'!AF304</f>
        <v>19.194298074714862</v>
      </c>
      <c r="F131" s="179">
        <f ca="1">'Use Phase'!AG304</f>
        <v>20.679221285728051</v>
      </c>
      <c r="G131" s="179">
        <f ca="1">'Use Phase'!AH304</f>
        <v>19.274988822962378</v>
      </c>
      <c r="H131" s="179">
        <f ca="1">'Use Phase'!AI304</f>
        <v>16.071708182885327</v>
      </c>
      <c r="I131" s="179">
        <f ca="1">'Use Phase'!AJ304</f>
        <v>21.083924323808983</v>
      </c>
      <c r="J131" s="179">
        <f ca="1">'Use Phase'!AK304</f>
        <v>15.415473178858631</v>
      </c>
      <c r="K131" s="156"/>
      <c r="L131" s="180">
        <f ca="1">'Use Phase'!AE348</f>
        <v>3.1172175634065413E-3</v>
      </c>
      <c r="M131" s="180">
        <f ca="1">'Use Phase'!AF348</f>
        <v>1.6671932030934617E-3</v>
      </c>
      <c r="N131" s="180">
        <f ca="1">'Use Phase'!AG348</f>
        <v>1.649728820239971E-3</v>
      </c>
      <c r="O131" s="180">
        <f ca="1">'Use Phase'!AH348</f>
        <v>2.132333359808765E-3</v>
      </c>
      <c r="P131" s="180">
        <f ca="1">'Use Phase'!AI348</f>
        <v>1.3458335304968579E-3</v>
      </c>
      <c r="Q131" s="180">
        <f ca="1">'Use Phase'!AJ348</f>
        <v>2.052987964125091E-3</v>
      </c>
      <c r="R131" s="180">
        <f ca="1">'Use Phase'!AK348</f>
        <v>2.2027728525392709E-3</v>
      </c>
      <c r="U131" s="239">
        <f t="shared" si="76"/>
        <v>230</v>
      </c>
      <c r="V131" s="179">
        <f t="shared" ca="1" si="77"/>
        <v>21.087644652680623</v>
      </c>
      <c r="W131" s="179">
        <f t="shared" ca="1" si="79"/>
        <v>19.194298074714862</v>
      </c>
      <c r="X131" s="179">
        <f t="shared" ca="1" si="80"/>
        <v>20.679221285728051</v>
      </c>
      <c r="Y131" s="179">
        <f t="shared" ca="1" si="81"/>
        <v>19.274988822962378</v>
      </c>
      <c r="Z131" s="179">
        <f t="shared" ca="1" si="82"/>
        <v>16.071708182885327</v>
      </c>
      <c r="AA131" s="179">
        <f t="shared" ca="1" si="83"/>
        <v>21.083924323808983</v>
      </c>
      <c r="AB131" s="179">
        <f t="shared" ca="1" si="84"/>
        <v>15.415473178858631</v>
      </c>
      <c r="AC131" s="239"/>
      <c r="AD131" s="180">
        <f t="shared" ca="1" si="78"/>
        <v>3.1172175634065413E-3</v>
      </c>
      <c r="AE131" s="180">
        <f t="shared" ca="1" si="85"/>
        <v>1.6671932030934617E-3</v>
      </c>
      <c r="AF131" s="180">
        <f t="shared" ca="1" si="86"/>
        <v>1.649728820239971E-3</v>
      </c>
      <c r="AG131" s="180">
        <f t="shared" ca="1" si="87"/>
        <v>2.132333359808765E-3</v>
      </c>
      <c r="AH131" s="180">
        <f t="shared" ca="1" si="88"/>
        <v>1.3458335304968579E-3</v>
      </c>
      <c r="AI131" s="180">
        <f t="shared" ca="1" si="89"/>
        <v>2.052987964125091E-3</v>
      </c>
      <c r="AJ131" s="180">
        <f t="shared" ca="1" si="90"/>
        <v>2.2027728525392709E-3</v>
      </c>
      <c r="AK131" s="225"/>
    </row>
    <row r="132" spans="3:37" ht="15.75" x14ac:dyDescent="0.25">
      <c r="C132" s="156">
        <f>'Use Phase'!AD283</f>
        <v>240</v>
      </c>
      <c r="D132" s="179">
        <f ca="1">'Use Phase'!AE305</f>
        <v>20.55489858925371</v>
      </c>
      <c r="E132" s="179">
        <f ca="1">'Use Phase'!AF305</f>
        <v>18.693948737372349</v>
      </c>
      <c r="F132" s="179">
        <f ca="1">'Use Phase'!AG305</f>
        <v>20.163492862590832</v>
      </c>
      <c r="G132" s="179">
        <f ca="1">'Use Phase'!AH305</f>
        <v>18.817770085773727</v>
      </c>
      <c r="H132" s="179">
        <f ca="1">'Use Phase'!AI305</f>
        <v>15.701466757702384</v>
      </c>
      <c r="I132" s="179">
        <f ca="1">'Use Phase'!AJ305</f>
        <v>20.551333274085057</v>
      </c>
      <c r="J132" s="179">
        <f ca="1">'Use Phase'!AK305</f>
        <v>15.072574878843463</v>
      </c>
      <c r="K132" s="156"/>
      <c r="L132" s="180">
        <f ca="1">'Use Phase'!AE349</f>
        <v>3.0397802373950374E-3</v>
      </c>
      <c r="M132" s="180">
        <f ca="1">'Use Phase'!AF349</f>
        <v>1.6431242658677932E-3</v>
      </c>
      <c r="N132" s="180">
        <f ca="1">'Use Phase'!AG349</f>
        <v>1.6334368585270737E-3</v>
      </c>
      <c r="O132" s="180">
        <f ca="1">'Use Phase'!AH349</f>
        <v>2.0959328756138345E-3</v>
      </c>
      <c r="P132" s="180">
        <f ca="1">'Use Phase'!AI349</f>
        <v>1.3351545796293812E-3</v>
      </c>
      <c r="Q132" s="180">
        <f ca="1">'Use Phase'!AJ349</f>
        <v>2.0198935380836471E-3</v>
      </c>
      <c r="R132" s="180">
        <f ca="1">'Use Phase'!AK349</f>
        <v>2.1563880965866939E-3</v>
      </c>
      <c r="U132" s="239">
        <f t="shared" si="76"/>
        <v>240</v>
      </c>
      <c r="V132" s="179">
        <f t="shared" ca="1" si="77"/>
        <v>20.55489858925371</v>
      </c>
      <c r="W132" s="179">
        <f t="shared" ca="1" si="79"/>
        <v>18.693948737372349</v>
      </c>
      <c r="X132" s="179">
        <f t="shared" ca="1" si="80"/>
        <v>20.163492862590832</v>
      </c>
      <c r="Y132" s="179">
        <f t="shared" ca="1" si="81"/>
        <v>18.817770085773727</v>
      </c>
      <c r="Z132" s="179">
        <f t="shared" ca="1" si="82"/>
        <v>15.701466757702384</v>
      </c>
      <c r="AA132" s="179">
        <f t="shared" ca="1" si="83"/>
        <v>20.551333274085057</v>
      </c>
      <c r="AB132" s="179">
        <f t="shared" ca="1" si="84"/>
        <v>15.072574878843463</v>
      </c>
      <c r="AC132" s="239"/>
      <c r="AD132" s="180">
        <f t="shared" ca="1" si="78"/>
        <v>3.0397802373950374E-3</v>
      </c>
      <c r="AE132" s="180">
        <f t="shared" ca="1" si="85"/>
        <v>1.6431242658677932E-3</v>
      </c>
      <c r="AF132" s="180">
        <f t="shared" ca="1" si="86"/>
        <v>1.6334368585270737E-3</v>
      </c>
      <c r="AG132" s="180">
        <f t="shared" ca="1" si="87"/>
        <v>2.0959328756138345E-3</v>
      </c>
      <c r="AH132" s="180">
        <f t="shared" ca="1" si="88"/>
        <v>1.3351545796293812E-3</v>
      </c>
      <c r="AI132" s="180">
        <f t="shared" ca="1" si="89"/>
        <v>2.0198935380836471E-3</v>
      </c>
      <c r="AJ132" s="180">
        <f t="shared" ca="1" si="90"/>
        <v>2.1563880965866939E-3</v>
      </c>
      <c r="AK132" s="225"/>
    </row>
    <row r="133" spans="3:37" ht="15.75" x14ac:dyDescent="0.25">
      <c r="C133" s="156">
        <f>'Use Phase'!AD284</f>
        <v>250</v>
      </c>
      <c r="D133" s="188">
        <f ca="1">'Use Phase'!AE306</f>
        <v>20.064772210900955</v>
      </c>
      <c r="E133" s="188">
        <f ca="1">'Use Phase'!AF306</f>
        <v>18.233627347017244</v>
      </c>
      <c r="F133" s="179">
        <f ca="1">'Use Phase'!AG306</f>
        <v>19.689022713304588</v>
      </c>
      <c r="G133" s="179">
        <f ca="1">'Use Phase'!AH306</f>
        <v>18.397128847560172</v>
      </c>
      <c r="H133" s="179">
        <f ca="1">'Use Phase'!AI306</f>
        <v>15.360844646534071</v>
      </c>
      <c r="I133" s="179">
        <f ca="1">'Use Phase'!AJ306</f>
        <v>20.061349508339045</v>
      </c>
      <c r="J133" s="179">
        <f ca="1">'Use Phase'!AK306</f>
        <v>14.757108442829511</v>
      </c>
      <c r="K133" s="156"/>
      <c r="L133" s="180">
        <f ca="1">'Use Phase'!AE350</f>
        <v>2.9685378974644537E-3</v>
      </c>
      <c r="M133" s="180">
        <f ca="1">'Use Phase'!AF350</f>
        <v>1.6209808436201787E-3</v>
      </c>
      <c r="N133" s="180">
        <f ca="1">'Use Phase'!AG350</f>
        <v>1.618448253751208E-3</v>
      </c>
      <c r="O133" s="180">
        <f ca="1">'Use Phase'!AH350</f>
        <v>2.0624444301544985E-3</v>
      </c>
      <c r="P133" s="180">
        <f ca="1">'Use Phase'!AI350</f>
        <v>1.3253299448313027E-3</v>
      </c>
      <c r="Q133" s="180">
        <f ca="1">'Use Phase'!AJ350</f>
        <v>1.9894466661255182E-3</v>
      </c>
      <c r="R133" s="180">
        <f ca="1">'Use Phase'!AK350</f>
        <v>2.1137141211103223E-3</v>
      </c>
      <c r="U133" s="239">
        <f t="shared" si="76"/>
        <v>250</v>
      </c>
      <c r="V133" s="179">
        <f t="shared" ca="1" si="77"/>
        <v>20.064772210900955</v>
      </c>
      <c r="W133" s="179">
        <f t="shared" ca="1" si="79"/>
        <v>18.233627347017244</v>
      </c>
      <c r="X133" s="179">
        <f t="shared" ca="1" si="80"/>
        <v>19.689022713304588</v>
      </c>
      <c r="Y133" s="179">
        <f t="shared" ca="1" si="81"/>
        <v>18.397128847560172</v>
      </c>
      <c r="Z133" s="179">
        <f t="shared" ca="1" si="82"/>
        <v>15.360844646534071</v>
      </c>
      <c r="AA133" s="179">
        <f t="shared" ca="1" si="83"/>
        <v>20.061349508339045</v>
      </c>
      <c r="AB133" s="179">
        <f t="shared" ca="1" si="84"/>
        <v>14.757108442829511</v>
      </c>
      <c r="AC133" s="239"/>
      <c r="AD133" s="180">
        <f t="shared" ca="1" si="78"/>
        <v>2.9685378974644537E-3</v>
      </c>
      <c r="AE133" s="180">
        <f t="shared" ca="1" si="85"/>
        <v>1.6209808436201787E-3</v>
      </c>
      <c r="AF133" s="180">
        <f t="shared" ca="1" si="86"/>
        <v>1.618448253751208E-3</v>
      </c>
      <c r="AG133" s="180">
        <f t="shared" ca="1" si="87"/>
        <v>2.0624444301544985E-3</v>
      </c>
      <c r="AH133" s="180">
        <f t="shared" ca="1" si="88"/>
        <v>1.3253299448313027E-3</v>
      </c>
      <c r="AI133" s="180">
        <f t="shared" ca="1" si="89"/>
        <v>1.9894466661255182E-3</v>
      </c>
      <c r="AJ133" s="180">
        <f t="shared" ca="1" si="90"/>
        <v>2.1137141211103223E-3</v>
      </c>
      <c r="AK133" s="225"/>
    </row>
    <row r="134" spans="3:37" ht="16.5" thickBot="1" x14ac:dyDescent="0.3">
      <c r="C134" s="156">
        <f>'Use Phase'!AD285</f>
        <v>260</v>
      </c>
      <c r="D134" s="179">
        <f ca="1">'Use Phase'!AE307</f>
        <v>19.612347861652257</v>
      </c>
      <c r="E134" s="179">
        <f ca="1">'Use Phase'!AF307</f>
        <v>17.808715294381759</v>
      </c>
      <c r="F134" s="179">
        <f ca="1">'Use Phase'!AG307</f>
        <v>19.251050267809592</v>
      </c>
      <c r="G134" s="179">
        <f ca="1">'Use Phase'!AH307</f>
        <v>18.008844627670733</v>
      </c>
      <c r="H134" s="179">
        <f ca="1">'Use Phase'!AI307</f>
        <v>15.04642423622486</v>
      </c>
      <c r="I134" s="179">
        <f ca="1">'Use Phase'!AJ307</f>
        <v>19.609056801496575</v>
      </c>
      <c r="J134" s="179">
        <f ca="1">'Use Phase'!AK307</f>
        <v>14.465908655739705</v>
      </c>
      <c r="K134" s="156"/>
      <c r="L134" s="180">
        <f ca="1">'Use Phase'!AE351</f>
        <v>2.9027757375285294E-3</v>
      </c>
      <c r="M134" s="180">
        <f ca="1">'Use Phase'!AF351</f>
        <v>1.600540761545457E-3</v>
      </c>
      <c r="N134" s="180">
        <f ca="1">'Use Phase'!AG351</f>
        <v>1.6046126185734857E-3</v>
      </c>
      <c r="O134" s="180">
        <f ca="1">'Use Phase'!AH351</f>
        <v>2.0315320189612652E-3</v>
      </c>
      <c r="P134" s="180">
        <f ca="1">'Use Phase'!AI351</f>
        <v>1.3162610511715379E-3</v>
      </c>
      <c r="Q134" s="180">
        <f ca="1">'Use Phase'!AJ351</f>
        <v>1.961341861241092E-3</v>
      </c>
      <c r="R134" s="180">
        <f ca="1">'Use Phase'!AK351</f>
        <v>2.0743227591321339E-3</v>
      </c>
      <c r="U134" s="239">
        <f t="shared" si="76"/>
        <v>260</v>
      </c>
      <c r="V134" s="179">
        <f t="shared" ca="1" si="77"/>
        <v>19.612347861652257</v>
      </c>
      <c r="W134" s="179">
        <f t="shared" ca="1" si="79"/>
        <v>17.808715294381759</v>
      </c>
      <c r="X134" s="179">
        <f t="shared" ca="1" si="80"/>
        <v>19.251050267809592</v>
      </c>
      <c r="Y134" s="179">
        <f t="shared" ca="1" si="81"/>
        <v>18.008844627670733</v>
      </c>
      <c r="Z134" s="179">
        <f t="shared" ca="1" si="82"/>
        <v>15.04642423622486</v>
      </c>
      <c r="AA134" s="179">
        <f t="shared" ca="1" si="83"/>
        <v>19.609056801496575</v>
      </c>
      <c r="AB134" s="179">
        <f t="shared" ca="1" si="84"/>
        <v>14.465908655739705</v>
      </c>
      <c r="AC134" s="239"/>
      <c r="AD134" s="180">
        <f t="shared" ca="1" si="78"/>
        <v>2.9027757375285294E-3</v>
      </c>
      <c r="AE134" s="180">
        <f t="shared" ca="1" si="85"/>
        <v>1.600540761545457E-3</v>
      </c>
      <c r="AF134" s="180">
        <f t="shared" ca="1" si="86"/>
        <v>1.6046126185734857E-3</v>
      </c>
      <c r="AG134" s="180">
        <f t="shared" ca="1" si="87"/>
        <v>2.0315320189612652E-3</v>
      </c>
      <c r="AH134" s="180">
        <f t="shared" ca="1" si="88"/>
        <v>1.3162610511715379E-3</v>
      </c>
      <c r="AI134" s="180">
        <f t="shared" ca="1" si="89"/>
        <v>1.961341861241092E-3</v>
      </c>
      <c r="AJ134" s="180">
        <f t="shared" ca="1" si="90"/>
        <v>2.0743227591321339E-3</v>
      </c>
      <c r="AK134" s="225"/>
    </row>
    <row r="135" spans="3:37" ht="16.5" thickBot="1" x14ac:dyDescent="0.3">
      <c r="C135" s="156">
        <f>'Use Phase'!AD286</f>
        <v>270</v>
      </c>
      <c r="D135" s="179">
        <f ca="1">'Use Phase'!AE308</f>
        <v>19.193436427162712</v>
      </c>
      <c r="E135" s="179">
        <f ca="1">'Use Phase'!AF308</f>
        <v>17.415278208608157</v>
      </c>
      <c r="F135" s="179">
        <f ca="1">'Use Phase'!AG308</f>
        <v>18.845520225684606</v>
      </c>
      <c r="G135" s="179">
        <f ca="1">'Use Phase'!AH308</f>
        <v>17.64932220184718</v>
      </c>
      <c r="H135" s="179">
        <f ca="1">'Use Phase'!AI308</f>
        <v>14.755294226679295</v>
      </c>
      <c r="I135" s="163">
        <f ca="1">'Use Phase'!AJ308</f>
        <v>19.190267258123917</v>
      </c>
      <c r="J135" s="179">
        <f ca="1">'Use Phase'!AK308</f>
        <v>14.196279223249148</v>
      </c>
      <c r="K135" s="156"/>
      <c r="L135" s="180">
        <f ca="1">'Use Phase'!AE352</f>
        <v>2.8418848486989703E-3</v>
      </c>
      <c r="M135" s="180">
        <f ca="1">'Use Phase'!AF352</f>
        <v>1.5816147596244183E-3</v>
      </c>
      <c r="N135" s="180">
        <f ca="1">'Use Phase'!AG352</f>
        <v>1.5918018452607801E-3</v>
      </c>
      <c r="O135" s="180">
        <f ca="1">'Use Phase'!AH352</f>
        <v>2.0029094160045678E-3</v>
      </c>
      <c r="P135" s="180">
        <f ca="1">'Use Phase'!AI352</f>
        <v>1.3078639274124967E-3</v>
      </c>
      <c r="Q135" s="183">
        <f ca="1">'Use Phase'!AJ352</f>
        <v>1.935318893755512E-3</v>
      </c>
      <c r="R135" s="180">
        <f ca="1">'Use Phase'!AK352</f>
        <v>2.037849275818997E-3</v>
      </c>
      <c r="U135" s="239">
        <f t="shared" si="76"/>
        <v>270</v>
      </c>
      <c r="V135" s="179">
        <f t="shared" ca="1" si="77"/>
        <v>19.193436427162712</v>
      </c>
      <c r="W135" s="179">
        <f t="shared" ca="1" si="79"/>
        <v>17.415278208608157</v>
      </c>
      <c r="X135" s="179">
        <f t="shared" ca="1" si="80"/>
        <v>18.845520225684606</v>
      </c>
      <c r="Y135" s="179">
        <f t="shared" ca="1" si="81"/>
        <v>17.64932220184718</v>
      </c>
      <c r="Z135" s="179">
        <f t="shared" ca="1" si="82"/>
        <v>14.755294226679295</v>
      </c>
      <c r="AA135" s="163">
        <f t="shared" ca="1" si="83"/>
        <v>19.190267258123917</v>
      </c>
      <c r="AB135" s="179">
        <f t="shared" ca="1" si="84"/>
        <v>14.196279223249148</v>
      </c>
      <c r="AC135" s="239"/>
      <c r="AD135" s="180">
        <f t="shared" ca="1" si="78"/>
        <v>2.8418848486989703E-3</v>
      </c>
      <c r="AE135" s="180">
        <f t="shared" ca="1" si="85"/>
        <v>1.5816147596244183E-3</v>
      </c>
      <c r="AF135" s="180">
        <f t="shared" ca="1" si="86"/>
        <v>1.5918018452607801E-3</v>
      </c>
      <c r="AG135" s="180">
        <f t="shared" ca="1" si="87"/>
        <v>2.0029094160045678E-3</v>
      </c>
      <c r="AH135" s="180">
        <f t="shared" ca="1" si="88"/>
        <v>1.3078639274124967E-3</v>
      </c>
      <c r="AI135" s="183">
        <f t="shared" ca="1" si="89"/>
        <v>1.935318893755512E-3</v>
      </c>
      <c r="AJ135" s="180">
        <f t="shared" ca="1" si="90"/>
        <v>2.037849275818997E-3</v>
      </c>
      <c r="AK135" s="225"/>
    </row>
    <row r="136" spans="3:37" s="132" customFormat="1" ht="15.75" x14ac:dyDescent="0.25">
      <c r="C136" s="156">
        <f>'Use Phase'!AD287</f>
        <v>280</v>
      </c>
      <c r="D136" s="179">
        <f ca="1">'Use Phase'!AE309</f>
        <v>18.804447237993863</v>
      </c>
      <c r="E136" s="179">
        <f ca="1">'Use Phase'!AF309</f>
        <v>17.049943771818388</v>
      </c>
      <c r="F136" s="179">
        <f ca="1">'Use Phase'!AG309</f>
        <v>18.468956615139966</v>
      </c>
      <c r="G136" s="179">
        <f ca="1">'Use Phase'!AH309</f>
        <v>17.315479949296737</v>
      </c>
      <c r="H136" s="179">
        <f ca="1">'Use Phase'!AI309</f>
        <v>14.484959217815559</v>
      </c>
      <c r="I136" s="179">
        <f ca="1">'Use Phase'!AJ309</f>
        <v>18.80139125356359</v>
      </c>
      <c r="J136" s="179">
        <f ca="1">'Use Phase'!AK309</f>
        <v>13.945909035936484</v>
      </c>
      <c r="K136" s="156"/>
      <c r="L136" s="180">
        <f ca="1">'Use Phase'!AE353</f>
        <v>2.7853433090715227E-3</v>
      </c>
      <c r="M136" s="180">
        <f ca="1">'Use Phase'!AF353</f>
        <v>1.5640406149834542E-3</v>
      </c>
      <c r="N136" s="180">
        <f ca="1">'Use Phase'!AG353</f>
        <v>1.5799061271846964E-3</v>
      </c>
      <c r="O136" s="180">
        <f ca="1">'Use Phase'!AH353</f>
        <v>1.9763312846876346E-3</v>
      </c>
      <c r="P136" s="180">
        <f ca="1">'Use Phase'!AI353</f>
        <v>1.3000665982076723E-3</v>
      </c>
      <c r="Q136" s="180">
        <f ca="1">'Use Phase'!AJ353</f>
        <v>1.9111547096617592E-3</v>
      </c>
      <c r="R136" s="180">
        <f ca="1">'Use Phase'!AK353</f>
        <v>2.0039810413139398E-3</v>
      </c>
      <c r="U136" s="239">
        <f t="shared" si="76"/>
        <v>280</v>
      </c>
      <c r="V136" s="179">
        <f t="shared" ca="1" si="77"/>
        <v>18.804447237993863</v>
      </c>
      <c r="W136" s="179">
        <f t="shared" ca="1" si="79"/>
        <v>17.049943771818388</v>
      </c>
      <c r="X136" s="179">
        <f t="shared" ca="1" si="80"/>
        <v>18.468956615139966</v>
      </c>
      <c r="Y136" s="179">
        <f t="shared" ca="1" si="81"/>
        <v>17.315479949296737</v>
      </c>
      <c r="Z136" s="179">
        <f t="shared" ca="1" si="82"/>
        <v>14.484959217815559</v>
      </c>
      <c r="AA136" s="179">
        <f t="shared" ca="1" si="83"/>
        <v>18.80139125356359</v>
      </c>
      <c r="AB136" s="179">
        <f t="shared" ca="1" si="84"/>
        <v>13.945909035936484</v>
      </c>
      <c r="AC136" s="239"/>
      <c r="AD136" s="180">
        <f t="shared" ca="1" si="78"/>
        <v>2.7853433090715227E-3</v>
      </c>
      <c r="AE136" s="180">
        <f t="shared" ca="1" si="85"/>
        <v>1.5640406149834542E-3</v>
      </c>
      <c r="AF136" s="180">
        <f t="shared" ca="1" si="86"/>
        <v>1.5799061271846964E-3</v>
      </c>
      <c r="AG136" s="180">
        <f t="shared" ca="1" si="87"/>
        <v>1.9763312846876346E-3</v>
      </c>
      <c r="AH136" s="180">
        <f t="shared" ca="1" si="88"/>
        <v>1.3000665982076723E-3</v>
      </c>
      <c r="AI136" s="180">
        <f t="shared" ca="1" si="89"/>
        <v>1.9111547096617592E-3</v>
      </c>
      <c r="AJ136" s="180">
        <f t="shared" ca="1" si="90"/>
        <v>2.0039810413139398E-3</v>
      </c>
      <c r="AK136" s="225"/>
    </row>
    <row r="137" spans="3:37" ht="15.75" x14ac:dyDescent="0.25">
      <c r="C137" s="174" t="s">
        <v>111</v>
      </c>
      <c r="D137" s="292" t="s">
        <v>306</v>
      </c>
      <c r="E137" s="292"/>
      <c r="F137" s="292"/>
      <c r="G137" s="292"/>
      <c r="H137" s="292"/>
      <c r="I137" s="292"/>
      <c r="J137" s="292"/>
      <c r="K137" s="174"/>
      <c r="L137" s="292" t="s">
        <v>311</v>
      </c>
      <c r="M137" s="292"/>
      <c r="N137" s="292"/>
      <c r="O137" s="292"/>
      <c r="P137" s="292"/>
      <c r="Q137" s="292"/>
      <c r="R137" s="292"/>
      <c r="U137" s="239" t="str">
        <f t="shared" si="76"/>
        <v>Wh/kg</v>
      </c>
      <c r="V137" s="292" t="str">
        <f t="shared" si="77"/>
        <v>AP mmolc H+ eq /kWh</v>
      </c>
      <c r="W137" s="292"/>
      <c r="X137" s="292"/>
      <c r="Y137" s="292"/>
      <c r="Z137" s="292"/>
      <c r="AA137" s="292"/>
      <c r="AB137" s="292"/>
      <c r="AC137" s="239"/>
      <c r="AD137" s="292" t="str">
        <f t="shared" si="78"/>
        <v>HTP mCTUh/kWh</v>
      </c>
      <c r="AE137" s="292"/>
      <c r="AF137" s="292"/>
      <c r="AG137" s="292"/>
      <c r="AH137" s="292"/>
      <c r="AI137" s="292"/>
      <c r="AJ137" s="292"/>
      <c r="AK137" s="225"/>
    </row>
    <row r="138" spans="3:37" ht="15.75" x14ac:dyDescent="0.25">
      <c r="C138" s="156">
        <f>'Use Phase'!J292</f>
        <v>100</v>
      </c>
      <c r="D138" s="177">
        <f ca="1">'Use Phase'!AE269</f>
        <v>0.24958656797736364</v>
      </c>
      <c r="E138" s="177">
        <f ca="1">'Use Phase'!AF269</f>
        <v>0.26034448923859593</v>
      </c>
      <c r="F138" s="177">
        <f ca="1">'Use Phase'!AG269</f>
        <v>0.17758093574656686</v>
      </c>
      <c r="G138" s="177">
        <f ca="1">'Use Phase'!AH269</f>
        <v>0.18098242761513275</v>
      </c>
      <c r="H138" s="177">
        <f ca="1">'Use Phase'!AI269</f>
        <v>0.12350568552927556</v>
      </c>
      <c r="I138" s="177">
        <f ca="1">'Use Phase'!AJ269</f>
        <v>0.21093363876938556</v>
      </c>
      <c r="J138" s="177">
        <f ca="1">'Use Phase'!AK269</f>
        <v>0.1392814717247165</v>
      </c>
      <c r="K138" s="184"/>
      <c r="L138" s="177">
        <f ca="1">'Use Phase'!AE313</f>
        <v>2.7790517612769461E-2</v>
      </c>
      <c r="M138" s="177">
        <f ca="1">'Use Phase'!AF313</f>
        <v>6.4834588249788078E-2</v>
      </c>
      <c r="N138" s="177">
        <f ca="1">'Use Phase'!AG313</f>
        <v>1.7097839645834164E-2</v>
      </c>
      <c r="O138" s="177">
        <f ca="1">'Use Phase'!AH313</f>
        <v>1.7842936653025616E-2</v>
      </c>
      <c r="P138" s="177">
        <f ca="1">'Use Phase'!AI313</f>
        <v>1.2443241679184857E-2</v>
      </c>
      <c r="Q138" s="177">
        <f ca="1">'Use Phase'!AJ313</f>
        <v>2.8648053268666551E-2</v>
      </c>
      <c r="R138" s="177">
        <f ca="1">'Use Phase'!AK313</f>
        <v>1.8609293395426267E-2</v>
      </c>
      <c r="U138" s="239">
        <f t="shared" si="76"/>
        <v>100</v>
      </c>
      <c r="V138" s="177">
        <f t="shared" ca="1" si="77"/>
        <v>0.24958656797736364</v>
      </c>
      <c r="W138" s="177">
        <f t="shared" ca="1" si="79"/>
        <v>0.26034448923859593</v>
      </c>
      <c r="X138" s="177">
        <f t="shared" ca="1" si="80"/>
        <v>0.17758093574656686</v>
      </c>
      <c r="Y138" s="177">
        <f t="shared" ca="1" si="81"/>
        <v>0.18098242761513275</v>
      </c>
      <c r="Z138" s="177">
        <f t="shared" ca="1" si="82"/>
        <v>0.12350568552927556</v>
      </c>
      <c r="AA138" s="177">
        <f t="shared" ca="1" si="83"/>
        <v>0.21093363876938556</v>
      </c>
      <c r="AB138" s="177">
        <f t="shared" ca="1" si="84"/>
        <v>0.1392814717247165</v>
      </c>
      <c r="AC138" s="246"/>
      <c r="AD138" s="177">
        <f t="shared" ca="1" si="78"/>
        <v>2.7790517612769461E-2</v>
      </c>
      <c r="AE138" s="177">
        <f t="shared" ca="1" si="85"/>
        <v>6.4834588249788078E-2</v>
      </c>
      <c r="AF138" s="179">
        <f t="shared" ca="1" si="86"/>
        <v>1.7097839645834164E-2</v>
      </c>
      <c r="AG138" s="179">
        <f t="shared" ca="1" si="87"/>
        <v>1.7842936653025616E-2</v>
      </c>
      <c r="AH138" s="177">
        <f t="shared" ca="1" si="88"/>
        <v>1.2443241679184857E-2</v>
      </c>
      <c r="AI138" s="177">
        <f t="shared" ca="1" si="89"/>
        <v>2.8648053268666551E-2</v>
      </c>
      <c r="AJ138" s="177">
        <f t="shared" ca="1" si="90"/>
        <v>1.8609293395426267E-2</v>
      </c>
      <c r="AK138" s="225"/>
    </row>
    <row r="139" spans="3:37" ht="16.5" thickBot="1" x14ac:dyDescent="0.3">
      <c r="C139" s="156">
        <f>'Use Phase'!J293</f>
        <v>110</v>
      </c>
      <c r="D139" s="179">
        <f ca="1">'Use Phase'!AE270</f>
        <v>0.23140280883317646</v>
      </c>
      <c r="E139" s="179">
        <f ca="1">'Use Phase'!AF270</f>
        <v>0.24057710165385549</v>
      </c>
      <c r="F139" s="179">
        <f ca="1">'Use Phase'!AG270</f>
        <v>0.16594314316881575</v>
      </c>
      <c r="G139" s="179">
        <f ca="1">'Use Phase'!AH270</f>
        <v>0.16903540850387563</v>
      </c>
      <c r="H139" s="179">
        <f ca="1">'Use Phase'!AI270</f>
        <v>0.11617818919083703</v>
      </c>
      <c r="I139" s="179">
        <f ca="1">'Use Phase'!AJ270</f>
        <v>0.19626378228046909</v>
      </c>
      <c r="J139" s="179">
        <f ca="1">'Use Phase'!AK270</f>
        <v>0.13051981300487422</v>
      </c>
      <c r="K139" s="184"/>
      <c r="L139" s="179">
        <f ca="1">'Use Phase'!AE314</f>
        <v>2.6008725102517696E-2</v>
      </c>
      <c r="M139" s="179">
        <f ca="1">'Use Phase'!AF314</f>
        <v>5.9585069865398722E-2</v>
      </c>
      <c r="N139" s="188">
        <f ca="1">'Use Phase'!AG314</f>
        <v>1.6288108768940147E-2</v>
      </c>
      <c r="O139" s="191">
        <f ca="1">'Use Phase'!AH314</f>
        <v>1.6965469684568746E-2</v>
      </c>
      <c r="P139" s="177">
        <f ca="1">'Use Phase'!AI314</f>
        <v>1.1956572983032177E-2</v>
      </c>
      <c r="Q139" s="179">
        <f ca="1">'Use Phase'!AJ314</f>
        <v>2.6788302971515045E-2</v>
      </c>
      <c r="R139" s="179">
        <f ca="1">'Use Phase'!AK314</f>
        <v>1.7562074543251642E-2</v>
      </c>
      <c r="U139" s="239">
        <f t="shared" si="76"/>
        <v>110</v>
      </c>
      <c r="V139" s="179">
        <f t="shared" ca="1" si="77"/>
        <v>0.23140280883317646</v>
      </c>
      <c r="W139" s="179">
        <f t="shared" ca="1" si="79"/>
        <v>0.24057710165385549</v>
      </c>
      <c r="X139" s="179">
        <f t="shared" ca="1" si="80"/>
        <v>0.16594314316881575</v>
      </c>
      <c r="Y139" s="179">
        <f t="shared" ca="1" si="81"/>
        <v>0.16903540850387563</v>
      </c>
      <c r="Z139" s="179">
        <f t="shared" ca="1" si="82"/>
        <v>0.11617818919083703</v>
      </c>
      <c r="AA139" s="179">
        <f t="shared" ca="1" si="83"/>
        <v>0.19626378228046909</v>
      </c>
      <c r="AB139" s="179">
        <f t="shared" ca="1" si="84"/>
        <v>0.13051981300487422</v>
      </c>
      <c r="AC139" s="246"/>
      <c r="AD139" s="179">
        <f t="shared" ca="1" si="78"/>
        <v>2.6008725102517696E-2</v>
      </c>
      <c r="AE139" s="179">
        <f t="shared" ca="1" si="85"/>
        <v>5.9585069865398722E-2</v>
      </c>
      <c r="AF139" s="179">
        <f t="shared" ca="1" si="86"/>
        <v>1.6288108768940147E-2</v>
      </c>
      <c r="AG139" s="179">
        <f t="shared" ca="1" si="87"/>
        <v>1.6965469684568746E-2</v>
      </c>
      <c r="AH139" s="177">
        <f t="shared" ca="1" si="88"/>
        <v>1.1956572983032177E-2</v>
      </c>
      <c r="AI139" s="179">
        <f t="shared" ca="1" si="89"/>
        <v>2.6788302971515045E-2</v>
      </c>
      <c r="AJ139" s="179">
        <f t="shared" ca="1" si="90"/>
        <v>1.7562074543251642E-2</v>
      </c>
      <c r="AK139" s="225"/>
    </row>
    <row r="140" spans="3:37" ht="16.5" thickBot="1" x14ac:dyDescent="0.3">
      <c r="C140" s="156">
        <f>'Use Phase'!J294</f>
        <v>120</v>
      </c>
      <c r="D140" s="179">
        <f ca="1">'Use Phase'!AE271</f>
        <v>0.21624967621302044</v>
      </c>
      <c r="E140" s="179">
        <f ca="1">'Use Phase'!AF271</f>
        <v>0.2241042786665719</v>
      </c>
      <c r="F140" s="179">
        <f ca="1">'Use Phase'!AG271</f>
        <v>0.15624498268735645</v>
      </c>
      <c r="G140" s="179">
        <f ca="1">'Use Phase'!AH271</f>
        <v>0.15907955924449466</v>
      </c>
      <c r="H140" s="185">
        <f ca="1">'Use Phase'!AI271</f>
        <v>0.11007194224213825</v>
      </c>
      <c r="I140" s="179">
        <f ca="1">'Use Phase'!AJ271</f>
        <v>0.18403890187303867</v>
      </c>
      <c r="J140" s="179">
        <f ca="1">'Use Phase'!AK271</f>
        <v>0.123218430738339</v>
      </c>
      <c r="K140" s="184"/>
      <c r="L140" s="179">
        <f ca="1">'Use Phase'!AE315</f>
        <v>2.4523898010641219E-2</v>
      </c>
      <c r="M140" s="179">
        <f ca="1">'Use Phase'!AF315</f>
        <v>5.5210471211740955E-2</v>
      </c>
      <c r="N140" s="179">
        <f ca="1">'Use Phase'!AG315</f>
        <v>1.5613333038195136E-2</v>
      </c>
      <c r="O140" s="189">
        <f ca="1">'Use Phase'!AH315</f>
        <v>1.6234247210854681E-2</v>
      </c>
      <c r="P140" s="177">
        <f ca="1">'Use Phase'!AI315</f>
        <v>1.1551015736238276E-2</v>
      </c>
      <c r="Q140" s="179">
        <f ca="1">'Use Phase'!AJ315</f>
        <v>2.5238511057222125E-2</v>
      </c>
      <c r="R140" s="179">
        <f ca="1">'Use Phase'!AK315</f>
        <v>1.668939216643945E-2</v>
      </c>
      <c r="U140" s="239">
        <f t="shared" si="76"/>
        <v>120</v>
      </c>
      <c r="V140" s="179">
        <f t="shared" ca="1" si="77"/>
        <v>0.21624967621302044</v>
      </c>
      <c r="W140" s="179">
        <f t="shared" ca="1" si="79"/>
        <v>0.2241042786665719</v>
      </c>
      <c r="X140" s="179">
        <f t="shared" ca="1" si="80"/>
        <v>0.15624498268735645</v>
      </c>
      <c r="Y140" s="179">
        <f t="shared" ca="1" si="81"/>
        <v>0.15907955924449466</v>
      </c>
      <c r="Z140" s="185">
        <f t="shared" ca="1" si="82"/>
        <v>0.11007194224213825</v>
      </c>
      <c r="AA140" s="179">
        <f t="shared" ca="1" si="83"/>
        <v>0.18403890187303867</v>
      </c>
      <c r="AB140" s="179">
        <f t="shared" ca="1" si="84"/>
        <v>0.123218430738339</v>
      </c>
      <c r="AC140" s="246"/>
      <c r="AD140" s="179">
        <f t="shared" ca="1" si="78"/>
        <v>2.4523898010641219E-2</v>
      </c>
      <c r="AE140" s="179">
        <f t="shared" ca="1" si="85"/>
        <v>5.5210471211740955E-2</v>
      </c>
      <c r="AF140" s="179">
        <f t="shared" ca="1" si="86"/>
        <v>1.5613333038195136E-2</v>
      </c>
      <c r="AG140" s="179">
        <f t="shared" ca="1" si="87"/>
        <v>1.6234247210854681E-2</v>
      </c>
      <c r="AH140" s="177">
        <f t="shared" ca="1" si="88"/>
        <v>1.1551015736238276E-2</v>
      </c>
      <c r="AI140" s="179">
        <f t="shared" ca="1" si="89"/>
        <v>2.5238511057222125E-2</v>
      </c>
      <c r="AJ140" s="179">
        <f t="shared" ca="1" si="90"/>
        <v>1.668939216643945E-2</v>
      </c>
      <c r="AK140" s="225"/>
    </row>
    <row r="141" spans="3:37" ht="16.5" thickBot="1" x14ac:dyDescent="0.3">
      <c r="C141" s="156">
        <f>'Use Phase'!J295</f>
        <v>130</v>
      </c>
      <c r="D141" s="179">
        <f ca="1">'Use Phase'!AE272</f>
        <v>0.20342779476519612</v>
      </c>
      <c r="E141" s="179">
        <f ca="1">'Use Phase'!AF272</f>
        <v>0.21016573613887032</v>
      </c>
      <c r="F141" s="179">
        <f ca="1">'Use Phase'!AG272</f>
        <v>0.14803884689535241</v>
      </c>
      <c r="G141" s="179">
        <f ca="1">'Use Phase'!AH272</f>
        <v>0.1506553791019416</v>
      </c>
      <c r="H141" s="179">
        <f ca="1">'Use Phase'!AI272</f>
        <v>0.10490511790093156</v>
      </c>
      <c r="I141" s="179">
        <f ca="1">'Use Phase'!AJ272</f>
        <v>0.17369477229752064</v>
      </c>
      <c r="J141" s="179">
        <f ca="1">'Use Phase'!AK272</f>
        <v>0.11704033805127076</v>
      </c>
      <c r="K141" s="184"/>
      <c r="L141" s="179">
        <f ca="1">'Use Phase'!AE316</f>
        <v>2.3267505855976513E-2</v>
      </c>
      <c r="M141" s="179">
        <f ca="1">'Use Phase'!AF316</f>
        <v>5.1508887735568984E-2</v>
      </c>
      <c r="N141" s="179">
        <f ca="1">'Use Phase'!AG316</f>
        <v>1.504236895833397E-2</v>
      </c>
      <c r="O141" s="179">
        <f ca="1">'Use Phase'!AH316</f>
        <v>1.5615520502327399E-2</v>
      </c>
      <c r="P141" s="186">
        <f ca="1">'Use Phase'!AI316</f>
        <v>1.1207851912028053E-2</v>
      </c>
      <c r="Q141" s="179">
        <f ca="1">'Use Phase'!AJ316</f>
        <v>2.3927148668205039E-2</v>
      </c>
      <c r="R141" s="179">
        <f ca="1">'Use Phase'!AK316</f>
        <v>1.5950968616829136E-2</v>
      </c>
      <c r="U141" s="239">
        <f t="shared" si="76"/>
        <v>130</v>
      </c>
      <c r="V141" s="179">
        <f t="shared" ca="1" si="77"/>
        <v>0.20342779476519612</v>
      </c>
      <c r="W141" s="179">
        <f t="shared" ca="1" si="79"/>
        <v>0.21016573613887032</v>
      </c>
      <c r="X141" s="179">
        <f t="shared" ca="1" si="80"/>
        <v>0.14803884689535241</v>
      </c>
      <c r="Y141" s="179">
        <f t="shared" ca="1" si="81"/>
        <v>0.1506553791019416</v>
      </c>
      <c r="Z141" s="179">
        <f t="shared" ca="1" si="82"/>
        <v>0.10490511790093156</v>
      </c>
      <c r="AA141" s="179">
        <f t="shared" ca="1" si="83"/>
        <v>0.17369477229752064</v>
      </c>
      <c r="AB141" s="179">
        <f t="shared" ca="1" si="84"/>
        <v>0.11704033805127076</v>
      </c>
      <c r="AC141" s="246"/>
      <c r="AD141" s="179">
        <f t="shared" ca="1" si="78"/>
        <v>2.3267505855976513E-2</v>
      </c>
      <c r="AE141" s="179">
        <f t="shared" ca="1" si="85"/>
        <v>5.1508887735568984E-2</v>
      </c>
      <c r="AF141" s="179">
        <f t="shared" ca="1" si="86"/>
        <v>1.504236895833397E-2</v>
      </c>
      <c r="AG141" s="179">
        <f t="shared" ca="1" si="87"/>
        <v>1.5615520502327399E-2</v>
      </c>
      <c r="AH141" s="186">
        <f t="shared" ca="1" si="88"/>
        <v>1.1207851912028053E-2</v>
      </c>
      <c r="AI141" s="179">
        <f t="shared" ca="1" si="89"/>
        <v>2.3927148668205039E-2</v>
      </c>
      <c r="AJ141" s="179">
        <f t="shared" ca="1" si="90"/>
        <v>1.5950968616829136E-2</v>
      </c>
      <c r="AK141" s="225"/>
    </row>
    <row r="142" spans="3:37" ht="16.5" thickBot="1" x14ac:dyDescent="0.3">
      <c r="C142" s="156">
        <f>'Use Phase'!J296</f>
        <v>140</v>
      </c>
      <c r="D142" s="185">
        <f ca="1">'Use Phase'!AE273</f>
        <v>0.19243761066706094</v>
      </c>
      <c r="E142" s="179">
        <f ca="1">'Use Phase'!AF273</f>
        <v>0.19821841397226894</v>
      </c>
      <c r="F142" s="179">
        <f ca="1">'Use Phase'!AG273</f>
        <v>0.14100501621649186</v>
      </c>
      <c r="G142" s="179">
        <f ca="1">'Use Phase'!AH273</f>
        <v>0.14343465326546745</v>
      </c>
      <c r="H142" s="189">
        <f ca="1">'Use Phase'!AI273</f>
        <v>0.10047641132275442</v>
      </c>
      <c r="I142" s="179">
        <f ca="1">'Use Phase'!AJ273</f>
        <v>0.16482837551850524</v>
      </c>
      <c r="J142" s="179">
        <f ca="1">'Use Phase'!AK273</f>
        <v>0.11174483003378367</v>
      </c>
      <c r="K142" s="184"/>
      <c r="L142" s="185">
        <f ca="1">'Use Phase'!AE317</f>
        <v>2.2190598294835325E-2</v>
      </c>
      <c r="M142" s="179">
        <f ca="1">'Use Phase'!AF317</f>
        <v>4.8336101898850146E-2</v>
      </c>
      <c r="N142" s="179">
        <f ca="1">'Use Phase'!AG317</f>
        <v>1.4552971175595831E-2</v>
      </c>
      <c r="O142" s="179">
        <f ca="1">'Use Phase'!AH317</f>
        <v>1.5085183323589725E-2</v>
      </c>
      <c r="P142" s="179">
        <f ca="1">'Use Phase'!AI317</f>
        <v>1.0913711491276432E-2</v>
      </c>
      <c r="Q142" s="179">
        <f ca="1">'Use Phase'!AJ317</f>
        <v>2.2803123763333249E-2</v>
      </c>
      <c r="R142" s="179">
        <f ca="1">'Use Phase'!AK317</f>
        <v>1.5318034145734585E-2</v>
      </c>
      <c r="U142" s="239">
        <f t="shared" si="76"/>
        <v>140</v>
      </c>
      <c r="V142" s="238">
        <f t="shared" ca="1" si="77"/>
        <v>0.19243761066706094</v>
      </c>
      <c r="W142" s="179">
        <f t="shared" ca="1" si="79"/>
        <v>0.19821841397226894</v>
      </c>
      <c r="X142" s="179">
        <f t="shared" ca="1" si="80"/>
        <v>0.14100501621649186</v>
      </c>
      <c r="Y142" s="179">
        <f t="shared" ca="1" si="81"/>
        <v>0.14343465326546745</v>
      </c>
      <c r="Z142" s="179">
        <f t="shared" ca="1" si="82"/>
        <v>0.10047641132275442</v>
      </c>
      <c r="AA142" s="179">
        <f t="shared" ca="1" si="83"/>
        <v>0.16482837551850524</v>
      </c>
      <c r="AB142" s="179">
        <f t="shared" ca="1" si="84"/>
        <v>0.11174483003378367</v>
      </c>
      <c r="AC142" s="246"/>
      <c r="AD142" s="238">
        <f t="shared" ca="1" si="78"/>
        <v>2.2190598294835325E-2</v>
      </c>
      <c r="AE142" s="179">
        <f t="shared" ca="1" si="85"/>
        <v>4.8336101898850146E-2</v>
      </c>
      <c r="AF142" s="179">
        <f t="shared" ca="1" si="86"/>
        <v>1.4552971175595831E-2</v>
      </c>
      <c r="AG142" s="179">
        <f t="shared" ca="1" si="87"/>
        <v>1.5085183323589725E-2</v>
      </c>
      <c r="AH142" s="179">
        <f t="shared" ca="1" si="88"/>
        <v>1.0913711491276432E-2</v>
      </c>
      <c r="AI142" s="179">
        <f t="shared" ca="1" si="89"/>
        <v>2.2803123763333249E-2</v>
      </c>
      <c r="AJ142" s="179">
        <f t="shared" ca="1" si="90"/>
        <v>1.5318034145734585E-2</v>
      </c>
      <c r="AK142" s="225"/>
    </row>
    <row r="143" spans="3:37" ht="16.5" thickBot="1" x14ac:dyDescent="0.3">
      <c r="C143" s="156">
        <f>'Use Phase'!J297</f>
        <v>150</v>
      </c>
      <c r="D143" s="179">
        <f ca="1">'Use Phase'!AE274</f>
        <v>0.18291278444867717</v>
      </c>
      <c r="E143" s="179">
        <f ca="1">'Use Phase'!AF274</f>
        <v>0.18786406809454778</v>
      </c>
      <c r="F143" s="179">
        <f ca="1">'Use Phase'!AG274</f>
        <v>0.13490902962814599</v>
      </c>
      <c r="G143" s="179">
        <f ca="1">'Use Phase'!AH274</f>
        <v>0.13717669087385662</v>
      </c>
      <c r="H143" s="179">
        <f ca="1">'Use Phase'!AI274</f>
        <v>9.6638198955000906E-2</v>
      </c>
      <c r="I143" s="179">
        <f ca="1">'Use Phase'!AJ274</f>
        <v>0.15714416497669181</v>
      </c>
      <c r="J143" s="189">
        <f ca="1">'Use Phase'!AK274</f>
        <v>0.10715538975196152</v>
      </c>
      <c r="K143" s="184"/>
      <c r="L143" s="179">
        <f ca="1">'Use Phase'!AE318</f>
        <v>2.1257278408512974E-2</v>
      </c>
      <c r="M143" s="179">
        <f ca="1">'Use Phase'!AF318</f>
        <v>4.5586354173693847E-2</v>
      </c>
      <c r="N143" s="179">
        <f ca="1">'Use Phase'!AG318</f>
        <v>1.4128826430556109E-2</v>
      </c>
      <c r="O143" s="179">
        <f ca="1">'Use Phase'!AH318</f>
        <v>1.4625557768683742E-2</v>
      </c>
      <c r="P143" s="179">
        <f ca="1">'Use Phase'!AI318</f>
        <v>1.0658789793291693E-2</v>
      </c>
      <c r="Q143" s="179">
        <f ca="1">'Use Phase'!AJ318</f>
        <v>2.1828968845777699E-2</v>
      </c>
      <c r="R143" s="179">
        <f ca="1">'Use Phase'!AK318</f>
        <v>1.4769490937452638E-2</v>
      </c>
      <c r="U143" s="239">
        <f t="shared" si="76"/>
        <v>150</v>
      </c>
      <c r="V143" s="179">
        <f t="shared" ca="1" si="77"/>
        <v>0.18291278444867717</v>
      </c>
      <c r="W143" s="179">
        <f t="shared" ca="1" si="79"/>
        <v>0.18786406809454778</v>
      </c>
      <c r="X143" s="179">
        <f t="shared" ca="1" si="80"/>
        <v>0.13490902962814599</v>
      </c>
      <c r="Y143" s="179">
        <f t="shared" ca="1" si="81"/>
        <v>0.13717669087385662</v>
      </c>
      <c r="Z143" s="179">
        <f t="shared" ca="1" si="82"/>
        <v>9.6638198955000906E-2</v>
      </c>
      <c r="AA143" s="179">
        <f t="shared" ca="1" si="83"/>
        <v>0.15714416497669181</v>
      </c>
      <c r="AB143" s="179">
        <f t="shared" ca="1" si="84"/>
        <v>0.10715538975196152</v>
      </c>
      <c r="AC143" s="246"/>
      <c r="AD143" s="179">
        <f t="shared" ca="1" si="78"/>
        <v>2.1257278408512974E-2</v>
      </c>
      <c r="AE143" s="179">
        <f t="shared" ca="1" si="85"/>
        <v>4.5586354173693847E-2</v>
      </c>
      <c r="AF143" s="179">
        <f t="shared" ca="1" si="86"/>
        <v>1.4128826430556109E-2</v>
      </c>
      <c r="AG143" s="179">
        <f t="shared" ca="1" si="87"/>
        <v>1.4625557768683742E-2</v>
      </c>
      <c r="AH143" s="179">
        <f t="shared" ca="1" si="88"/>
        <v>1.0658789793291693E-2</v>
      </c>
      <c r="AI143" s="179">
        <f t="shared" ca="1" si="89"/>
        <v>2.1828968845777699E-2</v>
      </c>
      <c r="AJ143" s="179">
        <f t="shared" ca="1" si="90"/>
        <v>1.4769490937452638E-2</v>
      </c>
      <c r="AK143" s="225"/>
    </row>
    <row r="144" spans="3:37" ht="16.5" thickBot="1" x14ac:dyDescent="0.3">
      <c r="C144" s="156">
        <f>'Use Phase'!J298</f>
        <v>160</v>
      </c>
      <c r="D144" s="179">
        <f ca="1">'Use Phase'!AE275</f>
        <v>0.17457856150759138</v>
      </c>
      <c r="E144" s="185">
        <f ca="1">'Use Phase'!AF275</f>
        <v>0.17880401545154179</v>
      </c>
      <c r="F144" s="185">
        <f ca="1">'Use Phase'!AG275</f>
        <v>0.12957504136334344</v>
      </c>
      <c r="G144" s="179">
        <f ca="1">'Use Phase'!AH275</f>
        <v>0.13170097378119708</v>
      </c>
      <c r="H144" s="179">
        <f ca="1">'Use Phase'!AI275</f>
        <v>9.3279763133216564E-2</v>
      </c>
      <c r="I144" s="179">
        <f ca="1">'Use Phase'!AJ275</f>
        <v>0.15042048075260514</v>
      </c>
      <c r="J144" s="179">
        <f ca="1">'Use Phase'!AK275</f>
        <v>0.10313962950536715</v>
      </c>
      <c r="K144" s="184"/>
      <c r="L144" s="179">
        <f ca="1">'Use Phase'!AE319</f>
        <v>2.0440623507980905E-2</v>
      </c>
      <c r="M144" s="185">
        <f ca="1">'Use Phase'!AF319</f>
        <v>4.3180324914182056E-2</v>
      </c>
      <c r="N144" s="185">
        <f ca="1">'Use Phase'!AG319</f>
        <v>1.3757699778646349E-2</v>
      </c>
      <c r="O144" s="179">
        <f ca="1">'Use Phase'!AH319</f>
        <v>1.4223385408141009E-2</v>
      </c>
      <c r="P144" s="179">
        <f ca="1">'Use Phase'!AI319</f>
        <v>1.043573330755505E-2</v>
      </c>
      <c r="Q144" s="179">
        <f ca="1">'Use Phase'!AJ319</f>
        <v>2.0976583292916594E-2</v>
      </c>
      <c r="R144" s="179">
        <f ca="1">'Use Phase'!AK319</f>
        <v>1.4289515630205933E-2</v>
      </c>
      <c r="U144" s="239">
        <f t="shared" si="76"/>
        <v>160</v>
      </c>
      <c r="V144" s="179">
        <f t="shared" ca="1" si="77"/>
        <v>0.17457856150759138</v>
      </c>
      <c r="W144" s="185">
        <f t="shared" ca="1" si="79"/>
        <v>0.17880401545154179</v>
      </c>
      <c r="X144" s="185">
        <f t="shared" ca="1" si="80"/>
        <v>0.12957504136334344</v>
      </c>
      <c r="Y144" s="179">
        <f t="shared" ca="1" si="81"/>
        <v>0.13170097378119708</v>
      </c>
      <c r="Z144" s="179">
        <f t="shared" ca="1" si="82"/>
        <v>9.3279763133216564E-2</v>
      </c>
      <c r="AA144" s="179">
        <f t="shared" ca="1" si="83"/>
        <v>0.15042048075260514</v>
      </c>
      <c r="AB144" s="179">
        <f t="shared" ca="1" si="84"/>
        <v>0.10313962950536715</v>
      </c>
      <c r="AC144" s="246"/>
      <c r="AD144" s="179">
        <f t="shared" ca="1" si="78"/>
        <v>2.0440623507980905E-2</v>
      </c>
      <c r="AE144" s="185">
        <f t="shared" ca="1" si="85"/>
        <v>4.3180324914182056E-2</v>
      </c>
      <c r="AF144" s="185">
        <f t="shared" ca="1" si="86"/>
        <v>1.3757699778646349E-2</v>
      </c>
      <c r="AG144" s="179">
        <f t="shared" ca="1" si="87"/>
        <v>1.4223385408141009E-2</v>
      </c>
      <c r="AH144" s="179">
        <f t="shared" ca="1" si="88"/>
        <v>1.043573330755505E-2</v>
      </c>
      <c r="AI144" s="179">
        <f t="shared" ca="1" si="89"/>
        <v>2.0976583292916594E-2</v>
      </c>
      <c r="AJ144" s="179">
        <f t="shared" ca="1" si="90"/>
        <v>1.4289515630205933E-2</v>
      </c>
      <c r="AK144" s="225"/>
    </row>
    <row r="145" spans="3:37" ht="16.5" thickBot="1" x14ac:dyDescent="0.3">
      <c r="C145" s="156">
        <f>'Use Phase'!J299</f>
        <v>170</v>
      </c>
      <c r="D145" s="179">
        <f ca="1">'Use Phase'!AE276</f>
        <v>0.1672248353831039</v>
      </c>
      <c r="E145" s="179">
        <f ca="1">'Use Phase'!AF276</f>
        <v>0.17080985135477178</v>
      </c>
      <c r="F145" s="179">
        <f ca="1">'Use Phase'!AG276</f>
        <v>0.12486858112969403</v>
      </c>
      <c r="G145" s="185">
        <f ca="1">'Use Phase'!AH276</f>
        <v>0.12686945869943866</v>
      </c>
      <c r="H145" s="179">
        <f ca="1">'Use Phase'!AI276</f>
        <v>9.0316437408112765E-2</v>
      </c>
      <c r="I145" s="179">
        <f ca="1">'Use Phase'!AJ276</f>
        <v>0.14448781820194037</v>
      </c>
      <c r="J145" s="179">
        <f ca="1">'Use Phase'!AK276</f>
        <v>9.9596311640725049E-2</v>
      </c>
      <c r="K145" s="184"/>
      <c r="L145" s="179">
        <f ca="1">'Use Phase'!AE320</f>
        <v>1.9720045654570265E-2</v>
      </c>
      <c r="M145" s="179">
        <f ca="1">'Use Phase'!AF320</f>
        <v>4.1057357920495197E-2</v>
      </c>
      <c r="N145" s="179">
        <f ca="1">'Use Phase'!AG320</f>
        <v>1.3430235085784798E-2</v>
      </c>
      <c r="O145" s="185">
        <f ca="1">'Use Phase'!AH320</f>
        <v>1.3868527442956243E-2</v>
      </c>
      <c r="P145" s="179">
        <f ca="1">'Use Phase'!AI320</f>
        <v>1.0238918761316834E-2</v>
      </c>
      <c r="Q145" s="179">
        <f ca="1">'Use Phase'!AJ320</f>
        <v>2.0224478393333266E-2</v>
      </c>
      <c r="R145" s="179">
        <f ca="1">'Use Phase'!AK320</f>
        <v>1.3866008006164722E-2</v>
      </c>
      <c r="U145" s="239">
        <f t="shared" si="76"/>
        <v>170</v>
      </c>
      <c r="V145" s="179">
        <f t="shared" ca="1" si="77"/>
        <v>0.1672248353831039</v>
      </c>
      <c r="W145" s="179">
        <f t="shared" ca="1" si="79"/>
        <v>0.17080985135477178</v>
      </c>
      <c r="X145" s="179">
        <f t="shared" ca="1" si="80"/>
        <v>0.12486858112969403</v>
      </c>
      <c r="Y145" s="185">
        <f t="shared" ca="1" si="81"/>
        <v>0.12686945869943866</v>
      </c>
      <c r="Z145" s="179">
        <f t="shared" ca="1" si="82"/>
        <v>9.0316437408112765E-2</v>
      </c>
      <c r="AA145" s="179">
        <f t="shared" ca="1" si="83"/>
        <v>0.14448781820194037</v>
      </c>
      <c r="AB145" s="179">
        <f t="shared" ca="1" si="84"/>
        <v>9.9596311640725049E-2</v>
      </c>
      <c r="AC145" s="246"/>
      <c r="AD145" s="179">
        <f t="shared" ca="1" si="78"/>
        <v>1.9720045654570265E-2</v>
      </c>
      <c r="AE145" s="179">
        <f t="shared" ca="1" si="85"/>
        <v>4.1057357920495197E-2</v>
      </c>
      <c r="AF145" s="179">
        <f t="shared" ca="1" si="86"/>
        <v>1.3430235085784798E-2</v>
      </c>
      <c r="AG145" s="185">
        <f t="shared" ca="1" si="87"/>
        <v>1.3868527442956243E-2</v>
      </c>
      <c r="AH145" s="179">
        <f t="shared" ca="1" si="88"/>
        <v>1.0238918761316834E-2</v>
      </c>
      <c r="AI145" s="179">
        <f t="shared" ca="1" si="89"/>
        <v>2.0224478393333266E-2</v>
      </c>
      <c r="AJ145" s="179">
        <f t="shared" ca="1" si="90"/>
        <v>1.3866008006164722E-2</v>
      </c>
      <c r="AK145" s="225"/>
    </row>
    <row r="146" spans="3:37" ht="15.75" x14ac:dyDescent="0.25">
      <c r="C146" s="156">
        <f>'Use Phase'!J300</f>
        <v>180</v>
      </c>
      <c r="D146" s="179">
        <f ca="1">'Use Phase'!AE277</f>
        <v>0.16068818993911507</v>
      </c>
      <c r="E146" s="179">
        <f ca="1">'Use Phase'!AF277</f>
        <v>0.16370392771319844</v>
      </c>
      <c r="F146" s="179">
        <f ca="1">'Use Phase'!AG277</f>
        <v>0.12068506092200572</v>
      </c>
      <c r="G146" s="179">
        <f ca="1">'Use Phase'!AH277</f>
        <v>0.12257477862676454</v>
      </c>
      <c r="H146" s="179">
        <f ca="1">'Use Phase'!AI277</f>
        <v>8.7682370096909337E-2</v>
      </c>
      <c r="I146" s="179">
        <f ca="1">'Use Phase'!AJ277</f>
        <v>0.13921434037912722</v>
      </c>
      <c r="J146" s="179">
        <f ca="1">'Use Phase'!AK277</f>
        <v>9.64466957610432E-2</v>
      </c>
      <c r="K146" s="184"/>
      <c r="L146" s="179">
        <f ca="1">'Use Phase'!AE321</f>
        <v>1.9079532007094141E-2</v>
      </c>
      <c r="M146" s="179">
        <f ca="1">'Use Phase'!AF321</f>
        <v>3.9170276148329096E-2</v>
      </c>
      <c r="N146" s="179">
        <f ca="1">'Use Phase'!AG321</f>
        <v>1.3139155358796752E-2</v>
      </c>
      <c r="O146" s="179">
        <f ca="1">'Use Phase'!AH321</f>
        <v>1.3553098140569781E-2</v>
      </c>
      <c r="P146" s="179">
        <f ca="1">'Use Phase'!AI321</f>
        <v>1.0063972497993973E-2</v>
      </c>
      <c r="Q146" s="179">
        <f ca="1">'Use Phase'!AJ321</f>
        <v>1.9555940704814746E-2</v>
      </c>
      <c r="R146" s="179">
        <f ca="1">'Use Phase'!AK321</f>
        <v>1.3489556784794758E-2</v>
      </c>
      <c r="U146" s="239">
        <f t="shared" si="76"/>
        <v>180</v>
      </c>
      <c r="V146" s="179">
        <f t="shared" ca="1" si="77"/>
        <v>0.16068818993911507</v>
      </c>
      <c r="W146" s="179">
        <f t="shared" ca="1" si="79"/>
        <v>0.16370392771319844</v>
      </c>
      <c r="X146" s="179">
        <f t="shared" ca="1" si="80"/>
        <v>0.12068506092200572</v>
      </c>
      <c r="Y146" s="179">
        <f t="shared" ca="1" si="81"/>
        <v>0.12257477862676454</v>
      </c>
      <c r="Z146" s="179">
        <f t="shared" ca="1" si="82"/>
        <v>8.7682370096909337E-2</v>
      </c>
      <c r="AA146" s="179">
        <f t="shared" ca="1" si="83"/>
        <v>0.13921434037912722</v>
      </c>
      <c r="AB146" s="179">
        <f t="shared" ca="1" si="84"/>
        <v>9.64466957610432E-2</v>
      </c>
      <c r="AC146" s="246"/>
      <c r="AD146" s="179">
        <f t="shared" ca="1" si="78"/>
        <v>1.9079532007094141E-2</v>
      </c>
      <c r="AE146" s="179">
        <f t="shared" ca="1" si="85"/>
        <v>3.9170276148329096E-2</v>
      </c>
      <c r="AF146" s="179">
        <f t="shared" ca="1" si="86"/>
        <v>1.3139155358796752E-2</v>
      </c>
      <c r="AG146" s="179">
        <f t="shared" ca="1" si="87"/>
        <v>1.3553098140569781E-2</v>
      </c>
      <c r="AH146" s="179">
        <f t="shared" ca="1" si="88"/>
        <v>1.0063972497993973E-2</v>
      </c>
      <c r="AI146" s="179">
        <f t="shared" ca="1" si="89"/>
        <v>1.9555940704814746E-2</v>
      </c>
      <c r="AJ146" s="179">
        <f t="shared" ca="1" si="90"/>
        <v>1.3489556784794758E-2</v>
      </c>
      <c r="AK146" s="225"/>
    </row>
    <row r="147" spans="3:37" ht="16.5" thickBot="1" x14ac:dyDescent="0.3">
      <c r="C147" s="156">
        <f>'Use Phase'!J301</f>
        <v>190</v>
      </c>
      <c r="D147" s="179">
        <f ca="1">'Use Phase'!AE278</f>
        <v>0.15483961243659869</v>
      </c>
      <c r="E147" s="179">
        <f ca="1">'Use Phase'!AF278</f>
        <v>0.15734599603389596</v>
      </c>
      <c r="F147" s="179">
        <f ca="1">'Use Phase'!AG278</f>
        <v>0.1169419112624951</v>
      </c>
      <c r="G147" s="179">
        <f ca="1">'Use Phase'!AH278</f>
        <v>0.1187321701406877</v>
      </c>
      <c r="H147" s="179">
        <f ca="1">'Use Phase'!AI278</f>
        <v>8.5325573028990506E-2</v>
      </c>
      <c r="I147" s="179">
        <f ca="1">'Use Phase'!AJ278</f>
        <v>0.13449596548503129</v>
      </c>
      <c r="J147" s="179">
        <f ca="1">'Use Phase'!AK278</f>
        <v>9.3628618395012075E-2</v>
      </c>
      <c r="K147" s="184"/>
      <c r="L147" s="179">
        <f ca="1">'Use Phase'!AE322</f>
        <v>1.8506440848826026E-2</v>
      </c>
      <c r="M147" s="179">
        <f ca="1">'Use Phase'!AF322</f>
        <v>3.7481834562706789E-2</v>
      </c>
      <c r="N147" s="179">
        <f ca="1">'Use Phase'!AG322</f>
        <v>1.287871560307061E-2</v>
      </c>
      <c r="O147" s="179">
        <f ca="1">'Use Phase'!AH322</f>
        <v>1.3270871922645059E-2</v>
      </c>
      <c r="P147" s="179">
        <f ca="1">'Use Phase'!AI322</f>
        <v>9.9074416308103635E-3</v>
      </c>
      <c r="Q147" s="179">
        <f ca="1">'Use Phase'!AJ322</f>
        <v>1.8957775404561342E-2</v>
      </c>
      <c r="R147" s="179">
        <f ca="1">'Use Phase'!AK322</f>
        <v>1.3152732007779529E-2</v>
      </c>
      <c r="U147" s="239">
        <f t="shared" si="76"/>
        <v>190</v>
      </c>
      <c r="V147" s="179">
        <f t="shared" ca="1" si="77"/>
        <v>0.15483961243659869</v>
      </c>
      <c r="W147" s="179">
        <f t="shared" ca="1" si="79"/>
        <v>0.15734599603389596</v>
      </c>
      <c r="X147" s="179">
        <f t="shared" ca="1" si="80"/>
        <v>0.1169419112624951</v>
      </c>
      <c r="Y147" s="179">
        <f t="shared" ca="1" si="81"/>
        <v>0.1187321701406877</v>
      </c>
      <c r="Z147" s="179">
        <f t="shared" ca="1" si="82"/>
        <v>8.5325573028990506E-2</v>
      </c>
      <c r="AA147" s="179">
        <f t="shared" ca="1" si="83"/>
        <v>0.13449596548503129</v>
      </c>
      <c r="AB147" s="179">
        <f t="shared" ca="1" si="84"/>
        <v>9.3628618395012075E-2</v>
      </c>
      <c r="AC147" s="246"/>
      <c r="AD147" s="179">
        <f t="shared" ca="1" si="78"/>
        <v>1.8506440848826026E-2</v>
      </c>
      <c r="AE147" s="179">
        <f t="shared" ca="1" si="85"/>
        <v>3.7481834562706789E-2</v>
      </c>
      <c r="AF147" s="179">
        <f t="shared" ca="1" si="86"/>
        <v>1.287871560307061E-2</v>
      </c>
      <c r="AG147" s="179">
        <f t="shared" ca="1" si="87"/>
        <v>1.3270871922645059E-2</v>
      </c>
      <c r="AH147" s="179">
        <f t="shared" ca="1" si="88"/>
        <v>9.9074416308103635E-3</v>
      </c>
      <c r="AI147" s="179">
        <f t="shared" ca="1" si="89"/>
        <v>1.8957775404561342E-2</v>
      </c>
      <c r="AJ147" s="179">
        <f t="shared" ca="1" si="90"/>
        <v>1.3152732007779529E-2</v>
      </c>
      <c r="AK147" s="225"/>
    </row>
    <row r="148" spans="3:37" ht="16.5" thickBot="1" x14ac:dyDescent="0.3">
      <c r="C148" s="156">
        <f>'Use Phase'!J302</f>
        <v>200</v>
      </c>
      <c r="D148" s="179">
        <f ca="1">'Use Phase'!AE279</f>
        <v>0.14957589268433397</v>
      </c>
      <c r="E148" s="179">
        <f ca="1">'Use Phase'!AF279</f>
        <v>0.15162385752252375</v>
      </c>
      <c r="F148" s="179">
        <f ca="1">'Use Phase'!AG279</f>
        <v>0.11357307656893556</v>
      </c>
      <c r="G148" s="179">
        <f ca="1">'Use Phase'!AH279</f>
        <v>0.11527382250321852</v>
      </c>
      <c r="H148" s="179">
        <f ca="1">'Use Phase'!AI279</f>
        <v>8.3204455667863567E-2</v>
      </c>
      <c r="I148" s="179">
        <f ca="1">'Use Phase'!AJ279</f>
        <v>0.13024942808034495</v>
      </c>
      <c r="J148" s="185">
        <f ca="1">'Use Phase'!AK279</f>
        <v>9.1092348765584058E-2</v>
      </c>
      <c r="K148" s="184"/>
      <c r="L148" s="179">
        <f ca="1">'Use Phase'!AE323</f>
        <v>1.7990658806384726E-2</v>
      </c>
      <c r="M148" s="179">
        <f ca="1">'Use Phase'!AF323</f>
        <v>3.5962237135646724E-2</v>
      </c>
      <c r="N148" s="179">
        <f ca="1">'Use Phase'!AG323</f>
        <v>1.2644319822917076E-2</v>
      </c>
      <c r="O148" s="179">
        <f ca="1">'Use Phase'!AH323</f>
        <v>1.3016868326512804E-2</v>
      </c>
      <c r="P148" s="179">
        <f ca="1">'Use Phase'!AI323</f>
        <v>9.7665638503451127E-3</v>
      </c>
      <c r="Q148" s="179">
        <f ca="1">'Use Phase'!AJ323</f>
        <v>1.8419426634333269E-2</v>
      </c>
      <c r="R148" s="185">
        <f ca="1">'Use Phase'!AK323</f>
        <v>1.2849589708465819E-2</v>
      </c>
      <c r="U148" s="239">
        <f t="shared" si="76"/>
        <v>200</v>
      </c>
      <c r="V148" s="179">
        <f t="shared" ca="1" si="77"/>
        <v>0.14957589268433397</v>
      </c>
      <c r="W148" s="179">
        <f t="shared" ca="1" si="79"/>
        <v>0.15162385752252375</v>
      </c>
      <c r="X148" s="179">
        <f t="shared" ca="1" si="80"/>
        <v>0.11357307656893556</v>
      </c>
      <c r="Y148" s="179">
        <f t="shared" ca="1" si="81"/>
        <v>0.11527382250321852</v>
      </c>
      <c r="Z148" s="179">
        <f t="shared" ca="1" si="82"/>
        <v>8.3204455667863567E-2</v>
      </c>
      <c r="AA148" s="179">
        <f t="shared" ca="1" si="83"/>
        <v>0.13024942808034495</v>
      </c>
      <c r="AB148" s="242">
        <f t="shared" ca="1" si="84"/>
        <v>9.1092348765584058E-2</v>
      </c>
      <c r="AC148" s="246"/>
      <c r="AD148" s="179">
        <f t="shared" ca="1" si="78"/>
        <v>1.7990658806384726E-2</v>
      </c>
      <c r="AE148" s="179">
        <f t="shared" ca="1" si="85"/>
        <v>3.5962237135646724E-2</v>
      </c>
      <c r="AF148" s="179">
        <f t="shared" ca="1" si="86"/>
        <v>1.2644319822917076E-2</v>
      </c>
      <c r="AG148" s="179">
        <f t="shared" ca="1" si="87"/>
        <v>1.3016868326512804E-2</v>
      </c>
      <c r="AH148" s="179">
        <f t="shared" ca="1" si="88"/>
        <v>9.7665638503451127E-3</v>
      </c>
      <c r="AI148" s="179">
        <f t="shared" ca="1" si="89"/>
        <v>1.8419426634333269E-2</v>
      </c>
      <c r="AJ148" s="242">
        <f t="shared" ca="1" si="90"/>
        <v>1.2849589708465819E-2</v>
      </c>
      <c r="AK148" s="225"/>
    </row>
    <row r="149" spans="3:37" ht="15.75" x14ac:dyDescent="0.25">
      <c r="C149" s="156">
        <f>'Use Phase'!J303</f>
        <v>210</v>
      </c>
      <c r="D149" s="179">
        <f ca="1">'Use Phase'!AE280</f>
        <v>0.1448134795751421</v>
      </c>
      <c r="E149" s="179">
        <f ca="1">'Use Phase'!AF280</f>
        <v>0.14644668458366314</v>
      </c>
      <c r="F149" s="179">
        <f ca="1">'Use Phase'!AG280</f>
        <v>0.11052508327476267</v>
      </c>
      <c r="G149" s="179">
        <f ca="1">'Use Phase'!AH280</f>
        <v>0.11214484130741309</v>
      </c>
      <c r="H149" s="179">
        <f ca="1">'Use Phase'!AI280</f>
        <v>8.1285349483986816E-2</v>
      </c>
      <c r="I149" s="179">
        <f ca="1">'Use Phase'!AJ280</f>
        <v>0.12640732280943823</v>
      </c>
      <c r="J149" s="179">
        <f ca="1">'Use Phase'!AK280</f>
        <v>8.879762862467297E-2</v>
      </c>
      <c r="K149" s="184"/>
      <c r="L149" s="179">
        <f ca="1">'Use Phase'!AE324</f>
        <v>1.7523998863223547E-2</v>
      </c>
      <c r="M149" s="179">
        <f ca="1">'Use Phase'!AF324</f>
        <v>3.4587363273068564E-2</v>
      </c>
      <c r="N149" s="179">
        <f ca="1">'Use Phase'!AG324</f>
        <v>1.2432247450397215E-2</v>
      </c>
      <c r="O149" s="179">
        <f ca="1">'Use Phase'!AH324</f>
        <v>1.2787055549059815E-2</v>
      </c>
      <c r="P149" s="179">
        <f ca="1">'Use Phase'!AI324</f>
        <v>9.6391030013527439E-3</v>
      </c>
      <c r="Q149" s="179">
        <f ca="1">'Use Phase'!AJ324</f>
        <v>1.7932349175555494E-2</v>
      </c>
      <c r="R149" s="179">
        <f ca="1">'Use Phase'!AK324</f>
        <v>1.2575318104324846E-2</v>
      </c>
      <c r="U149" s="239">
        <f t="shared" si="76"/>
        <v>210</v>
      </c>
      <c r="V149" s="179">
        <f t="shared" ca="1" si="77"/>
        <v>0.1448134795751421</v>
      </c>
      <c r="W149" s="179">
        <f t="shared" ca="1" si="79"/>
        <v>0.14644668458366314</v>
      </c>
      <c r="X149" s="179">
        <f t="shared" ca="1" si="80"/>
        <v>0.11052508327476267</v>
      </c>
      <c r="Y149" s="179">
        <f t="shared" ca="1" si="81"/>
        <v>0.11214484130741309</v>
      </c>
      <c r="Z149" s="179">
        <f t="shared" ca="1" si="82"/>
        <v>8.1285349483986816E-2</v>
      </c>
      <c r="AA149" s="179">
        <f t="shared" ca="1" si="83"/>
        <v>0.12640732280943823</v>
      </c>
      <c r="AB149" s="179">
        <f t="shared" ca="1" si="84"/>
        <v>8.879762862467297E-2</v>
      </c>
      <c r="AC149" s="246"/>
      <c r="AD149" s="179">
        <f t="shared" ca="1" si="78"/>
        <v>1.7523998863223547E-2</v>
      </c>
      <c r="AE149" s="179">
        <f t="shared" ca="1" si="85"/>
        <v>3.4587363273068564E-2</v>
      </c>
      <c r="AF149" s="179">
        <f t="shared" ca="1" si="86"/>
        <v>1.2432247450397215E-2</v>
      </c>
      <c r="AG149" s="179">
        <f t="shared" ca="1" si="87"/>
        <v>1.2787055549059815E-2</v>
      </c>
      <c r="AH149" s="179">
        <f t="shared" ca="1" si="88"/>
        <v>9.6391030013527439E-3</v>
      </c>
      <c r="AI149" s="179">
        <f t="shared" ca="1" si="89"/>
        <v>1.7932349175555494E-2</v>
      </c>
      <c r="AJ149" s="179">
        <f t="shared" ca="1" si="90"/>
        <v>1.2575318104324846E-2</v>
      </c>
      <c r="AK149" s="225"/>
    </row>
    <row r="150" spans="3:37" ht="15.75" x14ac:dyDescent="0.25">
      <c r="C150" s="156">
        <f>'Use Phase'!J304</f>
        <v>220</v>
      </c>
      <c r="D150" s="179">
        <f ca="1">'Use Phase'!AE281</f>
        <v>0.14048401311224035</v>
      </c>
      <c r="E150" s="179">
        <f ca="1">'Use Phase'!AF281</f>
        <v>0.14174016373015355</v>
      </c>
      <c r="F150" s="188">
        <f ca="1">'Use Phase'!AG281</f>
        <v>0.10775418028006002</v>
      </c>
      <c r="G150" s="189">
        <f ca="1">'Use Phase'!AH281</f>
        <v>0.10930031294758995</v>
      </c>
      <c r="H150" s="179">
        <f ca="1">'Use Phase'!AI281</f>
        <v>7.9540707498644295E-2</v>
      </c>
      <c r="I150" s="179">
        <f ca="1">'Use Phase'!AJ281</f>
        <v>0.12291449983588669</v>
      </c>
      <c r="J150" s="179">
        <f ca="1">'Use Phase'!AK281</f>
        <v>8.6711519405662907E-2</v>
      </c>
      <c r="K150" s="184"/>
      <c r="L150" s="179">
        <f ca="1">'Use Phase'!AE325</f>
        <v>1.7099762551258842E-2</v>
      </c>
      <c r="M150" s="179">
        <f ca="1">'Use Phase'!AF325</f>
        <v>3.333747794345205E-2</v>
      </c>
      <c r="N150" s="179">
        <f ca="1">'Use Phase'!AG325</f>
        <v>1.2239454384470072E-2</v>
      </c>
      <c r="O150" s="179">
        <f ca="1">'Use Phase'!AH325</f>
        <v>1.2578134842284365E-2</v>
      </c>
      <c r="P150" s="179">
        <f ca="1">'Use Phase'!AI325</f>
        <v>9.5232295022687746E-3</v>
      </c>
      <c r="Q150" s="179">
        <f ca="1">'Use Phase'!AJ325</f>
        <v>1.748955148575752E-2</v>
      </c>
      <c r="R150" s="179">
        <f ca="1">'Use Phase'!AK325</f>
        <v>1.2325980282378506E-2</v>
      </c>
      <c r="U150" s="239">
        <f t="shared" si="76"/>
        <v>220</v>
      </c>
      <c r="V150" s="179">
        <f t="shared" ca="1" si="77"/>
        <v>0.14048401311224035</v>
      </c>
      <c r="W150" s="179">
        <f t="shared" ca="1" si="79"/>
        <v>0.14174016373015355</v>
      </c>
      <c r="X150" s="179">
        <f t="shared" ca="1" si="80"/>
        <v>0.10775418028006002</v>
      </c>
      <c r="Y150" s="179">
        <f t="shared" ca="1" si="81"/>
        <v>0.10930031294758995</v>
      </c>
      <c r="Z150" s="179">
        <f t="shared" ca="1" si="82"/>
        <v>7.9540707498644295E-2</v>
      </c>
      <c r="AA150" s="179">
        <f t="shared" ca="1" si="83"/>
        <v>0.12291449983588669</v>
      </c>
      <c r="AB150" s="179">
        <f t="shared" ca="1" si="84"/>
        <v>8.6711519405662907E-2</v>
      </c>
      <c r="AC150" s="246"/>
      <c r="AD150" s="179">
        <f t="shared" ca="1" si="78"/>
        <v>1.7099762551258842E-2</v>
      </c>
      <c r="AE150" s="179">
        <f t="shared" ca="1" si="85"/>
        <v>3.333747794345205E-2</v>
      </c>
      <c r="AF150" s="179">
        <f t="shared" ca="1" si="86"/>
        <v>1.2239454384470072E-2</v>
      </c>
      <c r="AG150" s="179">
        <f t="shared" ca="1" si="87"/>
        <v>1.2578134842284365E-2</v>
      </c>
      <c r="AH150" s="179">
        <f t="shared" ca="1" si="88"/>
        <v>9.5232295022687746E-3</v>
      </c>
      <c r="AI150" s="179">
        <f t="shared" ca="1" si="89"/>
        <v>1.748955148575752E-2</v>
      </c>
      <c r="AJ150" s="179">
        <f t="shared" ca="1" si="90"/>
        <v>1.2325980282378506E-2</v>
      </c>
      <c r="AK150" s="225"/>
    </row>
    <row r="151" spans="3:37" ht="15.75" x14ac:dyDescent="0.25">
      <c r="C151" s="156">
        <f>'Use Phase'!J305</f>
        <v>230</v>
      </c>
      <c r="D151" s="179">
        <f ca="1">'Use Phase'!AE282</f>
        <v>0.13653102199393879</v>
      </c>
      <c r="E151" s="179">
        <f ca="1">'Use Phase'!AF282</f>
        <v>0.13744290555955779</v>
      </c>
      <c r="F151" s="179">
        <f ca="1">'Use Phase'!AG282</f>
        <v>0.10522422537185325</v>
      </c>
      <c r="G151" s="179">
        <f ca="1">'Use Phase'!AH282</f>
        <v>0.10670313487992537</v>
      </c>
      <c r="H151" s="179">
        <f ca="1">'Use Phase'!AI282</f>
        <v>7.7947773512027238E-2</v>
      </c>
      <c r="I151" s="179">
        <f ca="1">'Use Phase'!AJ282</f>
        <v>0.11972540059916574</v>
      </c>
      <c r="J151" s="179">
        <f ca="1">'Use Phase'!AK282</f>
        <v>8.4806810988305906E-2</v>
      </c>
      <c r="K151" s="184"/>
      <c r="L151" s="179">
        <f ca="1">'Use Phase'!AE326</f>
        <v>1.6712416353378019E-2</v>
      </c>
      <c r="M151" s="179">
        <f ca="1">'Use Phase'!AF326</f>
        <v>3.2196278294671761E-2</v>
      </c>
      <c r="N151" s="179">
        <f ca="1">'Use Phase'!AG326</f>
        <v>1.2063425932971371E-2</v>
      </c>
      <c r="O151" s="179">
        <f ca="1">'Use Phase'!AH326</f>
        <v>1.2387381153489392E-2</v>
      </c>
      <c r="P151" s="179">
        <f ca="1">'Use Phase'!AI326</f>
        <v>9.417431959626887E-3</v>
      </c>
      <c r="Q151" s="179">
        <f ca="1">'Use Phase'!AJ326</f>
        <v>1.7085257942898491E-2</v>
      </c>
      <c r="R151" s="179">
        <f ca="1">'Use Phase'!AK326</f>
        <v>1.209832401016663E-2</v>
      </c>
      <c r="U151" s="239">
        <f t="shared" si="76"/>
        <v>230</v>
      </c>
      <c r="V151" s="179">
        <f t="shared" ca="1" si="77"/>
        <v>0.13653102199393879</v>
      </c>
      <c r="W151" s="179">
        <f t="shared" ca="1" si="79"/>
        <v>0.13744290555955779</v>
      </c>
      <c r="X151" s="179">
        <f t="shared" ca="1" si="80"/>
        <v>0.10522422537185325</v>
      </c>
      <c r="Y151" s="179">
        <f t="shared" ca="1" si="81"/>
        <v>0.10670313487992537</v>
      </c>
      <c r="Z151" s="179">
        <f t="shared" ca="1" si="82"/>
        <v>7.7947773512027238E-2</v>
      </c>
      <c r="AA151" s="179">
        <f t="shared" ca="1" si="83"/>
        <v>0.11972540059916574</v>
      </c>
      <c r="AB151" s="179">
        <f t="shared" ca="1" si="84"/>
        <v>8.4806810988305906E-2</v>
      </c>
      <c r="AC151" s="246"/>
      <c r="AD151" s="179">
        <f t="shared" ca="1" si="78"/>
        <v>1.6712416353378019E-2</v>
      </c>
      <c r="AE151" s="179">
        <f t="shared" ca="1" si="85"/>
        <v>3.2196278294671761E-2</v>
      </c>
      <c r="AF151" s="179">
        <f t="shared" ca="1" si="86"/>
        <v>1.2063425932971371E-2</v>
      </c>
      <c r="AG151" s="179">
        <f t="shared" ca="1" si="87"/>
        <v>1.2387381153489392E-2</v>
      </c>
      <c r="AH151" s="179">
        <f t="shared" ca="1" si="88"/>
        <v>9.417431959626887E-3</v>
      </c>
      <c r="AI151" s="179">
        <f t="shared" ca="1" si="89"/>
        <v>1.7085257942898491E-2</v>
      </c>
      <c r="AJ151" s="179">
        <f t="shared" ca="1" si="90"/>
        <v>1.209832401016663E-2</v>
      </c>
      <c r="AK151" s="225"/>
    </row>
    <row r="152" spans="3:37" ht="15.75" x14ac:dyDescent="0.25">
      <c r="C152" s="156">
        <f>'Use Phase'!J306</f>
        <v>240</v>
      </c>
      <c r="D152" s="179">
        <f ca="1">'Use Phase'!AE283</f>
        <v>0.13290744680216232</v>
      </c>
      <c r="E152" s="179">
        <f ca="1">'Use Phase'!AF283</f>
        <v>0.13350375223651173</v>
      </c>
      <c r="F152" s="179">
        <f ca="1">'Use Phase'!AG283</f>
        <v>0.10290510003933037</v>
      </c>
      <c r="G152" s="179">
        <f ca="1">'Use Phase'!AH283</f>
        <v>0.10432238831789949</v>
      </c>
      <c r="H152" s="179">
        <f ca="1">'Use Phase'!AI283</f>
        <v>7.6487584024294911E-2</v>
      </c>
      <c r="I152" s="179">
        <f ca="1">'Use Phase'!AJ283</f>
        <v>0.11680205963217148</v>
      </c>
      <c r="J152" s="179">
        <f ca="1">'Use Phase'!AK283</f>
        <v>8.306082827239529E-2</v>
      </c>
      <c r="K152" s="184"/>
      <c r="L152" s="179">
        <f ca="1">'Use Phase'!AE327</f>
        <v>1.6357349005320605E-2</v>
      </c>
      <c r="M152" s="179">
        <f ca="1">'Use Phase'!AF327</f>
        <v>3.1150178616623166E-2</v>
      </c>
      <c r="N152" s="179">
        <f ca="1">'Use Phase'!AG327</f>
        <v>1.1902066519097561E-2</v>
      </c>
      <c r="O152" s="179">
        <f ca="1">'Use Phase'!AH327</f>
        <v>1.2212523605427336E-2</v>
      </c>
      <c r="P152" s="179">
        <f ca="1">'Use Phase'!AI327</f>
        <v>9.3204508788718235E-3</v>
      </c>
      <c r="Q152" s="179">
        <f ca="1">'Use Phase'!AJ327</f>
        <v>1.671465552861106E-2</v>
      </c>
      <c r="R152" s="179">
        <f ca="1">'Use Phase'!AK327</f>
        <v>1.1889639093972414E-2</v>
      </c>
      <c r="U152" s="239">
        <f t="shared" si="76"/>
        <v>240</v>
      </c>
      <c r="V152" s="179">
        <f t="shared" ca="1" si="77"/>
        <v>0.13290744680216232</v>
      </c>
      <c r="W152" s="179">
        <f t="shared" ca="1" si="79"/>
        <v>0.13350375223651173</v>
      </c>
      <c r="X152" s="179">
        <f t="shared" ca="1" si="80"/>
        <v>0.10290510003933037</v>
      </c>
      <c r="Y152" s="179">
        <f t="shared" ca="1" si="81"/>
        <v>0.10432238831789949</v>
      </c>
      <c r="Z152" s="179">
        <f t="shared" ca="1" si="82"/>
        <v>7.6487584024294911E-2</v>
      </c>
      <c r="AA152" s="179">
        <f t="shared" ca="1" si="83"/>
        <v>0.11680205963217148</v>
      </c>
      <c r="AB152" s="179">
        <f t="shared" ca="1" si="84"/>
        <v>8.306082827239529E-2</v>
      </c>
      <c r="AC152" s="246"/>
      <c r="AD152" s="179">
        <f t="shared" ca="1" si="78"/>
        <v>1.6357349005320605E-2</v>
      </c>
      <c r="AE152" s="179">
        <f t="shared" ca="1" si="85"/>
        <v>3.1150178616623166E-2</v>
      </c>
      <c r="AF152" s="179">
        <f t="shared" ca="1" si="86"/>
        <v>1.1902066519097561E-2</v>
      </c>
      <c r="AG152" s="179">
        <f t="shared" ca="1" si="87"/>
        <v>1.2212523605427336E-2</v>
      </c>
      <c r="AH152" s="179">
        <f t="shared" ca="1" si="88"/>
        <v>9.3204508788718235E-3</v>
      </c>
      <c r="AI152" s="179">
        <f t="shared" ca="1" si="89"/>
        <v>1.671465552861106E-2</v>
      </c>
      <c r="AJ152" s="179">
        <f t="shared" ca="1" si="90"/>
        <v>1.1889639093972414E-2</v>
      </c>
      <c r="AK152" s="225"/>
    </row>
    <row r="153" spans="3:37" ht="15.75" x14ac:dyDescent="0.25">
      <c r="C153" s="156">
        <f>'Use Phase'!J307</f>
        <v>250</v>
      </c>
      <c r="D153" s="179">
        <f ca="1">'Use Phase'!AE284</f>
        <v>0.12957375762572804</v>
      </c>
      <c r="E153" s="179">
        <f ca="1">'Use Phase'!AF284</f>
        <v>0.12987973117930929</v>
      </c>
      <c r="F153" s="179">
        <f ca="1">'Use Phase'!AG284</f>
        <v>0.10077150473340933</v>
      </c>
      <c r="G153" s="179">
        <f ca="1">'Use Phase'!AH284</f>
        <v>0.10213210148083569</v>
      </c>
      <c r="H153" s="179">
        <f ca="1">'Use Phase'!AI284</f>
        <v>7.5144209695581166E-2</v>
      </c>
      <c r="I153" s="179">
        <f ca="1">'Use Phase'!AJ284</f>
        <v>0.1141125859425368</v>
      </c>
      <c r="J153" s="179">
        <f ca="1">'Use Phase'!AK284</f>
        <v>8.145452417375755E-2</v>
      </c>
      <c r="K153" s="184"/>
      <c r="L153" s="179">
        <f ca="1">'Use Phase'!AE328</f>
        <v>1.6030687045107777E-2</v>
      </c>
      <c r="M153" s="179">
        <f ca="1">'Use Phase'!AF328</f>
        <v>3.0187766912818458E-2</v>
      </c>
      <c r="N153" s="179">
        <f ca="1">'Use Phase'!AG328</f>
        <v>1.1753615858333661E-2</v>
      </c>
      <c r="O153" s="179">
        <f ca="1">'Use Phase'!AH328</f>
        <v>1.205165466121024E-2</v>
      </c>
      <c r="P153" s="179">
        <f ca="1">'Use Phase'!AI328</f>
        <v>9.2312282845771667E-3</v>
      </c>
      <c r="Q153" s="179">
        <f ca="1">'Use Phase'!AJ328</f>
        <v>1.6373701307466612E-2</v>
      </c>
      <c r="R153" s="179">
        <f ca="1">'Use Phase'!AK328</f>
        <v>1.1697648971073732E-2</v>
      </c>
      <c r="U153" s="239">
        <f t="shared" si="76"/>
        <v>250</v>
      </c>
      <c r="V153" s="179">
        <f t="shared" ca="1" si="77"/>
        <v>0.12957375762572804</v>
      </c>
      <c r="W153" s="179">
        <f t="shared" ca="1" si="79"/>
        <v>0.12987973117930929</v>
      </c>
      <c r="X153" s="179">
        <f t="shared" ca="1" si="80"/>
        <v>0.10077150473340933</v>
      </c>
      <c r="Y153" s="179">
        <f t="shared" ca="1" si="81"/>
        <v>0.10213210148083569</v>
      </c>
      <c r="Z153" s="179">
        <f t="shared" ca="1" si="82"/>
        <v>7.5144209695581166E-2</v>
      </c>
      <c r="AA153" s="179">
        <f t="shared" ca="1" si="83"/>
        <v>0.1141125859425368</v>
      </c>
      <c r="AB153" s="179">
        <f t="shared" ca="1" si="84"/>
        <v>8.145452417375755E-2</v>
      </c>
      <c r="AC153" s="246"/>
      <c r="AD153" s="179">
        <f t="shared" ca="1" si="78"/>
        <v>1.6030687045107777E-2</v>
      </c>
      <c r="AE153" s="179">
        <f t="shared" ca="1" si="85"/>
        <v>3.0187766912818458E-2</v>
      </c>
      <c r="AF153" s="179">
        <f t="shared" ca="1" si="86"/>
        <v>1.1753615858333661E-2</v>
      </c>
      <c r="AG153" s="179">
        <f t="shared" ca="1" si="87"/>
        <v>1.205165466121024E-2</v>
      </c>
      <c r="AH153" s="179">
        <f t="shared" ca="1" si="88"/>
        <v>9.2312282845771667E-3</v>
      </c>
      <c r="AI153" s="179">
        <f t="shared" ca="1" si="89"/>
        <v>1.6373701307466612E-2</v>
      </c>
      <c r="AJ153" s="179">
        <f t="shared" ca="1" si="90"/>
        <v>1.1697648971073732E-2</v>
      </c>
      <c r="AK153" s="225"/>
    </row>
    <row r="154" spans="3:37" ht="16.5" thickBot="1" x14ac:dyDescent="0.3">
      <c r="C154" s="156">
        <f>'Use Phase'!J308</f>
        <v>260</v>
      </c>
      <c r="D154" s="179">
        <f ca="1">'Use Phase'!AE285</f>
        <v>0.12649650607825022</v>
      </c>
      <c r="E154" s="179">
        <f ca="1">'Use Phase'!AF285</f>
        <v>0.12653448097266096</v>
      </c>
      <c r="F154" s="179">
        <f ca="1">'Use Phase'!AG285</f>
        <v>9.8802032143328361E-2</v>
      </c>
      <c r="G154" s="179">
        <f ca="1">'Use Phase'!AH285</f>
        <v>0.10011029824662292</v>
      </c>
      <c r="H154" s="179">
        <f ca="1">'Use Phase'!AI285</f>
        <v>7.3904171853691566E-2</v>
      </c>
      <c r="I154" s="179">
        <f ca="1">'Use Phase'!AJ285</f>
        <v>0.11162999484441247</v>
      </c>
      <c r="J154" s="179">
        <f ca="1">'Use Phase'!AK285</f>
        <v>7.9971781928861174E-2</v>
      </c>
      <c r="K154" s="184"/>
      <c r="L154" s="188">
        <f ca="1">'Use Phase'!AE329</f>
        <v>1.5729152927988248E-2</v>
      </c>
      <c r="M154" s="179">
        <f ca="1">'Use Phase'!AF329</f>
        <v>2.9299386878537184E-2</v>
      </c>
      <c r="N154" s="179">
        <f ca="1">'Use Phase'!AG329</f>
        <v>1.161658447916698E-2</v>
      </c>
      <c r="O154" s="179">
        <f ca="1">'Use Phase'!AH329</f>
        <v>1.1903160251163693E-2</v>
      </c>
      <c r="P154" s="179">
        <f ca="1">'Use Phase'!AI329</f>
        <v>9.1488689667667111E-3</v>
      </c>
      <c r="Q154" s="179">
        <f ca="1">'Use Phase'!AJ329</f>
        <v>1.6058974334102517E-2</v>
      </c>
      <c r="R154" s="179">
        <f ca="1">'Use Phase'!AK329</f>
        <v>1.1520427319167255E-2</v>
      </c>
      <c r="U154" s="239">
        <f t="shared" si="76"/>
        <v>260</v>
      </c>
      <c r="V154" s="179">
        <f t="shared" ca="1" si="77"/>
        <v>0.12649650607825022</v>
      </c>
      <c r="W154" s="179">
        <f t="shared" ca="1" si="79"/>
        <v>0.12653448097266096</v>
      </c>
      <c r="X154" s="179">
        <f t="shared" ca="1" si="80"/>
        <v>9.8802032143328361E-2</v>
      </c>
      <c r="Y154" s="179">
        <f t="shared" ca="1" si="81"/>
        <v>0.10011029824662292</v>
      </c>
      <c r="Z154" s="179">
        <f t="shared" ca="1" si="82"/>
        <v>7.3904171853691566E-2</v>
      </c>
      <c r="AA154" s="179">
        <f t="shared" ca="1" si="83"/>
        <v>0.11162999484441247</v>
      </c>
      <c r="AB154" s="179">
        <f t="shared" ca="1" si="84"/>
        <v>7.9971781928861174E-2</v>
      </c>
      <c r="AC154" s="246"/>
      <c r="AD154" s="179">
        <f t="shared" ca="1" si="78"/>
        <v>1.5729152927988248E-2</v>
      </c>
      <c r="AE154" s="179">
        <f t="shared" ca="1" si="85"/>
        <v>2.9299386878537184E-2</v>
      </c>
      <c r="AF154" s="179">
        <f t="shared" ca="1" si="86"/>
        <v>1.161658447916698E-2</v>
      </c>
      <c r="AG154" s="179">
        <f t="shared" ca="1" si="87"/>
        <v>1.1903160251163693E-2</v>
      </c>
      <c r="AH154" s="179">
        <f t="shared" ca="1" si="88"/>
        <v>9.1488689667667111E-3</v>
      </c>
      <c r="AI154" s="179">
        <f t="shared" ca="1" si="89"/>
        <v>1.6058974334102517E-2</v>
      </c>
      <c r="AJ154" s="179">
        <f t="shared" ca="1" si="90"/>
        <v>1.1520427319167255E-2</v>
      </c>
      <c r="AK154" s="225"/>
    </row>
    <row r="155" spans="3:37" ht="16.5" thickBot="1" x14ac:dyDescent="0.3">
      <c r="C155" s="156">
        <f>'Use Phase'!J309</f>
        <v>270</v>
      </c>
      <c r="D155" s="179">
        <f ca="1">'Use Phase'!AE286</f>
        <v>0.1236471990898448</v>
      </c>
      <c r="E155" s="179">
        <f ca="1">'Use Phase'!AF286</f>
        <v>0.12343702707761614</v>
      </c>
      <c r="F155" s="179">
        <f ca="1">'Use Phase'!AG286</f>
        <v>9.6978446411771904E-2</v>
      </c>
      <c r="G155" s="179">
        <f ca="1">'Use Phase'!AH286</f>
        <v>9.8238258214944474E-2</v>
      </c>
      <c r="H155" s="179">
        <f ca="1">'Use Phase'!AI286</f>
        <v>7.2755988666756755E-2</v>
      </c>
      <c r="I155" s="163">
        <f ca="1">'Use Phase'!AJ286</f>
        <v>0.10933129938318625</v>
      </c>
      <c r="J155" s="179">
        <f ca="1">'Use Phase'!AK286</f>
        <v>7.859887244284601E-2</v>
      </c>
      <c r="K155" s="184"/>
      <c r="L155" s="179">
        <f ca="1">'Use Phase'!AE330</f>
        <v>1.5449954671396092E-2</v>
      </c>
      <c r="M155" s="179">
        <f ca="1">'Use Phase'!AF330</f>
        <v>2.8476812772721183E-2</v>
      </c>
      <c r="N155" s="179">
        <f ca="1">'Use Phase'!AG330</f>
        <v>1.1489703572531164E-2</v>
      </c>
      <c r="O155" s="179">
        <f ca="1">'Use Phase'!AH330</f>
        <v>1.1765665427046519E-2</v>
      </c>
      <c r="P155" s="179">
        <f ca="1">'Use Phase'!AI330</f>
        <v>9.0726103391644414E-3</v>
      </c>
      <c r="Q155" s="187">
        <f ca="1">'Use Phase'!AJ330</f>
        <v>1.5767560469876492E-2</v>
      </c>
      <c r="R155" s="179">
        <f ca="1">'Use Phase'!AK330</f>
        <v>1.135633319703163E-2</v>
      </c>
      <c r="U155" s="239">
        <f t="shared" si="76"/>
        <v>270</v>
      </c>
      <c r="V155" s="179">
        <f t="shared" ca="1" si="77"/>
        <v>0.1236471990898448</v>
      </c>
      <c r="W155" s="179">
        <f t="shared" ca="1" si="79"/>
        <v>0.12343702707761614</v>
      </c>
      <c r="X155" s="179">
        <f t="shared" ca="1" si="80"/>
        <v>9.6978446411771904E-2</v>
      </c>
      <c r="Y155" s="179">
        <f t="shared" ca="1" si="81"/>
        <v>9.8238258214944474E-2</v>
      </c>
      <c r="Z155" s="179">
        <f t="shared" ca="1" si="82"/>
        <v>7.2755988666756755E-2</v>
      </c>
      <c r="AA155" s="163">
        <f t="shared" ca="1" si="83"/>
        <v>0.10933129938318625</v>
      </c>
      <c r="AB155" s="179">
        <f t="shared" ca="1" si="84"/>
        <v>7.859887244284601E-2</v>
      </c>
      <c r="AC155" s="246"/>
      <c r="AD155" s="179">
        <f t="shared" ca="1" si="78"/>
        <v>1.5449954671396092E-2</v>
      </c>
      <c r="AE155" s="179">
        <f t="shared" ca="1" si="85"/>
        <v>2.8476812772721183E-2</v>
      </c>
      <c r="AF155" s="179">
        <f t="shared" ca="1" si="86"/>
        <v>1.1489703572531164E-2</v>
      </c>
      <c r="AG155" s="179">
        <f t="shared" ca="1" si="87"/>
        <v>1.1765665427046519E-2</v>
      </c>
      <c r="AH155" s="179">
        <f t="shared" ca="1" si="88"/>
        <v>9.0726103391644414E-3</v>
      </c>
      <c r="AI155" s="163">
        <f t="shared" ca="1" si="89"/>
        <v>1.5767560469876492E-2</v>
      </c>
      <c r="AJ155" s="179">
        <f t="shared" ca="1" si="90"/>
        <v>1.135633319703163E-2</v>
      </c>
      <c r="AK155" s="225"/>
    </row>
    <row r="156" spans="3:37" ht="15.75" x14ac:dyDescent="0.25">
      <c r="C156" s="156">
        <f>'Use Phase'!J310</f>
        <v>280</v>
      </c>
      <c r="D156" s="179">
        <f ca="1">'Use Phase'!AE287</f>
        <v>0.12100141402918263</v>
      </c>
      <c r="E156" s="179">
        <f ca="1">'Use Phase'!AF287</f>
        <v>0.12056081988936027</v>
      </c>
      <c r="F156" s="179">
        <f ca="1">'Use Phase'!AG287</f>
        <v>9.5285116803898062E-2</v>
      </c>
      <c r="G156" s="179">
        <f ca="1">'Use Phase'!AH287</f>
        <v>9.6499935328385883E-2</v>
      </c>
      <c r="H156" s="179">
        <f ca="1">'Use Phase'!AI287</f>
        <v>7.1689818564602992E-2</v>
      </c>
      <c r="I156" s="179">
        <f ca="1">'Use Phase'!AJ287</f>
        <v>0.10719679645490476</v>
      </c>
      <c r="J156" s="179">
        <f ca="1">'Use Phase'!AK287</f>
        <v>7.7324027920117624E-2</v>
      </c>
      <c r="K156" s="184"/>
      <c r="L156" s="179">
        <f ca="1">'Use Phase'!AE331</f>
        <v>1.5190699147417656E-2</v>
      </c>
      <c r="M156" s="179">
        <f ca="1">'Use Phase'!AF331</f>
        <v>2.7712993960177758E-2</v>
      </c>
      <c r="N156" s="179">
        <f ca="1">'Use Phase'!AG331</f>
        <v>1.1371885587797909E-2</v>
      </c>
      <c r="O156" s="179">
        <f ca="1">'Use Phase'!AH331</f>
        <v>1.1637991661794857E-2</v>
      </c>
      <c r="P156" s="179">
        <f ca="1">'Use Phase'!AI331</f>
        <v>9.0017987563909014E-3</v>
      </c>
      <c r="Q156" s="179">
        <f ca="1">'Use Phase'!AJ331</f>
        <v>1.5496961881666622E-2</v>
      </c>
      <c r="R156" s="179">
        <f ca="1">'Use Phase'!AK331</f>
        <v>1.1203960083619978E-2</v>
      </c>
      <c r="U156" s="240">
        <f t="shared" si="76"/>
        <v>280</v>
      </c>
      <c r="V156" s="179">
        <f t="shared" ca="1" si="77"/>
        <v>0.12100141402918263</v>
      </c>
      <c r="W156" s="179">
        <f t="shared" ca="1" si="79"/>
        <v>0.12056081988936027</v>
      </c>
      <c r="X156" s="179">
        <f t="shared" ca="1" si="80"/>
        <v>9.5285116803898062E-2</v>
      </c>
      <c r="Y156" s="179">
        <f t="shared" ca="1" si="81"/>
        <v>9.6499935328385883E-2</v>
      </c>
      <c r="Z156" s="179">
        <f t="shared" ca="1" si="82"/>
        <v>7.1689818564602992E-2</v>
      </c>
      <c r="AA156" s="179">
        <f t="shared" ca="1" si="83"/>
        <v>0.10719679645490476</v>
      </c>
      <c r="AB156" s="179">
        <f t="shared" ca="1" si="84"/>
        <v>7.7324027920117624E-2</v>
      </c>
      <c r="AC156" s="246"/>
      <c r="AD156" s="179">
        <f t="shared" ca="1" si="78"/>
        <v>1.5190699147417656E-2</v>
      </c>
      <c r="AE156" s="179">
        <f t="shared" ca="1" si="85"/>
        <v>2.7712993960177758E-2</v>
      </c>
      <c r="AF156" s="179">
        <f t="shared" ca="1" si="86"/>
        <v>1.1371885587797909E-2</v>
      </c>
      <c r="AG156" s="179">
        <f t="shared" ca="1" si="87"/>
        <v>1.1637991661794857E-2</v>
      </c>
      <c r="AH156" s="179">
        <f t="shared" ca="1" si="88"/>
        <v>9.0017987563909014E-3</v>
      </c>
      <c r="AI156" s="179">
        <f t="shared" ca="1" si="89"/>
        <v>1.5496961881666622E-2</v>
      </c>
      <c r="AJ156" s="179">
        <f t="shared" ca="1" si="90"/>
        <v>1.1203960083619978E-2</v>
      </c>
      <c r="AK156" s="225"/>
    </row>
    <row r="157" spans="3:37" x14ac:dyDescent="0.25">
      <c r="U157" s="225"/>
      <c r="V157" s="225"/>
      <c r="W157" s="225"/>
      <c r="X157" s="225"/>
      <c r="Y157" s="225"/>
      <c r="Z157" s="225"/>
      <c r="AA157" s="225"/>
      <c r="AB157" s="243"/>
      <c r="AC157" s="225"/>
      <c r="AD157" s="245"/>
      <c r="AE157" s="225"/>
      <c r="AF157" s="225"/>
      <c r="AG157" s="225"/>
      <c r="AH157" s="225"/>
      <c r="AI157" s="225"/>
      <c r="AJ157" s="243"/>
      <c r="AK157" s="225"/>
    </row>
  </sheetData>
  <mergeCells count="32">
    <mergeCell ref="V94:AB94"/>
    <mergeCell ref="AD94:AJ94"/>
    <mergeCell ref="V27:AB27"/>
    <mergeCell ref="AD27:AJ27"/>
    <mergeCell ref="V74:AB74"/>
    <mergeCell ref="AD74:AJ74"/>
    <mergeCell ref="AD7:AJ7"/>
    <mergeCell ref="V7:AB7"/>
    <mergeCell ref="V50:AB50"/>
    <mergeCell ref="AD50:AJ50"/>
    <mergeCell ref="V59:AB59"/>
    <mergeCell ref="AD59:AJ59"/>
    <mergeCell ref="D117:J117"/>
    <mergeCell ref="L117:R117"/>
    <mergeCell ref="V117:AB117"/>
    <mergeCell ref="AD117:AJ117"/>
    <mergeCell ref="D137:J137"/>
    <mergeCell ref="L137:R137"/>
    <mergeCell ref="V137:AB137"/>
    <mergeCell ref="AD137:AJ137"/>
    <mergeCell ref="D7:J7"/>
    <mergeCell ref="L7:R7"/>
    <mergeCell ref="L27:R27"/>
    <mergeCell ref="D27:J27"/>
    <mergeCell ref="D50:J50"/>
    <mergeCell ref="L50:R50"/>
    <mergeCell ref="L94:R94"/>
    <mergeCell ref="D94:J94"/>
    <mergeCell ref="D74:J74"/>
    <mergeCell ref="L74:R74"/>
    <mergeCell ref="D59:J59"/>
    <mergeCell ref="L59:R59"/>
  </mergeCells>
  <conditionalFormatting sqref="B68:J68">
    <cfRule type="colorScale" priority="7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75:J87 D89:J90 D88:F88 H88:J88 D93:J93 D91:E91 G91:J91 E92:J92">
    <cfRule type="colorScale" priority="7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14:J115">
    <cfRule type="colorScale" priority="7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8:J16 D18:J18 D17:F17 H17:I17 D20:J26 D19:E19 G19:J19">
    <cfRule type="colorScale" priority="5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68:R68">
    <cfRule type="colorScale" priority="7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114:R115">
    <cfRule type="colorScale" priority="7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75:R78 L80:R80 L79:M79 O79:R79 L82:R93 L81:O81 Q81:R81">
    <cfRule type="colorScale" priority="6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95:J106 D108:J108 D107:E107 H107:J107 D110:J113 D109:G109 I109:J109">
    <cfRule type="colorScale" priority="6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95:R96 L113:R113 M111:R111 L112:Q112 L99:R110 L97:M97 O97:R97 L98:N98 P98:R98">
    <cfRule type="colorScale" priority="6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8:R12 L22:R26 L21 N21:R21 L13:M13 O13:R13">
    <cfRule type="colorScale" priority="6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41:R46 L28:R32 L33:O33 Q33:R33">
    <cfRule type="colorScale" priority="6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8:J33 D41:J46">
    <cfRule type="colorScale" priority="6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18:J123 D134:J136 F133:J133 D131:J132 D130:E130 H130:J130 D129:G129 I129:J129 D125:J128 D124:I124">
    <cfRule type="colorScale" priority="5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118:R121 L123:R136 L122:M122 O122:R122">
    <cfRule type="colorScale" priority="5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38:J141 D144:J149 D142:G142 I142:J142 D151:J156 D150:E150 H150:J150 D143:I143">
    <cfRule type="colorScale" priority="5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138:R138 L155:R156 M154:R154 L141:R153 L139:M139 O139:R139 L140:N140 P140:R140">
    <cfRule type="colorScale" priority="5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14:R19 L20:N20 P20:R20">
    <cfRule type="colorScale" priority="5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8:R12 L22:R26 L21 N21:R21 L20:N20 P20:R20 L14:R19 L13:M13 O13:R13">
    <cfRule type="colorScale" priority="5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4:J35 D39:J40 D37:E37 G37:J37 D36:F36 H36:J36 D38:G38 I38:J38">
    <cfRule type="colorScale" priority="5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8:J35 D39:J46 D37:E37 G37:J37 D36:F36 H36:J36 D38:G38 I38:J38">
    <cfRule type="colorScale" priority="5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34:R35 L36:Q36 L37:R40">
    <cfRule type="colorScale" priority="5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34:R35 L36:Q36 L37:R40">
    <cfRule type="colorScale" priority="5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36:Q36 L28:R32 L37:R46 L34:R35 L33:O33 Q33:R33">
    <cfRule type="colorScale" priority="5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40">
    <cfRule type="colorScale" priority="5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40">
    <cfRule type="colorScale" priority="5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28:R32 L34:R35 L33:O33 Q33:R33 L37:R46 L36:Q36">
    <cfRule type="colorScale" priority="5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32">
    <cfRule type="colorScale" priority="5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32">
    <cfRule type="colorScale" priority="5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32">
    <cfRule type="colorScale" priority="5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32">
    <cfRule type="colorScale" priority="5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32">
    <cfRule type="colorScale" priority="5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32">
    <cfRule type="colorScale" priority="5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7:J58 D51:J51 D53:J55 D52:I52">
    <cfRule type="colorScale" priority="5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7:E58 D54:J56">
    <cfRule type="colorScale" priority="5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1:J51 D52:I52 D53:J58">
    <cfRule type="colorScale" priority="5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51:R55 L57:R58">
    <cfRule type="colorScale" priority="5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57:M58 L54:R56">
    <cfRule type="colorScale" priority="5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51:R58">
    <cfRule type="colorScale" priority="5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66:R67 L61:R61 L60:M60 P60:R60 L63:R64 L62:Q62">
    <cfRule type="colorScale" priority="5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66:M67 L63:R65">
    <cfRule type="colorScale" priority="5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61:R61 L60:M60 P60:R60 L63:R67 L62:Q62">
    <cfRule type="colorScale" priority="5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60:J63 D66:J67 D64:F64 I64:J64">
    <cfRule type="colorScale" priority="5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63:J63 D65:E67 G65:J65 D64:F64 I64:J64">
    <cfRule type="colorScale" priority="5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60:J63 D66:J67 D65:E65 G65:J65 D64:F64 I64:J64">
    <cfRule type="colorScale" priority="5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56">
    <cfRule type="colorScale" priority="5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5:H65">
    <cfRule type="colorScale" priority="5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5:H65">
    <cfRule type="colorScale" priority="5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1:J51 D53:J58 D52:I52">
    <cfRule type="colorScale" priority="4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50:R58">
    <cfRule type="colorScale" priority="5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6">
    <cfRule type="colorScale" priority="5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6">
    <cfRule type="colorScale" priority="5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58">
    <cfRule type="colorScale" priority="5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58">
    <cfRule type="colorScale" priority="5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58">
    <cfRule type="colorScale" priority="5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61:R61 L60:M60 P60:R60 L63:R67 L62:Q62">
    <cfRule type="colorScale" priority="4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21">
    <cfRule type="colorScale" priority="4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21">
    <cfRule type="colorScale" priority="4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21">
    <cfRule type="colorScale" priority="4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21">
    <cfRule type="colorScale" priority="4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21">
    <cfRule type="colorScale" priority="4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20">
    <cfRule type="colorScale" priority="4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20">
    <cfRule type="colorScale" priority="4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20">
    <cfRule type="colorScale" priority="4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20">
    <cfRule type="colorScale" priority="4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20">
    <cfRule type="colorScale" priority="4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13">
    <cfRule type="colorScale" priority="4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13">
    <cfRule type="colorScale" priority="4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13">
    <cfRule type="colorScale" priority="4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13">
    <cfRule type="colorScale" priority="4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13">
    <cfRule type="colorScale" priority="4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7">
    <cfRule type="colorScale" priority="4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7">
    <cfRule type="colorScale" priority="4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7">
    <cfRule type="colorScale" priority="4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7">
    <cfRule type="colorScale" priority="4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7">
    <cfRule type="colorScale" priority="4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9">
    <cfRule type="colorScale" priority="4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9">
    <cfRule type="colorScale" priority="4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9">
    <cfRule type="colorScale" priority="4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9">
    <cfRule type="colorScale" priority="4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9">
    <cfRule type="colorScale" priority="4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17">
    <cfRule type="colorScale" priority="4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17">
    <cfRule type="colorScale" priority="4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17">
    <cfRule type="colorScale" priority="4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17">
    <cfRule type="colorScale" priority="4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17">
    <cfRule type="colorScale" priority="4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33">
    <cfRule type="colorScale" priority="4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33">
    <cfRule type="colorScale" priority="4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33">
    <cfRule type="colorScale" priority="4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33">
    <cfRule type="colorScale" priority="4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33">
    <cfRule type="colorScale" priority="4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37">
    <cfRule type="colorScale" priority="4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37">
    <cfRule type="colorScale" priority="4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37">
    <cfRule type="colorScale" priority="4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37">
    <cfRule type="colorScale" priority="4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37">
    <cfRule type="colorScale" priority="4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6">
    <cfRule type="colorScale" priority="4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6">
    <cfRule type="colorScale" priority="4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6">
    <cfRule type="colorScale" priority="4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6">
    <cfRule type="colorScale" priority="4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6">
    <cfRule type="colorScale" priority="4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8">
    <cfRule type="colorScale" priority="4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8">
    <cfRule type="colorScale" priority="4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8">
    <cfRule type="colorScale" priority="4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8">
    <cfRule type="colorScale" priority="4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8">
    <cfRule type="colorScale" priority="4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36">
    <cfRule type="colorScale" priority="4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36">
    <cfRule type="colorScale" priority="4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36">
    <cfRule type="colorScale" priority="4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36">
    <cfRule type="colorScale" priority="4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36">
    <cfRule type="colorScale" priority="4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52">
    <cfRule type="colorScale" priority="4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52">
    <cfRule type="colorScale" priority="4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52">
    <cfRule type="colorScale" priority="4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52">
    <cfRule type="colorScale" priority="4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52">
    <cfRule type="colorScale" priority="4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65">
    <cfRule type="colorScale" priority="4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65">
    <cfRule type="colorScale" priority="4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65">
    <cfRule type="colorScale" priority="4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65">
    <cfRule type="colorScale" priority="4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65">
    <cfRule type="colorScale" priority="4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4">
    <cfRule type="colorScale" priority="4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4">
    <cfRule type="colorScale" priority="4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4">
    <cfRule type="colorScale" priority="4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4">
    <cfRule type="colorScale" priority="4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4">
    <cfRule type="colorScale" priority="4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64">
    <cfRule type="colorScale" priority="4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64">
    <cfRule type="colorScale" priority="4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64">
    <cfRule type="colorScale" priority="4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64">
    <cfRule type="colorScale" priority="4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64">
    <cfRule type="colorScale" priority="4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60">
    <cfRule type="colorScale" priority="4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60">
    <cfRule type="colorScale" priority="4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60">
    <cfRule type="colorScale" priority="4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60">
    <cfRule type="colorScale" priority="4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60">
    <cfRule type="colorScale" priority="4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60">
    <cfRule type="colorScale" priority="4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60">
    <cfRule type="colorScale" priority="4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60">
    <cfRule type="colorScale" priority="4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60">
    <cfRule type="colorScale" priority="4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60">
    <cfRule type="colorScale" priority="4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62">
    <cfRule type="colorScale" priority="4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62">
    <cfRule type="colorScale" priority="4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62">
    <cfRule type="colorScale" priority="4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62">
    <cfRule type="colorScale" priority="4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62">
    <cfRule type="colorScale" priority="4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8">
    <cfRule type="colorScale" priority="4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8">
    <cfRule type="colorScale" priority="4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8">
    <cfRule type="colorScale" priority="4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8">
    <cfRule type="colorScale" priority="4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8">
    <cfRule type="colorScale" priority="4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91">
    <cfRule type="colorScale" priority="4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91">
    <cfRule type="colorScale" priority="4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91">
    <cfRule type="colorScale" priority="3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91">
    <cfRule type="colorScale" priority="4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91">
    <cfRule type="colorScale" priority="3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92">
    <cfRule type="colorScale" priority="3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92">
    <cfRule type="colorScale" priority="3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92">
    <cfRule type="colorScale" priority="3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92">
    <cfRule type="colorScale" priority="3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92">
    <cfRule type="colorScale" priority="3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79">
    <cfRule type="colorScale" priority="3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79">
    <cfRule type="colorScale" priority="3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79">
    <cfRule type="colorScale" priority="3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79">
    <cfRule type="colorScale" priority="3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79">
    <cfRule type="colorScale" priority="3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81">
    <cfRule type="colorScale" priority="3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81">
    <cfRule type="colorScale" priority="3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81">
    <cfRule type="colorScale" priority="3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81">
    <cfRule type="colorScale" priority="3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81">
    <cfRule type="colorScale" priority="3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07">
    <cfRule type="colorScale" priority="3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07">
    <cfRule type="colorScale" priority="3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07">
    <cfRule type="colorScale" priority="3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07">
    <cfRule type="colorScale" priority="3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07">
    <cfRule type="colorScale" priority="3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7">
    <cfRule type="colorScale" priority="3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7">
    <cfRule type="colorScale" priority="3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7">
    <cfRule type="colorScale" priority="3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7">
    <cfRule type="colorScale" priority="3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7">
    <cfRule type="colorScale" priority="3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09">
    <cfRule type="colorScale" priority="3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09">
    <cfRule type="colorScale" priority="3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09">
    <cfRule type="colorScale" priority="3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09">
    <cfRule type="colorScale" priority="3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09">
    <cfRule type="colorScale" priority="3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111">
    <cfRule type="colorScale" priority="3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111">
    <cfRule type="colorScale" priority="3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111">
    <cfRule type="colorScale" priority="3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111">
    <cfRule type="colorScale" priority="3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111">
    <cfRule type="colorScale" priority="3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112">
    <cfRule type="colorScale" priority="3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112">
    <cfRule type="colorScale" priority="3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112">
    <cfRule type="colorScale" priority="3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112">
    <cfRule type="colorScale" priority="3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112">
    <cfRule type="colorScale" priority="3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97">
    <cfRule type="colorScale" priority="3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97">
    <cfRule type="colorScale" priority="3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97">
    <cfRule type="colorScale" priority="3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97">
    <cfRule type="colorScale" priority="3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97">
    <cfRule type="colorScale" priority="3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98">
    <cfRule type="colorScale" priority="3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98">
    <cfRule type="colorScale" priority="3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98">
    <cfRule type="colorScale" priority="3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98">
    <cfRule type="colorScale" priority="3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98">
    <cfRule type="colorScale" priority="3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33">
    <cfRule type="colorScale" priority="3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33">
    <cfRule type="colorScale" priority="3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33">
    <cfRule type="colorScale" priority="3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33">
    <cfRule type="colorScale" priority="3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33">
    <cfRule type="colorScale" priority="3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33">
    <cfRule type="colorScale" priority="3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33">
    <cfRule type="colorScale" priority="3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33">
    <cfRule type="colorScale" priority="3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33">
    <cfRule type="colorScale" priority="3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33">
    <cfRule type="colorScale" priority="3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30">
    <cfRule type="colorScale" priority="3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30">
    <cfRule type="colorScale" priority="3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30">
    <cfRule type="colorScale" priority="3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30">
    <cfRule type="colorScale" priority="3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30">
    <cfRule type="colorScale" priority="3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30">
    <cfRule type="colorScale" priority="3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30">
    <cfRule type="colorScale" priority="3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30">
    <cfRule type="colorScale" priority="3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30">
    <cfRule type="colorScale" priority="3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30">
    <cfRule type="colorScale" priority="3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29">
    <cfRule type="colorScale" priority="3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29">
    <cfRule type="colorScale" priority="3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29">
    <cfRule type="colorScale" priority="3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29">
    <cfRule type="colorScale" priority="3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29">
    <cfRule type="colorScale" priority="3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124">
    <cfRule type="colorScale" priority="3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124">
    <cfRule type="colorScale" priority="3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124">
    <cfRule type="colorScale" priority="3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124">
    <cfRule type="colorScale" priority="3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124">
    <cfRule type="colorScale" priority="3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122">
    <cfRule type="colorScale" priority="3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122">
    <cfRule type="colorScale" priority="3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122">
    <cfRule type="colorScale" priority="3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122">
    <cfRule type="colorScale" priority="3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122">
    <cfRule type="colorScale" priority="3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42">
    <cfRule type="colorScale" priority="3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42">
    <cfRule type="colorScale" priority="3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42">
    <cfRule type="colorScale" priority="3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42">
    <cfRule type="colorScale" priority="3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42">
    <cfRule type="colorScale" priority="3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50">
    <cfRule type="colorScale" priority="3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50">
    <cfRule type="colorScale" priority="3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50">
    <cfRule type="colorScale" priority="3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50">
    <cfRule type="colorScale" priority="3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50">
    <cfRule type="colorScale" priority="3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50">
    <cfRule type="colorScale" priority="3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50">
    <cfRule type="colorScale" priority="3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50">
    <cfRule type="colorScale" priority="2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50">
    <cfRule type="colorScale" priority="3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50">
    <cfRule type="colorScale" priority="2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143">
    <cfRule type="colorScale" priority="2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143">
    <cfRule type="colorScale" priority="2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143">
    <cfRule type="colorScale" priority="2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143">
    <cfRule type="colorScale" priority="2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143">
    <cfRule type="colorScale" priority="2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154">
    <cfRule type="colorScale" priority="2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154">
    <cfRule type="colorScale" priority="2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154">
    <cfRule type="colorScale" priority="2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154">
    <cfRule type="colorScale" priority="2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154">
    <cfRule type="colorScale" priority="2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139">
    <cfRule type="colorScale" priority="2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139">
    <cfRule type="colorScale" priority="2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139">
    <cfRule type="colorScale" priority="2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139">
    <cfRule type="colorScale" priority="2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139">
    <cfRule type="colorScale" priority="2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140">
    <cfRule type="colorScale" priority="2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140">
    <cfRule type="colorScale" priority="2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140">
    <cfRule type="colorScale" priority="2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140">
    <cfRule type="colorScale" priority="2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140">
    <cfRule type="colorScale" priority="2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138:R156">
    <cfRule type="colorScale" priority="2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38:J156">
    <cfRule type="colorScale" priority="2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118:R136">
    <cfRule type="colorScale" priority="2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18:J136">
    <cfRule type="colorScale" priority="2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95:J113">
    <cfRule type="colorScale" priority="2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95:R113">
    <cfRule type="colorScale" priority="2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75:R93">
    <cfRule type="colorScale" priority="2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75:J93">
    <cfRule type="colorScale" priority="2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60:J67">
    <cfRule type="colorScale" priority="2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60:R67">
    <cfRule type="colorScale" priority="2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8:J46">
    <cfRule type="colorScale" priority="2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28:R46">
    <cfRule type="colorScale" priority="2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8:R26">
    <cfRule type="colorScale" priority="2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8:J26">
    <cfRule type="colorScale" priority="2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8:AB26">
    <cfRule type="colorScale" priority="168">
      <colorScale>
        <cfvo type="num" val="$AA$26"/>
        <cfvo type="num" val="$AA$14"/>
        <cfvo type="num" val="$AA$8"/>
        <color rgb="FF92D050"/>
        <color rgb="FFFFEB84"/>
        <color rgb="FFFF0000"/>
      </colorScale>
    </cfRule>
    <cfRule type="colorScale" priority="262">
      <colorScale>
        <cfvo type="num" val="$AA$26"/>
        <cfvo type="num" val="$AA$14"/>
        <cfvo type="num" val="$AA$8"/>
        <color rgb="FF00B050"/>
        <color rgb="FFFFEB84"/>
        <color rgb="FFFF0000"/>
      </colorScale>
    </cfRule>
    <cfRule type="colorScale" priority="263">
      <colorScale>
        <cfvo type="num" val="$AA$26"/>
        <cfvo type="num" val="$AA$14"/>
        <cfvo type="num" val="$AA$8"/>
        <color rgb="FF92D050"/>
        <color rgb="FFFFEB84"/>
        <color rgb="FFFF7979"/>
      </colorScale>
    </cfRule>
  </conditionalFormatting>
  <conditionalFormatting sqref="AD8:AJ26">
    <cfRule type="colorScale" priority="259">
      <colorScale>
        <cfvo type="num" val="$AI$26"/>
        <cfvo type="num" val="$AI$14"/>
        <cfvo type="num" val="$AI$8"/>
        <color rgb="FF92D050"/>
        <color rgb="FFFFEB84"/>
        <color rgb="FFFF0000"/>
      </colorScale>
    </cfRule>
    <cfRule type="colorScale" priority="260">
      <colorScale>
        <cfvo type="num" val="$AA$26"/>
        <cfvo type="num" val="$AA$14"/>
        <cfvo type="num" val="$AA$8"/>
        <color rgb="FF00B050"/>
        <color rgb="FFFFEB84"/>
        <color rgb="FFFF0000"/>
      </colorScale>
    </cfRule>
    <cfRule type="colorScale" priority="261">
      <colorScale>
        <cfvo type="num" val="$AA$26"/>
        <cfvo type="num" val="$AA$14"/>
        <cfvo type="num" val="$AA$8"/>
        <color rgb="FF92D050"/>
        <color rgb="FFFFEB84"/>
        <color rgb="FFFF7979"/>
      </colorScale>
    </cfRule>
  </conditionalFormatting>
  <conditionalFormatting sqref="V28:AB46">
    <cfRule type="colorScale" priority="258">
      <colorScale>
        <cfvo type="num" val="$AA$46"/>
        <cfvo type="num" val="$AA$34"/>
        <cfvo type="num" val="$AA$28"/>
        <color rgb="FF92D050"/>
        <color rgb="FFFFEB84"/>
        <color rgb="FFFF0000"/>
      </colorScale>
    </cfRule>
  </conditionalFormatting>
  <conditionalFormatting sqref="AD28:AJ46">
    <cfRule type="colorScale" priority="257">
      <colorScale>
        <cfvo type="num" val="$AI$46"/>
        <cfvo type="num" val="$AI$34"/>
        <cfvo type="num" val="$AI$28"/>
        <color rgb="FF92D050"/>
        <color rgb="FFFFEB84"/>
        <color rgb="FFFF0000"/>
      </colorScale>
    </cfRule>
  </conditionalFormatting>
  <conditionalFormatting sqref="V51:AB51 V53:AB55 V52:AA52 X56:AA56 V57:AB58">
    <cfRule type="colorScale" priority="2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57:AA58 V54:AB56">
    <cfRule type="colorScale" priority="2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51:AB51 V52:AA52 V53:AB58">
    <cfRule type="colorScale" priority="2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51:AJ58">
    <cfRule type="colorScale" priority="170">
      <colorScale>
        <cfvo type="num" val="$AI$58"/>
        <cfvo type="num" val="$AI$53"/>
        <cfvo type="num" val="$AI$51"/>
        <color rgb="FF92D050"/>
        <color rgb="FFFFEB84"/>
        <color rgb="FFFF0000"/>
      </colorScale>
    </cfRule>
    <cfRule type="colorScale" priority="172">
      <colorScale>
        <cfvo type="num" val="$AI$58"/>
        <cfvo type="num" val="$AI$53"/>
        <cfvo type="num" val="$AI$51"/>
        <color rgb="FF00B050"/>
        <color rgb="FFFFEB84"/>
        <color rgb="FFFF0000"/>
      </colorScale>
    </cfRule>
    <cfRule type="colorScale" priority="2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54:AJ58">
    <cfRule type="colorScale" priority="2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51:AJ58">
    <cfRule type="colorScale" priority="2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66:AJ67 AD60:AD61 AD63:AJ64 AD62:AI62 AI60:AJ61">
    <cfRule type="colorScale" priority="2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66:AE67 AD63:AJ65">
    <cfRule type="colorScale" priority="2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60:AD61 AD63:AJ67 AD62:AI62 AI60:AJ61">
    <cfRule type="colorScale" priority="2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60:AB63 V66:AB67 V64:X64 AA64:AB64 W64:Z66">
    <cfRule type="colorScale" priority="2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63:AB63 V65:W67 Y65:AB65 V64:X64 AA64:AB64 W64:Z66">
    <cfRule type="colorScale" priority="2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60:AB63 V66:AB67 V65:W65 Y65:AB65 V64:X64 AA64:AB64 W64:Z66">
    <cfRule type="colorScale" priority="2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56">
    <cfRule type="colorScale" priority="2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65:Z65">
    <cfRule type="colorScale" priority="2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65:Z65">
    <cfRule type="colorScale" priority="2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51:AB51 V52:AA52 V53:AB58">
    <cfRule type="colorScale" priority="2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50:AJ58">
    <cfRule type="colorScale" priority="2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56">
    <cfRule type="colorScale" priority="2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56">
    <cfRule type="colorScale" priority="2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58">
    <cfRule type="colorScale" priority="2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58">
    <cfRule type="colorScale" priority="2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58">
    <cfRule type="colorScale" priority="2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60:AD61 AD63:AJ67 AD62:AI62 AI60:AJ61">
    <cfRule type="colorScale" priority="2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52">
    <cfRule type="colorScale" priority="2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52">
    <cfRule type="colorScale" priority="2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52">
    <cfRule type="colorScale" priority="2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52">
    <cfRule type="colorScale" priority="2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52">
    <cfRule type="colorScale" priority="2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65">
    <cfRule type="colorScale" priority="2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65">
    <cfRule type="colorScale" priority="2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65">
    <cfRule type="colorScale" priority="2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65">
    <cfRule type="colorScale" priority="2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65">
    <cfRule type="colorScale" priority="2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64">
    <cfRule type="colorScale" priority="2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64">
    <cfRule type="colorScale" priority="2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64">
    <cfRule type="colorScale" priority="2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64">
    <cfRule type="colorScale" priority="2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64">
    <cfRule type="colorScale" priority="2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64">
    <cfRule type="colorScale" priority="2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64">
    <cfRule type="colorScale" priority="2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64">
    <cfRule type="colorScale" priority="2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64">
    <cfRule type="colorScale" priority="2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64">
    <cfRule type="colorScale" priority="2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J62">
    <cfRule type="colorScale" priority="2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J62">
    <cfRule type="colorScale" priority="2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J62">
    <cfRule type="colorScale" priority="1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J62">
    <cfRule type="colorScale" priority="1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J62">
    <cfRule type="colorScale" priority="1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60:AB67">
    <cfRule type="colorScale" priority="171">
      <colorScale>
        <cfvo type="num" val="$AA$67"/>
        <cfvo type="num" val="$AA$62"/>
        <cfvo type="num" val="$AA$60"/>
        <color rgb="FF92D050"/>
        <color rgb="FFFFEB84"/>
        <color rgb="FFFF0000"/>
      </colorScale>
    </cfRule>
    <cfRule type="colorScale" priority="1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62:AJ67 AD60:AD61 AI60:AJ61">
    <cfRule type="colorScale" priority="1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E60:AH61">
    <cfRule type="colorScale" priority="1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E60:AH61">
    <cfRule type="colorScale" priority="1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E60:AH61">
    <cfRule type="colorScale" priority="1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61:AH61">
    <cfRule type="colorScale" priority="1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61:AH61">
    <cfRule type="colorScale" priority="1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61">
    <cfRule type="colorScale" priority="1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61">
    <cfRule type="colorScale" priority="1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61">
    <cfRule type="colorScale" priority="1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61">
    <cfRule type="colorScale" priority="1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61">
    <cfRule type="colorScale" priority="1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60">
    <cfRule type="colorScale" priority="1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60">
    <cfRule type="colorScale" priority="1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60">
    <cfRule type="colorScale" priority="1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60">
    <cfRule type="colorScale" priority="1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60">
    <cfRule type="colorScale" priority="1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60">
    <cfRule type="colorScale" priority="1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60">
    <cfRule type="colorScale" priority="1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60">
    <cfRule type="colorScale" priority="1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60">
    <cfRule type="colorScale" priority="1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60">
    <cfRule type="colorScale" priority="1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E60:AH61">
    <cfRule type="colorScale" priority="1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51:AB58">
    <cfRule type="colorScale" priority="173">
      <colorScale>
        <cfvo type="num" val="$AA$58"/>
        <cfvo type="num" val="$AA$53"/>
        <cfvo type="num" val="$AA$51"/>
        <color rgb="FF92D050"/>
        <color rgb="FFFFEB84"/>
        <color rgb="FFFF0000"/>
      </colorScale>
    </cfRule>
  </conditionalFormatting>
  <conditionalFormatting sqref="AD60:AJ67">
    <cfRule type="colorScale" priority="169">
      <colorScale>
        <cfvo type="num" val="$AI$67"/>
        <cfvo type="num" val="$AI$62"/>
        <cfvo type="num" val="$AI$60"/>
        <color rgb="FF92D050"/>
        <color rgb="FFFFEB84"/>
        <color rgb="FFFF0000"/>
      </colorScale>
    </cfRule>
  </conditionalFormatting>
  <conditionalFormatting sqref="V75:AB87 V89:AB90 Z88:AB88 V93:AB93 Y91:AB91 W92:AB92 V88:Y92">
    <cfRule type="colorScale" priority="1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88">
    <cfRule type="colorScale" priority="1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88">
    <cfRule type="colorScale" priority="1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88">
    <cfRule type="colorScale" priority="1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88">
    <cfRule type="colorScale" priority="1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88">
    <cfRule type="colorScale" priority="1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91">
    <cfRule type="colorScale" priority="1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91">
    <cfRule type="colorScale" priority="1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91">
    <cfRule type="colorScale" priority="1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91">
    <cfRule type="colorScale" priority="1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91">
    <cfRule type="colorScale" priority="1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92">
    <cfRule type="colorScale" priority="1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92">
    <cfRule type="colorScale" priority="1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92">
    <cfRule type="colorScale" priority="1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92">
    <cfRule type="colorScale" priority="1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92">
    <cfRule type="colorScale" priority="1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75:AB93">
    <cfRule type="colorScale" priority="95">
      <colorScale>
        <cfvo type="num" val="$AA$93"/>
        <cfvo type="num" val="$AA$92"/>
        <cfvo type="num" val="$AA$75"/>
        <color rgb="FF92D050"/>
        <color rgb="FFFFEB84"/>
        <color rgb="FFFF0000"/>
      </colorScale>
    </cfRule>
    <cfRule type="colorScale" priority="1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75:AJ78 AD80:AJ80 AD79:AE79 AG79:AJ79 AD82:AJ93 AD81:AG81 AI81:AJ81">
    <cfRule type="colorScale" priority="1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79">
    <cfRule type="colorScale" priority="1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79">
    <cfRule type="colorScale" priority="1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79">
    <cfRule type="colorScale" priority="1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79">
    <cfRule type="colorScale" priority="1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79">
    <cfRule type="colorScale" priority="1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81">
    <cfRule type="colorScale" priority="1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81">
    <cfRule type="colorScale" priority="1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81">
    <cfRule type="colorScale" priority="1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81">
    <cfRule type="colorScale" priority="1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81">
    <cfRule type="colorScale" priority="1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75:AJ93">
    <cfRule type="colorScale" priority="94">
      <colorScale>
        <cfvo type="num" val="$AI$93"/>
        <cfvo type="num" val="$AI$92"/>
        <cfvo type="num" val="$AI$75"/>
        <color rgb="FF92D050"/>
        <color rgb="FFFFEB84"/>
        <color rgb="FFFF0000"/>
      </colorScale>
    </cfRule>
    <cfRule type="colorScale" priority="1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95:AB106 V108:AB108 V107:W107 Z107:AB107 V110:AB113 V109:Y109 AA109:AB109 W107:AA110">
    <cfRule type="colorScale" priority="1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95:AJ96 AD113:AJ113 AE111:AJ111 AD112:AI112 AD99:AJ110 AD97:AE97 AG97:AJ97 AD98:AF98 AH98:AJ98 AF96:AG99">
    <cfRule type="colorScale" priority="1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107">
    <cfRule type="colorScale" priority="1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107">
    <cfRule type="colorScale" priority="1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107">
    <cfRule type="colorScale" priority="1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107">
    <cfRule type="colorScale" priority="1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107">
    <cfRule type="colorScale" priority="1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107">
    <cfRule type="colorScale" priority="1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107">
    <cfRule type="colorScale" priority="1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107">
    <cfRule type="colorScale" priority="1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107">
    <cfRule type="colorScale" priority="1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107">
    <cfRule type="colorScale" priority="1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109">
    <cfRule type="colorScale" priority="1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109">
    <cfRule type="colorScale" priority="1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109">
    <cfRule type="colorScale" priority="1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109">
    <cfRule type="colorScale" priority="1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109">
    <cfRule type="colorScale" priority="1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111">
    <cfRule type="colorScale" priority="1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111">
    <cfRule type="colorScale" priority="1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111">
    <cfRule type="colorScale" priority="1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111">
    <cfRule type="colorScale" priority="1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111">
    <cfRule type="colorScale" priority="1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J112">
    <cfRule type="colorScale" priority="1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J112">
    <cfRule type="colorScale" priority="1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J112">
    <cfRule type="colorScale" priority="1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J112">
    <cfRule type="colorScale" priority="1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J112">
    <cfRule type="colorScale" priority="1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97">
    <cfRule type="colorScale" priority="1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97">
    <cfRule type="colorScale" priority="1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97">
    <cfRule type="colorScale" priority="1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97">
    <cfRule type="colorScale" priority="1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97">
    <cfRule type="colorScale" priority="1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98">
    <cfRule type="colorScale" priority="1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98">
    <cfRule type="colorScale" priority="1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98">
    <cfRule type="colorScale" priority="1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98">
    <cfRule type="colorScale" priority="1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98">
    <cfRule type="colorScale" priority="1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95:AB113">
    <cfRule type="colorScale" priority="93">
      <colorScale>
        <cfvo type="num" val="$AA$113"/>
        <cfvo type="num" val="$AA$112"/>
        <cfvo type="num" val="$AA$95"/>
        <color rgb="FF92D050"/>
        <color rgb="FFFFEB84"/>
        <color rgb="FFFF0000"/>
      </colorScale>
    </cfRule>
    <cfRule type="colorScale" priority="1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95:AJ113">
    <cfRule type="colorScale" priority="92">
      <colorScale>
        <cfvo type="num" val="$AI$113"/>
        <cfvo type="num" val="$AI$112"/>
        <cfvo type="num" val="$AI$95"/>
        <color rgb="FF92D050"/>
        <color rgb="FFFFEB84"/>
        <color rgb="FFFF0000"/>
      </colorScale>
    </cfRule>
    <cfRule type="colorScale" priority="1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111">
    <cfRule type="colorScale" priority="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J112">
    <cfRule type="colorScale" priority="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81">
    <cfRule type="colorScale" priority="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79">
    <cfRule type="colorScale" priority="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118:AB123 V134:AB136 X133:AB133 V131:AB132 V130:W130 Z130:AB130 V129:Y129 AA129:AB129 V125:AB128 V124:AA124">
    <cfRule type="colorScale" priority="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118:AJ121 AD123:AJ136 AD122:AE122 AG122:AJ122">
    <cfRule type="colorScale" priority="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138:AB141 V144:AB149 V142:Y142 V151:AB156 Z150:AB150 V143:AA143 V148:Z152 Z142:AB143">
    <cfRule type="colorScale" priority="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138:AJ138 AD155:AJ156 AE154:AJ154 AD141:AJ153 AD139:AE139 AG139:AJ139 AD140:AF140 AH140:AJ140 AF138:AG140">
    <cfRule type="colorScale" priority="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133">
    <cfRule type="colorScale" priority="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133">
    <cfRule type="colorScale" priority="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133">
    <cfRule type="colorScale" priority="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133">
    <cfRule type="colorScale" priority="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133">
    <cfRule type="colorScale" priority="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133">
    <cfRule type="colorScale" priority="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133">
    <cfRule type="colorScale" priority="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133">
    <cfRule type="colorScale" priority="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133">
    <cfRule type="colorScale" priority="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133">
    <cfRule type="colorScale" priority="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130">
    <cfRule type="colorScale" priority="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130">
    <cfRule type="colorScale" priority="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130">
    <cfRule type="colorScale" priority="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130">
    <cfRule type="colorScale" priority="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130">
    <cfRule type="colorScale" priority="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130">
    <cfRule type="colorScale" priority="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130">
    <cfRule type="colorScale" priority="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130">
    <cfRule type="colorScale" priority="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130">
    <cfRule type="colorScale" priority="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130">
    <cfRule type="colorScale" priority="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129">
    <cfRule type="colorScale" priority="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129">
    <cfRule type="colorScale" priority="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129">
    <cfRule type="colorScale" priority="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129">
    <cfRule type="colorScale" priority="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129">
    <cfRule type="colorScale" priority="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124">
    <cfRule type="colorScale" priority="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124">
    <cfRule type="colorScale" priority="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124">
    <cfRule type="colorScale" priority="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124">
    <cfRule type="colorScale" priority="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124">
    <cfRule type="colorScale" priority="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122">
    <cfRule type="colorScale" priority="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122">
    <cfRule type="colorScale" priority="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122">
    <cfRule type="colorScale" priority="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122">
    <cfRule type="colorScale" priority="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122">
    <cfRule type="colorScale" priority="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142">
    <cfRule type="colorScale" priority="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142">
    <cfRule type="colorScale" priority="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142">
    <cfRule type="colorScale" priority="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142">
    <cfRule type="colorScale" priority="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142">
    <cfRule type="colorScale" priority="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150">
    <cfRule type="colorScale" priority="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150">
    <cfRule type="colorScale" priority="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150">
    <cfRule type="colorScale" priority="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150">
    <cfRule type="colorScale" priority="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150">
    <cfRule type="colorScale" priority="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150">
    <cfRule type="colorScale" priority="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150">
    <cfRule type="colorScale" priority="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150">
    <cfRule type="colorScale" priority="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150">
    <cfRule type="colorScale" priority="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150">
    <cfRule type="colorScale" priority="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143">
    <cfRule type="colorScale" priority="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143">
    <cfRule type="colorScale" priority="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143">
    <cfRule type="colorScale" priority="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143">
    <cfRule type="colorScale" priority="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143">
    <cfRule type="colorScale" priority="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154">
    <cfRule type="colorScale" priority="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154">
    <cfRule type="colorScale" priority="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154">
    <cfRule type="colorScale" priority="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154">
    <cfRule type="colorScale" priority="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154">
    <cfRule type="colorScale" priority="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139">
    <cfRule type="colorScale" priority="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139">
    <cfRule type="colorScale" priority="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139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139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139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140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140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140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140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140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138:AJ156">
    <cfRule type="colorScale" priority="1">
      <colorScale>
        <cfvo type="num" val="$AI$156"/>
        <cfvo type="num" val="$AI$155"/>
        <cfvo type="num" val="$AI$138"/>
        <color rgb="FF92D050"/>
        <color rgb="FFFFEB84"/>
        <color rgb="FFFF0000"/>
      </colorScale>
    </cfRule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138:AB156">
    <cfRule type="colorScale" priority="2">
      <colorScale>
        <cfvo type="num" val="$AA$156"/>
        <cfvo type="num" val="$AA$155"/>
        <cfvo type="num" val="$AA$138"/>
        <color rgb="FF92D050"/>
        <color rgb="FFFFEB84"/>
        <color rgb="FFFF0000"/>
      </colorScale>
    </cfRule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118:AJ136">
    <cfRule type="colorScale" priority="3">
      <colorScale>
        <cfvo type="num" val="$AI$136"/>
        <cfvo type="num" val="$AI$135"/>
        <cfvo type="num" val="$AI$118"/>
        <color rgb="FF92D050"/>
        <color rgb="FFFFEB84"/>
        <color rgb="FFFF0000"/>
      </colorScale>
    </cfRule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118:AB136">
    <cfRule type="colorScale" priority="4">
      <colorScale>
        <cfvo type="num" val="$AA$136"/>
        <cfvo type="num" val="$AA$135"/>
        <cfvo type="num" val="$AA$118"/>
        <color rgb="FF92D050"/>
        <color rgb="FFFFEB84"/>
        <color rgb="FFFF0000"/>
      </colorScale>
    </cfRule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124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127:Z133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127:Z133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127:Z133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127:Z133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127:Z133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127:Z133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122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154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8"/>
  <dimension ref="A2:AA153"/>
  <sheetViews>
    <sheetView showGridLines="0" zoomScale="55" zoomScaleNormal="55" workbookViewId="0">
      <selection activeCell="G26" sqref="G26"/>
    </sheetView>
  </sheetViews>
  <sheetFormatPr baseColWidth="10" defaultRowHeight="15" x14ac:dyDescent="0.25"/>
  <cols>
    <col min="2" max="9" width="9.7109375" customWidth="1"/>
    <col min="10" max="10" width="9.7109375" style="64" customWidth="1"/>
    <col min="11" max="17" width="9.7109375" customWidth="1"/>
  </cols>
  <sheetData>
    <row r="2" spans="2:18" x14ac:dyDescent="0.25">
      <c r="R2" s="277"/>
    </row>
    <row r="3" spans="2:18" x14ac:dyDescent="0.25">
      <c r="B3" s="2"/>
      <c r="C3" s="293" t="s">
        <v>382</v>
      </c>
      <c r="D3" s="293"/>
      <c r="E3" s="293"/>
      <c r="F3" s="293"/>
      <c r="G3" s="293"/>
      <c r="H3" s="293"/>
      <c r="I3" s="293"/>
      <c r="J3" s="293"/>
      <c r="K3" s="293" t="s">
        <v>381</v>
      </c>
      <c r="L3" s="293"/>
      <c r="M3" s="293"/>
      <c r="N3" s="293"/>
      <c r="O3" s="293"/>
      <c r="P3" s="293"/>
      <c r="Q3" s="293"/>
      <c r="R3" s="277"/>
    </row>
    <row r="4" spans="2:18" x14ac:dyDescent="0.25">
      <c r="B4" t="s">
        <v>54</v>
      </c>
      <c r="C4" s="64" t="str">
        <f t="shared" ref="C4:I4" ca="1" si="0">C20</f>
        <v>NaNMC</v>
      </c>
      <c r="D4" s="64" t="str">
        <f t="shared" ca="1" si="0"/>
        <v>NaMVP</v>
      </c>
      <c r="E4" s="64" t="str">
        <f t="shared" ca="1" si="0"/>
        <v>NaMMO</v>
      </c>
      <c r="F4" s="64" t="str">
        <f t="shared" ca="1" si="0"/>
        <v>NaNMMT</v>
      </c>
      <c r="G4" s="64" t="str">
        <f t="shared" ca="1" si="0"/>
        <v>NaPBA</v>
      </c>
      <c r="H4" s="64" t="str">
        <f t="shared" ca="1" si="0"/>
        <v>LiNMC</v>
      </c>
      <c r="I4" s="64" t="str">
        <f t="shared" ca="1" si="0"/>
        <v>LiFP</v>
      </c>
      <c r="K4" t="str">
        <f ca="1">'Use Phase_Grid'!L44</f>
        <v>NaNMC</v>
      </c>
      <c r="L4" s="64" t="str">
        <f ca="1">'Use Phase_Grid'!M44</f>
        <v>NaMVP</v>
      </c>
      <c r="M4" s="64" t="str">
        <f ca="1">'Use Phase_Grid'!N44</f>
        <v>NaMMO</v>
      </c>
      <c r="N4" s="64" t="str">
        <f ca="1">'Use Phase_Grid'!O44</f>
        <v>NaNMMT</v>
      </c>
      <c r="O4" s="64" t="str">
        <f ca="1">'Use Phase_Grid'!P44</f>
        <v>NaPBA</v>
      </c>
      <c r="P4" s="64" t="str">
        <f ca="1">'Use Phase_Grid'!Q44</f>
        <v>LiNMC</v>
      </c>
      <c r="Q4" s="64" t="str">
        <f ca="1">'Use Phase_Grid'!R44</f>
        <v>LiFP</v>
      </c>
      <c r="R4" s="277"/>
    </row>
    <row r="5" spans="2:18" x14ac:dyDescent="0.25">
      <c r="B5" t="str">
        <f>'Use Phase'!K48</f>
        <v>Production</v>
      </c>
      <c r="C5" s="134">
        <f ca="1">'Use Phase'!L48</f>
        <v>4.0202751099389568E-2</v>
      </c>
      <c r="D5" s="134">
        <f ca="1">'Use Phase'!M48</f>
        <v>6.8377119453670365E-2</v>
      </c>
      <c r="E5" s="134">
        <f ca="1">'Use Phase'!N48</f>
        <v>2.2327985452881977E-2</v>
      </c>
      <c r="F5" s="134">
        <f ca="1">'Use Phase'!O48</f>
        <v>2.0943917577288789E-2</v>
      </c>
      <c r="G5" s="134">
        <f ca="1">'Use Phase'!P48</f>
        <v>3.1140221543594311E-2</v>
      </c>
      <c r="H5" s="134">
        <f ca="1">'Use Phase'!Q48</f>
        <v>1.6247013839459867E-2</v>
      </c>
      <c r="I5" s="134">
        <f ca="1">'Use Phase'!R48</f>
        <v>2.340646677329624E-2</v>
      </c>
      <c r="J5" s="134"/>
      <c r="K5" s="134">
        <f ca="1">'Use Phase_Grid'!L45</f>
        <v>4.0202751099389568E-2</v>
      </c>
      <c r="L5" s="134">
        <f ca="1">'Use Phase_Grid'!M45</f>
        <v>6.8377119453670365E-2</v>
      </c>
      <c r="M5" s="134">
        <f ca="1">'Use Phase_Grid'!N45</f>
        <v>2.2327985452881977E-2</v>
      </c>
      <c r="N5" s="134">
        <f ca="1">'Use Phase_Grid'!O45</f>
        <v>2.0943917577288789E-2</v>
      </c>
      <c r="O5" s="134">
        <f ca="1">'Use Phase_Grid'!P45</f>
        <v>3.1140221543594311E-2</v>
      </c>
      <c r="P5" s="134">
        <f ca="1">'Use Phase_Grid'!Q45</f>
        <v>1.6247013839459867E-2</v>
      </c>
      <c r="Q5" s="134">
        <f ca="1">'Use Phase_Grid'!R45</f>
        <v>2.340646677329624E-2</v>
      </c>
      <c r="R5" s="277"/>
    </row>
    <row r="6" spans="2:18" x14ac:dyDescent="0.25">
      <c r="B6" s="64" t="str">
        <f>'Use Phase'!K49</f>
        <v>Use</v>
      </c>
      <c r="C6" s="134">
        <f ca="1">'Use Phase'!L49</f>
        <v>4.9565217391304289E-2</v>
      </c>
      <c r="D6" s="134">
        <f ca="1">'Use Phase'!M49</f>
        <v>4.2903225806451582E-2</v>
      </c>
      <c r="E6" s="134">
        <f ca="1">'Use Phase'!N49</f>
        <v>4.9565217391304289E-2</v>
      </c>
      <c r="F6" s="134">
        <f ca="1">'Use Phase'!O49</f>
        <v>4.9565217391304289E-2</v>
      </c>
      <c r="G6" s="134">
        <f ca="1">'Use Phase'!P49</f>
        <v>4.2903225806451582E-2</v>
      </c>
      <c r="H6" s="134">
        <f ca="1">'Use Phase'!Q49</f>
        <v>4.9565217391304289E-2</v>
      </c>
      <c r="I6" s="134">
        <f ca="1">'Use Phase'!R49</f>
        <v>4.2903225806451582E-2</v>
      </c>
      <c r="J6" s="134"/>
      <c r="K6" s="134">
        <f ca="1">'Use Phase_Grid'!L46</f>
        <v>0.19304347826086934</v>
      </c>
      <c r="L6" s="134">
        <f ca="1">'Use Phase_Grid'!M46</f>
        <v>0.16709677419354829</v>
      </c>
      <c r="M6" s="134">
        <f ca="1">'Use Phase_Grid'!N46</f>
        <v>0.19304347826086934</v>
      </c>
      <c r="N6" s="134">
        <f ca="1">'Use Phase_Grid'!O46</f>
        <v>0.19304347826086934</v>
      </c>
      <c r="O6" s="134">
        <f ca="1">'Use Phase_Grid'!P46</f>
        <v>0.16709677419354829</v>
      </c>
      <c r="P6" s="134">
        <f ca="1">'Use Phase_Grid'!Q46</f>
        <v>0.19304347826086934</v>
      </c>
      <c r="Q6" s="134">
        <f ca="1">'Use Phase_Grid'!R46</f>
        <v>0.16709677419354829</v>
      </c>
      <c r="R6" s="277"/>
    </row>
    <row r="7" spans="2:18" x14ac:dyDescent="0.25">
      <c r="B7" s="64" t="str">
        <f>'Use Phase'!K50</f>
        <v>Replacement</v>
      </c>
      <c r="C7" s="134">
        <f ca="1">'Use Phase'!L50</f>
        <v>0.10653729041338235</v>
      </c>
      <c r="D7" s="134">
        <f ca="1">'Use Phase'!M50</f>
        <v>7.423801540684212E-2</v>
      </c>
      <c r="E7" s="134">
        <f ca="1">'Use Phase'!N50</f>
        <v>5.9169161450137238E-2</v>
      </c>
      <c r="F7" s="134">
        <f ca="1">'Use Phase'!O50</f>
        <v>5.5501381579815288E-2</v>
      </c>
      <c r="G7" s="134">
        <f ca="1">'Use Phase'!P50</f>
        <v>3.3809383390188116E-2</v>
      </c>
      <c r="H7" s="134">
        <f ca="1">'Use Phase'!Q50</f>
        <v>4.3054586674568643E-2</v>
      </c>
      <c r="I7" s="134">
        <f ca="1">'Use Phase'!R50</f>
        <v>2.5412735353864492E-2</v>
      </c>
      <c r="J7" s="134"/>
      <c r="K7" s="134">
        <f ca="1">'Use Phase_Grid'!L47</f>
        <v>0.10653729041338235</v>
      </c>
      <c r="L7" s="134">
        <f ca="1">'Use Phase_Grid'!M47</f>
        <v>7.423801540684212E-2</v>
      </c>
      <c r="M7" s="134">
        <f ca="1">'Use Phase_Grid'!N47</f>
        <v>5.9169161450137238E-2</v>
      </c>
      <c r="N7" s="134">
        <f ca="1">'Use Phase_Grid'!O47</f>
        <v>5.5501381579815288E-2</v>
      </c>
      <c r="O7" s="134">
        <f ca="1">'Use Phase_Grid'!P47</f>
        <v>3.3809383390188116E-2</v>
      </c>
      <c r="P7" s="134">
        <f ca="1">'Use Phase_Grid'!Q47</f>
        <v>4.3054586674568643E-2</v>
      </c>
      <c r="Q7" s="134">
        <f ca="1">'Use Phase_Grid'!R47</f>
        <v>2.5412735353864492E-2</v>
      </c>
      <c r="R7" s="277"/>
    </row>
    <row r="8" spans="2:18" x14ac:dyDescent="0.25">
      <c r="B8" s="64" t="str">
        <f>'Use Phase'!K51</f>
        <v>Total</v>
      </c>
      <c r="C8" s="134">
        <f ca="1">'Use Phase'!L51</f>
        <v>0.19630525890407619</v>
      </c>
      <c r="D8" s="134">
        <f ca="1">'Use Phase'!M51</f>
        <v>0.18551836066696406</v>
      </c>
      <c r="E8" s="134">
        <f ca="1">'Use Phase'!N51</f>
        <v>0.1310623642943235</v>
      </c>
      <c r="F8" s="134">
        <f ca="1">'Use Phase'!O51</f>
        <v>0.12601051654840834</v>
      </c>
      <c r="G8" s="134">
        <f ca="1">'Use Phase'!P51</f>
        <v>0.10785283074023401</v>
      </c>
      <c r="H8" s="134">
        <f ca="1">'Use Phase'!Q51</f>
        <v>0.1088668179053328</v>
      </c>
      <c r="I8" s="134">
        <f ca="1">'Use Phase'!R51</f>
        <v>9.1722427933612322E-2</v>
      </c>
      <c r="J8" s="134"/>
      <c r="K8" s="134">
        <f ca="1">'Use Phase_Grid'!L48</f>
        <v>0.33978351977364118</v>
      </c>
      <c r="L8" s="134">
        <f ca="1">'Use Phase_Grid'!M48</f>
        <v>0.30971190905406082</v>
      </c>
      <c r="M8" s="134">
        <f ca="1">'Use Phase_Grid'!N48</f>
        <v>0.27454062516388855</v>
      </c>
      <c r="N8" s="134">
        <f ca="1">'Use Phase_Grid'!O48</f>
        <v>0.26948877741797339</v>
      </c>
      <c r="O8" s="134">
        <f ca="1">'Use Phase_Grid'!P48</f>
        <v>0.2320463791273307</v>
      </c>
      <c r="P8" s="134">
        <f ca="1">'Use Phase_Grid'!Q48</f>
        <v>0.25234507877489787</v>
      </c>
      <c r="Q8" s="134">
        <f ca="1">'Use Phase_Grid'!R48</f>
        <v>0.21591597632070902</v>
      </c>
      <c r="R8" s="277"/>
    </row>
    <row r="9" spans="2:18" x14ac:dyDescent="0.25">
      <c r="B9" s="64" t="str">
        <f>'Use Phase'!K53</f>
        <v>W+</v>
      </c>
      <c r="C9" s="134">
        <f ca="1">'Use Phase'!L53</f>
        <v>0.44022012453831566</v>
      </c>
      <c r="D9" s="134">
        <f ca="1">'Use Phase'!M53</f>
        <v>0.85569080916307494</v>
      </c>
      <c r="E9" s="134">
        <f ca="1">'Use Phase'!N53</f>
        <v>0.24449144070905759</v>
      </c>
      <c r="F9" s="134">
        <f ca="1">'Use Phase'!O53</f>
        <v>0.22933589747131222</v>
      </c>
      <c r="G9" s="134">
        <f ca="1">'Use Phase'!P53</f>
        <v>0.38969762960269455</v>
      </c>
      <c r="H9" s="134">
        <f ca="1">'Use Phase'!Q53</f>
        <v>0.17790480154208554</v>
      </c>
      <c r="I9" s="134">
        <f ca="1">'Use Phase'!R53</f>
        <v>0.29291521276296428</v>
      </c>
      <c r="J9" s="134"/>
      <c r="K9" s="134">
        <f ca="1">'Use Phase_Grid'!L50</f>
        <v>0.44022012453831583</v>
      </c>
      <c r="L9" s="134">
        <f ca="1">'Use Phase_Grid'!M50</f>
        <v>0.85569080916307483</v>
      </c>
      <c r="M9" s="134">
        <f ca="1">'Use Phase_Grid'!N50</f>
        <v>0.24449144070905771</v>
      </c>
      <c r="N9" s="134">
        <f ca="1">'Use Phase_Grid'!O50</f>
        <v>0.22933589747131217</v>
      </c>
      <c r="O9" s="134">
        <f ca="1">'Use Phase_Grid'!P50</f>
        <v>0.3896976296026945</v>
      </c>
      <c r="P9" s="134">
        <f ca="1">'Use Phase_Grid'!Q50</f>
        <v>0.17790480154208554</v>
      </c>
      <c r="Q9" s="134">
        <f ca="1">'Use Phase_Grid'!R50</f>
        <v>8.7874563828889307E-2</v>
      </c>
      <c r="R9" s="277"/>
    </row>
    <row r="10" spans="2:18" x14ac:dyDescent="0.25">
      <c r="B10" s="64" t="str">
        <f>'Use Phase'!K54</f>
        <v>W-</v>
      </c>
      <c r="C10" s="134">
        <f ca="1">'Use Phase'!L54</f>
        <v>3.9500271077529597E-2</v>
      </c>
      <c r="D10" s="134">
        <f ca="1">'Use Phase'!M54</f>
        <v>3.1155396316163375E-2</v>
      </c>
      <c r="E10" s="134">
        <f ca="1">'Use Phase'!N54</f>
        <v>3.6137235272903176E-2</v>
      </c>
      <c r="F10" s="134">
        <f ca="1">'Use Phase'!O54</f>
        <v>3.5876830749917835E-2</v>
      </c>
      <c r="G10" s="134">
        <f ca="1">'Use Phase'!P54</f>
        <v>2.7952694051143617E-2</v>
      </c>
      <c r="H10" s="134">
        <f ca="1">'Use Phase'!Q54</f>
        <v>3.4993134943573756E-2</v>
      </c>
      <c r="I10" s="134">
        <f ca="1">'Use Phase'!R54</f>
        <v>2.7287522801386022E-2</v>
      </c>
      <c r="J10" s="134"/>
      <c r="K10" s="134">
        <f ca="1">'Use Phase_Grid'!L51</f>
        <v>0.1243836844464361</v>
      </c>
      <c r="L10" s="134">
        <f ca="1">'Use Phase_Grid'!M51</f>
        <v>9.8436980379115191E-2</v>
      </c>
      <c r="M10" s="134">
        <f ca="1">'Use Phase_Grid'!N51</f>
        <v>0.12438368444643619</v>
      </c>
      <c r="N10" s="134">
        <f ca="1">'Use Phase_Grid'!O51</f>
        <v>0.12438368444643619</v>
      </c>
      <c r="O10" s="134">
        <f ca="1">'Use Phase_Grid'!P51</f>
        <v>9.8436980379115135E-2</v>
      </c>
      <c r="P10" s="134">
        <f ca="1">'Use Phase_Grid'!Q51</f>
        <v>0.12438368444643622</v>
      </c>
      <c r="Q10" s="134">
        <f ca="1">'Use Phase_Grid'!R51</f>
        <v>9.8436980379115135E-2</v>
      </c>
      <c r="R10" s="277"/>
    </row>
    <row r="11" spans="2:18" x14ac:dyDescent="0.25"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277"/>
    </row>
    <row r="12" spans="2:18" x14ac:dyDescent="0.25">
      <c r="B12" s="64" t="s">
        <v>48</v>
      </c>
      <c r="C12" s="134" t="str">
        <f t="shared" ref="C12:I12" ca="1" si="1">C20</f>
        <v>NaNMC</v>
      </c>
      <c r="D12" s="134" t="str">
        <f t="shared" ca="1" si="1"/>
        <v>NaMVP</v>
      </c>
      <c r="E12" s="134" t="str">
        <f t="shared" ca="1" si="1"/>
        <v>NaMMO</v>
      </c>
      <c r="F12" s="134" t="str">
        <f t="shared" ca="1" si="1"/>
        <v>NaNMMT</v>
      </c>
      <c r="G12" s="134" t="str">
        <f t="shared" ca="1" si="1"/>
        <v>NaPBA</v>
      </c>
      <c r="H12" s="134" t="str">
        <f t="shared" ca="1" si="1"/>
        <v>LiNMC</v>
      </c>
      <c r="I12" s="134" t="str">
        <f t="shared" ca="1" si="1"/>
        <v>LiFP</v>
      </c>
      <c r="J12" s="134"/>
      <c r="K12" s="134" t="str">
        <f ca="1">'Use Phase_Grid'!L58</f>
        <v>NaNMC</v>
      </c>
      <c r="L12" s="134" t="str">
        <f ca="1">'Use Phase_Grid'!M58</f>
        <v>NaMVP</v>
      </c>
      <c r="M12" s="134" t="str">
        <f ca="1">'Use Phase_Grid'!N58</f>
        <v>NaMMO</v>
      </c>
      <c r="N12" s="134" t="str">
        <f ca="1">'Use Phase_Grid'!O58</f>
        <v>NaNMMT</v>
      </c>
      <c r="O12" s="134" t="str">
        <f ca="1">'Use Phase_Grid'!P58</f>
        <v>NaPBA</v>
      </c>
      <c r="P12" s="134" t="str">
        <f ca="1">'Use Phase_Grid'!Q58</f>
        <v>LiNMC</v>
      </c>
      <c r="Q12" s="134" t="str">
        <f ca="1">'Use Phase_Grid'!R58</f>
        <v>LiFP</v>
      </c>
      <c r="R12" s="277"/>
    </row>
    <row r="13" spans="2:18" x14ac:dyDescent="0.25">
      <c r="B13" s="64" t="str">
        <f>'Use Phase'!K62</f>
        <v>Production</v>
      </c>
      <c r="C13" s="134">
        <f ca="1">'Use Phase'!L62/1000</f>
        <v>5.9106976545536209E-3</v>
      </c>
      <c r="D13" s="134">
        <f ca="1">'Use Phase'!M62/1000</f>
        <v>8.6852284240557624E-3</v>
      </c>
      <c r="E13" s="134">
        <f ca="1">'Use Phase'!N62/1000</f>
        <v>4.9653102262130697E-3</v>
      </c>
      <c r="F13" s="134">
        <f ca="1">'Use Phase'!O62/1000</f>
        <v>4.0222473484630697E-3</v>
      </c>
      <c r="G13" s="134">
        <f ca="1">'Use Phase'!P62/1000</f>
        <v>7.8958245499481418E-3</v>
      </c>
      <c r="H13" s="134">
        <f ca="1">'Use Phase'!Q62/1000</f>
        <v>2.9599743079351051E-3</v>
      </c>
      <c r="I13" s="134">
        <f ca="1">'Use Phase'!R62/1000</f>
        <v>4.596859747113183E-3</v>
      </c>
      <c r="J13" s="134"/>
      <c r="K13" s="134">
        <f ca="1">'Use Phase_Grid'!L59</f>
        <v>5.9106976545536209E-3</v>
      </c>
      <c r="L13" s="134">
        <f ca="1">'Use Phase_Grid'!M59</f>
        <v>8.6852284240557607E-3</v>
      </c>
      <c r="M13" s="134">
        <f ca="1">'Use Phase_Grid'!N59</f>
        <v>4.9653102262130697E-3</v>
      </c>
      <c r="N13" s="134">
        <f ca="1">'Use Phase_Grid'!O59</f>
        <v>4.0222473484630697E-3</v>
      </c>
      <c r="O13" s="134">
        <f ca="1">'Use Phase_Grid'!P59</f>
        <v>7.8958245499481418E-3</v>
      </c>
      <c r="P13" s="134">
        <f ca="1">'Use Phase_Grid'!Q59</f>
        <v>2.9599743079351051E-3</v>
      </c>
      <c r="Q13" s="134">
        <f ca="1">'Use Phase_Grid'!R59</f>
        <v>4.596859747113183E-3</v>
      </c>
      <c r="R13" s="277"/>
    </row>
    <row r="14" spans="2:18" x14ac:dyDescent="0.25">
      <c r="B14" s="64" t="str">
        <f>'Use Phase'!K63</f>
        <v>Use</v>
      </c>
      <c r="C14" s="134">
        <f ca="1">'Use Phase'!L63/1000</f>
        <v>8.301739130434773E-3</v>
      </c>
      <c r="D14" s="134">
        <f ca="1">'Use Phase'!M63/1000</f>
        <v>7.1859139784946199E-3</v>
      </c>
      <c r="E14" s="134">
        <f ca="1">'Use Phase'!N63/1000</f>
        <v>8.301739130434773E-3</v>
      </c>
      <c r="F14" s="134">
        <f ca="1">'Use Phase'!O63/1000</f>
        <v>8.301739130434773E-3</v>
      </c>
      <c r="G14" s="134">
        <f ca="1">'Use Phase'!P63/1000</f>
        <v>7.1859139784946199E-3</v>
      </c>
      <c r="H14" s="134">
        <f ca="1">'Use Phase'!Q63/1000</f>
        <v>8.301739130434773E-3</v>
      </c>
      <c r="I14" s="134">
        <f ca="1">'Use Phase'!R63/1000</f>
        <v>7.1859139784946199E-3</v>
      </c>
      <c r="J14" s="134"/>
      <c r="K14" s="134">
        <f ca="1">'Use Phase_Grid'!L60</f>
        <v>3.7479130434782564E-2</v>
      </c>
      <c r="L14" s="134">
        <f ca="1">'Use Phase_Grid'!M60</f>
        <v>3.2441612903225787E-2</v>
      </c>
      <c r="M14" s="134">
        <f ca="1">'Use Phase_Grid'!N60</f>
        <v>3.7479130434782564E-2</v>
      </c>
      <c r="N14" s="134">
        <f ca="1">'Use Phase_Grid'!O60</f>
        <v>3.7479130434782564E-2</v>
      </c>
      <c r="O14" s="134">
        <f ca="1">'Use Phase_Grid'!P60</f>
        <v>3.2441612903225787E-2</v>
      </c>
      <c r="P14" s="134">
        <f ca="1">'Use Phase_Grid'!Q60</f>
        <v>3.7479130434782564E-2</v>
      </c>
      <c r="Q14" s="134">
        <f ca="1">'Use Phase_Grid'!R60</f>
        <v>3.2441612903225787E-2</v>
      </c>
      <c r="R14" s="277"/>
    </row>
    <row r="15" spans="2:18" x14ac:dyDescent="0.25">
      <c r="B15" s="64" t="str">
        <f>'Use Phase'!K64</f>
        <v>Replacement</v>
      </c>
      <c r="C15" s="134">
        <f ca="1">'Use Phase'!L64/1000</f>
        <v>1.5663348784567096E-2</v>
      </c>
      <c r="D15" s="134">
        <f ca="1">'Use Phase'!M64/1000</f>
        <v>9.429676574689112E-3</v>
      </c>
      <c r="E15" s="134">
        <f ca="1">'Use Phase'!N64/1000</f>
        <v>1.3158072099464633E-2</v>
      </c>
      <c r="F15" s="134">
        <f ca="1">'Use Phase'!O64/1000</f>
        <v>1.0658955473427134E-2</v>
      </c>
      <c r="G15" s="134">
        <f ca="1">'Use Phase'!P64/1000</f>
        <v>8.5726095113722693E-3</v>
      </c>
      <c r="H15" s="134">
        <f ca="1">'Use Phase'!Q64/1000</f>
        <v>7.8439319160280279E-3</v>
      </c>
      <c r="I15" s="134">
        <f ca="1">'Use Phase'!R64/1000</f>
        <v>4.9908762968657429E-3</v>
      </c>
      <c r="J15" s="134"/>
      <c r="K15" s="134">
        <f ca="1">'Use Phase_Grid'!L61</f>
        <v>1.5663348784567096E-2</v>
      </c>
      <c r="L15" s="134">
        <f ca="1">'Use Phase_Grid'!M61</f>
        <v>9.429676574689112E-3</v>
      </c>
      <c r="M15" s="134">
        <f ca="1">'Use Phase_Grid'!N61</f>
        <v>1.3158072099464633E-2</v>
      </c>
      <c r="N15" s="134">
        <f ca="1">'Use Phase_Grid'!O61</f>
        <v>1.0658955473427134E-2</v>
      </c>
      <c r="O15" s="134">
        <f ca="1">'Use Phase_Grid'!P61</f>
        <v>8.5726095113722693E-3</v>
      </c>
      <c r="P15" s="134">
        <f ca="1">'Use Phase_Grid'!Q61</f>
        <v>7.8439319160280279E-3</v>
      </c>
      <c r="Q15" s="134">
        <f ca="1">'Use Phase_Grid'!R61</f>
        <v>4.9908762968657429E-3</v>
      </c>
      <c r="R15" s="277"/>
    </row>
    <row r="16" spans="2:18" x14ac:dyDescent="0.25">
      <c r="B16" s="64" t="str">
        <f>'Use Phase'!K65</f>
        <v>Total</v>
      </c>
      <c r="C16" s="134">
        <f ca="1">'Use Phase'!L65/1000</f>
        <v>2.9875785569555488E-2</v>
      </c>
      <c r="D16" s="134">
        <f ca="1">'Use Phase'!M65/1000</f>
        <v>2.5300818977239493E-2</v>
      </c>
      <c r="E16" s="134">
        <f ca="1">'Use Phase'!N65/1000</f>
        <v>2.6425121456112477E-2</v>
      </c>
      <c r="F16" s="134">
        <f ca="1">'Use Phase'!O65/1000</f>
        <v>2.2982941952324976E-2</v>
      </c>
      <c r="G16" s="134">
        <f ca="1">'Use Phase'!P65/1000</f>
        <v>2.3654348039815028E-2</v>
      </c>
      <c r="H16" s="134">
        <f ca="1">'Use Phase'!Q65/1000</f>
        <v>1.9105645354397908E-2</v>
      </c>
      <c r="I16" s="134">
        <f ca="1">'Use Phase'!R65/1000</f>
        <v>1.6773650022473545E-2</v>
      </c>
      <c r="J16" s="134"/>
      <c r="K16" s="134">
        <f ca="1">'Use Phase_Grid'!L62</f>
        <v>5.9053176873903282E-2</v>
      </c>
      <c r="L16" s="134">
        <f ca="1">'Use Phase_Grid'!M62</f>
        <v>5.0556517901970667E-2</v>
      </c>
      <c r="M16" s="134">
        <f ca="1">'Use Phase_Grid'!N62</f>
        <v>5.5602512760460264E-2</v>
      </c>
      <c r="N16" s="134">
        <f ca="1">'Use Phase_Grid'!O62</f>
        <v>5.216033325667277E-2</v>
      </c>
      <c r="O16" s="134">
        <f ca="1">'Use Phase_Grid'!P62</f>
        <v>4.8910046964546199E-2</v>
      </c>
      <c r="P16" s="134">
        <f ca="1">'Use Phase_Grid'!Q62</f>
        <v>4.8283036658745698E-2</v>
      </c>
      <c r="Q16" s="134">
        <f ca="1">'Use Phase_Grid'!R62</f>
        <v>4.2029348947204719E-2</v>
      </c>
      <c r="R16" s="277"/>
    </row>
    <row r="17" spans="2:18" x14ac:dyDescent="0.25">
      <c r="B17" s="64" t="str">
        <f>'Use Phase'!K53</f>
        <v>W+</v>
      </c>
      <c r="C17" s="134">
        <f ca="1">'Use Phase'!L67/1000</f>
        <v>6.4722139317362148E-2</v>
      </c>
      <c r="D17" s="134">
        <f ca="1">'Use Phase'!M67/1000</f>
        <v>0.10868942999246924</v>
      </c>
      <c r="E17" s="134">
        <f ca="1">'Use Phase'!N67/1000</f>
        <v>5.4370146977033101E-2</v>
      </c>
      <c r="F17" s="134">
        <f ca="1">'Use Phase'!O67/1000</f>
        <v>4.4043608465670604E-2</v>
      </c>
      <c r="G17" s="134">
        <f ca="1">'Use Phase'!P67/1000</f>
        <v>9.8810604367922467E-2</v>
      </c>
      <c r="H17" s="134">
        <f ca="1">'Use Phase'!Q67/1000</f>
        <v>3.2411718671889397E-2</v>
      </c>
      <c r="I17" s="134">
        <f ca="1">'Use Phase'!R67/1000</f>
        <v>5.7526416263873559E-2</v>
      </c>
      <c r="J17" s="134"/>
      <c r="K17" s="134">
        <f ca="1">'Use Phase_Grid'!L64</f>
        <v>6.4722139317362148E-2</v>
      </c>
      <c r="L17" s="134">
        <f ca="1">'Use Phase_Grid'!M64</f>
        <v>0.16071841077297497</v>
      </c>
      <c r="M17" s="134">
        <f ca="1">'Use Phase_Grid'!N64</f>
        <v>9.4554427956992093E-2</v>
      </c>
      <c r="N17" s="134">
        <f ca="1">'Use Phase_Grid'!O64</f>
        <v>9.2944759714864433E-2</v>
      </c>
      <c r="O17" s="134">
        <f ca="1">'Use Phase_Grid'!P64</f>
        <v>9.8810604367922467E-2</v>
      </c>
      <c r="P17" s="134">
        <f ca="1">'Use Phase_Grid'!Q64</f>
        <v>7.9678357669715955E-2</v>
      </c>
      <c r="Q17" s="134">
        <f ca="1">'Use Phase_Grid'!R64</f>
        <v>7.5449646994389163E-2</v>
      </c>
      <c r="R17" s="277"/>
    </row>
    <row r="18" spans="2:18" x14ac:dyDescent="0.25">
      <c r="B18" s="64" t="str">
        <f>'Use Phase'!K68</f>
        <v>W-</v>
      </c>
      <c r="C18" s="134">
        <f ca="1">'Use Phase'!L68/1000</f>
        <v>9.752651130013475E-3</v>
      </c>
      <c r="D18" s="134">
        <f ca="1">'Use Phase'!M68/1000</f>
        <v>4.9802399578243025E-3</v>
      </c>
      <c r="E18" s="134">
        <f ca="1">'Use Phase'!N68/1000</f>
        <v>8.1927618732515629E-3</v>
      </c>
      <c r="F18" s="134">
        <f ca="1">'Use Phase'!O68/1000</f>
        <v>6.6367081249640624E-3</v>
      </c>
      <c r="G18" s="134">
        <f ca="1">'Use Phase'!P68/1000</f>
        <v>4.9123442490645285E-3</v>
      </c>
      <c r="H18" s="134">
        <f ca="1">'Use Phase'!Q68/1000</f>
        <v>5.905961100742145E-3</v>
      </c>
      <c r="I18" s="134">
        <f ca="1">'Use Phase'!R68/1000</f>
        <v>4.628604124638073E-3</v>
      </c>
      <c r="J18" s="134"/>
      <c r="K18" s="134">
        <f ca="1">'Use Phase_Grid'!L65</f>
        <v>2.4148924249215525E-2</v>
      </c>
      <c r="L18" s="134">
        <f ca="1">'Use Phase_Grid'!M65</f>
        <v>1.9111406717658756E-2</v>
      </c>
      <c r="M18" s="134">
        <f ca="1">'Use Phase_Grid'!N65</f>
        <v>2.4148924249215518E-2</v>
      </c>
      <c r="N18" s="134">
        <f ca="1">'Use Phase_Grid'!O65</f>
        <v>2.4148924249215525E-2</v>
      </c>
      <c r="O18" s="134">
        <f ca="1">'Use Phase_Grid'!P65</f>
        <v>1.9111406717658749E-2</v>
      </c>
      <c r="P18" s="134">
        <f ca="1">'Use Phase_Grid'!Q65</f>
        <v>2.4148924249215525E-2</v>
      </c>
      <c r="Q18" s="134">
        <f ca="1">'Use Phase_Grid'!R65</f>
        <v>1.9111406717658753E-2</v>
      </c>
      <c r="R18" s="277"/>
    </row>
    <row r="19" spans="2:18" x14ac:dyDescent="0.25">
      <c r="B19" s="6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277"/>
    </row>
    <row r="20" spans="2:18" x14ac:dyDescent="0.25">
      <c r="B20" s="64" t="str">
        <f>'Use Phase'!K75</f>
        <v>mHtox per kWh</v>
      </c>
      <c r="C20" s="134" t="str">
        <f ca="1">'Use Phase'!L75</f>
        <v>NaNMC</v>
      </c>
      <c r="D20" s="134" t="str">
        <f ca="1">'Use Phase'!M75</f>
        <v>NaMVP</v>
      </c>
      <c r="E20" s="134" t="str">
        <f ca="1">'Use Phase'!N75</f>
        <v>NaMMO</v>
      </c>
      <c r="F20" s="134" t="str">
        <f ca="1">'Use Phase'!O75</f>
        <v>NaNMMT</v>
      </c>
      <c r="G20" s="134" t="str">
        <f ca="1">'Use Phase'!P75</f>
        <v>NaPBA</v>
      </c>
      <c r="H20" s="134" t="str">
        <f ca="1">'Use Phase'!Q75</f>
        <v>LiNMC</v>
      </c>
      <c r="I20" s="134" t="str">
        <f ca="1">'Use Phase'!R75</f>
        <v>LiFP</v>
      </c>
      <c r="J20" s="134"/>
      <c r="K20" s="134" t="str">
        <f ca="1">'Use Phase_Grid'!L72</f>
        <v>NaNMC</v>
      </c>
      <c r="L20" s="134" t="str">
        <f ca="1">'Use Phase_Grid'!M72</f>
        <v>NaMVP</v>
      </c>
      <c r="M20" s="134" t="str">
        <f ca="1">'Use Phase_Grid'!N72</f>
        <v>NaMMO</v>
      </c>
      <c r="N20" s="134" t="str">
        <f ca="1">'Use Phase_Grid'!O72</f>
        <v>NaNMMT</v>
      </c>
      <c r="O20" s="134" t="str">
        <f ca="1">'Use Phase_Grid'!P72</f>
        <v>NaPBA</v>
      </c>
      <c r="P20" s="134" t="str">
        <f ca="1">'Use Phase_Grid'!Q72</f>
        <v>LiNMC</v>
      </c>
      <c r="Q20" s="134" t="str">
        <f ca="1">'Use Phase_Grid'!R72</f>
        <v>LiFP</v>
      </c>
      <c r="R20" s="277"/>
    </row>
    <row r="21" spans="2:18" x14ac:dyDescent="0.25">
      <c r="B21" s="64" t="str">
        <f>'Use Phase'!K76</f>
        <v>Production</v>
      </c>
      <c r="C21" s="134">
        <f ca="1">'Use Phase'!L76</f>
        <v>3.9393923023505993E-3</v>
      </c>
      <c r="D21" s="134">
        <f ca="1">'Use Phase'!M76</f>
        <v>1.8158542402473079E-2</v>
      </c>
      <c r="E21" s="134">
        <f ca="1">'Use Phase'!N76</f>
        <v>1.553529943006822E-3</v>
      </c>
      <c r="F21" s="134">
        <f ca="1">'Use Phase'!O76</f>
        <v>1.538257844321843E-3</v>
      </c>
      <c r="G21" s="134">
        <f ca="1">'Use Phase'!P76</f>
        <v>2.0682331749559231E-3</v>
      </c>
      <c r="H21" s="134">
        <f ca="1">'Use Phase'!Q76</f>
        <v>2.0596921884402037E-3</v>
      </c>
      <c r="I21" s="134">
        <f ca="1">'Use Phase'!R76</f>
        <v>2.7976087692486735E-3</v>
      </c>
      <c r="J21" s="134"/>
      <c r="K21" s="134">
        <f ca="1">'Use Phase_Grid'!L73</f>
        <v>3.9393923023505993E-3</v>
      </c>
      <c r="L21" s="134">
        <f ca="1">'Use Phase_Grid'!M73</f>
        <v>1.8158542402473079E-2</v>
      </c>
      <c r="M21" s="134">
        <f ca="1">'Use Phase_Grid'!N73</f>
        <v>1.553529943006822E-3</v>
      </c>
      <c r="N21" s="134">
        <f ca="1">'Use Phase_Grid'!O73</f>
        <v>1.538257844321843E-3</v>
      </c>
      <c r="O21" s="134">
        <f ca="1">'Use Phase_Grid'!P73</f>
        <v>2.0682331749559231E-3</v>
      </c>
      <c r="P21" s="134">
        <f ca="1">'Use Phase_Grid'!Q73</f>
        <v>2.0596921884402037E-3</v>
      </c>
      <c r="Q21" s="134">
        <f ca="1">'Use Phase_Grid'!R73</f>
        <v>2.7976087692486735E-3</v>
      </c>
      <c r="R21" s="277"/>
    </row>
    <row r="22" spans="2:18" x14ac:dyDescent="0.25">
      <c r="B22" s="64" t="str">
        <f>'Use Phase'!K77</f>
        <v>Use</v>
      </c>
      <c r="C22" s="134">
        <f ca="1">'Use Phase'!L77</f>
        <v>8.1907999999999894E-3</v>
      </c>
      <c r="D22" s="134">
        <f ca="1">'Use Phase'!M77</f>
        <v>7.0898860215053714E-3</v>
      </c>
      <c r="E22" s="134">
        <f ca="1">'Use Phase'!N77</f>
        <v>8.1907999999999894E-3</v>
      </c>
      <c r="F22" s="134">
        <f ca="1">'Use Phase'!O77</f>
        <v>8.1907999999999894E-3</v>
      </c>
      <c r="G22" s="134">
        <f ca="1">'Use Phase'!P77</f>
        <v>7.0898860215053714E-3</v>
      </c>
      <c r="H22" s="134">
        <f ca="1">'Use Phase'!Q77</f>
        <v>8.1907999999999894E-3</v>
      </c>
      <c r="I22" s="134">
        <f ca="1">'Use Phase'!R77</f>
        <v>7.0898860215053714E-3</v>
      </c>
      <c r="J22" s="134"/>
      <c r="K22" s="134">
        <f ca="1">'Use Phase_Grid'!L74</f>
        <v>1.5155747826086941E-2</v>
      </c>
      <c r="L22" s="134">
        <f ca="1">'Use Phase_Grid'!M74</f>
        <v>1.3118684946236551E-2</v>
      </c>
      <c r="M22" s="134">
        <f ca="1">'Use Phase_Grid'!N74</f>
        <v>1.5155747826086941E-2</v>
      </c>
      <c r="N22" s="134">
        <f ca="1">'Use Phase_Grid'!O74</f>
        <v>1.5155747826086941E-2</v>
      </c>
      <c r="O22" s="134">
        <f ca="1">'Use Phase_Grid'!P74</f>
        <v>1.3118684946236551E-2</v>
      </c>
      <c r="P22" s="134">
        <f ca="1">'Use Phase_Grid'!Q74</f>
        <v>1.5155747826086941E-2</v>
      </c>
      <c r="Q22" s="134">
        <f ca="1">'Use Phase_Grid'!R74</f>
        <v>1.3118684946236551E-2</v>
      </c>
      <c r="R22" s="277"/>
    </row>
    <row r="23" spans="2:18" x14ac:dyDescent="0.25">
      <c r="B23" s="64" t="str">
        <f>'Use Phase'!K78</f>
        <v>Replacement</v>
      </c>
      <c r="C23" s="134">
        <f ca="1">'Use Phase'!L78</f>
        <v>1.0439389601229088E-2</v>
      </c>
      <c r="D23" s="134">
        <f ca="1">'Use Phase'!M78</f>
        <v>1.971498889411363E-2</v>
      </c>
      <c r="E23" s="134">
        <f ca="1">'Use Phase'!N78</f>
        <v>4.1168543489680789E-3</v>
      </c>
      <c r="F23" s="134">
        <f ca="1">'Use Phase'!O78</f>
        <v>4.0763832874528838E-3</v>
      </c>
      <c r="G23" s="134">
        <f ca="1">'Use Phase'!P78</f>
        <v>2.2455103042378598E-3</v>
      </c>
      <c r="H23" s="134">
        <f ca="1">'Use Phase'!Q78</f>
        <v>5.4581842993665398E-3</v>
      </c>
      <c r="I23" s="134">
        <f ca="1">'Use Phase'!R78</f>
        <v>3.0374038066128461E-3</v>
      </c>
      <c r="J23" s="134"/>
      <c r="K23" s="134">
        <f ca="1">'Use Phase_Grid'!L75</f>
        <v>1.0439389601229088E-2</v>
      </c>
      <c r="L23" s="134">
        <f ca="1">'Use Phase_Grid'!M75</f>
        <v>1.971498889411363E-2</v>
      </c>
      <c r="M23" s="134">
        <f ca="1">'Use Phase_Grid'!N75</f>
        <v>4.1168543489680789E-3</v>
      </c>
      <c r="N23" s="134">
        <f ca="1">'Use Phase_Grid'!O75</f>
        <v>4.0763832874528838E-3</v>
      </c>
      <c r="O23" s="134">
        <f ca="1">'Use Phase_Grid'!P75</f>
        <v>2.2455103042378598E-3</v>
      </c>
      <c r="P23" s="134">
        <f ca="1">'Use Phase_Grid'!Q75</f>
        <v>5.4581842993665398E-3</v>
      </c>
      <c r="Q23" s="134">
        <f ca="1">'Use Phase_Grid'!R75</f>
        <v>3.0374038066128461E-3</v>
      </c>
      <c r="R23" s="277"/>
    </row>
    <row r="24" spans="2:18" x14ac:dyDescent="0.25">
      <c r="B24" s="64" t="str">
        <f>'Use Phase'!K79</f>
        <v>Total</v>
      </c>
      <c r="C24" s="134">
        <f ca="1">'Use Phase'!L79</f>
        <v>2.2569581903579678E-2</v>
      </c>
      <c r="D24" s="134">
        <f ca="1">'Use Phase'!M79</f>
        <v>4.4963417318092086E-2</v>
      </c>
      <c r="E24" s="134">
        <f ca="1">'Use Phase'!N79</f>
        <v>1.3861184291974889E-2</v>
      </c>
      <c r="F24" s="134">
        <f ca="1">'Use Phase'!O79</f>
        <v>1.3805441131774716E-2</v>
      </c>
      <c r="G24" s="134">
        <f ca="1">'Use Phase'!P79</f>
        <v>1.1403629500699156E-2</v>
      </c>
      <c r="H24" s="134">
        <f ca="1">'Use Phase'!Q79</f>
        <v>1.5708676487806734E-2</v>
      </c>
      <c r="I24" s="134">
        <f ca="1">'Use Phase'!R79</f>
        <v>1.2924898597366891E-2</v>
      </c>
      <c r="J24" s="134"/>
      <c r="K24" s="134">
        <f ca="1">'Use Phase_Grid'!L76</f>
        <v>2.953452972966663E-2</v>
      </c>
      <c r="L24" s="134">
        <f ca="1">'Use Phase_Grid'!M76</f>
        <v>5.0992216242823268E-2</v>
      </c>
      <c r="M24" s="134">
        <f ca="1">'Use Phase_Grid'!N76</f>
        <v>2.0826132118061839E-2</v>
      </c>
      <c r="N24" s="134">
        <f ca="1">'Use Phase_Grid'!O76</f>
        <v>2.0770388957861666E-2</v>
      </c>
      <c r="O24" s="134">
        <f ca="1">'Use Phase_Grid'!P76</f>
        <v>1.7432428425430333E-2</v>
      </c>
      <c r="P24" s="134">
        <f ca="1">'Use Phase_Grid'!Q76</f>
        <v>2.2673624313893685E-2</v>
      </c>
      <c r="Q24" s="134">
        <f ca="1">'Use Phase_Grid'!R76</f>
        <v>1.8953697522098068E-2</v>
      </c>
      <c r="R24" s="277"/>
    </row>
    <row r="25" spans="2:18" x14ac:dyDescent="0.25">
      <c r="B25" t="str">
        <f>'Use Phase'!K81</f>
        <v>W+</v>
      </c>
      <c r="C25" s="134">
        <f ca="1">'Use Phase'!L81</f>
        <v>4.3136345710739057E-2</v>
      </c>
      <c r="D25" s="134">
        <f ca="1">'Use Phase'!M81</f>
        <v>0.22724118777952027</v>
      </c>
      <c r="E25" s="134">
        <f ca="1">'Use Phase'!N81</f>
        <v>1.7011152875924702E-2</v>
      </c>
      <c r="F25" s="134">
        <f ca="1">'Use Phase'!O81</f>
        <v>1.684392339532418E-2</v>
      </c>
      <c r="G25" s="134">
        <f ca="1">'Use Phase'!P81</f>
        <v>2.5882460875162681E-2</v>
      </c>
      <c r="H25" s="134">
        <f ca="1">'Use Phase'!Q81</f>
        <v>2.2553629463420235E-2</v>
      </c>
      <c r="I25" s="134">
        <f ca="1">'Use Phase'!R81</f>
        <v>3.5010075455169112E-2</v>
      </c>
      <c r="J25" s="134"/>
      <c r="K25" s="134">
        <f ca="1">'Use Phase_Grid'!L78</f>
        <v>4.313634571073905E-2</v>
      </c>
      <c r="L25" s="134">
        <f ca="1">'Use Phase_Grid'!M78</f>
        <v>0.22724118777952027</v>
      </c>
      <c r="M25" s="134">
        <f ca="1">'Use Phase_Grid'!N78</f>
        <v>1.7011152875924706E-2</v>
      </c>
      <c r="N25" s="134">
        <f ca="1">'Use Phase_Grid'!O78</f>
        <v>1.684392339532418E-2</v>
      </c>
      <c r="O25" s="134">
        <f ca="1">'Use Phase_Grid'!P78</f>
        <v>2.5882460875162685E-2</v>
      </c>
      <c r="P25" s="134">
        <f ca="1">'Use Phase_Grid'!Q78</f>
        <v>2.2553629463420238E-2</v>
      </c>
      <c r="Q25" s="134">
        <f ca="1">'Use Phase_Grid'!R78</f>
        <v>1.0503022636550733E-2</v>
      </c>
      <c r="R25" s="277"/>
    </row>
    <row r="26" spans="2:18" x14ac:dyDescent="0.25">
      <c r="B26" s="64" t="str">
        <f>'Use Phase'!K82</f>
        <v>W-</v>
      </c>
      <c r="C26" s="134">
        <f ca="1">'Use Phase'!L82</f>
        <v>6.4999972988784918E-3</v>
      </c>
      <c r="D26" s="134">
        <f ca="1">'Use Phase'!M82</f>
        <v>5.7384584461068755E-3</v>
      </c>
      <c r="E26" s="134">
        <f ca="1">'Use Phase'!N82</f>
        <v>5.5698651696894103E-3</v>
      </c>
      <c r="F26" s="134">
        <f ca="1">'Use Phase'!O82</f>
        <v>5.566991810916206E-3</v>
      </c>
      <c r="G26" s="134">
        <f ca="1">'Use Phase'!P82</f>
        <v>4.3545496701319145E-3</v>
      </c>
      <c r="H26" s="134">
        <f ca="1">'Use Phase'!Q82</f>
        <v>5.6650967261755898E-3</v>
      </c>
      <c r="I26" s="134">
        <f ca="1">'Use Phase'!R82</f>
        <v>4.4172824163862517E-3</v>
      </c>
      <c r="J26" s="134"/>
      <c r="K26" s="134">
        <f ca="1">'Use Phase_Grid'!L79</f>
        <v>9.7653014343343537E-3</v>
      </c>
      <c r="L26" s="134">
        <f ca="1">'Use Phase_Grid'!M79</f>
        <v>7.728238554483971E-3</v>
      </c>
      <c r="M26" s="134">
        <f ca="1">'Use Phase_Grid'!N79</f>
        <v>9.7653014343343485E-3</v>
      </c>
      <c r="N26" s="134">
        <f ca="1">'Use Phase_Grid'!O79</f>
        <v>9.7653014343343485E-3</v>
      </c>
      <c r="O26" s="134">
        <f ca="1">'Use Phase_Grid'!P79</f>
        <v>7.7282385544839589E-3</v>
      </c>
      <c r="P26" s="134">
        <f ca="1">'Use Phase_Grid'!Q79</f>
        <v>9.765301434334352E-3</v>
      </c>
      <c r="Q26" s="134">
        <f ca="1">'Use Phase_Grid'!R79</f>
        <v>7.7282385544839589E-3</v>
      </c>
      <c r="R26" s="277"/>
    </row>
    <row r="27" spans="2:18" x14ac:dyDescent="0.25"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277"/>
    </row>
    <row r="28" spans="2:18" x14ac:dyDescent="0.25">
      <c r="B28" t="str">
        <f>'Use Phase'!K89</f>
        <v>RDP per kWh</v>
      </c>
      <c r="C28" s="134" t="str">
        <f ca="1">'Use Phase'!L89</f>
        <v>NaNMC</v>
      </c>
      <c r="D28" s="134" t="str">
        <f ca="1">'Use Phase'!M89</f>
        <v>NaMVP</v>
      </c>
      <c r="E28" s="134" t="str">
        <f ca="1">'Use Phase'!N89</f>
        <v>NaMMO</v>
      </c>
      <c r="F28" s="134" t="str">
        <f ca="1">'Use Phase'!O89</f>
        <v>NaNMMT</v>
      </c>
      <c r="G28" s="134" t="str">
        <f ca="1">'Use Phase'!P89</f>
        <v>NaPBA</v>
      </c>
      <c r="H28" s="134" t="str">
        <f ca="1">'Use Phase'!Q89</f>
        <v>LiNMC</v>
      </c>
      <c r="I28" s="134" t="str">
        <f ca="1">'Use Phase'!R89</f>
        <v>LiFP</v>
      </c>
      <c r="J28" s="134"/>
      <c r="K28" s="134" t="str">
        <f ca="1">'Use Phase_Grid'!L86</f>
        <v>NaNMC</v>
      </c>
      <c r="L28" s="134" t="str">
        <f ca="1">'Use Phase_Grid'!M86</f>
        <v>NaMVP</v>
      </c>
      <c r="M28" s="134" t="str">
        <f ca="1">'Use Phase_Grid'!N86</f>
        <v>NaMMO</v>
      </c>
      <c r="N28" s="134" t="str">
        <f ca="1">'Use Phase_Grid'!O86</f>
        <v>NaNMMT</v>
      </c>
      <c r="O28" s="134" t="str">
        <f ca="1">'Use Phase_Grid'!P86</f>
        <v>NaPBA</v>
      </c>
      <c r="P28" s="134" t="str">
        <f ca="1">'Use Phase_Grid'!Q86</f>
        <v>LiNMC</v>
      </c>
      <c r="Q28" s="134" t="str">
        <f ca="1">'Use Phase_Grid'!R86</f>
        <v>LiFP</v>
      </c>
      <c r="R28" s="277"/>
    </row>
    <row r="29" spans="2:18" x14ac:dyDescent="0.25">
      <c r="B29" s="64" t="str">
        <f>'Use Phase'!K90</f>
        <v>Production</v>
      </c>
      <c r="C29" s="134">
        <f ca="1">'Use Phase'!L90</f>
        <v>8.5914970124204189E-4</v>
      </c>
      <c r="D29" s="134">
        <f ca="1">'Use Phase'!M90</f>
        <v>4.17796531598262E-4</v>
      </c>
      <c r="E29" s="134">
        <f ca="1">'Use Phase'!N90</f>
        <v>1.5685512077467486E-4</v>
      </c>
      <c r="F29" s="134">
        <f ca="1">'Use Phase'!O90</f>
        <v>3.2022255241788335E-4</v>
      </c>
      <c r="G29" s="134">
        <f ca="1">'Use Phase'!P90</f>
        <v>2.2774091901101473E-4</v>
      </c>
      <c r="H29" s="134">
        <f ca="1">'Use Phase'!Q90</f>
        <v>1.8392845855992303E-4</v>
      </c>
      <c r="I29" s="134">
        <f ca="1">'Use Phase'!R90</f>
        <v>6.2182932230529959E-4</v>
      </c>
      <c r="J29" s="134"/>
      <c r="K29" s="134">
        <f ca="1">'Use Phase_Grid'!L87</f>
        <v>8.5914970124204189E-4</v>
      </c>
      <c r="L29" s="134">
        <f ca="1">'Use Phase_Grid'!M87</f>
        <v>4.17796531598262E-4</v>
      </c>
      <c r="M29" s="134">
        <f ca="1">'Use Phase_Grid'!N87</f>
        <v>1.5685512077467486E-4</v>
      </c>
      <c r="N29" s="134">
        <f ca="1">'Use Phase_Grid'!O87</f>
        <v>3.2022255241788335E-4</v>
      </c>
      <c r="O29" s="134">
        <f ca="1">'Use Phase_Grid'!P87</f>
        <v>2.2774091901101473E-4</v>
      </c>
      <c r="P29" s="134">
        <f ca="1">'Use Phase_Grid'!Q87</f>
        <v>1.8392845855992303E-4</v>
      </c>
      <c r="Q29" s="134">
        <f ca="1">'Use Phase_Grid'!R87</f>
        <v>6.2182932230529959E-4</v>
      </c>
      <c r="R29" s="277"/>
    </row>
    <row r="30" spans="2:18" x14ac:dyDescent="0.25">
      <c r="B30" s="64" t="str">
        <f>'Use Phase'!K91</f>
        <v>Use</v>
      </c>
      <c r="C30" s="134">
        <f ca="1">'Use Phase'!L91</f>
        <v>1.2587217391304333E-3</v>
      </c>
      <c r="D30" s="134">
        <f ca="1">'Use Phase'!M91</f>
        <v>1.0895387096774187E-3</v>
      </c>
      <c r="E30" s="134">
        <f ca="1">'Use Phase'!N91</f>
        <v>1.2587217391304333E-3</v>
      </c>
      <c r="F30" s="134">
        <f ca="1">'Use Phase'!O91</f>
        <v>1.2587217391304333E-3</v>
      </c>
      <c r="G30" s="134">
        <f ca="1">'Use Phase'!P91</f>
        <v>1.0895387096774187E-3</v>
      </c>
      <c r="H30" s="134">
        <f ca="1">'Use Phase'!Q91</f>
        <v>1.2587217391304333E-3</v>
      </c>
      <c r="I30" s="134">
        <f ca="1">'Use Phase'!R91</f>
        <v>1.0895387096774187E-3</v>
      </c>
      <c r="J30" s="134"/>
      <c r="K30" s="134">
        <f ca="1">'Use Phase_Grid'!L88</f>
        <v>2.8270956521739098E-4</v>
      </c>
      <c r="L30" s="134">
        <f ca="1">'Use Phase_Grid'!M88</f>
        <v>2.4471096774193529E-4</v>
      </c>
      <c r="M30" s="134">
        <f ca="1">'Use Phase_Grid'!N88</f>
        <v>2.8270956521739098E-4</v>
      </c>
      <c r="N30" s="134">
        <f ca="1">'Use Phase_Grid'!O88</f>
        <v>2.8270956521739098E-4</v>
      </c>
      <c r="O30" s="134">
        <f ca="1">'Use Phase_Grid'!P88</f>
        <v>2.4471096774193529E-4</v>
      </c>
      <c r="P30" s="134">
        <f ca="1">'Use Phase_Grid'!Q88</f>
        <v>2.8270956521739098E-4</v>
      </c>
      <c r="Q30" s="134">
        <f ca="1">'Use Phase_Grid'!R88</f>
        <v>2.4471096774193529E-4</v>
      </c>
      <c r="R30" s="277"/>
    </row>
    <row r="31" spans="2:18" x14ac:dyDescent="0.25">
      <c r="B31" s="64" t="str">
        <f>'Use Phase'!K92</f>
        <v>Replacement</v>
      </c>
      <c r="C31" s="134">
        <f ca="1">'Use Phase'!L92</f>
        <v>2.2767467082914113E-3</v>
      </c>
      <c r="D31" s="134">
        <f ca="1">'Use Phase'!M92</f>
        <v>4.5360766287811305E-4</v>
      </c>
      <c r="E31" s="134">
        <f ca="1">'Use Phase'!N92</f>
        <v>4.1566607005288838E-4</v>
      </c>
      <c r="F31" s="134">
        <f ca="1">'Use Phase'!O92</f>
        <v>8.4858976390739097E-4</v>
      </c>
      <c r="G31" s="134">
        <f ca="1">'Use Phase'!P92</f>
        <v>2.472615692119589E-4</v>
      </c>
      <c r="H31" s="134">
        <f ca="1">'Use Phase'!Q92</f>
        <v>4.8741041518379606E-4</v>
      </c>
      <c r="I31" s="134">
        <f ca="1">'Use Phase'!R92</f>
        <v>6.7512897850289676E-4</v>
      </c>
      <c r="J31" s="134"/>
      <c r="K31" s="134">
        <f ca="1">'Use Phase_Grid'!L89</f>
        <v>2.2767467082914113E-3</v>
      </c>
      <c r="L31" s="134">
        <f ca="1">'Use Phase_Grid'!M89</f>
        <v>4.5360766287811305E-4</v>
      </c>
      <c r="M31" s="134">
        <f ca="1">'Use Phase_Grid'!N89</f>
        <v>4.1566607005288838E-4</v>
      </c>
      <c r="N31" s="134">
        <f ca="1">'Use Phase_Grid'!O89</f>
        <v>8.4858976390739097E-4</v>
      </c>
      <c r="O31" s="134">
        <f ca="1">'Use Phase_Grid'!P89</f>
        <v>2.472615692119589E-4</v>
      </c>
      <c r="P31" s="134">
        <f ca="1">'Use Phase_Grid'!Q89</f>
        <v>4.8741041518379606E-4</v>
      </c>
      <c r="Q31" s="134">
        <f ca="1">'Use Phase_Grid'!R89</f>
        <v>6.7512897850289676E-4</v>
      </c>
      <c r="R31" s="277"/>
    </row>
    <row r="32" spans="2:18" x14ac:dyDescent="0.25">
      <c r="B32" s="64" t="str">
        <f>'Use Phase'!K93</f>
        <v>Total</v>
      </c>
      <c r="C32" s="134">
        <f ca="1">'Use Phase'!L93</f>
        <v>4.3946181486638871E-3</v>
      </c>
      <c r="D32" s="134">
        <f ca="1">'Use Phase'!M93</f>
        <v>1.9609429041537942E-3</v>
      </c>
      <c r="E32" s="134">
        <f ca="1">'Use Phase'!N93</f>
        <v>1.8312429299579965E-3</v>
      </c>
      <c r="F32" s="134">
        <f ca="1">'Use Phase'!O93</f>
        <v>2.4275340554557076E-3</v>
      </c>
      <c r="G32" s="134">
        <f ca="1">'Use Phase'!P93</f>
        <v>1.5645411979003923E-3</v>
      </c>
      <c r="H32" s="134">
        <f ca="1">'Use Phase'!Q93</f>
        <v>1.9300606128741522E-3</v>
      </c>
      <c r="I32" s="134">
        <f ca="1">'Use Phase'!R93</f>
        <v>2.3864970104856154E-3</v>
      </c>
      <c r="J32" s="134"/>
      <c r="K32" s="134">
        <f ca="1">'Use Phase_Grid'!L90</f>
        <v>3.4186059747508438E-3</v>
      </c>
      <c r="L32" s="134">
        <f ca="1">'Use Phase_Grid'!M90</f>
        <v>1.1161151622183104E-3</v>
      </c>
      <c r="M32" s="134">
        <f ca="1">'Use Phase_Grid'!N90</f>
        <v>8.5523075604495419E-4</v>
      </c>
      <c r="N32" s="134">
        <f ca="1">'Use Phase_Grid'!O90</f>
        <v>1.4515218815426656E-3</v>
      </c>
      <c r="O32" s="134">
        <f ca="1">'Use Phase_Grid'!P90</f>
        <v>7.1971345596490903E-4</v>
      </c>
      <c r="P32" s="134">
        <f ca="1">'Use Phase_Grid'!Q90</f>
        <v>9.5404843896111017E-4</v>
      </c>
      <c r="Q32" s="134">
        <f ca="1">'Use Phase_Grid'!R90</f>
        <v>1.5416692685501316E-3</v>
      </c>
      <c r="R32" s="277"/>
    </row>
    <row r="33" spans="1:18" x14ac:dyDescent="0.25">
      <c r="B33" t="str">
        <f>'Use Phase'!K95</f>
        <v>W+</v>
      </c>
      <c r="C33" s="134">
        <f ca="1">'Use Phase'!L95</f>
        <v>9.4076892286003612E-3</v>
      </c>
      <c r="D33" s="134">
        <f ca="1">'Use Phase'!M95</f>
        <v>5.2284251668582495E-3</v>
      </c>
      <c r="E33" s="134">
        <f ca="1">'Use Phase'!N95</f>
        <v>1.7175635724826896E-3</v>
      </c>
      <c r="F33" s="134">
        <f ca="1">'Use Phase'!O95</f>
        <v>3.5064369489758236E-3</v>
      </c>
      <c r="G33" s="134">
        <f ca="1">'Use Phase'!P95</f>
        <v>2.8500149293378425E-3</v>
      </c>
      <c r="H33" s="134">
        <f ca="1">'Use Phase'!Q95</f>
        <v>2.0140166212311572E-3</v>
      </c>
      <c r="I33" s="134">
        <f ca="1">'Use Phase'!R95</f>
        <v>7.7817498048491762E-3</v>
      </c>
      <c r="J33" s="134"/>
      <c r="K33" s="134">
        <f ca="1">'Use Phase_Grid'!L92</f>
        <v>9.4076892286003595E-3</v>
      </c>
      <c r="L33" s="134">
        <f ca="1">'Use Phase_Grid'!M92</f>
        <v>5.2284251668582495E-3</v>
      </c>
      <c r="M33" s="134">
        <f ca="1">'Use Phase_Grid'!N92</f>
        <v>1.7175635724826894E-3</v>
      </c>
      <c r="N33" s="134">
        <f ca="1">'Use Phase_Grid'!O92</f>
        <v>3.5064369489758228E-3</v>
      </c>
      <c r="O33" s="134">
        <f ca="1">'Use Phase_Grid'!P92</f>
        <v>2.8500149293378416E-3</v>
      </c>
      <c r="P33" s="134">
        <f ca="1">'Use Phase_Grid'!Q92</f>
        <v>2.0140166212311572E-3</v>
      </c>
      <c r="Q33" s="134">
        <f ca="1">'Use Phase_Grid'!R92</f>
        <v>2.3345249414547524E-3</v>
      </c>
      <c r="R33" s="277"/>
    </row>
    <row r="34" spans="1:18" x14ac:dyDescent="0.25">
      <c r="B34" s="64" t="str">
        <f>'Use Phase'!K96</f>
        <v>W-</v>
      </c>
      <c r="C34" s="134">
        <f ca="1">'Use Phase'!L96</f>
        <v>1.4175970070493702E-3</v>
      </c>
      <c r="D34" s="134">
        <f ca="1">'Use Phase'!M96</f>
        <v>6.7778321254242328E-4</v>
      </c>
      <c r="E34" s="134">
        <f ca="1">'Use Phase'!N96</f>
        <v>8.4054344999783242E-4</v>
      </c>
      <c r="F34" s="134">
        <f ca="1">'Use Phase'!O96</f>
        <v>8.712801059513229E-4</v>
      </c>
      <c r="G34" s="134">
        <f ca="1">'Use Phase'!P96</f>
        <v>6.6143675042888033E-4</v>
      </c>
      <c r="H34" s="134">
        <f ca="1">'Use Phase'!Q96</f>
        <v>8.4563714499351047E-4</v>
      </c>
      <c r="I34" s="134">
        <f ca="1">'Use Phase'!R96</f>
        <v>6.9533183548394157E-4</v>
      </c>
      <c r="J34" s="134"/>
      <c r="K34" s="134">
        <f ca="1">'Use Phase_Grid'!L93</f>
        <v>1.4175970070493689E-3</v>
      </c>
      <c r="L34" s="134">
        <f ca="1">'Use Phase_Grid'!M93</f>
        <v>1.4415962753574964E-4</v>
      </c>
      <c r="M34" s="134">
        <f ca="1">'Use Phase_Grid'!N93</f>
        <v>2.5881094927821338E-4</v>
      </c>
      <c r="N34" s="134">
        <f ca="1">'Use Phase_Grid'!O93</f>
        <v>5.2836721148950795E-4</v>
      </c>
      <c r="O34" s="134">
        <f ca="1">'Use Phase_Grid'!P93</f>
        <v>1.4415962753574943E-4</v>
      </c>
      <c r="P34" s="134">
        <f ca="1">'Use Phase_Grid'!Q93</f>
        <v>3.0348195662387319E-4</v>
      </c>
      <c r="Q34" s="134">
        <f ca="1">'Use Phase_Grid'!R93</f>
        <v>1.4415962753574953E-4</v>
      </c>
      <c r="R34" s="277"/>
    </row>
    <row r="35" spans="1:18" s="132" customFormat="1" x14ac:dyDescent="0.25"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277"/>
    </row>
    <row r="36" spans="1:18" s="9" customFormat="1" x14ac:dyDescent="0.25">
      <c r="A36" s="44"/>
      <c r="B36" s="44" t="s">
        <v>300</v>
      </c>
      <c r="C36" s="278"/>
      <c r="D36" s="278" t="s">
        <v>338</v>
      </c>
      <c r="E36" s="278"/>
      <c r="F36" s="278"/>
      <c r="G36" s="278"/>
      <c r="H36" s="278"/>
      <c r="I36" s="278"/>
      <c r="J36" s="278"/>
      <c r="K36" s="278"/>
      <c r="L36" s="278"/>
      <c r="M36" s="278"/>
      <c r="N36" s="278"/>
      <c r="O36" s="278"/>
      <c r="P36" s="278"/>
      <c r="Q36" s="278"/>
      <c r="R36" s="277"/>
    </row>
    <row r="37" spans="1:18" x14ac:dyDescent="0.25">
      <c r="C37" s="293" t="s">
        <v>382</v>
      </c>
      <c r="D37" s="293"/>
      <c r="E37" s="293"/>
      <c r="F37" s="293"/>
      <c r="G37" s="293"/>
      <c r="H37" s="293"/>
      <c r="I37" s="293"/>
      <c r="J37" s="293"/>
      <c r="K37" s="293" t="s">
        <v>381</v>
      </c>
      <c r="L37" s="293"/>
      <c r="M37" s="293"/>
      <c r="N37" s="293"/>
      <c r="O37" s="293"/>
      <c r="P37" s="293"/>
      <c r="Q37" s="293"/>
      <c r="R37" s="277"/>
    </row>
    <row r="38" spans="1:18" x14ac:dyDescent="0.25">
      <c r="B38" t="s">
        <v>54</v>
      </c>
      <c r="C38" s="134" t="s">
        <v>333</v>
      </c>
      <c r="D38" s="134" t="s">
        <v>343</v>
      </c>
      <c r="E38" s="134" t="s">
        <v>322</v>
      </c>
      <c r="F38" s="134" t="s">
        <v>323</v>
      </c>
      <c r="G38" s="134" t="s">
        <v>334</v>
      </c>
      <c r="H38" s="134" t="s">
        <v>336</v>
      </c>
      <c r="I38" s="134" t="s">
        <v>335</v>
      </c>
      <c r="J38" s="134"/>
      <c r="K38" s="134" t="s">
        <v>333</v>
      </c>
      <c r="L38" s="134" t="s">
        <v>343</v>
      </c>
      <c r="M38" s="134" t="s">
        <v>322</v>
      </c>
      <c r="N38" s="134" t="s">
        <v>323</v>
      </c>
      <c r="O38" s="134" t="s">
        <v>334</v>
      </c>
      <c r="P38" s="134" t="s">
        <v>336</v>
      </c>
      <c r="Q38" s="134" t="s">
        <v>335</v>
      </c>
      <c r="R38" s="277"/>
    </row>
    <row r="39" spans="1:18" x14ac:dyDescent="0.25">
      <c r="B39" t="s">
        <v>246</v>
      </c>
      <c r="C39" s="134">
        <v>0.10690276996883133</v>
      </c>
      <c r="D39" s="134">
        <v>9.1335712730368418E-2</v>
      </c>
      <c r="E39" s="134">
        <v>5.3821765789292771E-2</v>
      </c>
      <c r="F39" s="134">
        <v>5.7190385212674728E-2</v>
      </c>
      <c r="G39" s="134">
        <v>6.1215419377695944E-2</v>
      </c>
      <c r="H39" s="134">
        <v>4.8666107701929265E-2</v>
      </c>
      <c r="I39" s="134">
        <v>3.5829535190656465E-2</v>
      </c>
      <c r="J39" s="134"/>
      <c r="K39" s="134">
        <v>0.10690276996883133</v>
      </c>
      <c r="L39" s="134">
        <v>9.1335712730368418E-2</v>
      </c>
      <c r="M39" s="134">
        <v>5.3821765789292771E-2</v>
      </c>
      <c r="N39" s="134">
        <v>5.7190385212674728E-2</v>
      </c>
      <c r="O39" s="134">
        <v>6.1215419377695944E-2</v>
      </c>
      <c r="P39" s="134">
        <v>4.8666107701929265E-2</v>
      </c>
      <c r="Q39" s="134">
        <v>3.5829535190656465E-2</v>
      </c>
      <c r="R39" s="277"/>
    </row>
    <row r="40" spans="1:18" x14ac:dyDescent="0.25">
      <c r="B40" t="s">
        <v>247</v>
      </c>
      <c r="C40" s="134">
        <v>4.9565217391304289E-2</v>
      </c>
      <c r="D40" s="134">
        <v>4.2903225806451582E-2</v>
      </c>
      <c r="E40" s="134">
        <v>4.9565217391304289E-2</v>
      </c>
      <c r="F40" s="134">
        <v>4.9565217391304289E-2</v>
      </c>
      <c r="G40" s="134">
        <v>4.2903225806451582E-2</v>
      </c>
      <c r="H40" s="134">
        <v>4.9565217391304289E-2</v>
      </c>
      <c r="I40" s="134">
        <v>4.2903225806451582E-2</v>
      </c>
      <c r="J40" s="134"/>
      <c r="K40" s="134">
        <v>0.19304347826086934</v>
      </c>
      <c r="L40" s="134">
        <v>0.16709677419354829</v>
      </c>
      <c r="M40" s="134">
        <v>0.19304347826086934</v>
      </c>
      <c r="N40" s="134">
        <v>0.19304347826086934</v>
      </c>
      <c r="O40" s="134">
        <v>0.16709677419354829</v>
      </c>
      <c r="P40" s="134">
        <v>0.19304347826086934</v>
      </c>
      <c r="Q40" s="134">
        <v>0.16709677419354829</v>
      </c>
      <c r="R40" s="277"/>
    </row>
    <row r="41" spans="1:18" x14ac:dyDescent="0.25">
      <c r="B41" t="s">
        <v>248</v>
      </c>
      <c r="C41" s="134">
        <v>0.28329234041740303</v>
      </c>
      <c r="D41" s="134">
        <v>9.9164488107257157E-2</v>
      </c>
      <c r="E41" s="134">
        <v>0.14262767934162582</v>
      </c>
      <c r="F41" s="134">
        <v>0.151554520813588</v>
      </c>
      <c r="G41" s="134">
        <v>6.6462455324355602E-2</v>
      </c>
      <c r="H41" s="134">
        <v>0.12896518541011254</v>
      </c>
      <c r="I41" s="134">
        <v>3.8900638206998447E-2</v>
      </c>
      <c r="J41" s="134"/>
      <c r="K41" s="134">
        <v>0.28329234041740303</v>
      </c>
      <c r="L41" s="134">
        <v>9.9164488107257157E-2</v>
      </c>
      <c r="M41" s="134">
        <v>0.14262767934162582</v>
      </c>
      <c r="N41" s="134">
        <v>0.151554520813588</v>
      </c>
      <c r="O41" s="134">
        <v>6.6462455324355602E-2</v>
      </c>
      <c r="P41" s="134">
        <v>0.12896518541011254</v>
      </c>
      <c r="Q41" s="134">
        <v>3.8900638206998447E-2</v>
      </c>
      <c r="R41" s="277"/>
    </row>
    <row r="42" spans="1:18" x14ac:dyDescent="0.25">
      <c r="B42" t="s">
        <v>249</v>
      </c>
      <c r="C42" s="134">
        <v>0.43976032777753865</v>
      </c>
      <c r="D42" s="134">
        <v>0.23340342664407718</v>
      </c>
      <c r="E42" s="134">
        <v>0.24601466252222293</v>
      </c>
      <c r="F42" s="134">
        <v>0.25831012341756698</v>
      </c>
      <c r="G42" s="134">
        <v>0.17058110050850317</v>
      </c>
      <c r="H42" s="134">
        <v>0.22719651050334613</v>
      </c>
      <c r="I42" s="134">
        <v>0.1176333992041065</v>
      </c>
      <c r="J42" s="134"/>
      <c r="K42" s="134">
        <v>0.58323858864710365</v>
      </c>
      <c r="L42" s="134">
        <v>0.35759697503117388</v>
      </c>
      <c r="M42" s="134">
        <v>0.38949292339178793</v>
      </c>
      <c r="N42" s="134">
        <v>0.40178838428713204</v>
      </c>
      <c r="O42" s="134">
        <v>0.29477464889559984</v>
      </c>
      <c r="P42" s="134">
        <v>0.3706747713729111</v>
      </c>
      <c r="Q42" s="134">
        <v>0.24182694759120321</v>
      </c>
      <c r="R42" s="277"/>
    </row>
    <row r="43" spans="1:18" x14ac:dyDescent="0.25">
      <c r="B43" t="s">
        <v>295</v>
      </c>
      <c r="C43" s="134">
        <v>1.1705853311587031</v>
      </c>
      <c r="D43" s="134">
        <v>1.1430012050257532</v>
      </c>
      <c r="E43" s="134">
        <v>0.58934833539275577</v>
      </c>
      <c r="F43" s="134">
        <v>0.62623471807878828</v>
      </c>
      <c r="G43" s="134">
        <v>0.76606724821230909</v>
      </c>
      <c r="H43" s="134">
        <v>0.53289387933612542</v>
      </c>
      <c r="I43" s="134">
        <v>0.44838104038592946</v>
      </c>
      <c r="J43" s="134"/>
      <c r="K43" s="134">
        <v>1.1705853311587033</v>
      </c>
      <c r="L43" s="134">
        <v>1.1430012050257536</v>
      </c>
      <c r="M43" s="134">
        <v>0.58934833539275577</v>
      </c>
      <c r="N43" s="134">
        <v>0.62623471807878828</v>
      </c>
      <c r="O43" s="134">
        <v>0.7660672482123092</v>
      </c>
      <c r="P43" s="134">
        <v>0.53289387933612553</v>
      </c>
      <c r="Q43" s="134">
        <v>0.1345143121157788</v>
      </c>
      <c r="R43" s="277"/>
    </row>
    <row r="44" spans="1:18" x14ac:dyDescent="0.25">
      <c r="B44" t="s">
        <v>296</v>
      </c>
      <c r="C44" s="134">
        <v>7.8039022077246833E-2</v>
      </c>
      <c r="D44" s="134">
        <v>3.3130038212126817E-2</v>
      </c>
      <c r="E44" s="134">
        <v>4.2062611470217587E-2</v>
      </c>
      <c r="F44" s="134">
        <v>4.2696398114307421E-2</v>
      </c>
      <c r="G44" s="134">
        <v>3.0539426825092891E-2</v>
      </c>
      <c r="H44" s="134">
        <v>4.1092603634193009E-2</v>
      </c>
      <c r="I44" s="134">
        <v>2.8356016462024944E-2</v>
      </c>
      <c r="J44" s="134"/>
      <c r="K44" s="134">
        <v>0.17638957044857168</v>
      </c>
      <c r="L44" s="134">
        <v>9.8436980379115135E-2</v>
      </c>
      <c r="M44" s="134">
        <v>0.12438368444643616</v>
      </c>
      <c r="N44" s="134">
        <v>0.12438368444643616</v>
      </c>
      <c r="O44" s="134">
        <v>9.8436980379115135E-2</v>
      </c>
      <c r="P44" s="134">
        <v>0.12438368444643613</v>
      </c>
      <c r="Q44" s="134">
        <v>9.8436980379115163E-2</v>
      </c>
      <c r="R44" s="277"/>
    </row>
    <row r="45" spans="1:18" x14ac:dyDescent="0.25"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277"/>
    </row>
    <row r="46" spans="1:18" x14ac:dyDescent="0.25">
      <c r="B46" t="s">
        <v>48</v>
      </c>
      <c r="C46" s="134" t="s">
        <v>333</v>
      </c>
      <c r="D46" s="134" t="s">
        <v>343</v>
      </c>
      <c r="E46" s="134" t="s">
        <v>322</v>
      </c>
      <c r="F46" s="134" t="s">
        <v>323</v>
      </c>
      <c r="G46" s="134" t="s">
        <v>334</v>
      </c>
      <c r="H46" s="134" t="s">
        <v>336</v>
      </c>
      <c r="I46" s="134" t="s">
        <v>335</v>
      </c>
      <c r="J46" s="134"/>
      <c r="K46" s="134" t="s">
        <v>333</v>
      </c>
      <c r="L46" s="134" t="s">
        <v>343</v>
      </c>
      <c r="M46" s="134" t="s">
        <v>322</v>
      </c>
      <c r="N46" s="134" t="s">
        <v>323</v>
      </c>
      <c r="O46" s="134" t="s">
        <v>334</v>
      </c>
      <c r="P46" s="134" t="s">
        <v>336</v>
      </c>
      <c r="Q46" s="134" t="s">
        <v>335</v>
      </c>
      <c r="R46" s="277"/>
    </row>
    <row r="47" spans="1:18" x14ac:dyDescent="0.25">
      <c r="B47" t="s">
        <v>246</v>
      </c>
      <c r="C47" s="134">
        <v>9.3542719368580676E-3</v>
      </c>
      <c r="D47" s="134">
        <v>9.5739086013802051E-3</v>
      </c>
      <c r="E47" s="134">
        <v>5.6496622983651162E-3</v>
      </c>
      <c r="F47" s="134">
        <v>5.4622404739657175E-3</v>
      </c>
      <c r="G47" s="134">
        <v>9.2958149617320875E-3</v>
      </c>
      <c r="H47" s="134">
        <v>4.8366917409338461E-3</v>
      </c>
      <c r="I47" s="134">
        <v>5.2956674841112559E-3</v>
      </c>
      <c r="J47" s="134"/>
      <c r="K47" s="134">
        <v>9.3542719368580676E-3</v>
      </c>
      <c r="L47" s="134">
        <v>9.5739086013802051E-3</v>
      </c>
      <c r="M47" s="134">
        <v>5.6496622983651162E-3</v>
      </c>
      <c r="N47" s="134">
        <v>5.4622404739657175E-3</v>
      </c>
      <c r="O47" s="134">
        <v>9.2958149617320875E-3</v>
      </c>
      <c r="P47" s="134">
        <v>4.8366917409338461E-3</v>
      </c>
      <c r="Q47" s="134">
        <v>5.2956674841112559E-3</v>
      </c>
      <c r="R47" s="277"/>
    </row>
    <row r="48" spans="1:18" x14ac:dyDescent="0.25">
      <c r="B48" t="s">
        <v>247</v>
      </c>
      <c r="C48" s="134">
        <v>8.301739130434773E-3</v>
      </c>
      <c r="D48" s="134">
        <v>7.1859139784946199E-3</v>
      </c>
      <c r="E48" s="134">
        <v>8.301739130434773E-3</v>
      </c>
      <c r="F48" s="134">
        <v>8.301739130434773E-3</v>
      </c>
      <c r="G48" s="134">
        <v>7.1859139784946199E-3</v>
      </c>
      <c r="H48" s="134">
        <v>8.301739130434773E-3</v>
      </c>
      <c r="I48" s="134">
        <v>7.1859139784946199E-3</v>
      </c>
      <c r="J48" s="134"/>
      <c r="K48" s="134">
        <v>3.7479130434782564E-2</v>
      </c>
      <c r="L48" s="134">
        <v>3.2441612903225787E-2</v>
      </c>
      <c r="M48" s="134">
        <v>3.7479130434782564E-2</v>
      </c>
      <c r="N48" s="134">
        <v>3.7479130434782564E-2</v>
      </c>
      <c r="O48" s="134">
        <v>3.2441612903225787E-2</v>
      </c>
      <c r="P48" s="134">
        <v>3.7479130434782564E-2</v>
      </c>
      <c r="Q48" s="134">
        <v>3.2441612903225787E-2</v>
      </c>
      <c r="R48" s="277"/>
    </row>
    <row r="49" spans="2:18" x14ac:dyDescent="0.25">
      <c r="B49" t="s">
        <v>248</v>
      </c>
      <c r="C49" s="134">
        <v>2.4788820632673878E-2</v>
      </c>
      <c r="D49" s="134">
        <v>1.0394529338641366E-2</v>
      </c>
      <c r="E49" s="134">
        <v>1.4971605090667557E-2</v>
      </c>
      <c r="F49" s="134">
        <v>1.4474937256009152E-2</v>
      </c>
      <c r="G49" s="134">
        <v>1.0092599101309123E-2</v>
      </c>
      <c r="H49" s="134">
        <v>1.2817233113474691E-2</v>
      </c>
      <c r="I49" s="134">
        <v>5.749581839892221E-3</v>
      </c>
      <c r="J49" s="134"/>
      <c r="K49" s="134">
        <v>2.4788820632673878E-2</v>
      </c>
      <c r="L49" s="134">
        <v>1.0394529338641366E-2</v>
      </c>
      <c r="M49" s="134">
        <v>1.4971605090667557E-2</v>
      </c>
      <c r="N49" s="134">
        <v>1.4474937256009152E-2</v>
      </c>
      <c r="O49" s="134">
        <v>1.0092599101309123E-2</v>
      </c>
      <c r="P49" s="134">
        <v>1.2817233113474691E-2</v>
      </c>
      <c r="Q49" s="134">
        <v>5.749581839892221E-3</v>
      </c>
      <c r="R49" s="277"/>
    </row>
    <row r="50" spans="2:18" x14ac:dyDescent="0.25">
      <c r="B50" t="s">
        <v>249</v>
      </c>
      <c r="C50" s="134">
        <v>4.2444831699966719E-2</v>
      </c>
      <c r="D50" s="134">
        <v>2.7154351918516187E-2</v>
      </c>
      <c r="E50" s="134">
        <v>2.8923006519467446E-2</v>
      </c>
      <c r="F50" s="134">
        <v>2.8238916860409639E-2</v>
      </c>
      <c r="G50" s="134">
        <v>2.6574328041535832E-2</v>
      </c>
      <c r="H50" s="134">
        <v>2.5955663984843311E-2</v>
      </c>
      <c r="I50" s="134">
        <v>1.8231163302498094E-2</v>
      </c>
      <c r="J50" s="134"/>
      <c r="K50" s="134">
        <v>7.1622223004314506E-2</v>
      </c>
      <c r="L50" s="134">
        <v>5.2410050843247367E-2</v>
      </c>
      <c r="M50" s="134">
        <v>5.8100397823815243E-2</v>
      </c>
      <c r="N50" s="134">
        <v>5.7416308164757436E-2</v>
      </c>
      <c r="O50" s="134">
        <v>5.1830026966266998E-2</v>
      </c>
      <c r="P50" s="134">
        <v>5.5133055289191102E-2</v>
      </c>
      <c r="Q50" s="134">
        <v>4.3486862227229264E-2</v>
      </c>
      <c r="R50" s="277"/>
    </row>
    <row r="51" spans="2:18" x14ac:dyDescent="0.25">
      <c r="B51" t="s">
        <v>295</v>
      </c>
      <c r="C51" s="134">
        <v>0.34526599464574026</v>
      </c>
      <c r="D51" s="134">
        <v>0.17311903651343419</v>
      </c>
      <c r="E51" s="134">
        <v>0.1750290445325379</v>
      </c>
      <c r="F51" s="134">
        <v>0.18737480844284993</v>
      </c>
      <c r="G51" s="134">
        <v>0.11633048437824725</v>
      </c>
      <c r="H51" s="134">
        <v>0.16014824288430982</v>
      </c>
      <c r="I51" s="134">
        <v>7.1046219439583461E-2</v>
      </c>
      <c r="J51" s="134"/>
      <c r="K51" s="134">
        <v>0.10242927770859586</v>
      </c>
      <c r="L51" s="134">
        <v>0.20674994380881137</v>
      </c>
      <c r="M51" s="134">
        <v>0.20700884112153653</v>
      </c>
      <c r="N51" s="134">
        <v>0.21998839167593845</v>
      </c>
      <c r="O51" s="134">
        <v>0.14450764155021772</v>
      </c>
      <c r="P51" s="134">
        <v>0.19115803163728387</v>
      </c>
      <c r="Q51" s="134">
        <v>9.9903104984858784E-2</v>
      </c>
      <c r="R51" s="277"/>
    </row>
    <row r="52" spans="2:18" x14ac:dyDescent="0.25">
      <c r="B52" t="s">
        <v>296</v>
      </c>
      <c r="C52" s="134">
        <v>7.1090119432972373E-3</v>
      </c>
      <c r="D52" s="134">
        <v>5.0566743059181803E-3</v>
      </c>
      <c r="E52" s="134">
        <v>6.4120106453333554E-3</v>
      </c>
      <c r="F52" s="134">
        <v>6.3767482917736693E-3</v>
      </c>
      <c r="G52" s="134">
        <v>5.0327557955272412E-3</v>
      </c>
      <c r="H52" s="134">
        <v>6.2590548445795348E-3</v>
      </c>
      <c r="I52" s="134">
        <v>4.6887077650514548E-3</v>
      </c>
      <c r="J52" s="134"/>
      <c r="K52" s="134">
        <v>2.4148924249215518E-2</v>
      </c>
      <c r="L52" s="134">
        <v>1.9111406717658756E-2</v>
      </c>
      <c r="M52" s="134">
        <v>2.4148924249215532E-2</v>
      </c>
      <c r="N52" s="134">
        <v>2.4148924249215525E-2</v>
      </c>
      <c r="O52" s="134">
        <v>1.9111406717658749E-2</v>
      </c>
      <c r="P52" s="134">
        <v>2.4148924249215522E-2</v>
      </c>
      <c r="Q52" s="134">
        <v>1.9111406717658746E-2</v>
      </c>
      <c r="R52" s="277"/>
    </row>
    <row r="53" spans="2:18" x14ac:dyDescent="0.25"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277"/>
    </row>
    <row r="54" spans="2:18" x14ac:dyDescent="0.25">
      <c r="B54" t="s">
        <v>302</v>
      </c>
      <c r="C54" s="134" t="s">
        <v>333</v>
      </c>
      <c r="D54" s="134" t="s">
        <v>343</v>
      </c>
      <c r="E54" s="134" t="s">
        <v>322</v>
      </c>
      <c r="F54" s="134" t="s">
        <v>323</v>
      </c>
      <c r="G54" s="134" t="s">
        <v>334</v>
      </c>
      <c r="H54" s="134" t="s">
        <v>336</v>
      </c>
      <c r="I54" s="134" t="s">
        <v>335</v>
      </c>
      <c r="J54" s="134"/>
      <c r="K54" s="134" t="s">
        <v>333</v>
      </c>
      <c r="L54" s="134" t="s">
        <v>343</v>
      </c>
      <c r="M54" s="134" t="s">
        <v>322</v>
      </c>
      <c r="N54" s="134" t="s">
        <v>323</v>
      </c>
      <c r="O54" s="134" t="s">
        <v>334</v>
      </c>
      <c r="P54" s="134" t="s">
        <v>336</v>
      </c>
      <c r="Q54" s="134" t="s">
        <v>335</v>
      </c>
      <c r="R54" s="277"/>
    </row>
    <row r="55" spans="2:18" x14ac:dyDescent="0.25">
      <c r="B55" t="s">
        <v>246</v>
      </c>
      <c r="C55" s="134">
        <v>1.2511919834859478E-2</v>
      </c>
      <c r="D55" s="134">
        <v>1.8612565936553156E-2</v>
      </c>
      <c r="E55" s="134">
        <v>1.875165460028009E-3</v>
      </c>
      <c r="F55" s="134">
        <v>3.1798576382301535E-3</v>
      </c>
      <c r="G55" s="134">
        <v>2.8971994029362981E-3</v>
      </c>
      <c r="H55" s="134">
        <v>1.123229978713541E-2</v>
      </c>
      <c r="I55" s="134">
        <v>1.0663602349897387E-2</v>
      </c>
      <c r="J55" s="134"/>
      <c r="K55" s="134">
        <v>1.2511919834859478E-2</v>
      </c>
      <c r="L55" s="134">
        <v>1.8612565936553156E-2</v>
      </c>
      <c r="M55" s="134">
        <v>1.875165460028009E-3</v>
      </c>
      <c r="N55" s="134">
        <v>3.1798576382301535E-3</v>
      </c>
      <c r="O55" s="134">
        <v>2.8971994029362981E-3</v>
      </c>
      <c r="P55" s="134">
        <v>1.123229978713541E-2</v>
      </c>
      <c r="Q55" s="134">
        <v>1.0663602349897387E-2</v>
      </c>
      <c r="R55" s="277"/>
    </row>
    <row r="56" spans="2:18" x14ac:dyDescent="0.25">
      <c r="B56" t="s">
        <v>247</v>
      </c>
      <c r="C56" s="134">
        <v>8.1907999999999894E-3</v>
      </c>
      <c r="D56" s="134">
        <v>7.0898860215053714E-3</v>
      </c>
      <c r="E56" s="134">
        <v>8.1907999999999894E-3</v>
      </c>
      <c r="F56" s="134">
        <v>8.1907999999999894E-3</v>
      </c>
      <c r="G56" s="134">
        <v>7.0898860215053714E-3</v>
      </c>
      <c r="H56" s="134">
        <v>8.1907999999999894E-3</v>
      </c>
      <c r="I56" s="134">
        <v>7.0898860215053714E-3</v>
      </c>
      <c r="J56" s="134"/>
      <c r="K56" s="134">
        <v>1.5155747826086941E-2</v>
      </c>
      <c r="L56" s="134">
        <v>1.3118684946236551E-2</v>
      </c>
      <c r="M56" s="134">
        <v>1.5155747826086941E-2</v>
      </c>
      <c r="N56" s="134">
        <v>1.5155747826086941E-2</v>
      </c>
      <c r="O56" s="134">
        <v>1.3118684946236551E-2</v>
      </c>
      <c r="P56" s="134">
        <v>1.5155747826086941E-2</v>
      </c>
      <c r="Q56" s="134">
        <v>1.3118684946236551E-2</v>
      </c>
      <c r="R56" s="277"/>
    </row>
    <row r="57" spans="2:18" x14ac:dyDescent="0.25">
      <c r="B57" t="s">
        <v>248</v>
      </c>
      <c r="C57" s="134">
        <v>3.3156587562377618E-2</v>
      </c>
      <c r="D57" s="134">
        <v>2.020792873111486E-2</v>
      </c>
      <c r="E57" s="134">
        <v>4.9691884690742233E-3</v>
      </c>
      <c r="F57" s="134">
        <v>8.4266227413099058E-3</v>
      </c>
      <c r="G57" s="134">
        <v>3.1455307803308378E-3</v>
      </c>
      <c r="H57" s="134">
        <v>2.976559443590884E-2</v>
      </c>
      <c r="I57" s="134">
        <v>1.1577625408460022E-2</v>
      </c>
      <c r="J57" s="134"/>
      <c r="K57" s="134">
        <v>3.3156587562377618E-2</v>
      </c>
      <c r="L57" s="134">
        <v>2.020792873111486E-2</v>
      </c>
      <c r="M57" s="134">
        <v>4.9691884690742233E-3</v>
      </c>
      <c r="N57" s="134">
        <v>8.4266227413099058E-3</v>
      </c>
      <c r="O57" s="134">
        <v>3.1455307803308378E-3</v>
      </c>
      <c r="P57" s="134">
        <v>2.976559443590884E-2</v>
      </c>
      <c r="Q57" s="134">
        <v>1.1577625408460022E-2</v>
      </c>
      <c r="R57" s="277"/>
    </row>
    <row r="58" spans="2:18" x14ac:dyDescent="0.25">
      <c r="B58" t="s">
        <v>249</v>
      </c>
      <c r="C58" s="134">
        <v>5.3859307397237079E-2</v>
      </c>
      <c r="D58" s="134">
        <v>4.5910380689173379E-2</v>
      </c>
      <c r="E58" s="134">
        <v>1.5035153929102221E-2</v>
      </c>
      <c r="F58" s="134">
        <v>1.9797280379540046E-2</v>
      </c>
      <c r="G58" s="134">
        <v>1.3132616204772509E-2</v>
      </c>
      <c r="H58" s="134">
        <v>4.9188694223044234E-2</v>
      </c>
      <c r="I58" s="134">
        <v>2.9331113779862781E-2</v>
      </c>
      <c r="J58" s="134"/>
      <c r="K58" s="134">
        <v>6.0824255223324034E-2</v>
      </c>
      <c r="L58" s="134">
        <v>5.1939179613904561E-2</v>
      </c>
      <c r="M58" s="134">
        <v>2.2000101755189169E-2</v>
      </c>
      <c r="N58" s="134">
        <v>2.6762228205626997E-2</v>
      </c>
      <c r="O58" s="134">
        <v>1.9161415129503687E-2</v>
      </c>
      <c r="P58" s="134">
        <v>5.6153642049131196E-2</v>
      </c>
      <c r="Q58" s="134">
        <v>3.535991270459396E-2</v>
      </c>
      <c r="R58" s="277"/>
    </row>
    <row r="59" spans="2:18" x14ac:dyDescent="0.25">
      <c r="B59" t="s">
        <v>295</v>
      </c>
      <c r="C59" s="134">
        <v>0.13700552219171128</v>
      </c>
      <c r="D59" s="134">
        <v>0.23292296800600806</v>
      </c>
      <c r="E59" s="134">
        <v>2.0533061787306697E-2</v>
      </c>
      <c r="F59" s="134">
        <v>3.4819441138620184E-2</v>
      </c>
      <c r="G59" s="134">
        <v>3.6256381099602809E-2</v>
      </c>
      <c r="H59" s="134">
        <v>0.12299368266913274</v>
      </c>
      <c r="I59" s="134">
        <v>0.13344736655014444</v>
      </c>
      <c r="J59" s="134"/>
      <c r="K59" s="134">
        <v>0.1370055221917113</v>
      </c>
      <c r="L59" s="134">
        <v>0.23292296800600806</v>
      </c>
      <c r="M59" s="134">
        <v>2.0533061787306697E-2</v>
      </c>
      <c r="N59" s="134">
        <v>3.4819441138620177E-2</v>
      </c>
      <c r="O59" s="134">
        <v>3.6256381099602816E-2</v>
      </c>
      <c r="P59" s="134">
        <v>0.12299368266913271</v>
      </c>
      <c r="Q59" s="134">
        <v>4.0034209965043324E-2</v>
      </c>
      <c r="R59" s="277"/>
    </row>
    <row r="60" spans="2:18" x14ac:dyDescent="0.25">
      <c r="B60" t="s">
        <v>296</v>
      </c>
      <c r="C60" s="134">
        <v>9.1337014794474133E-3</v>
      </c>
      <c r="D60" s="134">
        <v>5.7775084820277586E-3</v>
      </c>
      <c r="E60" s="134">
        <v>5.630379068510407E-3</v>
      </c>
      <c r="F60" s="134">
        <v>5.8758495040999829E-3</v>
      </c>
      <c r="G60" s="134">
        <v>4.425848090918446E-3</v>
      </c>
      <c r="H60" s="134">
        <v>8.1995788446088472E-3</v>
      </c>
      <c r="I60" s="134">
        <v>5.0938273723654601E-3</v>
      </c>
      <c r="J60" s="134"/>
      <c r="K60" s="134">
        <v>2.0644667727518141E-2</v>
      </c>
      <c r="L60" s="134">
        <v>7.7282385544839571E-3</v>
      </c>
      <c r="M60" s="134">
        <v>9.7653014343343468E-3</v>
      </c>
      <c r="N60" s="134">
        <v>9.7653014343343503E-3</v>
      </c>
      <c r="O60" s="134">
        <v>7.7282385544839606E-3</v>
      </c>
      <c r="P60" s="134">
        <v>1.853329464877343E-2</v>
      </c>
      <c r="Q60" s="134">
        <v>7.7282385544839606E-3</v>
      </c>
      <c r="R60" s="277"/>
    </row>
    <row r="61" spans="2:18" x14ac:dyDescent="0.25"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277"/>
    </row>
    <row r="62" spans="2:18" x14ac:dyDescent="0.25">
      <c r="B62" t="s">
        <v>260</v>
      </c>
      <c r="C62" s="134" t="s">
        <v>333</v>
      </c>
      <c r="D62" s="134" t="s">
        <v>343</v>
      </c>
      <c r="E62" s="134" t="s">
        <v>322</v>
      </c>
      <c r="F62" s="134" t="s">
        <v>323</v>
      </c>
      <c r="G62" s="134" t="s">
        <v>334</v>
      </c>
      <c r="H62" s="134" t="s">
        <v>336</v>
      </c>
      <c r="I62" s="134" t="s">
        <v>335</v>
      </c>
      <c r="J62" s="134"/>
      <c r="K62" s="134" t="s">
        <v>333</v>
      </c>
      <c r="L62" s="134" t="s">
        <v>343</v>
      </c>
      <c r="M62" s="134" t="s">
        <v>322</v>
      </c>
      <c r="N62" s="134" t="s">
        <v>323</v>
      </c>
      <c r="O62" s="134" t="s">
        <v>334</v>
      </c>
      <c r="P62" s="134" t="s">
        <v>336</v>
      </c>
      <c r="Q62" s="134" t="s">
        <v>335</v>
      </c>
      <c r="R62" s="277"/>
    </row>
    <row r="63" spans="2:18" x14ac:dyDescent="0.25">
      <c r="B63" t="s">
        <v>246</v>
      </c>
      <c r="C63" s="134">
        <v>3.9070855461245287E-3</v>
      </c>
      <c r="D63" s="134">
        <v>8.35593063196524E-4</v>
      </c>
      <c r="E63" s="134">
        <v>5.7286218022055153E-4</v>
      </c>
      <c r="F63" s="134">
        <v>9.811073946420256E-4</v>
      </c>
      <c r="G63" s="134">
        <v>8.5737757745323149E-4</v>
      </c>
      <c r="H63" s="134">
        <v>3.4265190613200474E-3</v>
      </c>
      <c r="I63" s="134">
        <v>3.2848809852214756E-3</v>
      </c>
      <c r="J63" s="134"/>
      <c r="K63" s="134">
        <v>3.9070855461245287E-3</v>
      </c>
      <c r="L63" s="134">
        <v>8.35593063196524E-4</v>
      </c>
      <c r="M63" s="134">
        <v>5.7286218022055153E-4</v>
      </c>
      <c r="N63" s="134">
        <v>9.811073946420256E-4</v>
      </c>
      <c r="O63" s="134">
        <v>8.5737757745323149E-4</v>
      </c>
      <c r="P63" s="134">
        <v>3.4265190613200474E-3</v>
      </c>
      <c r="Q63" s="134">
        <v>3.2848809852214756E-3</v>
      </c>
      <c r="R63" s="277"/>
    </row>
    <row r="64" spans="2:18" x14ac:dyDescent="0.25">
      <c r="B64" t="s">
        <v>247</v>
      </c>
      <c r="C64" s="134">
        <v>1.2587217391304333E-3</v>
      </c>
      <c r="D64" s="134">
        <v>1.0895387096774187E-3</v>
      </c>
      <c r="E64" s="134">
        <v>1.2587217391304333E-3</v>
      </c>
      <c r="F64" s="134">
        <v>1.2587217391304333E-3</v>
      </c>
      <c r="G64" s="134">
        <v>1.0895387096774187E-3</v>
      </c>
      <c r="H64" s="134">
        <v>1.2587217391304333E-3</v>
      </c>
      <c r="I64" s="134">
        <v>1.0895387096774187E-3</v>
      </c>
      <c r="J64" s="134"/>
      <c r="K64" s="134">
        <v>2.8270956521739098E-4</v>
      </c>
      <c r="L64" s="134">
        <v>2.4471096774193529E-4</v>
      </c>
      <c r="M64" s="134">
        <v>2.8270956521739098E-4</v>
      </c>
      <c r="N64" s="134">
        <v>2.8270956521739098E-4</v>
      </c>
      <c r="O64" s="134">
        <v>2.4471096774193529E-4</v>
      </c>
      <c r="P64" s="134">
        <v>2.8270956521739098E-4</v>
      </c>
      <c r="Q64" s="134">
        <v>2.4471096774193529E-4</v>
      </c>
      <c r="R64" s="277"/>
    </row>
    <row r="65" spans="1:27" x14ac:dyDescent="0.25">
      <c r="B65" t="s">
        <v>248</v>
      </c>
      <c r="C65" s="134">
        <v>1.0353776697229998E-2</v>
      </c>
      <c r="D65" s="134">
        <v>9.0721532575622609E-4</v>
      </c>
      <c r="E65" s="134">
        <v>1.5180847775844615E-3</v>
      </c>
      <c r="F65" s="134">
        <v>2.5999345958013674E-3</v>
      </c>
      <c r="G65" s="134">
        <v>9.3086708409208002E-4</v>
      </c>
      <c r="H65" s="134">
        <v>9.0802755124981243E-3</v>
      </c>
      <c r="I65" s="134">
        <v>3.5664422125261737E-3</v>
      </c>
      <c r="J65" s="134"/>
      <c r="K65" s="134">
        <v>1.0353776697229998E-2</v>
      </c>
      <c r="L65" s="134">
        <v>9.0721532575622609E-4</v>
      </c>
      <c r="M65" s="134">
        <v>1.5180847775844615E-3</v>
      </c>
      <c r="N65" s="134">
        <v>2.5999345958013674E-3</v>
      </c>
      <c r="O65" s="134">
        <v>9.3086708409208002E-4</v>
      </c>
      <c r="P65" s="134">
        <v>9.0802755124981243E-3</v>
      </c>
      <c r="Q65" s="134">
        <v>3.5664422125261737E-3</v>
      </c>
      <c r="R65" s="277"/>
    </row>
    <row r="66" spans="1:27" x14ac:dyDescent="0.25">
      <c r="B66" t="s">
        <v>249</v>
      </c>
      <c r="C66" s="134">
        <v>1.551958398248496E-2</v>
      </c>
      <c r="D66" s="134">
        <v>2.8323470986301685E-3</v>
      </c>
      <c r="E66" s="134">
        <v>3.3496686969354461E-3</v>
      </c>
      <c r="F66" s="134">
        <v>4.8397637295738262E-3</v>
      </c>
      <c r="G66" s="134">
        <v>2.8777833712227306E-3</v>
      </c>
      <c r="H66" s="134">
        <v>1.3765516312948605E-2</v>
      </c>
      <c r="I66" s="134">
        <v>7.9408619074250678E-3</v>
      </c>
      <c r="J66" s="134"/>
      <c r="K66" s="134">
        <v>1.4543571808571918E-2</v>
      </c>
      <c r="L66" s="134">
        <v>1.9875193566946852E-3</v>
      </c>
      <c r="M66" s="134">
        <v>2.3736565230224036E-3</v>
      </c>
      <c r="N66" s="134">
        <v>3.8637515556607838E-3</v>
      </c>
      <c r="O66" s="134">
        <v>2.0329556292872468E-3</v>
      </c>
      <c r="P66" s="134">
        <v>1.2789504139035561E-2</v>
      </c>
      <c r="Q66" s="134">
        <v>7.096034165489584E-3</v>
      </c>
      <c r="R66" s="277"/>
    </row>
    <row r="67" spans="1:27" x14ac:dyDescent="0.25">
      <c r="B67" t="s">
        <v>295</v>
      </c>
      <c r="C67" s="134">
        <v>4.2782586730063583E-2</v>
      </c>
      <c r="D67" s="134">
        <v>1.0456850333716497E-2</v>
      </c>
      <c r="E67" s="134">
        <v>6.2728408734150391E-3</v>
      </c>
      <c r="F67" s="134">
        <v>1.0743125971330179E-2</v>
      </c>
      <c r="G67" s="134">
        <v>1.0729467969271867E-2</v>
      </c>
      <c r="H67" s="134">
        <v>3.7520383721454519E-2</v>
      </c>
      <c r="I67" s="134">
        <v>4.1107939186485892E-2</v>
      </c>
      <c r="J67" s="134"/>
      <c r="K67" s="134">
        <v>4.2782586730063576E-2</v>
      </c>
      <c r="L67" s="134">
        <v>1.0456850333716499E-2</v>
      </c>
      <c r="M67" s="134">
        <v>6.27284087341504E-3</v>
      </c>
      <c r="N67" s="134">
        <v>1.074312597133018E-2</v>
      </c>
      <c r="O67" s="134">
        <v>1.0729467969271869E-2</v>
      </c>
      <c r="P67" s="134">
        <v>3.7520383721454519E-2</v>
      </c>
      <c r="Q67" s="134">
        <v>1.2332381755945764E-2</v>
      </c>
      <c r="R67" s="277"/>
    </row>
    <row r="68" spans="1:27" x14ac:dyDescent="0.25">
      <c r="B68" t="s">
        <v>296</v>
      </c>
      <c r="C68" s="134">
        <v>2.852172448670906E-3</v>
      </c>
      <c r="D68" s="134">
        <v>7.1371740612907741E-4</v>
      </c>
      <c r="E68" s="134">
        <v>9.1881281942965973E-4</v>
      </c>
      <c r="F68" s="134">
        <v>9.9562184173060658E-4</v>
      </c>
      <c r="G68" s="134">
        <v>7.1559106685454427E-4</v>
      </c>
      <c r="H68" s="134">
        <v>2.501358914763635E-3</v>
      </c>
      <c r="I68" s="134">
        <v>9.2437781061546504E-4</v>
      </c>
      <c r="J68" s="134"/>
      <c r="K68" s="134">
        <v>6.4466911511054711E-3</v>
      </c>
      <c r="L68" s="134">
        <v>1.4415962753574953E-4</v>
      </c>
      <c r="M68" s="134">
        <v>9.4522259736390976E-4</v>
      </c>
      <c r="N68" s="134">
        <v>1.618827201159342E-3</v>
      </c>
      <c r="O68" s="134">
        <v>1.4415962753574932E-4</v>
      </c>
      <c r="P68" s="134">
        <v>5.6537564511780752E-3</v>
      </c>
      <c r="Q68" s="134">
        <v>2.8156122730469812E-4</v>
      </c>
      <c r="R68" s="277"/>
    </row>
    <row r="69" spans="1:27" s="64" customFormat="1" x14ac:dyDescent="0.25">
      <c r="A69" s="277"/>
      <c r="B69" s="277"/>
      <c r="C69" s="277"/>
      <c r="D69" s="277"/>
      <c r="E69" s="277"/>
      <c r="F69" s="277"/>
      <c r="G69" s="277"/>
      <c r="H69" s="277"/>
      <c r="I69" s="277"/>
      <c r="J69" s="277"/>
      <c r="K69" s="277"/>
      <c r="L69" s="277"/>
      <c r="M69" s="277"/>
      <c r="N69" s="277"/>
      <c r="O69" s="277"/>
      <c r="P69" s="277"/>
      <c r="Q69" s="277"/>
      <c r="R69" s="277"/>
    </row>
    <row r="70" spans="1:27" x14ac:dyDescent="0.25">
      <c r="C70" s="64"/>
      <c r="D70" s="64"/>
      <c r="E70" s="64"/>
      <c r="F70" s="64"/>
      <c r="G70" s="64"/>
      <c r="H70" s="64"/>
      <c r="I70" s="64"/>
    </row>
    <row r="71" spans="1:27" s="64" customFormat="1" x14ac:dyDescent="0.25"/>
    <row r="72" spans="1:27" s="64" customFormat="1" x14ac:dyDescent="0.25"/>
    <row r="73" spans="1:27" x14ac:dyDescent="0.25">
      <c r="C73" s="64"/>
      <c r="D73" s="64"/>
      <c r="E73" s="64"/>
      <c r="F73" s="64"/>
      <c r="G73" s="64"/>
      <c r="H73" s="64"/>
      <c r="I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</row>
    <row r="74" spans="1:27" x14ac:dyDescent="0.25"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</row>
    <row r="75" spans="1:27" x14ac:dyDescent="0.25">
      <c r="E75" s="42"/>
      <c r="F75" s="42"/>
      <c r="G75" s="42"/>
      <c r="H75" s="42"/>
      <c r="I75" s="42"/>
      <c r="J75" s="42"/>
      <c r="K75" s="42"/>
      <c r="L75" s="42"/>
      <c r="M75" s="42"/>
      <c r="N75" s="64"/>
      <c r="O75" s="64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</row>
    <row r="76" spans="1:27" x14ac:dyDescent="0.25">
      <c r="E76" s="64"/>
      <c r="F76" s="64"/>
      <c r="G76" s="64"/>
      <c r="H76" s="64"/>
      <c r="I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</row>
    <row r="77" spans="1:27" s="64" customFormat="1" x14ac:dyDescent="0.25"/>
    <row r="78" spans="1:27" x14ac:dyDescent="0.25">
      <c r="B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</row>
    <row r="79" spans="1:27" x14ac:dyDescent="0.25">
      <c r="B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</row>
    <row r="80" spans="1:27" x14ac:dyDescent="0.25">
      <c r="B80" s="64"/>
      <c r="C80" s="64"/>
      <c r="D80" s="64"/>
      <c r="E80" s="64"/>
      <c r="F80" s="64"/>
      <c r="G80" s="64"/>
      <c r="H80" s="64"/>
      <c r="I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</row>
    <row r="81" spans="2:27" s="64" customFormat="1" x14ac:dyDescent="0.25"/>
    <row r="82" spans="2:27" s="64" customFormat="1" x14ac:dyDescent="0.25"/>
    <row r="83" spans="2:27" x14ac:dyDescent="0.25">
      <c r="B83" s="64"/>
      <c r="C83" s="63"/>
      <c r="D83" s="64"/>
      <c r="E83" s="64"/>
      <c r="F83" s="64"/>
      <c r="G83" s="64"/>
      <c r="H83" s="64"/>
      <c r="I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</row>
    <row r="84" spans="2:27" x14ac:dyDescent="0.25">
      <c r="B84" s="64"/>
      <c r="C84" s="63"/>
      <c r="D84" s="64"/>
      <c r="E84" s="64"/>
      <c r="F84" s="64"/>
      <c r="G84" s="64"/>
      <c r="H84" s="64"/>
      <c r="I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</row>
    <row r="85" spans="2:27" x14ac:dyDescent="0.25">
      <c r="B85" s="64"/>
      <c r="C85" s="63"/>
      <c r="D85" s="63"/>
      <c r="E85" s="63"/>
      <c r="F85" s="63"/>
      <c r="G85" s="63"/>
      <c r="H85" s="63"/>
      <c r="I85" s="63"/>
    </row>
    <row r="86" spans="2:27" s="64" customFormat="1" x14ac:dyDescent="0.25">
      <c r="C86" s="63"/>
      <c r="D86" s="63"/>
      <c r="E86" s="63"/>
      <c r="F86" s="63"/>
      <c r="G86" s="63"/>
      <c r="H86" s="63"/>
      <c r="I86" s="63"/>
    </row>
    <row r="87" spans="2:27" s="64" customFormat="1" x14ac:dyDescent="0.25"/>
    <row r="88" spans="2:27" x14ac:dyDescent="0.25">
      <c r="B88" s="64"/>
    </row>
    <row r="89" spans="2:27" x14ac:dyDescent="0.25">
      <c r="B89" s="64"/>
    </row>
    <row r="90" spans="2:27" x14ac:dyDescent="0.25">
      <c r="B90" s="64"/>
      <c r="C90" s="63"/>
      <c r="D90" s="63"/>
      <c r="E90" s="63"/>
      <c r="F90" s="63"/>
      <c r="G90" s="63"/>
      <c r="H90" s="63"/>
      <c r="I90" s="63"/>
    </row>
    <row r="91" spans="2:27" s="64" customFormat="1" x14ac:dyDescent="0.25">
      <c r="C91" s="63"/>
      <c r="D91" s="63"/>
      <c r="E91" s="63"/>
      <c r="F91" s="63"/>
      <c r="G91" s="63"/>
      <c r="H91" s="63"/>
      <c r="I91" s="63"/>
    </row>
    <row r="92" spans="2:27" s="64" customFormat="1" x14ac:dyDescent="0.25"/>
    <row r="93" spans="2:27" x14ac:dyDescent="0.25">
      <c r="B93" s="64"/>
    </row>
    <row r="94" spans="2:27" x14ac:dyDescent="0.25">
      <c r="B94" s="64"/>
    </row>
    <row r="95" spans="2:27" x14ac:dyDescent="0.25">
      <c r="B95" s="64"/>
      <c r="C95" s="63"/>
      <c r="D95" s="63"/>
      <c r="E95" s="63"/>
      <c r="F95" s="63"/>
      <c r="G95" s="63"/>
      <c r="H95" s="63"/>
      <c r="I95" s="63"/>
    </row>
    <row r="96" spans="2:27" x14ac:dyDescent="0.25">
      <c r="B96" s="64"/>
      <c r="C96" s="63"/>
      <c r="D96" s="63"/>
      <c r="E96" s="63"/>
      <c r="F96" s="63"/>
      <c r="G96" s="63"/>
      <c r="H96" s="63"/>
      <c r="I96" s="63"/>
    </row>
    <row r="97" spans="1:9" s="64" customFormat="1" x14ac:dyDescent="0.25">
      <c r="C97" s="63"/>
    </row>
    <row r="98" spans="1:9" x14ac:dyDescent="0.25">
      <c r="C98" s="64"/>
      <c r="D98" s="64"/>
      <c r="E98" s="64"/>
      <c r="F98" s="64"/>
      <c r="G98" s="64"/>
      <c r="H98" s="64"/>
      <c r="I98" s="64"/>
    </row>
    <row r="99" spans="1:9" s="64" customFormat="1" x14ac:dyDescent="0.25"/>
    <row r="100" spans="1:9" x14ac:dyDescent="0.25">
      <c r="A100" s="64"/>
      <c r="B100" s="64"/>
    </row>
    <row r="101" spans="1:9" x14ac:dyDescent="0.25">
      <c r="A101" s="64"/>
      <c r="B101" s="64"/>
    </row>
    <row r="102" spans="1:9" x14ac:dyDescent="0.25">
      <c r="A102" s="64"/>
      <c r="B102" s="64"/>
      <c r="C102" s="64"/>
      <c r="D102" s="64"/>
      <c r="E102" s="64"/>
      <c r="F102" s="64"/>
      <c r="G102" s="64"/>
      <c r="H102" s="64"/>
      <c r="I102" s="64"/>
    </row>
    <row r="103" spans="1:9" s="64" customFormat="1" x14ac:dyDescent="0.25"/>
    <row r="104" spans="1:9" s="64" customFormat="1" x14ac:dyDescent="0.25"/>
    <row r="105" spans="1:9" x14ac:dyDescent="0.25">
      <c r="A105" s="64"/>
      <c r="B105" s="64"/>
    </row>
    <row r="106" spans="1:9" x14ac:dyDescent="0.25">
      <c r="A106" s="64"/>
      <c r="B106" s="64"/>
    </row>
    <row r="107" spans="1:9" x14ac:dyDescent="0.25">
      <c r="A107" s="64"/>
      <c r="B107" s="64"/>
      <c r="C107" s="63"/>
      <c r="D107" s="63"/>
      <c r="E107" s="63"/>
      <c r="F107" s="63"/>
      <c r="G107" s="63"/>
      <c r="H107" s="63"/>
      <c r="I107" s="63"/>
    </row>
    <row r="108" spans="1:9" s="64" customFormat="1" x14ac:dyDescent="0.25">
      <c r="C108" s="63"/>
      <c r="D108" s="63"/>
      <c r="E108" s="63"/>
      <c r="F108" s="63"/>
      <c r="G108" s="63"/>
      <c r="H108" s="63"/>
      <c r="I108" s="63"/>
    </row>
    <row r="109" spans="1:9" s="64" customFormat="1" x14ac:dyDescent="0.25"/>
    <row r="110" spans="1:9" x14ac:dyDescent="0.25">
      <c r="A110" s="64"/>
      <c r="B110" s="64"/>
    </row>
    <row r="111" spans="1:9" x14ac:dyDescent="0.25">
      <c r="A111" s="64"/>
      <c r="B111" s="64"/>
    </row>
    <row r="112" spans="1:9" x14ac:dyDescent="0.25">
      <c r="A112" s="64"/>
      <c r="B112" s="64"/>
      <c r="C112" s="63"/>
      <c r="D112" s="63"/>
      <c r="E112" s="63"/>
      <c r="F112" s="63"/>
      <c r="G112" s="63"/>
      <c r="H112" s="63"/>
      <c r="I112" s="63"/>
    </row>
    <row r="113" spans="1:9" s="64" customFormat="1" x14ac:dyDescent="0.25">
      <c r="C113" s="63"/>
      <c r="D113" s="63"/>
      <c r="E113" s="63"/>
      <c r="F113" s="63"/>
      <c r="G113" s="63"/>
      <c r="H113" s="63"/>
      <c r="I113" s="63"/>
    </row>
    <row r="114" spans="1:9" s="64" customFormat="1" x14ac:dyDescent="0.25"/>
    <row r="115" spans="1:9" x14ac:dyDescent="0.25">
      <c r="A115" s="64"/>
      <c r="B115" s="64"/>
    </row>
    <row r="116" spans="1:9" x14ac:dyDescent="0.25">
      <c r="A116" s="64"/>
      <c r="B116" s="64"/>
    </row>
    <row r="117" spans="1:9" x14ac:dyDescent="0.25">
      <c r="B117" s="64"/>
      <c r="C117" s="63"/>
      <c r="D117" s="63"/>
      <c r="E117" s="63"/>
      <c r="F117" s="63"/>
      <c r="G117" s="63"/>
      <c r="H117" s="63"/>
      <c r="I117" s="63"/>
    </row>
    <row r="118" spans="1:9" x14ac:dyDescent="0.25">
      <c r="B118" s="64"/>
      <c r="C118" s="63"/>
      <c r="D118" s="63"/>
      <c r="E118" s="63"/>
      <c r="F118" s="63"/>
      <c r="G118" s="63"/>
      <c r="H118" s="63"/>
      <c r="I118" s="63"/>
    </row>
    <row r="139" spans="2:9" x14ac:dyDescent="0.25">
      <c r="C139" s="64"/>
      <c r="D139" s="64"/>
      <c r="E139" s="64"/>
      <c r="F139" s="64"/>
      <c r="G139" s="64"/>
      <c r="H139" s="64"/>
      <c r="I139" s="64"/>
    </row>
    <row r="140" spans="2:9" x14ac:dyDescent="0.25">
      <c r="B140" s="64"/>
      <c r="C140" s="64"/>
      <c r="D140" s="64"/>
      <c r="E140" s="64"/>
      <c r="F140" s="64"/>
      <c r="G140" s="64"/>
      <c r="H140" s="64"/>
      <c r="I140" s="64"/>
    </row>
    <row r="141" spans="2:9" x14ac:dyDescent="0.25">
      <c r="B141" s="64"/>
      <c r="C141" s="64"/>
      <c r="D141" s="64"/>
      <c r="E141" s="64"/>
      <c r="F141" s="64"/>
      <c r="G141" s="64"/>
      <c r="H141" s="64"/>
      <c r="I141" s="64"/>
    </row>
    <row r="142" spans="2:9" x14ac:dyDescent="0.25">
      <c r="B142" s="64"/>
      <c r="C142" s="64"/>
      <c r="D142" s="64"/>
      <c r="E142" s="64"/>
      <c r="F142" s="64"/>
      <c r="G142" s="64"/>
      <c r="H142" s="64"/>
      <c r="I142" s="64"/>
    </row>
    <row r="143" spans="2:9" x14ac:dyDescent="0.25">
      <c r="B143" s="64"/>
      <c r="C143" s="64"/>
      <c r="D143" s="64"/>
      <c r="E143" s="64"/>
      <c r="F143" s="64"/>
      <c r="G143" s="64"/>
      <c r="H143" s="64"/>
      <c r="I143" s="64"/>
    </row>
    <row r="144" spans="2:9" x14ac:dyDescent="0.25">
      <c r="B144" s="64"/>
      <c r="C144" s="64"/>
      <c r="D144" s="64"/>
      <c r="E144" s="64"/>
      <c r="F144" s="64"/>
      <c r="G144" s="64"/>
      <c r="H144" s="64"/>
      <c r="I144" s="64"/>
    </row>
    <row r="145" spans="2:9" x14ac:dyDescent="0.25">
      <c r="B145" s="64"/>
      <c r="C145" s="64"/>
      <c r="D145" s="64"/>
      <c r="E145" s="64"/>
      <c r="F145" s="64"/>
      <c r="G145" s="64"/>
      <c r="H145" s="64"/>
      <c r="I145" s="64"/>
    </row>
    <row r="146" spans="2:9" x14ac:dyDescent="0.25">
      <c r="B146" s="64"/>
      <c r="C146" s="64"/>
      <c r="D146" s="64"/>
      <c r="E146" s="64"/>
      <c r="F146" s="64"/>
      <c r="G146" s="64"/>
      <c r="H146" s="64"/>
      <c r="I146" s="64"/>
    </row>
    <row r="147" spans="2:9" x14ac:dyDescent="0.25">
      <c r="B147" s="64"/>
      <c r="C147" s="64"/>
      <c r="D147" s="64"/>
      <c r="E147" s="64"/>
      <c r="F147" s="64"/>
      <c r="G147" s="64"/>
      <c r="H147" s="64"/>
      <c r="I147" s="64"/>
    </row>
    <row r="148" spans="2:9" x14ac:dyDescent="0.25">
      <c r="B148" s="64"/>
      <c r="C148" s="64"/>
      <c r="D148" s="64"/>
      <c r="E148" s="64"/>
      <c r="F148" s="64"/>
      <c r="G148" s="64"/>
      <c r="H148" s="64"/>
      <c r="I148" s="64"/>
    </row>
    <row r="149" spans="2:9" x14ac:dyDescent="0.25">
      <c r="B149" s="64"/>
      <c r="C149" s="64"/>
      <c r="D149" s="64"/>
      <c r="E149" s="64"/>
      <c r="F149" s="64"/>
      <c r="G149" s="64"/>
      <c r="H149" s="64"/>
      <c r="I149" s="64"/>
    </row>
    <row r="150" spans="2:9" x14ac:dyDescent="0.25">
      <c r="B150" s="64"/>
      <c r="C150" s="64"/>
      <c r="D150" s="64"/>
      <c r="E150" s="64"/>
      <c r="F150" s="64"/>
      <c r="G150" s="64"/>
      <c r="H150" s="64"/>
      <c r="I150" s="64"/>
    </row>
    <row r="151" spans="2:9" x14ac:dyDescent="0.25">
      <c r="B151" s="64"/>
      <c r="C151" s="64"/>
      <c r="D151" s="64"/>
      <c r="E151" s="64"/>
      <c r="F151" s="64"/>
      <c r="G151" s="64"/>
      <c r="H151" s="64"/>
      <c r="I151" s="64"/>
    </row>
    <row r="152" spans="2:9" x14ac:dyDescent="0.25">
      <c r="B152" s="64"/>
      <c r="C152" s="64"/>
      <c r="D152" s="64"/>
      <c r="E152" s="64"/>
      <c r="F152" s="64"/>
      <c r="G152" s="64"/>
      <c r="H152" s="64"/>
      <c r="I152" s="64"/>
    </row>
    <row r="153" spans="2:9" x14ac:dyDescent="0.25">
      <c r="B153" s="64"/>
      <c r="C153" s="64"/>
      <c r="D153" s="64"/>
      <c r="E153" s="64"/>
      <c r="F153" s="64"/>
      <c r="G153" s="64"/>
      <c r="H153" s="64"/>
      <c r="I153" s="64"/>
    </row>
  </sheetData>
  <mergeCells count="4">
    <mergeCell ref="K3:Q3"/>
    <mergeCell ref="C3:J3"/>
    <mergeCell ref="C37:J37"/>
    <mergeCell ref="K37:Q37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9"/>
  <dimension ref="B2:S59"/>
  <sheetViews>
    <sheetView workbookViewId="0">
      <selection activeCell="I25" sqref="I25"/>
    </sheetView>
  </sheetViews>
  <sheetFormatPr baseColWidth="10" defaultRowHeight="15" x14ac:dyDescent="0.25"/>
  <sheetData>
    <row r="2" spans="2:19" x14ac:dyDescent="0.25">
      <c r="B2" t="s">
        <v>54</v>
      </c>
      <c r="D2" s="65"/>
      <c r="E2" s="65" t="s">
        <v>271</v>
      </c>
      <c r="F2" s="65"/>
      <c r="G2" s="65"/>
      <c r="H2" s="65"/>
      <c r="I2" s="294" t="s">
        <v>286</v>
      </c>
      <c r="J2" s="294"/>
      <c r="K2" s="65"/>
    </row>
    <row r="3" spans="2:19" x14ac:dyDescent="0.25">
      <c r="C3" s="66" t="s">
        <v>287</v>
      </c>
      <c r="D3" s="66" t="s">
        <v>340</v>
      </c>
      <c r="E3" s="66" t="s">
        <v>288</v>
      </c>
      <c r="F3" s="66" t="s">
        <v>289</v>
      </c>
      <c r="G3" s="66"/>
      <c r="H3" s="66"/>
      <c r="I3" s="66" t="s">
        <v>288</v>
      </c>
      <c r="J3" s="66" t="s">
        <v>289</v>
      </c>
      <c r="K3" s="66"/>
      <c r="S3" s="65"/>
    </row>
    <row r="4" spans="2:19" x14ac:dyDescent="0.25">
      <c r="C4" s="67" t="e">
        <f ca="1">OFFSET(#REF!,,D4)</f>
        <v>#REF!</v>
      </c>
      <c r="D4" s="68">
        <v>0</v>
      </c>
      <c r="E4" s="71">
        <f ca="1">OFFSET('Use Phase'!$K$147,,D4,)</f>
        <v>0.16695725060152181</v>
      </c>
      <c r="F4" s="71">
        <f ca="1">OFFSET('Use Phase'!$K$139,,D4)</f>
        <v>0.63652538344239185</v>
      </c>
      <c r="G4" s="65"/>
      <c r="H4" s="65"/>
      <c r="I4" s="69">
        <f ca="1">OFFSET('Use Phase'!$K$235,,D4)</f>
        <v>0.15680498782654659</v>
      </c>
      <c r="J4" s="69">
        <f ca="1">OFFSET('Use Phase'!$K$228,,D4)</f>
        <v>0.21333426465750016</v>
      </c>
      <c r="K4" s="65"/>
      <c r="S4" s="65"/>
    </row>
    <row r="5" spans="2:19" x14ac:dyDescent="0.25">
      <c r="C5" s="67" t="e">
        <f ca="1">OFFSET(#REF!,,D5)</f>
        <v>#REF!</v>
      </c>
      <c r="D5" s="68">
        <v>2</v>
      </c>
      <c r="E5" s="71">
        <f ca="1">OFFSET('Use Phase'!$K$147,,D5,)</f>
        <v>0.24256441461116907</v>
      </c>
      <c r="F5" s="71">
        <f ca="1">OFFSET('Use Phase'!$K$139,,D5)</f>
        <v>1.041209169830039</v>
      </c>
      <c r="G5" s="65"/>
      <c r="H5" s="65"/>
      <c r="I5" s="69">
        <f ca="1">OFFSET('Use Phase'!$K$235,,D5)</f>
        <v>0.15436296435080069</v>
      </c>
      <c r="J5" s="69">
        <f ca="1">OFFSET('Use Phase'!$K$228,,D5)</f>
        <v>0.21070230602252957</v>
      </c>
      <c r="K5" s="65"/>
      <c r="S5" s="65"/>
    </row>
    <row r="6" spans="2:19" x14ac:dyDescent="0.25">
      <c r="C6" s="67" t="e">
        <f ca="1">OFFSET(#REF!,,D6)</f>
        <v>#REF!</v>
      </c>
      <c r="D6" s="68">
        <v>4</v>
      </c>
      <c r="E6" s="71">
        <f ca="1">OFFSET('Use Phase'!$K$147,,D6,)</f>
        <v>0.11476293491371965</v>
      </c>
      <c r="F6" s="71">
        <f ca="1">OFFSET('Use Phase'!$K$139,,D6)</f>
        <v>0.37555380500338109</v>
      </c>
      <c r="G6" s="65"/>
      <c r="H6" s="65"/>
      <c r="I6" s="69">
        <f ca="1">OFFSET('Use Phase'!$K$235,,D6)</f>
        <v>9.4925129021420321E-2</v>
      </c>
      <c r="J6" s="69">
        <f ca="1">OFFSET('Use Phase'!$K$228,,D6)</f>
        <v>0.14664152794530852</v>
      </c>
      <c r="K6" s="65"/>
      <c r="S6" s="65"/>
    </row>
    <row r="7" spans="2:19" x14ac:dyDescent="0.25">
      <c r="C7" s="67" t="e">
        <f ca="1">OFFSET(#REF!,,D7)</f>
        <v>#REF!</v>
      </c>
      <c r="D7" s="68">
        <v>6</v>
      </c>
      <c r="E7" s="71">
        <f ca="1">OFFSET('Use Phase'!$K$147,,D7,)</f>
        <v>0.11072145671698753</v>
      </c>
      <c r="F7" s="71">
        <f ca="1">OFFSET('Use Phase'!$K$139,,D7)</f>
        <v>0.35534641401972056</v>
      </c>
      <c r="G7" s="65"/>
      <c r="H7" s="65"/>
      <c r="I7" s="69">
        <f ca="1">OFFSET('Use Phase'!$K$235,,D7)</f>
        <v>9.0133685798490501E-2</v>
      </c>
      <c r="J7" s="69">
        <f ca="1">OFFSET('Use Phase'!$K$228,,D7)</f>
        <v>0.14147741691615082</v>
      </c>
      <c r="K7" s="65"/>
      <c r="S7" s="65"/>
    </row>
    <row r="8" spans="2:19" x14ac:dyDescent="0.25">
      <c r="C8" s="67" t="e">
        <f ca="1">OFFSET(#REF!,,D8)</f>
        <v>#REF!</v>
      </c>
      <c r="D8" s="68">
        <v>8</v>
      </c>
      <c r="E8" s="71">
        <f ca="1">OFFSET('Use Phase'!$K$147,,D8,)</f>
        <v>0.13383267271374696</v>
      </c>
      <c r="F8" s="71">
        <f ca="1">OFFSET('Use Phase'!$K$139,,D8)</f>
        <v>0.49755046034292855</v>
      </c>
      <c r="G8" s="65"/>
      <c r="H8" s="65"/>
      <c r="I8" s="69">
        <f ca="1">OFFSET('Use Phase'!$K$235,,D8)</f>
        <v>7.9900136689090392E-2</v>
      </c>
      <c r="J8" s="69">
        <f ca="1">OFFSET('Use Phase'!$K$228,,D8)</f>
        <v>0.13044792509824182</v>
      </c>
      <c r="K8" s="65"/>
      <c r="S8" s="65"/>
    </row>
    <row r="9" spans="2:19" x14ac:dyDescent="0.25">
      <c r="C9" s="67" t="e">
        <f ca="1">OFFSET(#REF!,,D9)</f>
        <v>#REF!</v>
      </c>
      <c r="D9" s="68">
        <v>10</v>
      </c>
      <c r="E9" s="71">
        <f ca="1">OFFSET('Use Phase'!$K$147,,D9,)</f>
        <v>9.7006497802527097E-2</v>
      </c>
      <c r="F9" s="71">
        <f ca="1">OFFSET('Use Phase'!$K$139,,D9)</f>
        <v>0.28677161944741836</v>
      </c>
      <c r="G9" s="65"/>
      <c r="H9" s="65"/>
      <c r="I9" s="69">
        <f ca="1">OFFSET('Use Phase'!$K$235,,D9)</f>
        <v>7.3873682961759043E-2</v>
      </c>
      <c r="J9" s="69">
        <f ca="1">OFFSET('Use Phase'!$K$228,,D9)</f>
        <v>0.12395274719211803</v>
      </c>
      <c r="K9" s="65"/>
      <c r="S9" s="65"/>
    </row>
    <row r="10" spans="2:19" x14ac:dyDescent="0.25">
      <c r="C10" s="67" t="e">
        <f ca="1">OFFSET(#REF!,,D10)</f>
        <v>#REF!</v>
      </c>
      <c r="D10" s="68">
        <v>12</v>
      </c>
      <c r="E10" s="71">
        <f ca="1">OFFSET('Use Phase'!$K$147,,D10,)</f>
        <v>0.11125010878447661</v>
      </c>
      <c r="F10" s="71">
        <f ca="1">OFFSET('Use Phase'!$K$139,,D10)</f>
        <v>0.38463764069657663</v>
      </c>
      <c r="G10" s="65"/>
      <c r="H10" s="65"/>
      <c r="I10" s="69">
        <f ca="1">OFFSET('Use Phase'!$K$235,,D10)</f>
        <v>6.44349051322263E-2</v>
      </c>
      <c r="J10" s="69">
        <f ca="1">OFFSET('Use Phase'!$K$228,,D10)</f>
        <v>0.11377984219806608</v>
      </c>
      <c r="K10" s="65"/>
      <c r="S10" s="65"/>
    </row>
    <row r="11" spans="2:19" x14ac:dyDescent="0.25">
      <c r="C11" s="67" t="e">
        <f ca="1">OFFSET(#REF!,,D11)</f>
        <v>#REF!</v>
      </c>
      <c r="D11" s="68">
        <v>6</v>
      </c>
      <c r="E11" s="71"/>
      <c r="F11" s="71"/>
      <c r="G11" s="65"/>
      <c r="H11" s="65"/>
      <c r="I11" s="69"/>
      <c r="J11" s="69"/>
      <c r="K11" s="65"/>
      <c r="S11" s="65"/>
    </row>
    <row r="12" spans="2:19" x14ac:dyDescent="0.25">
      <c r="C12" s="70" t="s">
        <v>290</v>
      </c>
      <c r="D12" s="68">
        <v>2</v>
      </c>
      <c r="E12" s="69"/>
      <c r="F12" s="69"/>
      <c r="G12" s="65"/>
      <c r="H12" s="65"/>
      <c r="I12" s="69"/>
      <c r="J12" s="69"/>
      <c r="K12" s="65"/>
      <c r="S12" s="65"/>
    </row>
    <row r="13" spans="2:19" x14ac:dyDescent="0.25">
      <c r="C13" s="70" t="s">
        <v>291</v>
      </c>
      <c r="D13" s="68">
        <v>4</v>
      </c>
      <c r="E13" s="69"/>
      <c r="F13" s="69"/>
      <c r="G13" s="65"/>
      <c r="H13" s="65"/>
      <c r="I13" s="69"/>
      <c r="J13" s="69"/>
      <c r="K13" s="65"/>
      <c r="S13" s="65"/>
    </row>
    <row r="14" spans="2:19" x14ac:dyDescent="0.25">
      <c r="C14" s="70" t="s">
        <v>292</v>
      </c>
      <c r="D14" s="68">
        <v>6</v>
      </c>
      <c r="E14" s="69"/>
      <c r="F14" s="69"/>
      <c r="G14" s="65"/>
      <c r="H14" s="65"/>
      <c r="I14" s="69"/>
      <c r="J14" s="69"/>
      <c r="K14" s="65"/>
      <c r="S14" s="65"/>
    </row>
    <row r="16" spans="2:19" x14ac:dyDescent="0.25">
      <c r="B16" t="s">
        <v>48</v>
      </c>
    </row>
    <row r="17" spans="2:11" x14ac:dyDescent="0.25">
      <c r="D17" s="65"/>
      <c r="E17" s="65" t="s">
        <v>271</v>
      </c>
      <c r="F17" s="65"/>
      <c r="G17" s="65"/>
      <c r="H17" s="65"/>
      <c r="I17" s="294" t="s">
        <v>286</v>
      </c>
      <c r="J17" s="294"/>
      <c r="K17" s="65"/>
    </row>
    <row r="18" spans="2:11" x14ac:dyDescent="0.25">
      <c r="C18" s="66" t="s">
        <v>287</v>
      </c>
      <c r="D18" s="66"/>
      <c r="E18" s="66" t="s">
        <v>288</v>
      </c>
      <c r="F18" s="66" t="s">
        <v>289</v>
      </c>
      <c r="G18" s="66"/>
      <c r="H18" s="66"/>
      <c r="I18" s="66" t="s">
        <v>288</v>
      </c>
      <c r="J18" s="66" t="s">
        <v>289</v>
      </c>
      <c r="K18" s="66"/>
    </row>
    <row r="19" spans="2:11" x14ac:dyDescent="0.25">
      <c r="C19" s="67" t="e">
        <f ca="1">C4</f>
        <v>#REF!</v>
      </c>
      <c r="D19" s="68">
        <v>0</v>
      </c>
      <c r="E19" s="71">
        <f ca="1">OFFSET('Use Phase'!$K$169,,D19,)</f>
        <v>25.560976281731346</v>
      </c>
      <c r="F19" s="71">
        <f ca="1">OFFSET('Use Phase'!$K$161,,D19)</f>
        <v>94.597924886917639</v>
      </c>
      <c r="G19" s="65"/>
      <c r="H19" s="65"/>
      <c r="I19" s="69">
        <f ca="1">OFFSET('Use Phase'!$K$245,,D19)</f>
        <v>23.414662602052648</v>
      </c>
      <c r="J19" s="69">
        <f ca="1">OFFSET('Use Phase'!$K$238,,D19)</f>
        <v>32.661247471101177</v>
      </c>
      <c r="K19" s="65"/>
    </row>
    <row r="20" spans="2:11" x14ac:dyDescent="0.25">
      <c r="C20" s="67" t="e">
        <f t="shared" ref="C20:C26" ca="1" si="0">C5</f>
        <v>#REF!</v>
      </c>
      <c r="D20" s="68">
        <v>2</v>
      </c>
      <c r="E20" s="71">
        <f ca="1">OFFSET('Use Phase'!$K$169,,D20,)</f>
        <v>32.546780976737438</v>
      </c>
      <c r="F20" s="71">
        <f ca="1">OFFSET('Use Phase'!$K$161,,D20)</f>
        <v>133.99024896970872</v>
      </c>
      <c r="G20" s="65"/>
      <c r="H20" s="65"/>
      <c r="I20" s="69">
        <f ca="1">OFFSET('Use Phase'!$K$245,,D20)</f>
        <v>20.320579019415192</v>
      </c>
      <c r="J20" s="69">
        <f ca="1">OFFSET('Use Phase'!$K$238,,D20)</f>
        <v>29.326512943147478</v>
      </c>
      <c r="K20" s="65"/>
    </row>
    <row r="21" spans="2:11" x14ac:dyDescent="0.25">
      <c r="C21" s="67" t="e">
        <f t="shared" ca="1" si="0"/>
        <v>#REF!</v>
      </c>
      <c r="D21" s="68">
        <v>4</v>
      </c>
      <c r="E21" s="71">
        <f ca="1">OFFSET('Use Phase'!$K$169,,D21,)</f>
        <v>22.800444990976931</v>
      </c>
      <c r="F21" s="71">
        <f ca="1">OFFSET('Use Phase'!$K$161,,D21)</f>
        <v>80.79526843314558</v>
      </c>
      <c r="G21" s="65"/>
      <c r="H21" s="65"/>
      <c r="I21" s="69">
        <f ca="1">OFFSET('Use Phase'!$K$245,,D21)</f>
        <v>20.141867772807728</v>
      </c>
      <c r="J21" s="69">
        <f ca="1">OFFSET('Use Phase'!$K$238,,D21)</f>
        <v>29.133901932914988</v>
      </c>
      <c r="K21" s="65"/>
    </row>
    <row r="22" spans="2:11" x14ac:dyDescent="0.25">
      <c r="C22" s="67" t="e">
        <f t="shared" ca="1" si="0"/>
        <v>#REF!</v>
      </c>
      <c r="D22" s="68">
        <v>6</v>
      </c>
      <c r="E22" s="71">
        <f ca="1">OFFSET('Use Phase'!$K$169,,D22,)</f>
        <v>20.046701387946936</v>
      </c>
      <c r="F22" s="71">
        <f ca="1">OFFSET('Use Phase'!$K$161,,D22)</f>
        <v>67.02655041799558</v>
      </c>
      <c r="G22" s="65"/>
      <c r="H22" s="65"/>
      <c r="I22" s="69">
        <f ca="1">OFFSET('Use Phase'!$K$245,,D22)</f>
        <v>16.877120202205148</v>
      </c>
      <c r="J22" s="69">
        <f ca="1">OFFSET('Use Phase'!$K$238,,D22)</f>
        <v>25.615229551265539</v>
      </c>
      <c r="K22" s="65"/>
    </row>
    <row r="23" spans="2:11" x14ac:dyDescent="0.25">
      <c r="C23" s="67" t="e">
        <f t="shared" ca="1" si="0"/>
        <v>#REF!</v>
      </c>
      <c r="D23" s="68">
        <v>8</v>
      </c>
      <c r="E23" s="71">
        <f ca="1">OFFSET('Use Phase'!$K$169,,D23,)</f>
        <v>30.241721664343192</v>
      </c>
      <c r="F23" s="71">
        <f ca="1">OFFSET('Use Phase'!$K$161,,D23)</f>
        <v>122.4649524077375</v>
      </c>
      <c r="G23" s="65"/>
      <c r="H23" s="65"/>
      <c r="I23" s="69">
        <f ca="1">OFFSET('Use Phase'!$K$245,,D23)</f>
        <v>18.742003790750502</v>
      </c>
      <c r="J23" s="69">
        <f ca="1">OFFSET('Use Phase'!$K$238,,D23)</f>
        <v>27.625159641142201</v>
      </c>
      <c r="K23" s="65"/>
    </row>
    <row r="24" spans="2:11" x14ac:dyDescent="0.25">
      <c r="C24" s="67" t="e">
        <f t="shared" ca="1" si="0"/>
        <v>#REF!</v>
      </c>
      <c r="D24" s="68">
        <v>10</v>
      </c>
      <c r="E24" s="71">
        <f ca="1">OFFSET('Use Phase'!$K$169,,D24,)</f>
        <v>16.94486410960528</v>
      </c>
      <c r="F24" s="71">
        <f ca="1">OFFSET('Use Phase'!$K$161,,D24)</f>
        <v>51.517364026287304</v>
      </c>
      <c r="G24" s="65"/>
      <c r="H24" s="65"/>
      <c r="I24" s="69">
        <f ca="1">OFFSET('Use Phase'!$K$245,,D24)</f>
        <v>13.199684253655763</v>
      </c>
      <c r="J24" s="69">
        <f ca="1">OFFSET('Use Phase'!$K$238,,D24)</f>
        <v>21.65177080671787</v>
      </c>
      <c r="K24" s="65"/>
    </row>
    <row r="25" spans="2:11" x14ac:dyDescent="0.25">
      <c r="C25" s="67" t="e">
        <f t="shared" ca="1" si="0"/>
        <v>#REF!</v>
      </c>
      <c r="D25" s="68">
        <v>12</v>
      </c>
      <c r="E25" s="71">
        <f ca="1">OFFSET('Use Phase'!$K$169,,D25,)</f>
        <v>20.608744440065117</v>
      </c>
      <c r="F25" s="71">
        <f ca="1">OFFSET('Use Phase'!$K$161,,D25)</f>
        <v>74.300066286347104</v>
      </c>
      <c r="G25" s="65"/>
      <c r="H25" s="65"/>
      <c r="I25" s="69">
        <f ca="1">OFFSET('Use Phase'!$K$245,,D25)</f>
        <v>12.145045897835473</v>
      </c>
      <c r="J25" s="69">
        <f ca="1">OFFSET('Use Phase'!$K$238,,D25)</f>
        <v>20.515105023222663</v>
      </c>
      <c r="K25" s="65"/>
    </row>
    <row r="26" spans="2:11" x14ac:dyDescent="0.25">
      <c r="C26" s="67" t="e">
        <f t="shared" ca="1" si="0"/>
        <v>#REF!</v>
      </c>
      <c r="D26" s="68">
        <v>6</v>
      </c>
      <c r="E26" s="71"/>
      <c r="F26" s="71"/>
      <c r="G26" s="65"/>
      <c r="H26" s="65"/>
      <c r="I26" s="69"/>
      <c r="J26" s="69"/>
      <c r="K26" s="65"/>
    </row>
    <row r="27" spans="2:11" x14ac:dyDescent="0.25">
      <c r="C27" s="70" t="s">
        <v>290</v>
      </c>
      <c r="D27" s="68">
        <v>2</v>
      </c>
      <c r="E27" s="69"/>
      <c r="F27" s="69"/>
      <c r="G27" s="65"/>
      <c r="H27" s="65"/>
      <c r="I27" s="69"/>
      <c r="J27" s="69"/>
      <c r="K27" s="65"/>
    </row>
    <row r="28" spans="2:11" x14ac:dyDescent="0.25">
      <c r="C28" s="70" t="s">
        <v>291</v>
      </c>
      <c r="D28" s="68">
        <v>4</v>
      </c>
      <c r="E28" s="69"/>
      <c r="F28" s="69"/>
      <c r="G28" s="65"/>
      <c r="H28" s="65"/>
      <c r="I28" s="69"/>
      <c r="J28" s="69"/>
      <c r="K28" s="65"/>
    </row>
    <row r="29" spans="2:11" x14ac:dyDescent="0.25">
      <c r="C29" s="70" t="s">
        <v>292</v>
      </c>
      <c r="D29" s="68">
        <v>6</v>
      </c>
      <c r="E29" s="69"/>
      <c r="F29" s="69"/>
      <c r="G29" s="65"/>
      <c r="H29" s="65"/>
      <c r="I29" s="69"/>
      <c r="J29" s="69"/>
      <c r="K29" s="65"/>
    </row>
    <row r="30" spans="2:11" x14ac:dyDescent="0.25">
      <c r="D30" s="68"/>
      <c r="E30" s="65"/>
      <c r="F30" s="65"/>
      <c r="G30" s="65"/>
      <c r="H30" s="65"/>
      <c r="I30" s="65"/>
      <c r="J30" s="65"/>
      <c r="K30" s="65"/>
    </row>
    <row r="31" spans="2:11" x14ac:dyDescent="0.25">
      <c r="B31" t="s">
        <v>339</v>
      </c>
      <c r="D31" s="68"/>
      <c r="E31" s="65"/>
      <c r="F31" s="65"/>
      <c r="G31" s="65"/>
      <c r="H31" s="65"/>
      <c r="I31" s="65"/>
      <c r="J31" s="65"/>
      <c r="K31" s="65"/>
    </row>
    <row r="32" spans="2:11" x14ac:dyDescent="0.25">
      <c r="D32" s="65"/>
      <c r="E32" s="65" t="s">
        <v>271</v>
      </c>
      <c r="F32" s="65"/>
      <c r="G32" s="65"/>
      <c r="H32" s="65"/>
      <c r="I32" s="294" t="s">
        <v>286</v>
      </c>
      <c r="J32" s="294"/>
      <c r="K32" s="65"/>
    </row>
    <row r="33" spans="2:11" x14ac:dyDescent="0.25">
      <c r="C33" s="66" t="s">
        <v>287</v>
      </c>
      <c r="D33" s="66"/>
      <c r="E33" s="66" t="s">
        <v>288</v>
      </c>
      <c r="F33" s="66" t="s">
        <v>289</v>
      </c>
      <c r="G33" s="66"/>
      <c r="H33" s="66"/>
      <c r="I33" s="66" t="s">
        <v>288</v>
      </c>
      <c r="J33" s="66" t="s">
        <v>289</v>
      </c>
      <c r="K33" s="66"/>
    </row>
    <row r="34" spans="2:11" x14ac:dyDescent="0.25">
      <c r="C34" s="67" t="e">
        <f ca="1">C19</f>
        <v>#REF!</v>
      </c>
      <c r="D34" s="68">
        <v>0</v>
      </c>
      <c r="E34" s="71">
        <f ca="1">OFFSET('Use Phase'!$K$191,,D34,)</f>
        <v>1.969382552286374E-2</v>
      </c>
      <c r="F34" s="71">
        <f ca="1">OFFSET('Use Phase'!$K$183,,D34)</f>
        <v>6.5705927614318732E-2</v>
      </c>
      <c r="G34" s="65"/>
      <c r="H34" s="65"/>
      <c r="I34" s="69">
        <f ca="1">OFFSET('Use Phase'!$K$255,,D34)</f>
        <v>1.6550830259065279E-2</v>
      </c>
      <c r="J34" s="69">
        <f ca="1">OFFSET('Use Phase'!$K$248,,D34)</f>
        <v>2.5164332612548121E-2</v>
      </c>
      <c r="K34" s="65"/>
    </row>
    <row r="35" spans="2:11" x14ac:dyDescent="0.25">
      <c r="C35" s="67" t="e">
        <f t="shared" ref="C35:C44" ca="1" si="1">C20</f>
        <v>#REF!</v>
      </c>
      <c r="D35" s="68">
        <v>2</v>
      </c>
      <c r="E35" s="71">
        <f ca="1">OFFSET('Use Phase'!$K$191,,D35,)</f>
        <v>6.0112829836726771E-2</v>
      </c>
      <c r="F35" s="71">
        <f ca="1">OFFSET('Use Phase'!$K$183,,D35)</f>
        <v>0.27220460509761235</v>
      </c>
      <c r="G35" s="65"/>
      <c r="H35" s="65"/>
      <c r="I35" s="69">
        <f ca="1">OFFSET('Use Phase'!$K$255,,D35)</f>
        <v>3.922495887198521E-2</v>
      </c>
      <c r="J35" s="69">
        <f ca="1">OFFSET('Use Phase'!$K$248,,D35)</f>
        <v>4.9602004562028491E-2</v>
      </c>
      <c r="K35" s="65"/>
    </row>
    <row r="36" spans="2:11" x14ac:dyDescent="0.25">
      <c r="C36" s="67" t="e">
        <f t="shared" ca="1" si="1"/>
        <v>#REF!</v>
      </c>
      <c r="D36" s="68">
        <v>4</v>
      </c>
      <c r="E36" s="71">
        <f ca="1">OFFSET('Use Phase'!$K$191,,D36,)</f>
        <v>1.2727107433579909E-2</v>
      </c>
      <c r="F36" s="71">
        <f ca="1">OFFSET('Use Phase'!$K$183,,D36)</f>
        <v>3.087233716789959E-2</v>
      </c>
      <c r="G36" s="65"/>
      <c r="H36" s="65"/>
      <c r="I36" s="69">
        <f ca="1">OFFSET('Use Phase'!$K$255,,D36)</f>
        <v>8.2913191222854787E-3</v>
      </c>
      <c r="J36" s="69">
        <f ca="1">OFFSET('Use Phase'!$K$248,,D36)</f>
        <v>1.6262415054018788E-2</v>
      </c>
      <c r="K36" s="65"/>
    </row>
    <row r="37" spans="2:11" x14ac:dyDescent="0.25">
      <c r="C37" s="67" t="e">
        <f t="shared" ca="1" si="1"/>
        <v>#REF!</v>
      </c>
      <c r="D37" s="68">
        <v>6</v>
      </c>
      <c r="E37" s="71">
        <f ca="1">OFFSET('Use Phase'!$K$191,,D37,)</f>
        <v>1.268251290541977E-2</v>
      </c>
      <c r="F37" s="71">
        <f ca="1">OFFSET('Use Phase'!$K$183,,D37)</f>
        <v>3.0649364527098894E-2</v>
      </c>
      <c r="G37" s="65"/>
      <c r="H37" s="65"/>
      <c r="I37" s="69">
        <f ca="1">OFFSET('Use Phase'!$K$255,,D37)</f>
        <v>8.23844932085851E-3</v>
      </c>
      <c r="J37" s="69">
        <f ca="1">OFFSET('Use Phase'!$K$248,,D37)</f>
        <v>1.6205433156925273E-2</v>
      </c>
      <c r="K37" s="65"/>
    </row>
    <row r="38" spans="2:11" x14ac:dyDescent="0.25">
      <c r="C38" s="67" t="e">
        <f t="shared" ca="1" si="1"/>
        <v>#REF!</v>
      </c>
      <c r="D38" s="68">
        <v>8</v>
      </c>
      <c r="E38" s="71">
        <f ca="1">OFFSET('Use Phase'!$K$191,,D38,)</f>
        <v>1.3129126892376667E-2</v>
      </c>
      <c r="F38" s="71">
        <f ca="1">OFFSET('Use Phase'!$K$183,,D38)</f>
        <v>3.7286090375861836E-2</v>
      </c>
      <c r="G38" s="65"/>
      <c r="H38" s="65"/>
      <c r="I38" s="69">
        <f ca="1">OFFSET('Use Phase'!$K$255,,D38)</f>
        <v>7.0490798305672415E-3</v>
      </c>
      <c r="J38" s="69">
        <f ca="1">OFFSET('Use Phase'!$K$248,,D38)</f>
        <v>1.4923557150722463E-2</v>
      </c>
      <c r="K38" s="65"/>
    </row>
    <row r="39" spans="2:11" x14ac:dyDescent="0.25">
      <c r="C39" s="67" t="e">
        <f t="shared" ca="1" si="1"/>
        <v>#REF!</v>
      </c>
      <c r="D39" s="68">
        <v>10</v>
      </c>
      <c r="E39" s="71">
        <f ca="1">OFFSET('Use Phase'!$K$191,,D39,)</f>
        <v>1.4205101190245385E-2</v>
      </c>
      <c r="F39" s="71">
        <f ca="1">OFFSET('Use Phase'!$K$183,,D39)</f>
        <v>3.8262305951226969E-2</v>
      </c>
      <c r="G39" s="65"/>
      <c r="H39" s="65"/>
      <c r="I39" s="69">
        <f ca="1">OFFSET('Use Phase'!$K$255,,D39)</f>
        <v>1.0043579761631144E-2</v>
      </c>
      <c r="J39" s="69">
        <f ca="1">OFFSET('Use Phase'!$K$248,,D39)</f>
        <v>1.8150962631980225E-2</v>
      </c>
      <c r="K39" s="65"/>
    </row>
    <row r="40" spans="2:11" x14ac:dyDescent="0.25">
      <c r="C40" s="67" t="e">
        <f t="shared" ca="1" si="1"/>
        <v>#REF!</v>
      </c>
      <c r="D40" s="68">
        <v>12</v>
      </c>
      <c r="E40" s="71">
        <f ca="1">OFFSET('Use Phase'!$K$191,,D40,)</f>
        <v>1.5258903627711498E-2</v>
      </c>
      <c r="F40" s="71">
        <f ca="1">OFFSET('Use Phase'!$K$183,,D40)</f>
        <v>4.7934974052536002E-2</v>
      </c>
      <c r="G40" s="65"/>
      <c r="H40" s="65"/>
      <c r="I40" s="69">
        <f ca="1">OFFSET('Use Phase'!$K$255,,D40)</f>
        <v>8.5076161809806393E-3</v>
      </c>
      <c r="J40" s="69">
        <f ca="1">OFFSET('Use Phase'!$K$248,,D40)</f>
        <v>1.6495535217279127E-2</v>
      </c>
      <c r="K40" s="65"/>
    </row>
    <row r="41" spans="2:11" x14ac:dyDescent="0.25">
      <c r="C41" s="67" t="e">
        <f t="shared" ca="1" si="1"/>
        <v>#REF!</v>
      </c>
      <c r="D41" s="68">
        <v>6</v>
      </c>
      <c r="E41" s="71"/>
      <c r="F41" s="71"/>
      <c r="G41" s="65"/>
      <c r="H41" s="65"/>
      <c r="I41" s="69"/>
      <c r="J41" s="69"/>
      <c r="K41" s="65"/>
    </row>
    <row r="42" spans="2:11" x14ac:dyDescent="0.25">
      <c r="C42" s="67" t="str">
        <f t="shared" si="1"/>
        <v>I</v>
      </c>
      <c r="D42" s="68">
        <v>2</v>
      </c>
      <c r="E42" s="69"/>
      <c r="F42" s="69"/>
      <c r="G42" s="65"/>
      <c r="H42" s="65"/>
      <c r="I42" s="69"/>
      <c r="J42" s="69"/>
      <c r="K42" s="65"/>
    </row>
    <row r="43" spans="2:11" x14ac:dyDescent="0.25">
      <c r="C43" s="67" t="str">
        <f t="shared" si="1"/>
        <v>J</v>
      </c>
      <c r="D43" s="68">
        <v>4</v>
      </c>
      <c r="E43" s="69"/>
      <c r="F43" s="69"/>
      <c r="G43" s="65"/>
      <c r="H43" s="65"/>
      <c r="I43" s="69"/>
      <c r="J43" s="69"/>
      <c r="K43" s="65"/>
    </row>
    <row r="44" spans="2:11" x14ac:dyDescent="0.25">
      <c r="C44" s="67" t="str">
        <f t="shared" si="1"/>
        <v>K</v>
      </c>
      <c r="D44" s="68">
        <v>6</v>
      </c>
      <c r="E44" s="69"/>
      <c r="F44" s="69"/>
      <c r="G44" s="65"/>
      <c r="H44" s="65"/>
      <c r="I44" s="69"/>
      <c r="J44" s="69"/>
      <c r="K44" s="65"/>
    </row>
    <row r="46" spans="2:11" x14ac:dyDescent="0.25">
      <c r="B46" t="s">
        <v>49</v>
      </c>
    </row>
    <row r="47" spans="2:11" x14ac:dyDescent="0.25">
      <c r="D47" s="65"/>
      <c r="E47" s="65" t="s">
        <v>271</v>
      </c>
      <c r="F47" s="65"/>
      <c r="G47" s="65"/>
      <c r="H47" s="65"/>
      <c r="I47" s="294" t="s">
        <v>286</v>
      </c>
      <c r="J47" s="294"/>
      <c r="K47" s="65"/>
    </row>
    <row r="48" spans="2:11" x14ac:dyDescent="0.25">
      <c r="C48" s="66" t="s">
        <v>287</v>
      </c>
      <c r="D48" s="66"/>
      <c r="E48" s="66" t="s">
        <v>288</v>
      </c>
      <c r="F48" s="66" t="s">
        <v>289</v>
      </c>
      <c r="G48" s="66"/>
      <c r="H48" s="66"/>
      <c r="I48" s="66" t="s">
        <v>288</v>
      </c>
      <c r="J48" s="66" t="s">
        <v>289</v>
      </c>
      <c r="K48" s="66"/>
    </row>
    <row r="49" spans="3:11" x14ac:dyDescent="0.25">
      <c r="C49" s="67" t="e">
        <f ca="1">C34</f>
        <v>#REF!</v>
      </c>
      <c r="D49" s="68">
        <v>0</v>
      </c>
      <c r="E49" s="71">
        <f ca="1">OFFSET('Use Phase'!$K$213,,D49,)</f>
        <v>3.7674388667571957E-3</v>
      </c>
      <c r="F49" s="71">
        <f ca="1">OFFSET('Use Phase'!$K$205,,D49)</f>
        <v>1.3802307377264247E-2</v>
      </c>
      <c r="G49" s="65"/>
      <c r="H49" s="65"/>
      <c r="I49" s="69">
        <f ca="1">OFFSET('Use Phase'!$K$265,,D49)</f>
        <v>3.4219419554337924E-3</v>
      </c>
      <c r="J49" s="69">
        <f ca="1">OFFSET('Use Phase'!$K$258,,D49)</f>
        <v>4.813949663078642E-3</v>
      </c>
      <c r="K49" s="65"/>
    </row>
    <row r="50" spans="3:11" x14ac:dyDescent="0.25">
      <c r="C50" s="67" t="e">
        <f t="shared" ref="C50:C59" ca="1" si="2">C35</f>
        <v>#REF!</v>
      </c>
      <c r="D50" s="68">
        <v>2</v>
      </c>
      <c r="E50" s="71">
        <f ca="1">OFFSET('Use Phase'!$K$213,,D50,)</f>
        <v>2.3095045819443438E-3</v>
      </c>
      <c r="F50" s="71">
        <f ca="1">OFFSET('Use Phase'!$K$205,,D50)</f>
        <v>7.1893680710120433E-3</v>
      </c>
      <c r="G50" s="65"/>
      <c r="H50" s="65"/>
      <c r="I50" s="69">
        <f ca="1">OFFSET('Use Phase'!$K$265,,D50)</f>
        <v>1.2831596916113709E-3</v>
      </c>
      <c r="J50" s="69">
        <f ca="1">OFFSET('Use Phase'!$K$258,,D50)</f>
        <v>2.5088176676255876E-3</v>
      </c>
      <c r="K50" s="65"/>
    </row>
    <row r="51" spans="3:11" x14ac:dyDescent="0.25">
      <c r="C51" s="67" t="e">
        <f t="shared" ca="1" si="2"/>
        <v>#REF!</v>
      </c>
      <c r="D51" s="68">
        <v>4</v>
      </c>
      <c r="E51" s="71">
        <f ca="1">OFFSET('Use Phase'!$K$213,,D51,)</f>
        <v>1.7167386917924842E-3</v>
      </c>
      <c r="F51" s="71">
        <f ca="1">OFFSET('Use Phase'!$K$205,,D51)</f>
        <v>3.5488065024406861E-3</v>
      </c>
      <c r="G51" s="65"/>
      <c r="H51" s="65"/>
      <c r="I51" s="69">
        <f ca="1">OFFSET('Use Phase'!$K$265,,D51)</f>
        <v>9.9069947996016411E-4</v>
      </c>
      <c r="J51" s="69">
        <f ca="1">OFFSET('Use Phase'!$K$258,,D51)</f>
        <v>2.193610550623731E-3</v>
      </c>
      <c r="K51" s="65"/>
    </row>
    <row r="52" spans="3:11" x14ac:dyDescent="0.25">
      <c r="C52" s="67" t="e">
        <f t="shared" ca="1" si="2"/>
        <v>#REF!</v>
      </c>
      <c r="D52" s="68">
        <v>6</v>
      </c>
      <c r="E52" s="71">
        <f ca="1">OFFSET('Use Phase'!$K$213,,D52,)</f>
        <v>2.1937715921906526E-3</v>
      </c>
      <c r="F52" s="71">
        <f ca="1">OFFSET('Use Phase'!$K$205,,D52)</f>
        <v>5.9339710044315312E-3</v>
      </c>
      <c r="G52" s="65"/>
      <c r="H52" s="65"/>
      <c r="I52" s="69">
        <f ca="1">OFFSET('Use Phase'!$K$265,,D52)</f>
        <v>1.5562539495043847E-3</v>
      </c>
      <c r="J52" s="69">
        <f ca="1">OFFSET('Use Phase'!$K$258,,D52)</f>
        <v>2.8031525900213917E-3</v>
      </c>
      <c r="K52" s="65"/>
    </row>
    <row r="53" spans="3:11" x14ac:dyDescent="0.25">
      <c r="C53" s="67" t="e">
        <f t="shared" ca="1" si="2"/>
        <v>#REF!</v>
      </c>
      <c r="D53" s="68">
        <v>8</v>
      </c>
      <c r="E53" s="71">
        <f ca="1">OFFSET('Use Phase'!$K$213,,D53,)</f>
        <v>1.7545421931895817E-3</v>
      </c>
      <c r="F53" s="71">
        <f ca="1">OFFSET('Use Phase'!$K$205,,D53)</f>
        <v>4.4145561272382347E-3</v>
      </c>
      <c r="G53" s="65"/>
      <c r="H53" s="65"/>
      <c r="I53" s="69">
        <f ca="1">OFFSET('Use Phase'!$K$265,,D53)</f>
        <v>9.0310444747151194E-4</v>
      </c>
      <c r="J53" s="69">
        <f ca="1">OFFSET('Use Phase'!$K$258,,D53)</f>
        <v>2.0992025711637388E-3</v>
      </c>
      <c r="K53" s="65"/>
    </row>
    <row r="54" spans="3:11" x14ac:dyDescent="0.25">
      <c r="C54" s="67" t="e">
        <f t="shared" ca="1" si="2"/>
        <v>#REF!</v>
      </c>
      <c r="D54" s="68">
        <v>10</v>
      </c>
      <c r="E54" s="71">
        <f ca="1">OFFSET('Use Phase'!$K$213,,D54,)</f>
        <v>1.7957928381254083E-3</v>
      </c>
      <c r="F54" s="71">
        <f ca="1">OFFSET('Use Phase'!$K$205,,D54)</f>
        <v>3.9440772341053096E-3</v>
      </c>
      <c r="G54" s="65"/>
      <c r="H54" s="65"/>
      <c r="I54" s="69">
        <f ca="1">OFFSET('Use Phase'!$K$265,,D54)</f>
        <v>1.0844234678806417E-3</v>
      </c>
      <c r="J54" s="69">
        <f ca="1">OFFSET('Use Phase'!$K$258,,D54)</f>
        <v>2.2946241820491348E-3</v>
      </c>
      <c r="K54" s="65"/>
    </row>
    <row r="55" spans="3:11" x14ac:dyDescent="0.25">
      <c r="C55" s="67" t="e">
        <f t="shared" ca="1" si="2"/>
        <v>#REF!</v>
      </c>
      <c r="D55" s="68">
        <v>12</v>
      </c>
      <c r="E55" s="71">
        <f ca="1">OFFSET('Use Phase'!$K$213,,D55,)</f>
        <v>2.9052803308088934E-3</v>
      </c>
      <c r="F55" s="71">
        <f ca="1">OFFSET('Use Phase'!$K$205,,D55)</f>
        <v>1.0168246815334792E-2</v>
      </c>
      <c r="G55" s="65"/>
      <c r="H55" s="65"/>
      <c r="I55" s="69">
        <f ca="1">OFFSET('Use Phase'!$K$265,,D55)</f>
        <v>1.6911651750016739E-3</v>
      </c>
      <c r="J55" s="69">
        <f ca="1">OFFSET('Use Phase'!$K$258,,D55)</f>
        <v>2.9485569108351362E-3</v>
      </c>
      <c r="K55" s="65"/>
    </row>
    <row r="56" spans="3:11" x14ac:dyDescent="0.25">
      <c r="C56" s="67" t="e">
        <f t="shared" ca="1" si="2"/>
        <v>#REF!</v>
      </c>
      <c r="D56" s="68">
        <v>6</v>
      </c>
      <c r="E56" s="71"/>
      <c r="F56" s="71"/>
      <c r="G56" s="65"/>
      <c r="H56" s="65"/>
      <c r="I56" s="69"/>
      <c r="J56" s="69"/>
      <c r="K56" s="65"/>
    </row>
    <row r="57" spans="3:11" x14ac:dyDescent="0.25">
      <c r="C57" s="67" t="str">
        <f t="shared" si="2"/>
        <v>I</v>
      </c>
      <c r="D57" s="68">
        <v>2</v>
      </c>
      <c r="E57" s="69"/>
      <c r="F57" s="69"/>
      <c r="G57" s="65"/>
      <c r="H57" s="65"/>
      <c r="I57" s="69"/>
      <c r="J57" s="69"/>
      <c r="K57" s="65"/>
    </row>
    <row r="58" spans="3:11" x14ac:dyDescent="0.25">
      <c r="C58" s="67" t="str">
        <f t="shared" si="2"/>
        <v>J</v>
      </c>
      <c r="D58" s="68">
        <v>4</v>
      </c>
      <c r="E58" s="69"/>
      <c r="F58" s="69"/>
      <c r="G58" s="65"/>
      <c r="H58" s="65"/>
      <c r="I58" s="69"/>
      <c r="J58" s="69"/>
      <c r="K58" s="65"/>
    </row>
    <row r="59" spans="3:11" x14ac:dyDescent="0.25">
      <c r="C59" s="67" t="str">
        <f t="shared" si="2"/>
        <v>K</v>
      </c>
      <c r="D59" s="68">
        <v>6</v>
      </c>
      <c r="E59" s="69"/>
      <c r="F59" s="69"/>
      <c r="G59" s="65"/>
      <c r="H59" s="65"/>
      <c r="I59" s="69"/>
      <c r="J59" s="69"/>
      <c r="K59" s="65"/>
    </row>
  </sheetData>
  <mergeCells count="4">
    <mergeCell ref="I32:J32"/>
    <mergeCell ref="I47:J47"/>
    <mergeCell ref="I17:J17"/>
    <mergeCell ref="I2:J2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F8B5563CC80A8418F5E3262ED8AE6F0" ma:contentTypeVersion="12" ma:contentTypeDescription="Crear nuevo documento." ma:contentTypeScope="" ma:versionID="077a629857cebef7fea0366b0d0b9be8">
  <xsd:schema xmlns:xsd="http://www.w3.org/2001/XMLSchema" xmlns:xs="http://www.w3.org/2001/XMLSchema" xmlns:p="http://schemas.microsoft.com/office/2006/metadata/properties" xmlns:ns3="782d51de-8087-4cfe-b53c-f9adce6f1c72" xmlns:ns4="967a0fa4-0af1-402d-8c7a-61d0aedaaa10" targetNamespace="http://schemas.microsoft.com/office/2006/metadata/properties" ma:root="true" ma:fieldsID="c6baf29c5b29907f3bf5652631dcbfe9" ns3:_="" ns4:_="">
    <xsd:import namespace="782d51de-8087-4cfe-b53c-f9adce6f1c72"/>
    <xsd:import namespace="967a0fa4-0af1-402d-8c7a-61d0aedaaa1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2d51de-8087-4cfe-b53c-f9adce6f1c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7a0fa4-0af1-402d-8c7a-61d0aedaaa1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A733D2C-4F01-4E9D-9437-C4782FA6A05C}">
  <ds:schemaRefs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782d51de-8087-4cfe-b53c-f9adce6f1c72"/>
    <ds:schemaRef ds:uri="967a0fa4-0af1-402d-8c7a-61d0aedaaa1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F0AB174-3F86-481A-BFAC-1CC0EC6D14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DB43272-65AC-4C13-AE8A-990EDD5D73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2d51de-8087-4cfe-b53c-f9adce6f1c72"/>
    <ds:schemaRef ds:uri="967a0fa4-0af1-402d-8c7a-61d0aedaaa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Cover</vt:lpstr>
      <vt:lpstr>Production</vt:lpstr>
      <vt:lpstr>Recycling</vt:lpstr>
      <vt:lpstr>Resume_SensAnal</vt:lpstr>
      <vt:lpstr>Use Phase_Grid</vt:lpstr>
      <vt:lpstr>Use Phase</vt:lpstr>
      <vt:lpstr>Heat map article</vt:lpstr>
      <vt:lpstr>Graphs</vt:lpstr>
      <vt:lpstr>Whisker_Sens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P</dc:creator>
  <cp:lastModifiedBy>Jens P</cp:lastModifiedBy>
  <dcterms:created xsi:type="dcterms:W3CDTF">2015-06-05T18:19:34Z</dcterms:created>
  <dcterms:modified xsi:type="dcterms:W3CDTF">2021-10-18T09:47:16Z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0x010100AF8B5563CC80A8418F5E3262ED8AE6F0</vt:lpwstr>
  </property>
</Properties>
</file>