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Box Sync\Papers\4 - DONNAN - SOFT MATTER - 2021\"/>
    </mc:Choice>
  </mc:AlternateContent>
  <xr:revisionPtr revIDLastSave="0" documentId="8_{73ADAEAC-0103-415C-BD21-5381A5B83000}" xr6:coauthVersionLast="47" xr6:coauthVersionMax="47" xr10:uidLastSave="{00000000-0000-0000-0000-000000000000}"/>
  <bookViews>
    <workbookView xWindow="-19310" yWindow="-110" windowWidth="19420" windowHeight="10420" xr2:uid="{5A09583A-70FD-3C4C-937A-DDE892F844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L2" i="1"/>
  <c r="H2" i="1"/>
  <c r="J2" i="1"/>
  <c r="G3" i="1"/>
  <c r="K2" i="1" l="1"/>
  <c r="J4" i="1"/>
  <c r="J5" i="1"/>
  <c r="J6" i="1"/>
  <c r="J7" i="1"/>
  <c r="J8" i="1"/>
  <c r="J9" i="1"/>
  <c r="H3" i="1"/>
  <c r="J3" i="1" s="1"/>
  <c r="H4" i="1"/>
  <c r="H5" i="1"/>
  <c r="H6" i="1"/>
  <c r="H7" i="1"/>
  <c r="H8" i="1"/>
  <c r="H9" i="1"/>
  <c r="F3" i="1"/>
  <c r="F4" i="1"/>
  <c r="G4" i="1" s="1"/>
  <c r="F9" i="1"/>
  <c r="G9" i="1" s="1"/>
  <c r="F2" i="1"/>
  <c r="F5" i="1"/>
  <c r="G5" i="1" s="1"/>
  <c r="F6" i="1"/>
  <c r="G6" i="1" s="1"/>
  <c r="F7" i="1"/>
  <c r="G7" i="1" s="1"/>
  <c r="F8" i="1"/>
  <c r="G8" i="1" s="1"/>
  <c r="C15" i="1"/>
  <c r="B15" i="1"/>
  <c r="L3" i="1" l="1"/>
  <c r="L9" i="1"/>
  <c r="L7" i="1"/>
  <c r="L8" i="1"/>
  <c r="L6" i="1"/>
  <c r="L5" i="1"/>
  <c r="L4" i="1"/>
  <c r="D15" i="1"/>
  <c r="E12" i="1" l="1"/>
  <c r="I9" i="1" l="1"/>
  <c r="K9" i="1" s="1"/>
  <c r="I4" i="1"/>
  <c r="K4" i="1" s="1"/>
  <c r="I7" i="1"/>
  <c r="K7" i="1" s="1"/>
  <c r="I6" i="1"/>
  <c r="K6" i="1" s="1"/>
  <c r="I8" i="1"/>
  <c r="K8" i="1" s="1"/>
  <c r="I2" i="1"/>
  <c r="I5" i="1"/>
  <c r="K5" i="1" s="1"/>
  <c r="I3" i="1"/>
  <c r="K3" i="1" s="1"/>
</calcChain>
</file>

<file path=xl/sharedStrings.xml><?xml version="1.0" encoding="utf-8"?>
<sst xmlns="http://schemas.openxmlformats.org/spreadsheetml/2006/main" count="28" uniqueCount="28">
  <si>
    <t>m (mol/kg)</t>
  </si>
  <si>
    <t>Uptake (g)</t>
  </si>
  <si>
    <t>Uptake std (g)</t>
  </si>
  <si>
    <r>
      <t>M</t>
    </r>
    <r>
      <rPr>
        <b/>
        <vertAlign val="subscript"/>
        <sz val="12"/>
        <color theme="1"/>
        <rFont val="Calibri"/>
        <family val="2"/>
        <scheme val="minor"/>
      </rPr>
      <t>PSLiTFSI</t>
    </r>
    <r>
      <rPr>
        <b/>
        <sz val="12"/>
        <color theme="1"/>
        <rFont val="Calibri"/>
        <family val="2"/>
        <scheme val="minor"/>
      </rPr>
      <t xml:space="preserve">  (g/mol)</t>
    </r>
  </si>
  <si>
    <r>
      <t>M</t>
    </r>
    <r>
      <rPr>
        <b/>
        <vertAlign val="subscript"/>
        <sz val="12"/>
        <color theme="1"/>
        <rFont val="Calibri"/>
        <family val="2"/>
        <scheme val="minor"/>
      </rPr>
      <t>PE</t>
    </r>
    <r>
      <rPr>
        <b/>
        <sz val="12"/>
        <color theme="1"/>
        <rFont val="Calibri"/>
        <family val="2"/>
        <scheme val="minor"/>
      </rPr>
      <t xml:space="preserve"> (g/mol)</t>
    </r>
  </si>
  <si>
    <r>
      <t>m</t>
    </r>
    <r>
      <rPr>
        <b/>
        <vertAlign val="subscript"/>
        <sz val="12"/>
        <color theme="1"/>
        <rFont val="Calibri"/>
        <family val="2"/>
        <scheme val="minor"/>
      </rPr>
      <t>in</t>
    </r>
    <r>
      <rPr>
        <b/>
        <sz val="12"/>
        <color theme="1"/>
        <rFont val="Calibri"/>
        <family val="2"/>
        <scheme val="minor"/>
      </rPr>
      <t>/m std</t>
    </r>
  </si>
  <si>
    <r>
      <t>M</t>
    </r>
    <r>
      <rPr>
        <b/>
        <vertAlign val="subscript"/>
        <sz val="12"/>
        <color theme="1"/>
        <rFont val="Calibri"/>
        <family val="2"/>
        <scheme val="minor"/>
      </rPr>
      <t>LiTFSI</t>
    </r>
    <r>
      <rPr>
        <b/>
        <sz val="12"/>
        <color theme="1"/>
        <rFont val="Calibri"/>
        <family val="2"/>
        <scheme val="minor"/>
      </rPr>
      <t xml:space="preserve"> (g/mol)</t>
    </r>
  </si>
  <si>
    <t>Constants</t>
  </si>
  <si>
    <r>
      <t>φ</t>
    </r>
    <r>
      <rPr>
        <b/>
        <vertAlign val="subscript"/>
        <sz val="12"/>
        <color theme="1"/>
        <rFont val="Calibri"/>
        <family val="2"/>
      </rPr>
      <t>p,tot</t>
    </r>
  </si>
  <si>
    <r>
      <t>φ</t>
    </r>
    <r>
      <rPr>
        <b/>
        <vertAlign val="subscript"/>
        <sz val="12"/>
        <color theme="1"/>
        <rFont val="Calibri"/>
        <family val="2"/>
      </rPr>
      <t>p,tot</t>
    </r>
    <r>
      <rPr>
        <b/>
        <sz val="12"/>
        <color theme="1"/>
        <rFont val="Calibri"/>
        <family val="2"/>
      </rPr>
      <t xml:space="preserve"> std</t>
    </r>
  </si>
  <si>
    <r>
      <t>φ</t>
    </r>
    <r>
      <rPr>
        <b/>
        <vertAlign val="subscript"/>
        <sz val="12"/>
        <color theme="1"/>
        <rFont val="Calibri"/>
        <family val="2"/>
        <scheme val="minor"/>
      </rPr>
      <t>p</t>
    </r>
  </si>
  <si>
    <r>
      <t>φ</t>
    </r>
    <r>
      <rPr>
        <b/>
        <vertAlign val="subscript"/>
        <sz val="12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 xml:space="preserve"> std</t>
    </r>
  </si>
  <si>
    <t>Experimental data</t>
  </si>
  <si>
    <t>Legend:</t>
  </si>
  <si>
    <r>
      <t>m</t>
    </r>
    <r>
      <rPr>
        <b/>
        <vertAlign val="subscript"/>
        <sz val="12"/>
        <color theme="1"/>
        <rFont val="Calibri"/>
        <family val="2"/>
        <scheme val="minor"/>
      </rPr>
      <t>in</t>
    </r>
    <r>
      <rPr>
        <b/>
        <sz val="12"/>
        <color theme="1"/>
        <rFont val="Calibri"/>
        <family val="2"/>
        <scheme val="minor"/>
      </rPr>
      <t xml:space="preserve"> (mol/kg)</t>
    </r>
  </si>
  <si>
    <r>
      <t>φ</t>
    </r>
    <r>
      <rPr>
        <b/>
        <vertAlign val="subscript"/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e</t>
    </r>
  </si>
  <si>
    <r>
      <rPr>
        <b/>
        <sz val="12"/>
        <color theme="1"/>
        <rFont val="Calibri"/>
        <family val="2"/>
      </rPr>
      <t>ρ</t>
    </r>
    <r>
      <rPr>
        <b/>
        <vertAlign val="subscript"/>
        <sz val="12"/>
        <color theme="1"/>
        <rFont val="Calibri"/>
        <family val="2"/>
        <scheme val="minor"/>
      </rPr>
      <t>PSLiTFSI</t>
    </r>
    <r>
      <rPr>
        <b/>
        <sz val="12"/>
        <color theme="1"/>
        <rFont val="Calibri"/>
        <family val="2"/>
        <scheme val="minor"/>
      </rPr>
      <t xml:space="preserve"> (g/cm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</si>
  <si>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</rPr>
      <t>ρ</t>
    </r>
    <r>
      <rPr>
        <b/>
        <vertAlign val="subscript"/>
        <sz val="12"/>
        <color theme="1"/>
        <rFont val="Calibri"/>
        <family val="2"/>
        <scheme val="minor"/>
      </rPr>
      <t>PE</t>
    </r>
    <r>
      <rPr>
        <b/>
        <sz val="12"/>
        <color theme="1"/>
        <rFont val="Calibri"/>
        <family val="2"/>
        <scheme val="minor"/>
      </rPr>
      <t xml:space="preserve"> (g/cm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</si>
  <si>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</rPr>
      <t>ρ</t>
    </r>
    <r>
      <rPr>
        <b/>
        <vertAlign val="subscript"/>
        <sz val="12"/>
        <color theme="1"/>
        <rFont val="Calibri"/>
        <family val="2"/>
        <scheme val="minor"/>
      </rPr>
      <t>polymer,total</t>
    </r>
    <r>
      <rPr>
        <b/>
        <sz val="12"/>
        <color theme="1"/>
        <rFont val="Calibri"/>
        <family val="2"/>
        <scheme val="minor"/>
      </rPr>
      <t xml:space="preserve"> (g/cm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</si>
  <si>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</rPr>
      <t>ρ</t>
    </r>
    <r>
      <rPr>
        <b/>
        <vertAlign val="subscript"/>
        <sz val="12"/>
        <color theme="1"/>
        <rFont val="Calibri"/>
        <family val="2"/>
        <scheme val="minor"/>
      </rPr>
      <t>LiTFSI</t>
    </r>
    <r>
      <rPr>
        <b/>
        <sz val="12"/>
        <color theme="1"/>
        <rFont val="Calibri"/>
        <family val="2"/>
        <scheme val="minor"/>
      </rPr>
      <t xml:space="preserve"> (g/cm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</si>
  <si>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</rPr>
      <t>ρ</t>
    </r>
    <r>
      <rPr>
        <b/>
        <vertAlign val="subscript"/>
        <sz val="12"/>
        <color theme="1"/>
        <rFont val="Calibri"/>
        <family val="2"/>
        <scheme val="minor"/>
      </rPr>
      <t xml:space="preserve">EC </t>
    </r>
    <r>
      <rPr>
        <b/>
        <sz val="12"/>
        <color theme="1"/>
        <rFont val="Calibri"/>
        <family val="2"/>
        <scheme val="minor"/>
      </rPr>
      <t>(g/cm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</si>
  <si>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</rPr>
      <t>ρ</t>
    </r>
    <r>
      <rPr>
        <b/>
        <vertAlign val="subscript"/>
        <sz val="12"/>
        <color theme="1"/>
        <rFont val="Calibri"/>
        <family val="2"/>
        <scheme val="minor"/>
      </rPr>
      <t xml:space="preserve">DMC </t>
    </r>
    <r>
      <rPr>
        <b/>
        <sz val="12"/>
        <color theme="1"/>
        <rFont val="Calibri"/>
        <family val="2"/>
        <scheme val="minor"/>
      </rPr>
      <t>(g/cm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)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</si>
  <si>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 xml:space="preserve">LiTFSI </t>
    </r>
    <r>
      <rPr>
        <b/>
        <sz val="12"/>
        <color theme="1"/>
        <rFont val="Calibri"/>
        <family val="2"/>
        <scheme val="minor"/>
      </rPr>
      <t>(cm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/mol)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</si>
  <si>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PSLiTFSI</t>
    </r>
    <r>
      <rPr>
        <b/>
        <sz val="12"/>
        <color theme="1"/>
        <rFont val="Calibri"/>
        <family val="2"/>
        <scheme val="minor"/>
      </rPr>
      <t xml:space="preserve"> (cm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/100 g)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</si>
  <si>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PE</t>
    </r>
    <r>
      <rPr>
        <b/>
        <sz val="12"/>
        <color theme="1"/>
        <rFont val="Calibri"/>
        <family val="2"/>
        <scheme val="minor"/>
      </rPr>
      <t xml:space="preserve"> (cm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/100 g)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</si>
  <si>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polymer,total</t>
    </r>
    <r>
      <rPr>
        <b/>
        <sz val="12"/>
        <color theme="1"/>
        <rFont val="Calibri"/>
        <family val="2"/>
        <scheme val="minor"/>
      </rPr>
      <t xml:space="preserve"> (cm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/100 g)</t>
    </r>
  </si>
  <si>
    <r>
      <t>m</t>
    </r>
    <r>
      <rPr>
        <b/>
        <vertAlign val="subscript"/>
        <sz val="12"/>
        <color theme="1"/>
        <rFont val="Calibri"/>
        <family val="2"/>
        <scheme val="minor"/>
      </rPr>
      <t>in</t>
    </r>
    <r>
      <rPr>
        <b/>
        <sz val="12"/>
        <color theme="1"/>
        <rFont val="Calibri"/>
        <family val="2"/>
        <scheme val="minor"/>
      </rPr>
      <t xml:space="preserve">/m = </t>
    </r>
    <r>
      <rPr>
        <b/>
        <sz val="12"/>
        <color theme="1"/>
        <rFont val="Calibri"/>
        <family val="2"/>
      </rPr>
      <t>φ</t>
    </r>
    <r>
      <rPr>
        <b/>
        <vertAlign val="subscript"/>
        <sz val="12"/>
        <color theme="1"/>
        <rFont val="Calibri"/>
        <family val="2"/>
      </rPr>
      <t>-</t>
    </r>
    <r>
      <rPr>
        <b/>
        <sz val="12"/>
        <color theme="1"/>
        <rFont val="Calibri"/>
        <family val="2"/>
      </rPr>
      <t>/φ</t>
    </r>
    <r>
      <rPr>
        <b/>
        <vertAlign val="subscript"/>
        <sz val="12"/>
        <color theme="1"/>
        <rFont val="Calibri"/>
        <family val="2"/>
      </rPr>
      <t>-,e</t>
    </r>
  </si>
  <si>
    <r>
      <t>ρ</t>
    </r>
    <r>
      <rPr>
        <b/>
        <vertAlign val="subscript"/>
        <sz val="12"/>
        <color theme="1"/>
        <rFont val="Calibri"/>
        <family val="2"/>
      </rPr>
      <t>e</t>
    </r>
    <r>
      <rPr>
        <b/>
        <sz val="12"/>
        <color theme="1"/>
        <rFont val="Calibri"/>
        <family val="2"/>
      </rPr>
      <t xml:space="preserve"> (g/cm</t>
    </r>
    <r>
      <rPr>
        <b/>
        <vertAlign val="superscript"/>
        <sz val="12"/>
        <color theme="1"/>
        <rFont val="Calibri"/>
        <family val="2"/>
      </rPr>
      <t>3</t>
    </r>
    <r>
      <rPr>
        <b/>
        <sz val="12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</si>
</sst>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20"/>
      <color theme="1"/>
      <name val="Helvetica"/>
      <family val="2"/>
    </font>
    <font>
      <b/>
      <sz val="11"/>
      <color theme="1"/>
      <name val="Helvetica Neue"/>
      <family val="2"/>
    </font>
    <font>
      <sz val="12"/>
      <color rgb="FF000000"/>
      <name val="Calibri"/>
      <family val="2"/>
      <scheme val="minor"/>
    </font>
    <font>
      <sz val="12"/>
      <color theme="1"/>
      <name val="Helvetica Neue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8E2EE-10FD-B84B-9F5D-7CABF9DF3C95}">
  <dimension ref="A1:AE25"/>
  <sheetViews>
    <sheetView tabSelected="1" workbookViewId="0">
      <selection activeCell="A2" sqref="A2:A9"/>
    </sheetView>
  </sheetViews>
  <sheetFormatPr defaultColWidth="11" defaultRowHeight="15.75"/>
  <cols>
    <col min="1" max="1" width="15.125" style="4" customWidth="1"/>
    <col min="2" max="2" width="11.375" style="4" bestFit="1" customWidth="1"/>
    <col min="3" max="3" width="14.875" style="4" customWidth="1"/>
    <col min="4" max="4" width="13.75" style="4" customWidth="1"/>
    <col min="5" max="5" width="12.375" style="4" bestFit="1" customWidth="1"/>
    <col min="6" max="6" width="11" style="4"/>
    <col min="7" max="11" width="11.375" style="4" bestFit="1" customWidth="1"/>
    <col min="12" max="13" width="11" style="4"/>
    <col min="14" max="14" width="11.375" style="4" bestFit="1" customWidth="1"/>
    <col min="15" max="16" width="11" style="4"/>
    <col min="17" max="19" width="11.375" style="4" bestFit="1" customWidth="1"/>
    <col min="20" max="28" width="11" style="4"/>
    <col min="29" max="29" width="11" style="2"/>
  </cols>
  <sheetData>
    <row r="1" spans="1:31" s="1" customFormat="1" ht="34.5">
      <c r="A1" s="16" t="s">
        <v>0</v>
      </c>
      <c r="B1" s="16" t="s">
        <v>1</v>
      </c>
      <c r="C1" s="16" t="s">
        <v>2</v>
      </c>
      <c r="D1" s="16" t="s">
        <v>26</v>
      </c>
      <c r="E1" s="16" t="s">
        <v>5</v>
      </c>
      <c r="F1" s="9" t="s">
        <v>14</v>
      </c>
      <c r="G1" s="11" t="s">
        <v>27</v>
      </c>
      <c r="H1" s="11" t="s">
        <v>8</v>
      </c>
      <c r="I1" s="11" t="s">
        <v>9</v>
      </c>
      <c r="J1" s="9" t="s">
        <v>10</v>
      </c>
      <c r="K1" s="9" t="s">
        <v>11</v>
      </c>
      <c r="L1" s="9" t="s">
        <v>15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3"/>
    </row>
    <row r="2" spans="1:31">
      <c r="A2" s="17">
        <v>0</v>
      </c>
      <c r="B2" s="17">
        <v>87</v>
      </c>
      <c r="C2" s="18">
        <v>4.2426406871192848</v>
      </c>
      <c r="D2" s="18">
        <v>0</v>
      </c>
      <c r="E2" s="18">
        <v>0</v>
      </c>
      <c r="F2" s="4">
        <f>D2*A2</f>
        <v>0</v>
      </c>
      <c r="G2" s="4">
        <f>($F$12*F2+1000)/($F$12*F2/$G$12+500/$H$12+500/$I$12)</f>
        <v>1.1819246861924686</v>
      </c>
      <c r="H2" s="4">
        <f>100/$E$12/(100/$E$12+B2/G2)</f>
        <v>0.56131725775575214</v>
      </c>
      <c r="I2" s="4">
        <f>SQRT((100*G2/$E$12/(100*G2/$E$12+B2)^2)^2*C2^2)</f>
        <v>1.2008145579883441E-2</v>
      </c>
      <c r="J2" s="4">
        <f>H2*$B$15/$D$15</f>
        <v>0.10845595524982669</v>
      </c>
      <c r="K2" s="4">
        <f>I2*$B$15/$D$15</f>
        <v>2.3201761243762447E-3</v>
      </c>
      <c r="L2" s="4">
        <f>0.5*(A2*$A$15*$G$2/1000)/(A2*$A$15*$G$2/1000+1)</f>
        <v>0</v>
      </c>
    </row>
    <row r="3" spans="1:31">
      <c r="A3" s="17">
        <v>0.10295480284155256</v>
      </c>
      <c r="B3" s="17">
        <v>68</v>
      </c>
      <c r="C3" s="18">
        <v>4.2426406871192848</v>
      </c>
      <c r="D3" s="18">
        <v>0.14599999999999999</v>
      </c>
      <c r="E3" s="18">
        <v>2.7709999999999999E-2</v>
      </c>
      <c r="F3" s="4">
        <f t="shared" ref="F3:F9" si="0">D3*A3</f>
        <v>1.5031401214866673E-2</v>
      </c>
      <c r="G3" s="4">
        <f t="shared" ref="G3:G9" si="1">($F$12*F3+1000)/($F$12*F3/$G$12+500/$H$12+500/$I$12)</f>
        <v>1.1824901963517378</v>
      </c>
      <c r="H3" s="4">
        <f t="shared" ref="H3:H9" si="2">100/$E$12/(100/$E$12+B3/G3)</f>
        <v>0.62090436568974583</v>
      </c>
      <c r="I3" s="4">
        <f t="shared" ref="I3:I9" si="3">SQRT((100*G3/$E$12/(100*G3/$E$12+B3)^2)^2*C3^2)</f>
        <v>1.4685909121245086E-2</v>
      </c>
      <c r="J3" s="4">
        <f t="shared" ref="J3:J9" si="4">H3*$B$15/$D$15</f>
        <v>0.11996918884858396</v>
      </c>
      <c r="K3" s="4">
        <f t="shared" ref="K3:K9" si="5">I3*$B$15/$D$15</f>
        <v>2.83756517450573E-3</v>
      </c>
      <c r="L3" s="4">
        <f t="shared" ref="L2:L9" si="6">0.5*(A3*$A$15*$G$2/1000)/(A3*$A$15*$G$2/1000+1)</f>
        <v>5.9516998181284595E-3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15"/>
      <c r="AE3" s="15"/>
    </row>
    <row r="4" spans="1:31">
      <c r="A4" s="17">
        <v>0.21217907914279655</v>
      </c>
      <c r="B4" s="17">
        <v>52</v>
      </c>
      <c r="C4" s="18">
        <v>4.2426406871192848</v>
      </c>
      <c r="D4" s="18">
        <v>0.23899999999999999</v>
      </c>
      <c r="E4" s="18">
        <v>4.1160000000000002E-2</v>
      </c>
      <c r="F4" s="4">
        <f t="shared" si="0"/>
        <v>5.071079991512837E-2</v>
      </c>
      <c r="G4" s="4">
        <f t="shared" si="1"/>
        <v>1.183815384306184</v>
      </c>
      <c r="H4" s="4">
        <f t="shared" si="2"/>
        <v>0.68195539186692844</v>
      </c>
      <c r="I4" s="4">
        <f t="shared" si="3"/>
        <v>1.7696073509679968E-2</v>
      </c>
      <c r="J4" s="4">
        <f t="shared" si="4"/>
        <v>0.13176527612639519</v>
      </c>
      <c r="K4" s="4">
        <f t="shared" si="5"/>
        <v>3.4191796709350806E-3</v>
      </c>
      <c r="L4" s="4">
        <f t="shared" si="6"/>
        <v>1.2112866304197887E-2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  <c r="AD4" s="15"/>
      <c r="AE4" s="15"/>
    </row>
    <row r="5" spans="1:31">
      <c r="A5" s="17">
        <v>0.58377116170461174</v>
      </c>
      <c r="B5" s="17">
        <v>47</v>
      </c>
      <c r="C5" s="18">
        <v>5.6568542494923806</v>
      </c>
      <c r="D5" s="18">
        <v>0.33500000000000002</v>
      </c>
      <c r="E5" s="18">
        <v>6.7549999999999999E-2</v>
      </c>
      <c r="F5" s="4">
        <f t="shared" si="0"/>
        <v>0.19556333917104496</v>
      </c>
      <c r="G5" s="4">
        <f t="shared" si="1"/>
        <v>1.1889594804830859</v>
      </c>
      <c r="H5" s="4">
        <f t="shared" si="2"/>
        <v>0.70437198662128497</v>
      </c>
      <c r="I5" s="4">
        <f t="shared" si="3"/>
        <v>2.5062523177273727E-2</v>
      </c>
      <c r="J5" s="4">
        <f t="shared" si="4"/>
        <v>0.13609654006659974</v>
      </c>
      <c r="K5" s="4">
        <f t="shared" si="5"/>
        <v>4.8425019088668654E-3</v>
      </c>
      <c r="L5" s="4">
        <f t="shared" si="6"/>
        <v>3.1969909769365472E-2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  <c r="AD5" s="15"/>
      <c r="AE5" s="15"/>
    </row>
    <row r="6" spans="1:31">
      <c r="A6" s="17">
        <v>0.87598548366912765</v>
      </c>
      <c r="B6" s="17">
        <v>42</v>
      </c>
      <c r="C6" s="18">
        <v>5.6568542494923806</v>
      </c>
      <c r="D6" s="18">
        <v>0.46500000000000002</v>
      </c>
      <c r="E6" s="18">
        <v>9.8659999999999998E-2</v>
      </c>
      <c r="F6" s="4">
        <f t="shared" si="0"/>
        <v>0.40733324990614439</v>
      </c>
      <c r="G6" s="4">
        <f t="shared" si="1"/>
        <v>1.1958603334265754</v>
      </c>
      <c r="H6" s="4">
        <f t="shared" si="2"/>
        <v>0.7283901117116669</v>
      </c>
      <c r="I6" s="4">
        <f t="shared" si="3"/>
        <v>2.6646202072479603E-2</v>
      </c>
      <c r="J6" s="4">
        <f t="shared" si="4"/>
        <v>0.14073724666165813</v>
      </c>
      <c r="K6" s="4">
        <f t="shared" si="5"/>
        <v>5.148495364466767E-3</v>
      </c>
      <c r="L6" s="4">
        <f t="shared" si="6"/>
        <v>4.6485070694367352E-2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D6" s="15"/>
      <c r="AE6" s="15"/>
    </row>
    <row r="7" spans="1:31">
      <c r="A7" s="17">
        <v>1.4025245441795229</v>
      </c>
      <c r="B7" s="17">
        <v>38</v>
      </c>
      <c r="C7" s="18">
        <v>5.6568542494923806</v>
      </c>
      <c r="D7" s="18">
        <v>0.627</v>
      </c>
      <c r="E7" s="18">
        <v>0.12642999999999999</v>
      </c>
      <c r="F7" s="4">
        <f t="shared" si="0"/>
        <v>0.87938288920056085</v>
      </c>
      <c r="G7" s="4">
        <f t="shared" si="1"/>
        <v>1.2090514882900039</v>
      </c>
      <c r="H7" s="4">
        <f t="shared" si="2"/>
        <v>0.74979583708148689</v>
      </c>
      <c r="I7" s="4">
        <f t="shared" si="3"/>
        <v>2.7927299892752614E-2</v>
      </c>
      <c r="J7" s="4">
        <f t="shared" si="4"/>
        <v>0.14487319359847842</v>
      </c>
      <c r="K7" s="4">
        <f t="shared" si="5"/>
        <v>5.3960250563591886E-3</v>
      </c>
      <c r="L7" s="4">
        <f t="shared" si="6"/>
        <v>7.0487384038877943E-2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4"/>
      <c r="AD7" s="15"/>
      <c r="AE7" s="15"/>
    </row>
    <row r="8" spans="1:31">
      <c r="A8" s="17">
        <v>2.6338893766461808</v>
      </c>
      <c r="B8" s="17">
        <v>36</v>
      </c>
      <c r="C8" s="18">
        <v>4.2426406871192848</v>
      </c>
      <c r="D8" s="18">
        <v>0.45250000000000001</v>
      </c>
      <c r="E8" s="18">
        <v>8.6940000000000003E-2</v>
      </c>
      <c r="F8" s="4">
        <f t="shared" si="0"/>
        <v>1.1918349429323969</v>
      </c>
      <c r="G8" s="4">
        <f t="shared" si="1"/>
        <v>1.2164430311809864</v>
      </c>
      <c r="H8" s="4">
        <f t="shared" si="2"/>
        <v>0.76091196401862471</v>
      </c>
      <c r="I8" s="4">
        <f t="shared" si="3"/>
        <v>2.1440060618881832E-2</v>
      </c>
      <c r="J8" s="4">
        <f t="shared" si="4"/>
        <v>0.14702101668602408</v>
      </c>
      <c r="K8" s="4">
        <f t="shared" si="5"/>
        <v>4.142581085662676E-3</v>
      </c>
      <c r="L8" s="4">
        <f t="shared" si="6"/>
        <v>0.11779334891545365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D8" s="15"/>
      <c r="AE8" s="15"/>
    </row>
    <row r="9" spans="1:31">
      <c r="A9" s="17">
        <v>4.6948356807511731</v>
      </c>
      <c r="B9" s="17">
        <v>33</v>
      </c>
      <c r="C9" s="18">
        <v>4.2426406871192848</v>
      </c>
      <c r="D9" s="18">
        <v>0.44419999999999998</v>
      </c>
      <c r="E9" s="18">
        <v>7.6810000000000003E-2</v>
      </c>
      <c r="F9" s="4">
        <f t="shared" si="0"/>
        <v>2.085446009389671</v>
      </c>
      <c r="G9" s="4">
        <f t="shared" si="1"/>
        <v>1.233337937401902</v>
      </c>
      <c r="H9" s="4">
        <f t="shared" si="2"/>
        <v>0.77876613253844906</v>
      </c>
      <c r="I9" s="4">
        <f t="shared" si="3"/>
        <v>2.2150369767150267E-2</v>
      </c>
      <c r="J9" s="4">
        <f t="shared" si="4"/>
        <v>0.15047074297762425</v>
      </c>
      <c r="K9" s="4">
        <f t="shared" si="5"/>
        <v>4.2798247854308833E-3</v>
      </c>
      <c r="L9" s="4">
        <f t="shared" si="6"/>
        <v>0.17728303850314406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  <c r="AD9" s="15"/>
      <c r="AE9" s="15"/>
    </row>
    <row r="10" spans="1:31">
      <c r="C10" s="12"/>
      <c r="D10" s="12"/>
      <c r="E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D10" s="15"/>
      <c r="AE10" s="15"/>
    </row>
    <row r="11" spans="1:31" s="1" customFormat="1" ht="36.75">
      <c r="A11" s="19" t="s">
        <v>16</v>
      </c>
      <c r="B11" s="19" t="s">
        <v>17</v>
      </c>
      <c r="C11" s="19" t="s">
        <v>3</v>
      </c>
      <c r="D11" s="19" t="s">
        <v>4</v>
      </c>
      <c r="E11" s="19" t="s">
        <v>18</v>
      </c>
      <c r="F11" s="19" t="s">
        <v>6</v>
      </c>
      <c r="G11" s="19" t="s">
        <v>19</v>
      </c>
      <c r="H11" s="19" t="s">
        <v>20</v>
      </c>
      <c r="I11" s="19" t="s">
        <v>21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3"/>
    </row>
    <row r="12" spans="1:31">
      <c r="A12" s="20">
        <v>1.57</v>
      </c>
      <c r="B12" s="20">
        <v>0.94</v>
      </c>
      <c r="C12" s="20">
        <v>10000</v>
      </c>
      <c r="D12" s="20">
        <v>50000</v>
      </c>
      <c r="E12" s="20">
        <f>100/D15</f>
        <v>1.061726618705036</v>
      </c>
      <c r="F12" s="20">
        <v>287</v>
      </c>
      <c r="G12" s="20">
        <v>1.33</v>
      </c>
      <c r="H12" s="20">
        <v>1.32</v>
      </c>
      <c r="I12" s="20">
        <v>1.07</v>
      </c>
    </row>
    <row r="14" spans="1:31" s="1" customFormat="1" ht="36.75">
      <c r="A14" s="19" t="s">
        <v>22</v>
      </c>
      <c r="B14" s="19" t="s">
        <v>23</v>
      </c>
      <c r="C14" s="19" t="s">
        <v>24</v>
      </c>
      <c r="D14" s="19" t="s">
        <v>25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3"/>
    </row>
    <row r="15" spans="1:31">
      <c r="A15" s="20">
        <v>99</v>
      </c>
      <c r="B15" s="20">
        <f>2*$C$12/(2*$C$12+$D$12)*100/$A$12</f>
        <v>18.19836214740673</v>
      </c>
      <c r="C15" s="20">
        <f>$D$12/($D$12+2*$C$12)*100/$B$12</f>
        <v>75.987841945288764</v>
      </c>
      <c r="D15" s="20">
        <f>C15+B15</f>
        <v>94.18620409269549</v>
      </c>
    </row>
    <row r="16" spans="1:31" s="15" customForma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</row>
    <row r="17" spans="1:10" ht="15" customHeight="1">
      <c r="A17" s="9" t="s">
        <v>13</v>
      </c>
    </row>
    <row r="18" spans="1:10">
      <c r="A18" s="21" t="s">
        <v>12</v>
      </c>
      <c r="B18" s="22" t="s">
        <v>7</v>
      </c>
    </row>
    <row r="19" spans="1:10" ht="26.25">
      <c r="A19" s="5"/>
      <c r="B19" s="5"/>
    </row>
    <row r="20" spans="1:10">
      <c r="A20" s="6"/>
      <c r="B20" s="6"/>
      <c r="C20" s="7"/>
    </row>
    <row r="21" spans="1:10">
      <c r="A21" s="8"/>
      <c r="B21" s="8"/>
      <c r="D21" s="9"/>
      <c r="G21" s="9"/>
      <c r="J21" s="9"/>
    </row>
    <row r="24" spans="1:10">
      <c r="A24" s="10"/>
      <c r="B24" s="10"/>
    </row>
    <row r="25" spans="1:10">
      <c r="A25" s="10"/>
      <c r="B25" s="10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kevin</cp:lastModifiedBy>
  <dcterms:created xsi:type="dcterms:W3CDTF">2021-07-26T17:53:02Z</dcterms:created>
  <dcterms:modified xsi:type="dcterms:W3CDTF">2021-12-03T04:07:01Z</dcterms:modified>
</cp:coreProperties>
</file>