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tsuch\Desktop\執筆中論文\Solution\論文原稿\ChemCommun\Revision\"/>
    </mc:Choice>
  </mc:AlternateContent>
  <xr:revisionPtr revIDLastSave="0" documentId="13_ncr:1_{FABA232D-D344-4D34-9A03-A22FC096DACD}" xr6:coauthVersionLast="47" xr6:coauthVersionMax="47" xr10:uidLastSave="{00000000-0000-0000-0000-000000000000}"/>
  <workbookProtection lockStructure="1"/>
  <bookViews>
    <workbookView xWindow="-35970" yWindow="2460" windowWidth="16935" windowHeight="10470" xr2:uid="{00000000-000D-0000-FFFF-FFFF00000000}"/>
  </bookViews>
  <sheets>
    <sheet name="Tg estimation of unknown sample" sheetId="10" r:id="rId1"/>
    <sheet name="Definition of Tg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0" l="1"/>
  <c r="K20" i="10" s="1"/>
  <c r="AH104" i="10"/>
  <c r="AH105" i="10"/>
  <c r="AH106" i="10"/>
  <c r="AH107" i="10"/>
  <c r="AH108" i="10"/>
  <c r="AH109" i="10"/>
  <c r="AH110" i="10"/>
  <c r="AH111" i="10"/>
  <c r="AH112" i="10"/>
  <c r="AH113" i="10"/>
  <c r="AH114" i="10"/>
  <c r="AH115" i="10"/>
  <c r="AH116" i="10"/>
  <c r="AH117" i="10"/>
  <c r="AH118" i="10"/>
  <c r="AH119" i="10"/>
  <c r="AH120" i="10"/>
  <c r="AH121" i="10"/>
  <c r="AH122" i="10"/>
  <c r="AE104" i="10"/>
  <c r="AE105" i="10"/>
  <c r="AE106" i="10"/>
  <c r="AE107" i="10"/>
  <c r="AE108" i="10"/>
  <c r="AE109" i="10"/>
  <c r="AE110" i="10"/>
  <c r="AE111" i="10"/>
  <c r="AE112" i="10"/>
  <c r="AE113" i="10"/>
  <c r="AE114" i="10"/>
  <c r="AE115" i="10"/>
  <c r="AE116" i="10"/>
  <c r="AE117" i="10"/>
  <c r="AE118" i="10"/>
  <c r="AE119" i="10"/>
  <c r="AE120" i="10"/>
  <c r="AE121" i="10"/>
  <c r="AE122" i="10"/>
  <c r="AC109" i="10"/>
  <c r="AC110" i="10"/>
  <c r="AC111" i="10"/>
  <c r="AC112" i="10"/>
  <c r="AC113" i="10"/>
  <c r="AC114" i="10"/>
  <c r="AC115" i="10"/>
  <c r="AC116" i="10"/>
  <c r="AC117" i="10"/>
  <c r="AC118" i="10"/>
  <c r="AC119" i="10"/>
  <c r="AC120" i="10"/>
  <c r="AC121" i="10"/>
  <c r="AC122" i="10"/>
  <c r="AF109" i="10"/>
  <c r="AF110" i="10"/>
  <c r="AF111" i="10"/>
  <c r="AF112" i="10"/>
  <c r="AF113" i="10"/>
  <c r="AF114" i="10"/>
  <c r="AF115" i="10"/>
  <c r="AF116" i="10"/>
  <c r="AF117" i="10"/>
  <c r="AF118" i="10"/>
  <c r="AF119" i="10"/>
  <c r="AF120" i="10"/>
  <c r="AF121" i="10"/>
  <c r="AF122" i="10"/>
  <c r="Q22" i="10"/>
  <c r="R22" i="10" s="1"/>
  <c r="P22" i="10"/>
  <c r="N22" i="10"/>
  <c r="S22" i="10" s="1"/>
  <c r="J22" i="10"/>
  <c r="K22" i="10" s="1"/>
  <c r="I22" i="10"/>
  <c r="Q21" i="10"/>
  <c r="R21" i="10" s="1"/>
  <c r="P21" i="10"/>
  <c r="N21" i="10"/>
  <c r="S21" i="10" s="1"/>
  <c r="J21" i="10"/>
  <c r="K21" i="10" s="1"/>
  <c r="I21" i="10"/>
  <c r="Q20" i="10"/>
  <c r="R20" i="10" s="1"/>
  <c r="P20" i="10"/>
  <c r="N20" i="10"/>
  <c r="S20" i="10" s="1"/>
  <c r="I20" i="10"/>
  <c r="Q19" i="10"/>
  <c r="R19" i="10" s="1"/>
  <c r="P19" i="10"/>
  <c r="N19" i="10"/>
  <c r="S19" i="10" s="1"/>
  <c r="J19" i="10"/>
  <c r="K19" i="10" s="1"/>
  <c r="I19" i="10"/>
  <c r="Q18" i="10"/>
  <c r="R18" i="10" s="1"/>
  <c r="P18" i="10"/>
  <c r="N18" i="10"/>
  <c r="S18" i="10" s="1"/>
  <c r="J18" i="10"/>
  <c r="K18" i="10" s="1"/>
  <c r="I18" i="10"/>
  <c r="Q17" i="10"/>
  <c r="R17" i="10" s="1"/>
  <c r="P17" i="10"/>
  <c r="N17" i="10"/>
  <c r="S17" i="10" s="1"/>
  <c r="J17" i="10"/>
  <c r="K17" i="10" s="1"/>
  <c r="I17" i="10"/>
  <c r="Q16" i="10"/>
  <c r="R16" i="10" s="1"/>
  <c r="P16" i="10"/>
  <c r="N16" i="10"/>
  <c r="S16" i="10" s="1"/>
  <c r="J16" i="10"/>
  <c r="K16" i="10" s="1"/>
  <c r="I16" i="10"/>
  <c r="Q15" i="10"/>
  <c r="R15" i="10" s="1"/>
  <c r="P15" i="10"/>
  <c r="N15" i="10"/>
  <c r="S15" i="10" s="1"/>
  <c r="J15" i="10"/>
  <c r="K15" i="10" s="1"/>
  <c r="I15" i="10"/>
  <c r="Q14" i="10"/>
  <c r="R14" i="10" s="1"/>
  <c r="P14" i="10"/>
  <c r="N14" i="10"/>
  <c r="S14" i="10" s="1"/>
  <c r="J14" i="10"/>
  <c r="K14" i="10" s="1"/>
  <c r="I14" i="10"/>
  <c r="Q13" i="10"/>
  <c r="R13" i="10" s="1"/>
  <c r="P13" i="10"/>
  <c r="N13" i="10"/>
  <c r="S13" i="10" s="1"/>
  <c r="J13" i="10"/>
  <c r="K13" i="10" s="1"/>
  <c r="I13" i="10"/>
  <c r="Q12" i="10"/>
  <c r="R12" i="10" s="1"/>
  <c r="P12" i="10"/>
  <c r="N12" i="10"/>
  <c r="S12" i="10" s="1"/>
  <c r="J12" i="10"/>
  <c r="K12" i="10" s="1"/>
  <c r="I12" i="10"/>
  <c r="Q11" i="10"/>
  <c r="R11" i="10" s="1"/>
  <c r="P11" i="10"/>
  <c r="N11" i="10"/>
  <c r="S11" i="10" s="1"/>
  <c r="J11" i="10"/>
  <c r="K11" i="10" s="1"/>
  <c r="I11" i="10"/>
  <c r="Q10" i="10"/>
  <c r="R10" i="10" s="1"/>
  <c r="P10" i="10"/>
  <c r="N10" i="10"/>
  <c r="S10" i="10" s="1"/>
  <c r="J10" i="10"/>
  <c r="K10" i="10" s="1"/>
  <c r="I10" i="10"/>
  <c r="Q9" i="10"/>
  <c r="R9" i="10" s="1"/>
  <c r="P9" i="10"/>
  <c r="N9" i="10"/>
  <c r="S9" i="10" s="1"/>
  <c r="J9" i="10"/>
  <c r="K9" i="10" s="1"/>
  <c r="I9" i="10"/>
  <c r="N8" i="10"/>
  <c r="N7" i="10"/>
  <c r="N6" i="10"/>
  <c r="N5" i="10"/>
  <c r="N4" i="10"/>
  <c r="N3" i="10"/>
  <c r="P3" i="10" s="1"/>
  <c r="S4" i="10" l="1"/>
  <c r="S7" i="10"/>
  <c r="S3" i="10"/>
  <c r="S8" i="10"/>
  <c r="S5" i="10"/>
  <c r="S6" i="10"/>
  <c r="AH103" i="10" l="1"/>
  <c r="AE103" i="10"/>
  <c r="AF103" i="10"/>
  <c r="AC103" i="10"/>
  <c r="G22" i="10"/>
  <c r="L22" i="10" s="1"/>
  <c r="G21" i="10"/>
  <c r="L21" i="10" s="1"/>
  <c r="G20" i="10"/>
  <c r="L20" i="10" s="1"/>
  <c r="G19" i="10"/>
  <c r="L19" i="10" s="1"/>
  <c r="G18" i="10"/>
  <c r="L18" i="10" s="1"/>
  <c r="G17" i="10"/>
  <c r="L17" i="10" s="1"/>
  <c r="G16" i="10"/>
  <c r="L16" i="10" s="1"/>
  <c r="G15" i="10"/>
  <c r="L15" i="10" s="1"/>
  <c r="G14" i="10"/>
  <c r="L14" i="10" s="1"/>
  <c r="G13" i="10"/>
  <c r="L13" i="10" s="1"/>
  <c r="G12" i="10"/>
  <c r="L12" i="10" s="1"/>
  <c r="G11" i="10"/>
  <c r="L11" i="10" s="1"/>
  <c r="G10" i="10"/>
  <c r="L10" i="10" s="1"/>
  <c r="G9" i="10"/>
  <c r="L9" i="10" s="1"/>
  <c r="G8" i="10"/>
  <c r="G7" i="10"/>
  <c r="G6" i="10"/>
  <c r="G5" i="10"/>
  <c r="G4" i="10"/>
  <c r="G3" i="10"/>
  <c r="AF3" i="10"/>
  <c r="AF4" i="10" s="1"/>
  <c r="AF5" i="10" s="1"/>
  <c r="AF6" i="10" s="1"/>
  <c r="AF7" i="10" s="1"/>
  <c r="AF8" i="10" s="1"/>
  <c r="AF9" i="10" s="1"/>
  <c r="AF10" i="10" s="1"/>
  <c r="AF11" i="10" s="1"/>
  <c r="AF12" i="10" s="1"/>
  <c r="AF13" i="10" s="1"/>
  <c r="AF14" i="10" s="1"/>
  <c r="AF15" i="10" s="1"/>
  <c r="AF16" i="10" s="1"/>
  <c r="AF17" i="10" s="1"/>
  <c r="AF18" i="10" s="1"/>
  <c r="AF19" i="10" s="1"/>
  <c r="AF20" i="10" s="1"/>
  <c r="AF21" i="10" s="1"/>
  <c r="AF22" i="10" s="1"/>
  <c r="AF23" i="10" s="1"/>
  <c r="AF24" i="10" s="1"/>
  <c r="AF25" i="10" s="1"/>
  <c r="AF26" i="10" s="1"/>
  <c r="AF27" i="10" s="1"/>
  <c r="AF28" i="10" s="1"/>
  <c r="AF29" i="10" s="1"/>
  <c r="AF30" i="10" s="1"/>
  <c r="AF31" i="10" s="1"/>
  <c r="AF32" i="10" s="1"/>
  <c r="AF33" i="10" s="1"/>
  <c r="AF34" i="10" s="1"/>
  <c r="AF35" i="10" s="1"/>
  <c r="AF36" i="10" s="1"/>
  <c r="AF37" i="10" s="1"/>
  <c r="AF38" i="10" s="1"/>
  <c r="AF39" i="10" s="1"/>
  <c r="AF40" i="10" s="1"/>
  <c r="AF41" i="10" s="1"/>
  <c r="AF42" i="10" s="1"/>
  <c r="AF43" i="10" s="1"/>
  <c r="AF44" i="10" s="1"/>
  <c r="AF45" i="10" s="1"/>
  <c r="AF46" i="10" s="1"/>
  <c r="AF47" i="10" s="1"/>
  <c r="AF48" i="10" s="1"/>
  <c r="AF49" i="10" s="1"/>
  <c r="AF50" i="10" s="1"/>
  <c r="AF51" i="10" s="1"/>
  <c r="AF52" i="10" s="1"/>
  <c r="AF53" i="10" s="1"/>
  <c r="AF54" i="10" s="1"/>
  <c r="AF55" i="10" s="1"/>
  <c r="AF56" i="10" s="1"/>
  <c r="AF57" i="10" s="1"/>
  <c r="AF58" i="10" s="1"/>
  <c r="AF59" i="10" s="1"/>
  <c r="AF60" i="10" s="1"/>
  <c r="AF61" i="10" s="1"/>
  <c r="AF62" i="10" s="1"/>
  <c r="AF63" i="10" s="1"/>
  <c r="AF64" i="10" s="1"/>
  <c r="AF65" i="10" s="1"/>
  <c r="AF66" i="10" s="1"/>
  <c r="AF67" i="10" s="1"/>
  <c r="AF68" i="10" s="1"/>
  <c r="AF69" i="10" s="1"/>
  <c r="AF70" i="10" s="1"/>
  <c r="AF71" i="10" s="1"/>
  <c r="AF72" i="10" s="1"/>
  <c r="AF73" i="10" s="1"/>
  <c r="AF74" i="10" s="1"/>
  <c r="AF75" i="10" s="1"/>
  <c r="AF76" i="10" s="1"/>
  <c r="AF77" i="10" s="1"/>
  <c r="AF78" i="10" s="1"/>
  <c r="AF79" i="10" s="1"/>
  <c r="AF80" i="10" s="1"/>
  <c r="AF81" i="10" s="1"/>
  <c r="AF82" i="10" s="1"/>
  <c r="AF83" i="10" s="1"/>
  <c r="AF84" i="10" s="1"/>
  <c r="AF85" i="10" s="1"/>
  <c r="AF86" i="10" s="1"/>
  <c r="AF87" i="10" s="1"/>
  <c r="AF88" i="10" s="1"/>
  <c r="AF89" i="10" s="1"/>
  <c r="AF90" i="10" s="1"/>
  <c r="AF91" i="10" s="1"/>
  <c r="AF92" i="10" s="1"/>
  <c r="AF93" i="10" s="1"/>
  <c r="AF94" i="10" s="1"/>
  <c r="AF95" i="10" s="1"/>
  <c r="AF96" i="10" s="1"/>
  <c r="AF97" i="10" s="1"/>
  <c r="AF98" i="10" s="1"/>
  <c r="AF99" i="10" s="1"/>
  <c r="AF100" i="10" s="1"/>
  <c r="AF101" i="10" s="1"/>
  <c r="AF102" i="10" s="1"/>
  <c r="AC3" i="10"/>
  <c r="AC4" i="10" s="1"/>
  <c r="AC5" i="10" s="1"/>
  <c r="AC6" i="10" s="1"/>
  <c r="AC7" i="10" s="1"/>
  <c r="AC8" i="10" s="1"/>
  <c r="AC9" i="10" s="1"/>
  <c r="AC10" i="10" s="1"/>
  <c r="AC11" i="10" s="1"/>
  <c r="AC12" i="10" s="1"/>
  <c r="AC13" i="10" s="1"/>
  <c r="AC14" i="10" s="1"/>
  <c r="AC15" i="10" s="1"/>
  <c r="AC16" i="10" s="1"/>
  <c r="AC17" i="10" s="1"/>
  <c r="AC18" i="10" s="1"/>
  <c r="AC19" i="10" s="1"/>
  <c r="AC20" i="10" s="1"/>
  <c r="AC21" i="10" s="1"/>
  <c r="AC22" i="10" s="1"/>
  <c r="AC23" i="10" s="1"/>
  <c r="AC24" i="10" s="1"/>
  <c r="AC25" i="10" s="1"/>
  <c r="AC26" i="10" s="1"/>
  <c r="AC27" i="10" s="1"/>
  <c r="AC28" i="10" s="1"/>
  <c r="AC29" i="10" s="1"/>
  <c r="AC30" i="10" s="1"/>
  <c r="AC31" i="10" s="1"/>
  <c r="AC32" i="10" s="1"/>
  <c r="AC33" i="10" s="1"/>
  <c r="AC34" i="10" s="1"/>
  <c r="AC35" i="10" s="1"/>
  <c r="AC36" i="10" s="1"/>
  <c r="AC37" i="10" s="1"/>
  <c r="AC38" i="10" s="1"/>
  <c r="AC39" i="10" s="1"/>
  <c r="AC40" i="10" s="1"/>
  <c r="AC41" i="10" s="1"/>
  <c r="AC42" i="10" s="1"/>
  <c r="AC43" i="10" s="1"/>
  <c r="AC44" i="10" s="1"/>
  <c r="AC45" i="10" s="1"/>
  <c r="AC46" i="10" s="1"/>
  <c r="AC47" i="10" s="1"/>
  <c r="AC48" i="10" s="1"/>
  <c r="AC49" i="10" s="1"/>
  <c r="AC50" i="10" s="1"/>
  <c r="AC51" i="10" s="1"/>
  <c r="AC52" i="10" s="1"/>
  <c r="AC53" i="10" s="1"/>
  <c r="AC54" i="10" s="1"/>
  <c r="AC55" i="10" s="1"/>
  <c r="AC56" i="10" s="1"/>
  <c r="AC57" i="10" s="1"/>
  <c r="AC58" i="10" s="1"/>
  <c r="AC59" i="10" s="1"/>
  <c r="AC60" i="10" s="1"/>
  <c r="AC61" i="10" s="1"/>
  <c r="AC62" i="10" s="1"/>
  <c r="AC63" i="10" s="1"/>
  <c r="AC64" i="10" s="1"/>
  <c r="AC65" i="10" s="1"/>
  <c r="AC66" i="10" s="1"/>
  <c r="AC67" i="10" s="1"/>
  <c r="AC68" i="10" s="1"/>
  <c r="AC69" i="10" s="1"/>
  <c r="AC70" i="10" s="1"/>
  <c r="AC71" i="10" s="1"/>
  <c r="AC72" i="10" s="1"/>
  <c r="AC73" i="10" s="1"/>
  <c r="AC74" i="10" s="1"/>
  <c r="AC75" i="10" s="1"/>
  <c r="AC76" i="10" s="1"/>
  <c r="AC77" i="10" s="1"/>
  <c r="AC78" i="10" s="1"/>
  <c r="AC79" i="10" s="1"/>
  <c r="AC80" i="10" s="1"/>
  <c r="AC81" i="10" s="1"/>
  <c r="AC82" i="10" s="1"/>
  <c r="AC83" i="10" s="1"/>
  <c r="AC84" i="10" s="1"/>
  <c r="AC85" i="10" s="1"/>
  <c r="AC86" i="10" s="1"/>
  <c r="AC87" i="10" s="1"/>
  <c r="AC88" i="10" s="1"/>
  <c r="AC89" i="10" s="1"/>
  <c r="AC90" i="10" s="1"/>
  <c r="AC91" i="10" s="1"/>
  <c r="AC92" i="10" s="1"/>
  <c r="AC93" i="10" s="1"/>
  <c r="AC94" i="10" s="1"/>
  <c r="AC95" i="10" s="1"/>
  <c r="AC96" i="10" s="1"/>
  <c r="AC97" i="10" s="1"/>
  <c r="AC98" i="10" s="1"/>
  <c r="AC99" i="10" s="1"/>
  <c r="AC100" i="10" s="1"/>
  <c r="AC101" i="10" s="1"/>
  <c r="AC102" i="10" s="1"/>
  <c r="D8" i="10"/>
  <c r="AC108" i="10" s="1"/>
  <c r="D7" i="10"/>
  <c r="AC107" i="10" s="1"/>
  <c r="D6" i="10"/>
  <c r="AC106" i="10" s="1"/>
  <c r="D5" i="10"/>
  <c r="AC105" i="10" s="1"/>
  <c r="D4" i="10"/>
  <c r="AC104" i="10" s="1"/>
  <c r="AF104" i="10" l="1"/>
  <c r="P4" i="10"/>
  <c r="L4" i="10"/>
  <c r="I4" i="10"/>
  <c r="AF105" i="10"/>
  <c r="P5" i="10"/>
  <c r="L6" i="10"/>
  <c r="I6" i="10"/>
  <c r="AF106" i="10"/>
  <c r="P6" i="10"/>
  <c r="AF107" i="10"/>
  <c r="P7" i="10"/>
  <c r="I7" i="10"/>
  <c r="L7" i="10"/>
  <c r="L3" i="10"/>
  <c r="I3" i="10"/>
  <c r="I5" i="10"/>
  <c r="L5" i="10"/>
  <c r="AF108" i="10"/>
  <c r="P8" i="10"/>
  <c r="L8" i="10"/>
  <c r="I8" i="10"/>
  <c r="P23" i="10" l="1"/>
  <c r="D34" i="10" s="1"/>
  <c r="C31" i="10"/>
  <c r="J6" i="10" s="1"/>
  <c r="K6" i="10" s="1"/>
  <c r="O23" i="10"/>
  <c r="D33" i="10" s="1"/>
  <c r="H23" i="10"/>
  <c r="C33" i="10" s="1"/>
  <c r="I23" i="10"/>
  <c r="C34" i="10" s="1"/>
  <c r="D31" i="10"/>
  <c r="Q3" i="10" s="1"/>
  <c r="R3" i="10" s="1"/>
  <c r="AG66" i="10"/>
  <c r="AD99" i="10"/>
  <c r="AD91" i="10"/>
  <c r="AD75" i="10"/>
  <c r="AD35" i="10"/>
  <c r="AD50" i="10"/>
  <c r="AD10" i="10"/>
  <c r="AD2" i="10"/>
  <c r="AD71" i="10"/>
  <c r="AD85" i="10"/>
  <c r="AD53" i="10"/>
  <c r="AD60" i="10"/>
  <c r="AD36" i="10"/>
  <c r="AD79" i="10"/>
  <c r="AD63" i="10"/>
  <c r="AD31" i="10"/>
  <c r="AD45" i="10"/>
  <c r="AD80" i="10"/>
  <c r="AD40" i="10"/>
  <c r="AD32" i="10"/>
  <c r="AD16" i="10"/>
  <c r="AD12" i="10" l="1"/>
  <c r="AD54" i="10"/>
  <c r="AD74" i="10"/>
  <c r="J5" i="10"/>
  <c r="K5" i="10" s="1"/>
  <c r="AD14" i="10"/>
  <c r="AD100" i="10"/>
  <c r="AD57" i="10"/>
  <c r="AD78" i="10"/>
  <c r="AD11" i="10"/>
  <c r="J7" i="10"/>
  <c r="K7" i="10" s="1"/>
  <c r="AD96" i="10"/>
  <c r="AD33" i="10"/>
  <c r="AD101" i="10"/>
  <c r="AD66" i="10"/>
  <c r="AD52" i="10"/>
  <c r="AD49" i="10"/>
  <c r="AD38" i="10"/>
  <c r="AD21" i="10"/>
  <c r="AD97" i="10"/>
  <c r="AD94" i="10"/>
  <c r="AD27" i="10"/>
  <c r="AG73" i="10"/>
  <c r="AG91" i="10"/>
  <c r="AG43" i="10"/>
  <c r="AG15" i="10"/>
  <c r="AG28" i="10"/>
  <c r="AG44" i="10"/>
  <c r="AG48" i="10"/>
  <c r="AG41" i="10"/>
  <c r="AD44" i="10"/>
  <c r="AD73" i="10"/>
  <c r="AD26" i="10"/>
  <c r="AG6" i="10"/>
  <c r="AD64" i="10"/>
  <c r="AD93" i="10"/>
  <c r="AD17" i="10"/>
  <c r="AD81" i="10"/>
  <c r="AD13" i="10"/>
  <c r="AD30" i="10"/>
  <c r="AD39" i="10"/>
  <c r="AD34" i="10"/>
  <c r="AD98" i="10"/>
  <c r="AD59" i="10"/>
  <c r="AG65" i="10"/>
  <c r="AG40" i="10"/>
  <c r="AG95" i="10"/>
  <c r="AG30" i="10"/>
  <c r="C32" i="10"/>
  <c r="J8" i="10"/>
  <c r="K8" i="10" s="1"/>
  <c r="AD62" i="10"/>
  <c r="AD48" i="10"/>
  <c r="AD28" i="10"/>
  <c r="AD61" i="10"/>
  <c r="AD95" i="10"/>
  <c r="AD65" i="10"/>
  <c r="AD76" i="10"/>
  <c r="AD6" i="10"/>
  <c r="AD7" i="10"/>
  <c r="AD18" i="10"/>
  <c r="AD82" i="10"/>
  <c r="AD43" i="10"/>
  <c r="AG17" i="10"/>
  <c r="AG87" i="10"/>
  <c r="AG84" i="10"/>
  <c r="AG58" i="10"/>
  <c r="J3" i="10"/>
  <c r="K3" i="10" s="1"/>
  <c r="AD86" i="10"/>
  <c r="AD56" i="10"/>
  <c r="AD77" i="10"/>
  <c r="AD9" i="10"/>
  <c r="AD92" i="10"/>
  <c r="AD22" i="10"/>
  <c r="AD23" i="10"/>
  <c r="AD90" i="10"/>
  <c r="AD51" i="10"/>
  <c r="AG33" i="10"/>
  <c r="AG8" i="10"/>
  <c r="AG92" i="10"/>
  <c r="J4" i="10"/>
  <c r="K4" i="10" s="1"/>
  <c r="AD102" i="10"/>
  <c r="AD68" i="10"/>
  <c r="AD4" i="10"/>
  <c r="AD8" i="10"/>
  <c r="AD72" i="10"/>
  <c r="AD84" i="10"/>
  <c r="AD15" i="10"/>
  <c r="AD25" i="10"/>
  <c r="AD89" i="10"/>
  <c r="AD37" i="10"/>
  <c r="AD46" i="10"/>
  <c r="AD55" i="10"/>
  <c r="AD42" i="10"/>
  <c r="AD3" i="10"/>
  <c r="AD67" i="10"/>
  <c r="AG19" i="10"/>
  <c r="AG34" i="10"/>
  <c r="AG16" i="10"/>
  <c r="AG70" i="10"/>
  <c r="Q4" i="10"/>
  <c r="R4" i="10" s="1"/>
  <c r="AD29" i="10"/>
  <c r="AD24" i="10"/>
  <c r="AD88" i="10"/>
  <c r="AD5" i="10"/>
  <c r="AD47" i="10"/>
  <c r="AD41" i="10"/>
  <c r="AD20" i="10"/>
  <c r="AD69" i="10"/>
  <c r="AD70" i="10"/>
  <c r="AD87" i="10"/>
  <c r="AD58" i="10"/>
  <c r="AD19" i="10"/>
  <c r="AD83" i="10"/>
  <c r="AG83" i="10"/>
  <c r="AG20" i="10"/>
  <c r="AG25" i="10"/>
  <c r="AG27" i="10"/>
  <c r="AG18" i="10"/>
  <c r="AG7" i="10"/>
  <c r="AG45" i="10"/>
  <c r="AG74" i="10"/>
  <c r="AG53" i="10"/>
  <c r="AG14" i="10"/>
  <c r="AG78" i="10"/>
  <c r="Q5" i="10"/>
  <c r="R5" i="10" s="1"/>
  <c r="AG49" i="10"/>
  <c r="AG35" i="10"/>
  <c r="AG99" i="10"/>
  <c r="AG24" i="10"/>
  <c r="AG50" i="10"/>
  <c r="AG36" i="10"/>
  <c r="AG100" i="10"/>
  <c r="AG32" i="10"/>
  <c r="AG57" i="10"/>
  <c r="AG90" i="10"/>
  <c r="AG61" i="10"/>
  <c r="AG22" i="10"/>
  <c r="AG86" i="10"/>
  <c r="D32" i="10"/>
  <c r="AG81" i="10"/>
  <c r="AG51" i="10"/>
  <c r="AG31" i="10"/>
  <c r="AG56" i="10"/>
  <c r="AG82" i="10"/>
  <c r="AG52" i="10"/>
  <c r="AG23" i="10"/>
  <c r="AG64" i="10"/>
  <c r="AG89" i="10"/>
  <c r="AG13" i="10"/>
  <c r="AG77" i="10"/>
  <c r="AG38" i="10"/>
  <c r="AG102" i="10"/>
  <c r="Q7" i="10"/>
  <c r="R7" i="10" s="1"/>
  <c r="AG97" i="10"/>
  <c r="AG59" i="10"/>
  <c r="AG47" i="10"/>
  <c r="AG80" i="10"/>
  <c r="AG98" i="10"/>
  <c r="AG60" i="10"/>
  <c r="AG39" i="10"/>
  <c r="AG72" i="10"/>
  <c r="AG10" i="10"/>
  <c r="AG21" i="10"/>
  <c r="AG85" i="10"/>
  <c r="AG46" i="10"/>
  <c r="Q6" i="10"/>
  <c r="R6" i="10" s="1"/>
  <c r="AG5" i="10"/>
  <c r="AG69" i="10"/>
  <c r="AG94" i="10"/>
  <c r="AG3" i="10"/>
  <c r="AG67" i="10"/>
  <c r="AG63" i="10"/>
  <c r="AG96" i="10"/>
  <c r="AG68" i="10"/>
  <c r="AG55" i="10"/>
  <c r="AG88" i="10"/>
  <c r="AG26" i="10"/>
  <c r="AG29" i="10"/>
  <c r="AG93" i="10"/>
  <c r="AG54" i="10"/>
  <c r="Q8" i="10"/>
  <c r="R8" i="10" s="1"/>
  <c r="AG4" i="10"/>
  <c r="AG11" i="10"/>
  <c r="AG75" i="10"/>
  <c r="AG71" i="10"/>
  <c r="AG2" i="10"/>
  <c r="AG12" i="10"/>
  <c r="AG76" i="10"/>
  <c r="AG79" i="10"/>
  <c r="AG9" i="10"/>
  <c r="AG42" i="10"/>
  <c r="AG37" i="10"/>
  <c r="AG101" i="10"/>
  <c r="AG62" i="10"/>
  <c r="C35" i="10" l="1"/>
  <c r="D35" i="10"/>
</calcChain>
</file>

<file path=xl/sharedStrings.xml><?xml version="1.0" encoding="utf-8"?>
<sst xmlns="http://schemas.openxmlformats.org/spreadsheetml/2006/main" count="42" uniqueCount="30">
  <si>
    <t>ratio</t>
    <phoneticPr fontId="1"/>
  </si>
  <si>
    <t>Tg_onset</t>
    <phoneticPr fontId="1"/>
  </si>
  <si>
    <t>Tg_inflection</t>
    <phoneticPr fontId="1"/>
  </si>
  <si>
    <t>Tg onset in K</t>
    <phoneticPr fontId="1"/>
  </si>
  <si>
    <t>Tg in K</t>
    <phoneticPr fontId="1"/>
  </si>
  <si>
    <t>Tg estimation</t>
    <phoneticPr fontId="1"/>
  </si>
  <si>
    <t>in K</t>
    <phoneticPr fontId="1"/>
  </si>
  <si>
    <r>
      <t xml:space="preserve">in </t>
    </r>
    <r>
      <rPr>
        <vertAlign val="superscript"/>
        <sz val="11"/>
        <color theme="1"/>
        <rFont val="Yu Gothic"/>
        <family val="3"/>
        <charset val="128"/>
        <scheme val="minor"/>
      </rPr>
      <t>o</t>
    </r>
    <r>
      <rPr>
        <sz val="11"/>
        <color theme="1"/>
        <rFont val="Yu Gothic"/>
        <family val="2"/>
        <scheme val="minor"/>
      </rPr>
      <t>C</t>
    </r>
    <phoneticPr fontId="1"/>
  </si>
  <si>
    <t>onset</t>
    <phoneticPr fontId="1"/>
  </si>
  <si>
    <t>inflection</t>
    <phoneticPr fontId="1"/>
  </si>
  <si>
    <t>Target</t>
    <phoneticPr fontId="1"/>
  </si>
  <si>
    <t>RS</t>
    <phoneticPr fontId="1"/>
  </si>
  <si>
    <t>exp-avg</t>
    <phoneticPr fontId="1"/>
  </si>
  <si>
    <t>Fox equation</t>
    <phoneticPr fontId="1"/>
  </si>
  <si>
    <t>Matrix</t>
    <phoneticPr fontId="1"/>
  </si>
  <si>
    <t>±</t>
    <phoneticPr fontId="1"/>
  </si>
  <si>
    <t>Estimated Tg</t>
    <phoneticPr fontId="1"/>
  </si>
  <si>
    <t>Error</t>
    <phoneticPr fontId="1"/>
  </si>
  <si>
    <t>Std.Dev.</t>
    <phoneticPr fontId="1"/>
  </si>
  <si>
    <t>Theoretical Tg</t>
    <phoneticPr fontId="1"/>
  </si>
  <si>
    <t>How to use:</t>
    <phoneticPr fontId="1"/>
  </si>
  <si>
    <r>
      <t>1. Put Tg value (</t>
    </r>
    <r>
      <rPr>
        <vertAlign val="superscript"/>
        <sz val="11"/>
        <color theme="1"/>
        <rFont val="Yu Gothic"/>
        <family val="3"/>
        <charset val="128"/>
        <scheme val="minor"/>
      </rPr>
      <t>o</t>
    </r>
    <r>
      <rPr>
        <sz val="11"/>
        <color theme="1"/>
        <rFont val="Yu Gothic"/>
        <family val="2"/>
        <scheme val="minor"/>
      </rPr>
      <t>C) of matrix to  blue cells.</t>
    </r>
    <phoneticPr fontId="1"/>
  </si>
  <si>
    <t>2. Put weighing capacity value (mg) to Yellow cells.</t>
    <phoneticPr fontId="1"/>
  </si>
  <si>
    <r>
      <t>3. Put Tg value (</t>
    </r>
    <r>
      <rPr>
        <vertAlign val="superscript"/>
        <sz val="11"/>
        <color theme="1"/>
        <rFont val="Yu Gothic"/>
        <family val="3"/>
        <charset val="128"/>
        <scheme val="minor"/>
      </rPr>
      <t>o</t>
    </r>
    <r>
      <rPr>
        <sz val="11"/>
        <color theme="1"/>
        <rFont val="Yu Gothic"/>
        <family val="2"/>
        <scheme val="minor"/>
      </rPr>
      <t>C) of blends to  green cells.</t>
    </r>
    <phoneticPr fontId="1"/>
  </si>
  <si>
    <t>Analytical results:</t>
    <phoneticPr fontId="1"/>
  </si>
  <si>
    <t>4. See "Analytical results" and plot with theoretical line.</t>
    <phoneticPr fontId="1"/>
  </si>
  <si>
    <t>Y. Tsuchiya et al., Chem. Commun. 2022.</t>
  </si>
  <si>
    <r>
      <t>R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phoneticPr fontId="1"/>
  </si>
  <si>
    <t xml:space="preserve">This spread sheet is provided as ESI for  </t>
    <phoneticPr fontId="1"/>
  </si>
  <si>
    <t>Please refer our original paper when you use this spread sheet.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</si>
</sst>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000000"/>
      <name val="游ゴシック"/>
      <family val="3"/>
      <charset val="128"/>
    </font>
    <font>
      <vertAlign val="superscript"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1"/>
      <color rgb="FF008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2" borderId="0" xfId="0" applyFont="1" applyFill="1" applyBorder="1"/>
    <xf numFmtId="0" fontId="0" fillId="0" borderId="0" xfId="0" applyAlignment="1">
      <alignment horizontal="right"/>
    </xf>
    <xf numFmtId="0" fontId="0" fillId="0" borderId="6" xfId="0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4" fillId="2" borderId="13" xfId="0" applyFont="1" applyFill="1" applyBorder="1"/>
    <xf numFmtId="0" fontId="0" fillId="3" borderId="0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3" xfId="0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0" fillId="0" borderId="20" xfId="0" applyBorder="1"/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/>
    <xf numFmtId="0" fontId="2" fillId="0" borderId="14" xfId="0" applyFont="1" applyFill="1" applyBorder="1" applyAlignment="1">
      <alignment horizontal="center" vertical="center"/>
    </xf>
    <xf numFmtId="0" fontId="0" fillId="0" borderId="19" xfId="0" applyFill="1" applyBorder="1"/>
    <xf numFmtId="0" fontId="6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/>
    <xf numFmtId="0" fontId="7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6" borderId="24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0" fillId="6" borderId="25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20" fontId="0" fillId="0" borderId="26" xfId="0" applyNumberFormat="1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0" fillId="4" borderId="17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7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left"/>
      <protection locked="0"/>
    </xf>
    <xf numFmtId="0" fontId="0" fillId="4" borderId="18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8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26999776039473"/>
          <c:y val="0.11273503045800042"/>
          <c:w val="0.76028274726460643"/>
          <c:h val="0.71214603419560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'Tg estimation of unknown sample'!$AD$1</c:f>
              <c:strCache>
                <c:ptCount val="1"/>
                <c:pt idx="0">
                  <c:v>Fox equation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'Tg estimation of unknown sample'!$AC$2:$AC$122</c:f>
              <c:numCache>
                <c:formatCode>General</c:formatCode>
                <c:ptCount val="1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0</c:v>
                </c:pt>
                <c:pt idx="102">
                  <c:v>0.29477611940298509</c:v>
                </c:pt>
                <c:pt idx="103">
                  <c:v>0.50132625994694968</c:v>
                </c:pt>
                <c:pt idx="104">
                  <c:v>0.39841269841269839</c:v>
                </c:pt>
                <c:pt idx="105">
                  <c:v>0.60166840458811255</c:v>
                </c:pt>
                <c:pt idx="106">
                  <c:v>0.70071827613727056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xVal>
          <c:yVal>
            <c:numRef>
              <c:f>'Tg estimation of unknown sample'!$AD$2:$AD$122</c:f>
              <c:numCache>
                <c:formatCode>General</c:formatCode>
                <c:ptCount val="121"/>
                <c:pt idx="0">
                  <c:v>89.5</c:v>
                </c:pt>
                <c:pt idx="1">
                  <c:v>89.115337481578877</c:v>
                </c:pt>
                <c:pt idx="2">
                  <c:v>88.731490457822304</c:v>
                </c:pt>
                <c:pt idx="3">
                  <c:v>88.348456338171218</c:v>
                </c:pt>
                <c:pt idx="4">
                  <c:v>87.966232543027104</c:v>
                </c:pt>
                <c:pt idx="5">
                  <c:v>87.58481650369481</c:v>
                </c:pt>
                <c:pt idx="6">
                  <c:v>87.204205662324171</c:v>
                </c:pt>
                <c:pt idx="7">
                  <c:v>86.824397471853615</c:v>
                </c:pt>
                <c:pt idx="8">
                  <c:v>86.445389395952759</c:v>
                </c:pt>
                <c:pt idx="9">
                  <c:v>86.067178908966355</c:v>
                </c:pt>
                <c:pt idx="10">
                  <c:v>85.68976349585779</c:v>
                </c:pt>
                <c:pt idx="11">
                  <c:v>85.313140652153947</c:v>
                </c:pt>
                <c:pt idx="12">
                  <c:v>84.937307883888934</c:v>
                </c:pt>
                <c:pt idx="13">
                  <c:v>84.562262707549962</c:v>
                </c:pt>
                <c:pt idx="14">
                  <c:v>84.188002650021929</c:v>
                </c:pt>
                <c:pt idx="15">
                  <c:v>83.814525248533528</c:v>
                </c:pt>
                <c:pt idx="16">
                  <c:v>83.441828050602737</c:v>
                </c:pt>
                <c:pt idx="17">
                  <c:v>83.069908613983898</c:v>
                </c:pt>
                <c:pt idx="18">
                  <c:v>82.698764506613429</c:v>
                </c:pt>
                <c:pt idx="19">
                  <c:v>82.32839330655753</c:v>
                </c:pt>
                <c:pt idx="20">
                  <c:v>81.958792601959317</c:v>
                </c:pt>
                <c:pt idx="21">
                  <c:v>81.589959990986188</c:v>
                </c:pt>
                <c:pt idx="22">
                  <c:v>81.221893081778262</c:v>
                </c:pt>
                <c:pt idx="23">
                  <c:v>80.854589492396201</c:v>
                </c:pt>
                <c:pt idx="24">
                  <c:v>80.488046850770274</c:v>
                </c:pt>
                <c:pt idx="25">
                  <c:v>80.122262794648975</c:v>
                </c:pt>
                <c:pt idx="26">
                  <c:v>79.757234971548314</c:v>
                </c:pt>
                <c:pt idx="27">
                  <c:v>79.392961038701571</c:v>
                </c:pt>
                <c:pt idx="28">
                  <c:v>79.029438663009046</c:v>
                </c:pt>
                <c:pt idx="29">
                  <c:v>78.666665520988147</c:v>
                </c:pt>
                <c:pt idx="30">
                  <c:v>78.304639298723941</c:v>
                </c:pt>
                <c:pt idx="31">
                  <c:v>77.943357691820381</c:v>
                </c:pt>
                <c:pt idx="32">
                  <c:v>77.582818405350565</c:v>
                </c:pt>
                <c:pt idx="33">
                  <c:v>77.223019153808991</c:v>
                </c:pt>
                <c:pt idx="34">
                  <c:v>76.863957661062727</c:v>
                </c:pt>
                <c:pt idx="35">
                  <c:v>76.505631660303493</c:v>
                </c:pt>
                <c:pt idx="36">
                  <c:v>76.148038894000365</c:v>
                </c:pt>
                <c:pt idx="37">
                  <c:v>75.791177113851745</c:v>
                </c:pt>
                <c:pt idx="38">
                  <c:v>75.435044080738635</c:v>
                </c:pt>
                <c:pt idx="39">
                  <c:v>75.079637564677626</c:v>
                </c:pt>
                <c:pt idx="40">
                  <c:v>74.724955344774685</c:v>
                </c:pt>
                <c:pt idx="41">
                  <c:v>74.370995209178432</c:v>
                </c:pt>
                <c:pt idx="42">
                  <c:v>74.017754955034434</c:v>
                </c:pt>
                <c:pt idx="43">
                  <c:v>73.665232388439563</c:v>
                </c:pt>
                <c:pt idx="44">
                  <c:v>73.313425324396178</c:v>
                </c:pt>
                <c:pt idx="45">
                  <c:v>72.962331586767675</c:v>
                </c:pt>
                <c:pt idx="46">
                  <c:v>72.611949008232898</c:v>
                </c:pt>
                <c:pt idx="47">
                  <c:v>72.262275430241914</c:v>
                </c:pt>
                <c:pt idx="48">
                  <c:v>71.913308702971676</c:v>
                </c:pt>
                <c:pt idx="49">
                  <c:v>71.565046685282027</c:v>
                </c:pt>
                <c:pt idx="50">
                  <c:v>71.217487244671645</c:v>
                </c:pt>
                <c:pt idx="51">
                  <c:v>70.870628257234671</c:v>
                </c:pt>
                <c:pt idx="52">
                  <c:v>70.524467607617453</c:v>
                </c:pt>
                <c:pt idx="53">
                  <c:v>70.179003188975628</c:v>
                </c:pt>
                <c:pt idx="54">
                  <c:v>69.834232902931262</c:v>
                </c:pt>
                <c:pt idx="55">
                  <c:v>69.490154659530333</c:v>
                </c:pt>
                <c:pt idx="56">
                  <c:v>69.146766377200493</c:v>
                </c:pt>
                <c:pt idx="57">
                  <c:v>68.80406598270946</c:v>
                </c:pt>
                <c:pt idx="58">
                  <c:v>68.462051411122616</c:v>
                </c:pt>
                <c:pt idx="59">
                  <c:v>68.120720605762131</c:v>
                </c:pt>
                <c:pt idx="60">
                  <c:v>67.780071518165357</c:v>
                </c:pt>
                <c:pt idx="61">
                  <c:v>67.440102108044186</c:v>
                </c:pt>
                <c:pt idx="62">
                  <c:v>67.100810343244063</c:v>
                </c:pt>
                <c:pt idx="63">
                  <c:v>66.762194199703515</c:v>
                </c:pt>
                <c:pt idx="64">
                  <c:v>66.424251661413905</c:v>
                </c:pt>
                <c:pt idx="65">
                  <c:v>66.086980720379643</c:v>
                </c:pt>
                <c:pt idx="66">
                  <c:v>65.750379376578167</c:v>
                </c:pt>
                <c:pt idx="67">
                  <c:v>65.414445637920494</c:v>
                </c:pt>
                <c:pt idx="68">
                  <c:v>65.079177520211715</c:v>
                </c:pt>
                <c:pt idx="69">
                  <c:v>64.744573047112567</c:v>
                </c:pt>
                <c:pt idx="70">
                  <c:v>64.410630250099643</c:v>
                </c:pt>
                <c:pt idx="71">
                  <c:v>64.077347168427764</c:v>
                </c:pt>
                <c:pt idx="72">
                  <c:v>63.744721849090865</c:v>
                </c:pt>
                <c:pt idx="73">
                  <c:v>63.412752346784146</c:v>
                </c:pt>
                <c:pt idx="74">
                  <c:v>63.081436723866318</c:v>
                </c:pt>
                <c:pt idx="75">
                  <c:v>62.75077305032147</c:v>
                </c:pt>
                <c:pt idx="76">
                  <c:v>62.420759403721945</c:v>
                </c:pt>
                <c:pt idx="77">
                  <c:v>62.091393869191108</c:v>
                </c:pt>
                <c:pt idx="78">
                  <c:v>61.762674539365889</c:v>
                </c:pt>
                <c:pt idx="79">
                  <c:v>61.434599514360571</c:v>
                </c:pt>
                <c:pt idx="80">
                  <c:v>61.107166901729613</c:v>
                </c:pt>
                <c:pt idx="81">
                  <c:v>60.780374816431618</c:v>
                </c:pt>
                <c:pt idx="82">
                  <c:v>60.454221380793115</c:v>
                </c:pt>
                <c:pt idx="83">
                  <c:v>60.128704724472527</c:v>
                </c:pt>
                <c:pt idx="84">
                  <c:v>59.803822984424357</c:v>
                </c:pt>
                <c:pt idx="85">
                  <c:v>59.479574304863718</c:v>
                </c:pt>
                <c:pt idx="86">
                  <c:v>59.155956837231145</c:v>
                </c:pt>
                <c:pt idx="87">
                  <c:v>58.832968740157128</c:v>
                </c:pt>
                <c:pt idx="88">
                  <c:v>58.510608179427607</c:v>
                </c:pt>
                <c:pt idx="89">
                  <c:v>58.188873327948727</c:v>
                </c:pt>
                <c:pt idx="90">
                  <c:v>57.86776236571302</c:v>
                </c:pt>
                <c:pt idx="91">
                  <c:v>57.547273479764328</c:v>
                </c:pt>
                <c:pt idx="92">
                  <c:v>57.2274048641641</c:v>
                </c:pt>
                <c:pt idx="93">
                  <c:v>56.908154719957565</c:v>
                </c:pt>
                <c:pt idx="94">
                  <c:v>56.589521255139744</c:v>
                </c:pt>
                <c:pt idx="95">
                  <c:v>56.271502684622078</c:v>
                </c:pt>
                <c:pt idx="96">
                  <c:v>55.954097230198954</c:v>
                </c:pt>
                <c:pt idx="97">
                  <c:v>55.63730312051473</c:v>
                </c:pt>
                <c:pt idx="98">
                  <c:v>55.321118591030711</c:v>
                </c:pt>
                <c:pt idx="99">
                  <c:v>55.00554188399235</c:v>
                </c:pt>
                <c:pt idx="100">
                  <c:v>54.690571248396736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31-49A5-96FB-7ADD4251ED5D}"/>
            </c:ext>
          </c:extLst>
        </c:ser>
        <c:ser>
          <c:idx val="1"/>
          <c:order val="1"/>
          <c:tx>
            <c:strRef>
              <c:f>'Tg estimation of unknown sample'!$AE$1</c:f>
              <c:strCache>
                <c:ptCount val="1"/>
                <c:pt idx="0">
                  <c:v>onset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</c:marker>
          <c:xVal>
            <c:numRef>
              <c:f>'Tg estimation of unknown sample'!$AC$2:$AC$122</c:f>
              <c:numCache>
                <c:formatCode>General</c:formatCode>
                <c:ptCount val="1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0</c:v>
                </c:pt>
                <c:pt idx="102">
                  <c:v>0.29477611940298509</c:v>
                </c:pt>
                <c:pt idx="103">
                  <c:v>0.50132625994694968</c:v>
                </c:pt>
                <c:pt idx="104">
                  <c:v>0.39841269841269839</c:v>
                </c:pt>
                <c:pt idx="105">
                  <c:v>0.60166840458811255</c:v>
                </c:pt>
                <c:pt idx="106">
                  <c:v>0.70071827613727056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xVal>
          <c:yVal>
            <c:numRef>
              <c:f>'Tg estimation of unknown sample'!$AE$2:$AE$122</c:f>
              <c:numCache>
                <c:formatCode>General</c:formatCode>
                <c:ptCount val="121"/>
                <c:pt idx="101">
                  <c:v>89.5</c:v>
                </c:pt>
                <c:pt idx="102">
                  <c:v>78.900000000000006</c:v>
                </c:pt>
                <c:pt idx="103">
                  <c:v>69.8</c:v>
                </c:pt>
                <c:pt idx="104">
                  <c:v>75.400000000000006</c:v>
                </c:pt>
                <c:pt idx="105">
                  <c:v>67.2</c:v>
                </c:pt>
                <c:pt idx="106">
                  <c:v>64.900000000000006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31-49A5-96FB-7ADD4251ED5D}"/>
            </c:ext>
          </c:extLst>
        </c:ser>
        <c:ser>
          <c:idx val="3"/>
          <c:order val="3"/>
          <c:tx>
            <c:strRef>
              <c:f>'Tg estimation of unknown sample'!$AG$1</c:f>
              <c:strCache>
                <c:ptCount val="1"/>
                <c:pt idx="0">
                  <c:v>Fox equation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'Tg estimation of unknown sample'!$AC$2:$AC$122</c:f>
              <c:numCache>
                <c:formatCode>General</c:formatCode>
                <c:ptCount val="1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0</c:v>
                </c:pt>
                <c:pt idx="102">
                  <c:v>0.29477611940298509</c:v>
                </c:pt>
                <c:pt idx="103">
                  <c:v>0.50132625994694968</c:v>
                </c:pt>
                <c:pt idx="104">
                  <c:v>0.39841269841269839</c:v>
                </c:pt>
                <c:pt idx="105">
                  <c:v>0.60166840458811255</c:v>
                </c:pt>
                <c:pt idx="106">
                  <c:v>0.70071827613727056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xVal>
          <c:yVal>
            <c:numRef>
              <c:f>'Tg estimation of unknown sample'!$AG$2:$AG$122</c:f>
              <c:numCache>
                <c:formatCode>General</c:formatCode>
                <c:ptCount val="121"/>
                <c:pt idx="0">
                  <c:v>92.300000000000011</c:v>
                </c:pt>
                <c:pt idx="1">
                  <c:v>91.928655178607528</c:v>
                </c:pt>
                <c:pt idx="2">
                  <c:v>91.558064569861642</c:v>
                </c:pt>
                <c:pt idx="3">
                  <c:v>91.188225878349897</c:v>
                </c:pt>
                <c:pt idx="4">
                  <c:v>90.8191368179655</c:v>
                </c:pt>
                <c:pt idx="5">
                  <c:v>90.45079511185935</c:v>
                </c:pt>
                <c:pt idx="6">
                  <c:v>90.083198492393763</c:v>
                </c:pt>
                <c:pt idx="7">
                  <c:v>89.716344701095863</c:v>
                </c:pt>
                <c:pt idx="8">
                  <c:v>89.350231488611087</c:v>
                </c:pt>
                <c:pt idx="9">
                  <c:v>88.984856614657645</c:v>
                </c:pt>
                <c:pt idx="10">
                  <c:v>88.620217847980484</c:v>
                </c:pt>
                <c:pt idx="11">
                  <c:v>88.2563129663057</c:v>
                </c:pt>
                <c:pt idx="12">
                  <c:v>87.893139756296023</c:v>
                </c:pt>
                <c:pt idx="13">
                  <c:v>87.530696013505462</c:v>
                </c:pt>
                <c:pt idx="14">
                  <c:v>87.168979542334682</c:v>
                </c:pt>
                <c:pt idx="15">
                  <c:v>86.807988155986891</c:v>
                </c:pt>
                <c:pt idx="16">
                  <c:v>86.447719676423787</c:v>
                </c:pt>
                <c:pt idx="17">
                  <c:v>86.088171934321281</c:v>
                </c:pt>
                <c:pt idx="18">
                  <c:v>85.7293427690268</c:v>
                </c:pt>
                <c:pt idx="19">
                  <c:v>85.371230028515299</c:v>
                </c:pt>
                <c:pt idx="20">
                  <c:v>85.013831569346394</c:v>
                </c:pt>
                <c:pt idx="21">
                  <c:v>84.657145256621675</c:v>
                </c:pt>
                <c:pt idx="22">
                  <c:v>84.301168963942359</c:v>
                </c:pt>
                <c:pt idx="23">
                  <c:v>83.945900573366771</c:v>
                </c:pt>
                <c:pt idx="24">
                  <c:v>83.591337975368447</c:v>
                </c:pt>
                <c:pt idx="25">
                  <c:v>83.237479068794244</c:v>
                </c:pt>
                <c:pt idx="26">
                  <c:v>82.884321760823241</c:v>
                </c:pt>
                <c:pt idx="27">
                  <c:v>82.531863966924902</c:v>
                </c:pt>
                <c:pt idx="28">
                  <c:v>82.180103610818605</c:v>
                </c:pt>
                <c:pt idx="29">
                  <c:v>81.829038624432428</c:v>
                </c:pt>
                <c:pt idx="30">
                  <c:v>81.478666947862962</c:v>
                </c:pt>
                <c:pt idx="31">
                  <c:v>81.128986529334895</c:v>
                </c:pt>
                <c:pt idx="32">
                  <c:v>80.779995325160769</c:v>
                </c:pt>
                <c:pt idx="33">
                  <c:v>80.43169129970147</c:v>
                </c:pt>
                <c:pt idx="34">
                  <c:v>80.084072425326497</c:v>
                </c:pt>
                <c:pt idx="35">
                  <c:v>79.737136682374739</c:v>
                </c:pt>
                <c:pt idx="36">
                  <c:v>79.390882059115086</c:v>
                </c:pt>
                <c:pt idx="37">
                  <c:v>79.045306551707938</c:v>
                </c:pt>
                <c:pt idx="38">
                  <c:v>78.700408164165935</c:v>
                </c:pt>
                <c:pt idx="39">
                  <c:v>78.356184908316493</c:v>
                </c:pt>
                <c:pt idx="40">
                  <c:v>78.01263480376258</c:v>
                </c:pt>
                <c:pt idx="41">
                  <c:v>77.669755877845375</c:v>
                </c:pt>
                <c:pt idx="42">
                  <c:v>77.327546165606293</c:v>
                </c:pt>
                <c:pt idx="43">
                  <c:v>76.986003709749525</c:v>
                </c:pt>
                <c:pt idx="44">
                  <c:v>76.645126560604638</c:v>
                </c:pt>
                <c:pt idx="45">
                  <c:v>76.304912776089452</c:v>
                </c:pt>
                <c:pt idx="46">
                  <c:v>75.965360421673495</c:v>
                </c:pt>
                <c:pt idx="47">
                  <c:v>75.626467570340651</c:v>
                </c:pt>
                <c:pt idx="48">
                  <c:v>75.288232302553411</c:v>
                </c:pt>
                <c:pt idx="49">
                  <c:v>74.950652706216317</c:v>
                </c:pt>
                <c:pt idx="50">
                  <c:v>74.613726876639873</c:v>
                </c:pt>
                <c:pt idx="51">
                  <c:v>74.277452916504899</c:v>
                </c:pt>
                <c:pt idx="52">
                  <c:v>73.941828935826607</c:v>
                </c:pt>
                <c:pt idx="53">
                  <c:v>73.606853051919757</c:v>
                </c:pt>
                <c:pt idx="54">
                  <c:v>73.272523389362675</c:v>
                </c:pt>
                <c:pt idx="55">
                  <c:v>72.938838079963148</c:v>
                </c:pt>
                <c:pt idx="56">
                  <c:v>72.605795262722893</c:v>
                </c:pt>
                <c:pt idx="57">
                  <c:v>72.273393083803001</c:v>
                </c:pt>
                <c:pt idx="58">
                  <c:v>71.941629696490338</c:v>
                </c:pt>
                <c:pt idx="59">
                  <c:v>71.610503261162194</c:v>
                </c:pt>
                <c:pt idx="60">
                  <c:v>71.28001194525342</c:v>
                </c:pt>
                <c:pt idx="61">
                  <c:v>70.950153923221535</c:v>
                </c:pt>
                <c:pt idx="62">
                  <c:v>70.620927376513976</c:v>
                </c:pt>
                <c:pt idx="63">
                  <c:v>70.292330493534223</c:v>
                </c:pt>
                <c:pt idx="64">
                  <c:v>69.964361469608718</c:v>
                </c:pt>
                <c:pt idx="65">
                  <c:v>69.63701850695378</c:v>
                </c:pt>
                <c:pt idx="66">
                  <c:v>69.310299814642804</c:v>
                </c:pt>
                <c:pt idx="67">
                  <c:v>68.984203608573523</c:v>
                </c:pt>
                <c:pt idx="68">
                  <c:v>68.658728111435607</c:v>
                </c:pt>
                <c:pt idx="69">
                  <c:v>68.333871552678374</c:v>
                </c:pt>
                <c:pt idx="70">
                  <c:v>68.009632168478618</c:v>
                </c:pt>
                <c:pt idx="71">
                  <c:v>67.686008201708773</c:v>
                </c:pt>
                <c:pt idx="72">
                  <c:v>67.362997901905089</c:v>
                </c:pt>
                <c:pt idx="73">
                  <c:v>67.040599525236019</c:v>
                </c:pt>
                <c:pt idx="74">
                  <c:v>66.71881133447107</c:v>
                </c:pt>
                <c:pt idx="75">
                  <c:v>66.397631598949488</c:v>
                </c:pt>
                <c:pt idx="76">
                  <c:v>66.077058594549158</c:v>
                </c:pt>
                <c:pt idx="77">
                  <c:v>65.757090603655513</c:v>
                </c:pt>
                <c:pt idx="78">
                  <c:v>65.43772591513158</c:v>
                </c:pt>
                <c:pt idx="79">
                  <c:v>65.118962824286825</c:v>
                </c:pt>
                <c:pt idx="80">
                  <c:v>64.800799632846861</c:v>
                </c:pt>
                <c:pt idx="81">
                  <c:v>64.483234648923883</c:v>
                </c:pt>
                <c:pt idx="82">
                  <c:v>64.166266186985865</c:v>
                </c:pt>
                <c:pt idx="83">
                  <c:v>63.849892567827396</c:v>
                </c:pt>
                <c:pt idx="84">
                  <c:v>63.534112118539554</c:v>
                </c:pt>
                <c:pt idx="85">
                  <c:v>63.218923172480629</c:v>
                </c:pt>
                <c:pt idx="86">
                  <c:v>62.904324069247139</c:v>
                </c:pt>
                <c:pt idx="87">
                  <c:v>62.590313154643809</c:v>
                </c:pt>
                <c:pt idx="88">
                  <c:v>62.276888780655554</c:v>
                </c:pt>
                <c:pt idx="89">
                  <c:v>61.964049305417916</c:v>
                </c:pt>
                <c:pt idx="90">
                  <c:v>61.651793093188871</c:v>
                </c:pt>
                <c:pt idx="91">
                  <c:v>61.34011851431984</c:v>
                </c:pt>
                <c:pt idx="92">
                  <c:v>61.029023945228005</c:v>
                </c:pt>
                <c:pt idx="93">
                  <c:v>60.718507768367488</c:v>
                </c:pt>
                <c:pt idx="94">
                  <c:v>60.408568372201557</c:v>
                </c:pt>
                <c:pt idx="95">
                  <c:v>60.099204151174774</c:v>
                </c:pt>
                <c:pt idx="96">
                  <c:v>59.790413505685365</c:v>
                </c:pt>
                <c:pt idx="97">
                  <c:v>59.482194842057311</c:v>
                </c:pt>
                <c:pt idx="98">
                  <c:v>59.174546572513464</c:v>
                </c:pt>
                <c:pt idx="99">
                  <c:v>58.867467115147633</c:v>
                </c:pt>
                <c:pt idx="100">
                  <c:v>58.560954893898156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31-49A5-96FB-7ADD4251ED5D}"/>
            </c:ext>
          </c:extLst>
        </c:ser>
        <c:ser>
          <c:idx val="4"/>
          <c:order val="4"/>
          <c:tx>
            <c:strRef>
              <c:f>'Tg estimation of unknown sample'!$AH$1</c:f>
              <c:strCache>
                <c:ptCount val="1"/>
                <c:pt idx="0">
                  <c:v>inflection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19050">
                <a:solidFill>
                  <a:schemeClr val="tx1"/>
                </a:solidFill>
              </a:ln>
              <a:effectLst/>
            </c:spPr>
          </c:marker>
          <c:dPt>
            <c:idx val="107"/>
            <c:marker>
              <c:symbol val="circle"/>
              <c:size val="8"/>
              <c:spPr>
                <a:noFill/>
                <a:ln w="1905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031-49A5-96FB-7ADD4251ED5D}"/>
              </c:ext>
            </c:extLst>
          </c:dPt>
          <c:xVal>
            <c:numRef>
              <c:f>'Tg estimation of unknown sample'!$AC$2:$AC$122</c:f>
              <c:numCache>
                <c:formatCode>General</c:formatCode>
                <c:ptCount val="1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0</c:v>
                </c:pt>
                <c:pt idx="102">
                  <c:v>0.29477611940298509</c:v>
                </c:pt>
                <c:pt idx="103">
                  <c:v>0.50132625994694968</c:v>
                </c:pt>
                <c:pt idx="104">
                  <c:v>0.39841269841269839</c:v>
                </c:pt>
                <c:pt idx="105">
                  <c:v>0.60166840458811255</c:v>
                </c:pt>
                <c:pt idx="106">
                  <c:v>0.70071827613727056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xVal>
          <c:yVal>
            <c:numRef>
              <c:f>'Tg estimation of unknown sample'!$AH$2:$AH$122</c:f>
              <c:numCache>
                <c:formatCode>General</c:formatCode>
                <c:ptCount val="121"/>
                <c:pt idx="101">
                  <c:v>92.3</c:v>
                </c:pt>
                <c:pt idx="102">
                  <c:v>81.7</c:v>
                </c:pt>
                <c:pt idx="103">
                  <c:v>74.3</c:v>
                </c:pt>
                <c:pt idx="104">
                  <c:v>78.2</c:v>
                </c:pt>
                <c:pt idx="105">
                  <c:v>71</c:v>
                </c:pt>
                <c:pt idx="106">
                  <c:v>68.3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31-49A5-96FB-7ADD4251E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3391551"/>
        <c:axId val="1513385311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'Tg estimation of unknown sample'!$AF$1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'Tg estimation of unknown sample'!$AC$2:$AC$122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0</c:v>
                      </c:pt>
                      <c:pt idx="1">
                        <c:v>0.01</c:v>
                      </c:pt>
                      <c:pt idx="2">
                        <c:v>0.02</c:v>
                      </c:pt>
                      <c:pt idx="3">
                        <c:v>0.03</c:v>
                      </c:pt>
                      <c:pt idx="4">
                        <c:v>0.04</c:v>
                      </c:pt>
                      <c:pt idx="5">
                        <c:v>0.05</c:v>
                      </c:pt>
                      <c:pt idx="6">
                        <c:v>6.0000000000000005E-2</c:v>
                      </c:pt>
                      <c:pt idx="7">
                        <c:v>7.0000000000000007E-2</c:v>
                      </c:pt>
                      <c:pt idx="8">
                        <c:v>0.08</c:v>
                      </c:pt>
                      <c:pt idx="9">
                        <c:v>0.09</c:v>
                      </c:pt>
                      <c:pt idx="10">
                        <c:v>9.9999999999999992E-2</c:v>
                      </c:pt>
                      <c:pt idx="11">
                        <c:v>0.10999999999999999</c:v>
                      </c:pt>
                      <c:pt idx="12">
                        <c:v>0.11999999999999998</c:v>
                      </c:pt>
                      <c:pt idx="13">
                        <c:v>0.12999999999999998</c:v>
                      </c:pt>
                      <c:pt idx="14">
                        <c:v>0.13999999999999999</c:v>
                      </c:pt>
                      <c:pt idx="15">
                        <c:v>0.15</c:v>
                      </c:pt>
                      <c:pt idx="16">
                        <c:v>0.16</c:v>
                      </c:pt>
                      <c:pt idx="17">
                        <c:v>0.17</c:v>
                      </c:pt>
                      <c:pt idx="18">
                        <c:v>0.18000000000000002</c:v>
                      </c:pt>
                      <c:pt idx="19">
                        <c:v>0.19000000000000003</c:v>
                      </c:pt>
                      <c:pt idx="20">
                        <c:v>0.20000000000000004</c:v>
                      </c:pt>
                      <c:pt idx="21">
                        <c:v>0.21000000000000005</c:v>
                      </c:pt>
                      <c:pt idx="22">
                        <c:v>0.22000000000000006</c:v>
                      </c:pt>
                      <c:pt idx="23">
                        <c:v>0.23000000000000007</c:v>
                      </c:pt>
                      <c:pt idx="24">
                        <c:v>0.24000000000000007</c:v>
                      </c:pt>
                      <c:pt idx="25">
                        <c:v>0.25000000000000006</c:v>
                      </c:pt>
                      <c:pt idx="26">
                        <c:v>0.26000000000000006</c:v>
                      </c:pt>
                      <c:pt idx="27">
                        <c:v>0.27000000000000007</c:v>
                      </c:pt>
                      <c:pt idx="28">
                        <c:v>0.28000000000000008</c:v>
                      </c:pt>
                      <c:pt idx="29">
                        <c:v>0.29000000000000009</c:v>
                      </c:pt>
                      <c:pt idx="30">
                        <c:v>0.3000000000000001</c:v>
                      </c:pt>
                      <c:pt idx="31">
                        <c:v>0.31000000000000011</c:v>
                      </c:pt>
                      <c:pt idx="32">
                        <c:v>0.32000000000000012</c:v>
                      </c:pt>
                      <c:pt idx="33">
                        <c:v>0.33000000000000013</c:v>
                      </c:pt>
                      <c:pt idx="34">
                        <c:v>0.34000000000000014</c:v>
                      </c:pt>
                      <c:pt idx="35">
                        <c:v>0.35000000000000014</c:v>
                      </c:pt>
                      <c:pt idx="36">
                        <c:v>0.36000000000000015</c:v>
                      </c:pt>
                      <c:pt idx="37">
                        <c:v>0.37000000000000016</c:v>
                      </c:pt>
                      <c:pt idx="38">
                        <c:v>0.38000000000000017</c:v>
                      </c:pt>
                      <c:pt idx="39">
                        <c:v>0.39000000000000018</c:v>
                      </c:pt>
                      <c:pt idx="40">
                        <c:v>0.40000000000000019</c:v>
                      </c:pt>
                      <c:pt idx="41">
                        <c:v>0.4100000000000002</c:v>
                      </c:pt>
                      <c:pt idx="42">
                        <c:v>0.42000000000000021</c:v>
                      </c:pt>
                      <c:pt idx="43">
                        <c:v>0.43000000000000022</c:v>
                      </c:pt>
                      <c:pt idx="44">
                        <c:v>0.44000000000000022</c:v>
                      </c:pt>
                      <c:pt idx="45">
                        <c:v>0.45000000000000023</c:v>
                      </c:pt>
                      <c:pt idx="46">
                        <c:v>0.46000000000000024</c:v>
                      </c:pt>
                      <c:pt idx="47">
                        <c:v>0.47000000000000025</c:v>
                      </c:pt>
                      <c:pt idx="48">
                        <c:v>0.48000000000000026</c:v>
                      </c:pt>
                      <c:pt idx="49">
                        <c:v>0.49000000000000027</c:v>
                      </c:pt>
                      <c:pt idx="50">
                        <c:v>0.50000000000000022</c:v>
                      </c:pt>
                      <c:pt idx="51">
                        <c:v>0.51000000000000023</c:v>
                      </c:pt>
                      <c:pt idx="52">
                        <c:v>0.52000000000000024</c:v>
                      </c:pt>
                      <c:pt idx="53">
                        <c:v>0.53000000000000025</c:v>
                      </c:pt>
                      <c:pt idx="54">
                        <c:v>0.54000000000000026</c:v>
                      </c:pt>
                      <c:pt idx="55">
                        <c:v>0.55000000000000027</c:v>
                      </c:pt>
                      <c:pt idx="56">
                        <c:v>0.56000000000000028</c:v>
                      </c:pt>
                      <c:pt idx="57">
                        <c:v>0.57000000000000028</c:v>
                      </c:pt>
                      <c:pt idx="58">
                        <c:v>0.58000000000000029</c:v>
                      </c:pt>
                      <c:pt idx="59">
                        <c:v>0.5900000000000003</c:v>
                      </c:pt>
                      <c:pt idx="60">
                        <c:v>0.60000000000000031</c:v>
                      </c:pt>
                      <c:pt idx="61">
                        <c:v>0.61000000000000032</c:v>
                      </c:pt>
                      <c:pt idx="62">
                        <c:v>0.62000000000000033</c:v>
                      </c:pt>
                      <c:pt idx="63">
                        <c:v>0.63000000000000034</c:v>
                      </c:pt>
                      <c:pt idx="64">
                        <c:v>0.64000000000000035</c:v>
                      </c:pt>
                      <c:pt idx="65">
                        <c:v>0.65000000000000036</c:v>
                      </c:pt>
                      <c:pt idx="66">
                        <c:v>0.66000000000000036</c:v>
                      </c:pt>
                      <c:pt idx="67">
                        <c:v>0.67000000000000037</c:v>
                      </c:pt>
                      <c:pt idx="68">
                        <c:v>0.68000000000000038</c:v>
                      </c:pt>
                      <c:pt idx="69">
                        <c:v>0.69000000000000039</c:v>
                      </c:pt>
                      <c:pt idx="70">
                        <c:v>0.7000000000000004</c:v>
                      </c:pt>
                      <c:pt idx="71">
                        <c:v>0.71000000000000041</c:v>
                      </c:pt>
                      <c:pt idx="72">
                        <c:v>0.72000000000000042</c:v>
                      </c:pt>
                      <c:pt idx="73">
                        <c:v>0.73000000000000043</c:v>
                      </c:pt>
                      <c:pt idx="74">
                        <c:v>0.74000000000000044</c:v>
                      </c:pt>
                      <c:pt idx="75">
                        <c:v>0.75000000000000044</c:v>
                      </c:pt>
                      <c:pt idx="76">
                        <c:v>0.76000000000000045</c:v>
                      </c:pt>
                      <c:pt idx="77">
                        <c:v>0.77000000000000046</c:v>
                      </c:pt>
                      <c:pt idx="78">
                        <c:v>0.78000000000000047</c:v>
                      </c:pt>
                      <c:pt idx="79">
                        <c:v>0.79000000000000048</c:v>
                      </c:pt>
                      <c:pt idx="80">
                        <c:v>0.80000000000000049</c:v>
                      </c:pt>
                      <c:pt idx="81">
                        <c:v>0.8100000000000005</c:v>
                      </c:pt>
                      <c:pt idx="82">
                        <c:v>0.82000000000000051</c:v>
                      </c:pt>
                      <c:pt idx="83">
                        <c:v>0.83000000000000052</c:v>
                      </c:pt>
                      <c:pt idx="84">
                        <c:v>0.84000000000000052</c:v>
                      </c:pt>
                      <c:pt idx="85">
                        <c:v>0.85000000000000053</c:v>
                      </c:pt>
                      <c:pt idx="86">
                        <c:v>0.86000000000000054</c:v>
                      </c:pt>
                      <c:pt idx="87">
                        <c:v>0.87000000000000055</c:v>
                      </c:pt>
                      <c:pt idx="88">
                        <c:v>0.88000000000000056</c:v>
                      </c:pt>
                      <c:pt idx="89">
                        <c:v>0.89000000000000057</c:v>
                      </c:pt>
                      <c:pt idx="90">
                        <c:v>0.90000000000000058</c:v>
                      </c:pt>
                      <c:pt idx="91">
                        <c:v>0.91000000000000059</c:v>
                      </c:pt>
                      <c:pt idx="92">
                        <c:v>0.9200000000000006</c:v>
                      </c:pt>
                      <c:pt idx="93">
                        <c:v>0.9300000000000006</c:v>
                      </c:pt>
                      <c:pt idx="94">
                        <c:v>0.94000000000000061</c:v>
                      </c:pt>
                      <c:pt idx="95">
                        <c:v>0.95000000000000062</c:v>
                      </c:pt>
                      <c:pt idx="96">
                        <c:v>0.96000000000000063</c:v>
                      </c:pt>
                      <c:pt idx="97">
                        <c:v>0.97000000000000064</c:v>
                      </c:pt>
                      <c:pt idx="98">
                        <c:v>0.98000000000000065</c:v>
                      </c:pt>
                      <c:pt idx="99">
                        <c:v>0.99000000000000066</c:v>
                      </c:pt>
                      <c:pt idx="100">
                        <c:v>1.0000000000000007</c:v>
                      </c:pt>
                      <c:pt idx="101">
                        <c:v>0</c:v>
                      </c:pt>
                      <c:pt idx="102">
                        <c:v>0.29477611940298509</c:v>
                      </c:pt>
                      <c:pt idx="103">
                        <c:v>0.50132625994694968</c:v>
                      </c:pt>
                      <c:pt idx="104">
                        <c:v>0.39841269841269839</c:v>
                      </c:pt>
                      <c:pt idx="105">
                        <c:v>0.60166840458811255</c:v>
                      </c:pt>
                      <c:pt idx="106">
                        <c:v>0.70071827613727056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'Tg estimation of unknown sample'!$AF$2:$AF$122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0</c:v>
                      </c:pt>
                      <c:pt idx="1">
                        <c:v>0.01</c:v>
                      </c:pt>
                      <c:pt idx="2">
                        <c:v>0.02</c:v>
                      </c:pt>
                      <c:pt idx="3">
                        <c:v>0.03</c:v>
                      </c:pt>
                      <c:pt idx="4">
                        <c:v>0.04</c:v>
                      </c:pt>
                      <c:pt idx="5">
                        <c:v>0.05</c:v>
                      </c:pt>
                      <c:pt idx="6">
                        <c:v>6.0000000000000005E-2</c:v>
                      </c:pt>
                      <c:pt idx="7">
                        <c:v>7.0000000000000007E-2</c:v>
                      </c:pt>
                      <c:pt idx="8">
                        <c:v>0.08</c:v>
                      </c:pt>
                      <c:pt idx="9">
                        <c:v>0.09</c:v>
                      </c:pt>
                      <c:pt idx="10">
                        <c:v>9.9999999999999992E-2</c:v>
                      </c:pt>
                      <c:pt idx="11">
                        <c:v>0.10999999999999999</c:v>
                      </c:pt>
                      <c:pt idx="12">
                        <c:v>0.11999999999999998</c:v>
                      </c:pt>
                      <c:pt idx="13">
                        <c:v>0.12999999999999998</c:v>
                      </c:pt>
                      <c:pt idx="14">
                        <c:v>0.13999999999999999</c:v>
                      </c:pt>
                      <c:pt idx="15">
                        <c:v>0.15</c:v>
                      </c:pt>
                      <c:pt idx="16">
                        <c:v>0.16</c:v>
                      </c:pt>
                      <c:pt idx="17">
                        <c:v>0.17</c:v>
                      </c:pt>
                      <c:pt idx="18">
                        <c:v>0.18000000000000002</c:v>
                      </c:pt>
                      <c:pt idx="19">
                        <c:v>0.19000000000000003</c:v>
                      </c:pt>
                      <c:pt idx="20">
                        <c:v>0.20000000000000004</c:v>
                      </c:pt>
                      <c:pt idx="21">
                        <c:v>0.21000000000000005</c:v>
                      </c:pt>
                      <c:pt idx="22">
                        <c:v>0.22000000000000006</c:v>
                      </c:pt>
                      <c:pt idx="23">
                        <c:v>0.23000000000000007</c:v>
                      </c:pt>
                      <c:pt idx="24">
                        <c:v>0.24000000000000007</c:v>
                      </c:pt>
                      <c:pt idx="25">
                        <c:v>0.25000000000000006</c:v>
                      </c:pt>
                      <c:pt idx="26">
                        <c:v>0.26000000000000006</c:v>
                      </c:pt>
                      <c:pt idx="27">
                        <c:v>0.27000000000000007</c:v>
                      </c:pt>
                      <c:pt idx="28">
                        <c:v>0.28000000000000008</c:v>
                      </c:pt>
                      <c:pt idx="29">
                        <c:v>0.29000000000000009</c:v>
                      </c:pt>
                      <c:pt idx="30">
                        <c:v>0.3000000000000001</c:v>
                      </c:pt>
                      <c:pt idx="31">
                        <c:v>0.31000000000000011</c:v>
                      </c:pt>
                      <c:pt idx="32">
                        <c:v>0.32000000000000012</c:v>
                      </c:pt>
                      <c:pt idx="33">
                        <c:v>0.33000000000000013</c:v>
                      </c:pt>
                      <c:pt idx="34">
                        <c:v>0.34000000000000014</c:v>
                      </c:pt>
                      <c:pt idx="35">
                        <c:v>0.35000000000000014</c:v>
                      </c:pt>
                      <c:pt idx="36">
                        <c:v>0.36000000000000015</c:v>
                      </c:pt>
                      <c:pt idx="37">
                        <c:v>0.37000000000000016</c:v>
                      </c:pt>
                      <c:pt idx="38">
                        <c:v>0.38000000000000017</c:v>
                      </c:pt>
                      <c:pt idx="39">
                        <c:v>0.39000000000000018</c:v>
                      </c:pt>
                      <c:pt idx="40">
                        <c:v>0.40000000000000019</c:v>
                      </c:pt>
                      <c:pt idx="41">
                        <c:v>0.4100000000000002</c:v>
                      </c:pt>
                      <c:pt idx="42">
                        <c:v>0.42000000000000021</c:v>
                      </c:pt>
                      <c:pt idx="43">
                        <c:v>0.43000000000000022</c:v>
                      </c:pt>
                      <c:pt idx="44">
                        <c:v>0.44000000000000022</c:v>
                      </c:pt>
                      <c:pt idx="45">
                        <c:v>0.45000000000000023</c:v>
                      </c:pt>
                      <c:pt idx="46">
                        <c:v>0.46000000000000024</c:v>
                      </c:pt>
                      <c:pt idx="47">
                        <c:v>0.47000000000000025</c:v>
                      </c:pt>
                      <c:pt idx="48">
                        <c:v>0.48000000000000026</c:v>
                      </c:pt>
                      <c:pt idx="49">
                        <c:v>0.49000000000000027</c:v>
                      </c:pt>
                      <c:pt idx="50">
                        <c:v>0.50000000000000022</c:v>
                      </c:pt>
                      <c:pt idx="51">
                        <c:v>0.51000000000000023</c:v>
                      </c:pt>
                      <c:pt idx="52">
                        <c:v>0.52000000000000024</c:v>
                      </c:pt>
                      <c:pt idx="53">
                        <c:v>0.53000000000000025</c:v>
                      </c:pt>
                      <c:pt idx="54">
                        <c:v>0.54000000000000026</c:v>
                      </c:pt>
                      <c:pt idx="55">
                        <c:v>0.55000000000000027</c:v>
                      </c:pt>
                      <c:pt idx="56">
                        <c:v>0.56000000000000028</c:v>
                      </c:pt>
                      <c:pt idx="57">
                        <c:v>0.57000000000000028</c:v>
                      </c:pt>
                      <c:pt idx="58">
                        <c:v>0.58000000000000029</c:v>
                      </c:pt>
                      <c:pt idx="59">
                        <c:v>0.5900000000000003</c:v>
                      </c:pt>
                      <c:pt idx="60">
                        <c:v>0.60000000000000031</c:v>
                      </c:pt>
                      <c:pt idx="61">
                        <c:v>0.61000000000000032</c:v>
                      </c:pt>
                      <c:pt idx="62">
                        <c:v>0.62000000000000033</c:v>
                      </c:pt>
                      <c:pt idx="63">
                        <c:v>0.63000000000000034</c:v>
                      </c:pt>
                      <c:pt idx="64">
                        <c:v>0.64000000000000035</c:v>
                      </c:pt>
                      <c:pt idx="65">
                        <c:v>0.65000000000000036</c:v>
                      </c:pt>
                      <c:pt idx="66">
                        <c:v>0.66000000000000036</c:v>
                      </c:pt>
                      <c:pt idx="67">
                        <c:v>0.67000000000000037</c:v>
                      </c:pt>
                      <c:pt idx="68">
                        <c:v>0.68000000000000038</c:v>
                      </c:pt>
                      <c:pt idx="69">
                        <c:v>0.69000000000000039</c:v>
                      </c:pt>
                      <c:pt idx="70">
                        <c:v>0.7000000000000004</c:v>
                      </c:pt>
                      <c:pt idx="71">
                        <c:v>0.71000000000000041</c:v>
                      </c:pt>
                      <c:pt idx="72">
                        <c:v>0.72000000000000042</c:v>
                      </c:pt>
                      <c:pt idx="73">
                        <c:v>0.73000000000000043</c:v>
                      </c:pt>
                      <c:pt idx="74">
                        <c:v>0.74000000000000044</c:v>
                      </c:pt>
                      <c:pt idx="75">
                        <c:v>0.75000000000000044</c:v>
                      </c:pt>
                      <c:pt idx="76">
                        <c:v>0.76000000000000045</c:v>
                      </c:pt>
                      <c:pt idx="77">
                        <c:v>0.77000000000000046</c:v>
                      </c:pt>
                      <c:pt idx="78">
                        <c:v>0.78000000000000047</c:v>
                      </c:pt>
                      <c:pt idx="79">
                        <c:v>0.79000000000000048</c:v>
                      </c:pt>
                      <c:pt idx="80">
                        <c:v>0.80000000000000049</c:v>
                      </c:pt>
                      <c:pt idx="81">
                        <c:v>0.8100000000000005</c:v>
                      </c:pt>
                      <c:pt idx="82">
                        <c:v>0.82000000000000051</c:v>
                      </c:pt>
                      <c:pt idx="83">
                        <c:v>0.83000000000000052</c:v>
                      </c:pt>
                      <c:pt idx="84">
                        <c:v>0.84000000000000052</c:v>
                      </c:pt>
                      <c:pt idx="85">
                        <c:v>0.85000000000000053</c:v>
                      </c:pt>
                      <c:pt idx="86">
                        <c:v>0.86000000000000054</c:v>
                      </c:pt>
                      <c:pt idx="87">
                        <c:v>0.87000000000000055</c:v>
                      </c:pt>
                      <c:pt idx="88">
                        <c:v>0.88000000000000056</c:v>
                      </c:pt>
                      <c:pt idx="89">
                        <c:v>0.89000000000000057</c:v>
                      </c:pt>
                      <c:pt idx="90">
                        <c:v>0.90000000000000058</c:v>
                      </c:pt>
                      <c:pt idx="91">
                        <c:v>0.91000000000000059</c:v>
                      </c:pt>
                      <c:pt idx="92">
                        <c:v>0.9200000000000006</c:v>
                      </c:pt>
                      <c:pt idx="93">
                        <c:v>0.9300000000000006</c:v>
                      </c:pt>
                      <c:pt idx="94">
                        <c:v>0.94000000000000061</c:v>
                      </c:pt>
                      <c:pt idx="95">
                        <c:v>0.95000000000000062</c:v>
                      </c:pt>
                      <c:pt idx="96">
                        <c:v>0.96000000000000063</c:v>
                      </c:pt>
                      <c:pt idx="97">
                        <c:v>0.97000000000000064</c:v>
                      </c:pt>
                      <c:pt idx="98">
                        <c:v>0.98000000000000065</c:v>
                      </c:pt>
                      <c:pt idx="99">
                        <c:v>0.99000000000000066</c:v>
                      </c:pt>
                      <c:pt idx="100">
                        <c:v>1.0000000000000007</c:v>
                      </c:pt>
                      <c:pt idx="101">
                        <c:v>0</c:v>
                      </c:pt>
                      <c:pt idx="102">
                        <c:v>0.29477611940298509</c:v>
                      </c:pt>
                      <c:pt idx="103">
                        <c:v>0.50132625994694968</c:v>
                      </c:pt>
                      <c:pt idx="104">
                        <c:v>0.39841269841269839</c:v>
                      </c:pt>
                      <c:pt idx="105">
                        <c:v>0.60166840458811255</c:v>
                      </c:pt>
                      <c:pt idx="106">
                        <c:v>0.70071827613727056</c:v>
                      </c:pt>
                      <c:pt idx="107">
                        <c:v>0</c:v>
                      </c:pt>
                      <c:pt idx="108">
                        <c:v>0</c:v>
                      </c:pt>
                      <c:pt idx="109">
                        <c:v>0</c:v>
                      </c:pt>
                      <c:pt idx="110">
                        <c:v>0</c:v>
                      </c:pt>
                      <c:pt idx="111">
                        <c:v>0</c:v>
                      </c:pt>
                      <c:pt idx="112">
                        <c:v>0</c:v>
                      </c:pt>
                      <c:pt idx="113">
                        <c:v>0</c:v>
                      </c:pt>
                      <c:pt idx="114">
                        <c:v>0</c:v>
                      </c:pt>
                      <c:pt idx="115">
                        <c:v>0</c:v>
                      </c:pt>
                      <c:pt idx="116">
                        <c:v>0</c:v>
                      </c:pt>
                      <c:pt idx="117">
                        <c:v>0</c:v>
                      </c:pt>
                      <c:pt idx="118">
                        <c:v>0</c:v>
                      </c:pt>
                      <c:pt idx="119">
                        <c:v>0</c:v>
                      </c:pt>
                      <c:pt idx="120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C031-49A5-96FB-7ADD4251ED5D}"/>
                  </c:ext>
                </c:extLst>
              </c15:ser>
            </c15:filteredScatterSeries>
          </c:ext>
        </c:extLst>
      </c:scatterChart>
      <c:valAx>
        <c:axId val="1513391551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[Target]/([Target]+[Matrix])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513385311"/>
        <c:crosses val="autoZero"/>
        <c:crossBetween val="midCat"/>
        <c:majorUnit val="0.2"/>
        <c:minorUnit val="0.1"/>
      </c:valAx>
      <c:valAx>
        <c:axId val="1513385311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Temperature / </a:t>
                </a:r>
                <a:r>
                  <a:rPr kumimoji="1" lang="en-US" altLang="ja-JP" sz="1400" b="0" i="0" u="none" strike="noStrike" baseline="30000">
                    <a:effectLst/>
                  </a:rPr>
                  <a:t>o</a:t>
                </a:r>
                <a:r>
                  <a:rPr lang="en-US"/>
                  <a:t>C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513391551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Onset</a:t>
            </a:r>
            <a:r>
              <a:rPr lang="ja-JP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01447808636073"/>
          <c:y val="0.13287033807953288"/>
          <c:w val="0.8213723399259194"/>
          <c:h val="0.704087755398134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'Tg estimation of unknown sample'!$AD$1</c:f>
              <c:strCache>
                <c:ptCount val="1"/>
                <c:pt idx="0">
                  <c:v>Fox equation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'Tg estimation of unknown sample'!$AC$2:$AC$122</c:f>
              <c:numCache>
                <c:formatCode>General</c:formatCode>
                <c:ptCount val="1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0</c:v>
                </c:pt>
                <c:pt idx="102">
                  <c:v>0.29477611940298509</c:v>
                </c:pt>
                <c:pt idx="103">
                  <c:v>0.50132625994694968</c:v>
                </c:pt>
                <c:pt idx="104">
                  <c:v>0.39841269841269839</c:v>
                </c:pt>
                <c:pt idx="105">
                  <c:v>0.60166840458811255</c:v>
                </c:pt>
                <c:pt idx="106">
                  <c:v>0.70071827613727056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xVal>
          <c:yVal>
            <c:numRef>
              <c:f>'Tg estimation of unknown sample'!$AD$2:$AD$122</c:f>
              <c:numCache>
                <c:formatCode>General</c:formatCode>
                <c:ptCount val="121"/>
                <c:pt idx="0">
                  <c:v>89.5</c:v>
                </c:pt>
                <c:pt idx="1">
                  <c:v>89.115337481578877</c:v>
                </c:pt>
                <c:pt idx="2">
                  <c:v>88.731490457822304</c:v>
                </c:pt>
                <c:pt idx="3">
                  <c:v>88.348456338171218</c:v>
                </c:pt>
                <c:pt idx="4">
                  <c:v>87.966232543027104</c:v>
                </c:pt>
                <c:pt idx="5">
                  <c:v>87.58481650369481</c:v>
                </c:pt>
                <c:pt idx="6">
                  <c:v>87.204205662324171</c:v>
                </c:pt>
                <c:pt idx="7">
                  <c:v>86.824397471853615</c:v>
                </c:pt>
                <c:pt idx="8">
                  <c:v>86.445389395952759</c:v>
                </c:pt>
                <c:pt idx="9">
                  <c:v>86.067178908966355</c:v>
                </c:pt>
                <c:pt idx="10">
                  <c:v>85.68976349585779</c:v>
                </c:pt>
                <c:pt idx="11">
                  <c:v>85.313140652153947</c:v>
                </c:pt>
                <c:pt idx="12">
                  <c:v>84.937307883888934</c:v>
                </c:pt>
                <c:pt idx="13">
                  <c:v>84.562262707549962</c:v>
                </c:pt>
                <c:pt idx="14">
                  <c:v>84.188002650021929</c:v>
                </c:pt>
                <c:pt idx="15">
                  <c:v>83.814525248533528</c:v>
                </c:pt>
                <c:pt idx="16">
                  <c:v>83.441828050602737</c:v>
                </c:pt>
                <c:pt idx="17">
                  <c:v>83.069908613983898</c:v>
                </c:pt>
                <c:pt idx="18">
                  <c:v>82.698764506613429</c:v>
                </c:pt>
                <c:pt idx="19">
                  <c:v>82.32839330655753</c:v>
                </c:pt>
                <c:pt idx="20">
                  <c:v>81.958792601959317</c:v>
                </c:pt>
                <c:pt idx="21">
                  <c:v>81.589959990986188</c:v>
                </c:pt>
                <c:pt idx="22">
                  <c:v>81.221893081778262</c:v>
                </c:pt>
                <c:pt idx="23">
                  <c:v>80.854589492396201</c:v>
                </c:pt>
                <c:pt idx="24">
                  <c:v>80.488046850770274</c:v>
                </c:pt>
                <c:pt idx="25">
                  <c:v>80.122262794648975</c:v>
                </c:pt>
                <c:pt idx="26">
                  <c:v>79.757234971548314</c:v>
                </c:pt>
                <c:pt idx="27">
                  <c:v>79.392961038701571</c:v>
                </c:pt>
                <c:pt idx="28">
                  <c:v>79.029438663009046</c:v>
                </c:pt>
                <c:pt idx="29">
                  <c:v>78.666665520988147</c:v>
                </c:pt>
                <c:pt idx="30">
                  <c:v>78.304639298723941</c:v>
                </c:pt>
                <c:pt idx="31">
                  <c:v>77.943357691820381</c:v>
                </c:pt>
                <c:pt idx="32">
                  <c:v>77.582818405350565</c:v>
                </c:pt>
                <c:pt idx="33">
                  <c:v>77.223019153808991</c:v>
                </c:pt>
                <c:pt idx="34">
                  <c:v>76.863957661062727</c:v>
                </c:pt>
                <c:pt idx="35">
                  <c:v>76.505631660303493</c:v>
                </c:pt>
                <c:pt idx="36">
                  <c:v>76.148038894000365</c:v>
                </c:pt>
                <c:pt idx="37">
                  <c:v>75.791177113851745</c:v>
                </c:pt>
                <c:pt idx="38">
                  <c:v>75.435044080738635</c:v>
                </c:pt>
                <c:pt idx="39">
                  <c:v>75.079637564677626</c:v>
                </c:pt>
                <c:pt idx="40">
                  <c:v>74.724955344774685</c:v>
                </c:pt>
                <c:pt idx="41">
                  <c:v>74.370995209178432</c:v>
                </c:pt>
                <c:pt idx="42">
                  <c:v>74.017754955034434</c:v>
                </c:pt>
                <c:pt idx="43">
                  <c:v>73.665232388439563</c:v>
                </c:pt>
                <c:pt idx="44">
                  <c:v>73.313425324396178</c:v>
                </c:pt>
                <c:pt idx="45">
                  <c:v>72.962331586767675</c:v>
                </c:pt>
                <c:pt idx="46">
                  <c:v>72.611949008232898</c:v>
                </c:pt>
                <c:pt idx="47">
                  <c:v>72.262275430241914</c:v>
                </c:pt>
                <c:pt idx="48">
                  <c:v>71.913308702971676</c:v>
                </c:pt>
                <c:pt idx="49">
                  <c:v>71.565046685282027</c:v>
                </c:pt>
                <c:pt idx="50">
                  <c:v>71.217487244671645</c:v>
                </c:pt>
                <c:pt idx="51">
                  <c:v>70.870628257234671</c:v>
                </c:pt>
                <c:pt idx="52">
                  <c:v>70.524467607617453</c:v>
                </c:pt>
                <c:pt idx="53">
                  <c:v>70.179003188975628</c:v>
                </c:pt>
                <c:pt idx="54">
                  <c:v>69.834232902931262</c:v>
                </c:pt>
                <c:pt idx="55">
                  <c:v>69.490154659530333</c:v>
                </c:pt>
                <c:pt idx="56">
                  <c:v>69.146766377200493</c:v>
                </c:pt>
                <c:pt idx="57">
                  <c:v>68.80406598270946</c:v>
                </c:pt>
                <c:pt idx="58">
                  <c:v>68.462051411122616</c:v>
                </c:pt>
                <c:pt idx="59">
                  <c:v>68.120720605762131</c:v>
                </c:pt>
                <c:pt idx="60">
                  <c:v>67.780071518165357</c:v>
                </c:pt>
                <c:pt idx="61">
                  <c:v>67.440102108044186</c:v>
                </c:pt>
                <c:pt idx="62">
                  <c:v>67.100810343244063</c:v>
                </c:pt>
                <c:pt idx="63">
                  <c:v>66.762194199703515</c:v>
                </c:pt>
                <c:pt idx="64">
                  <c:v>66.424251661413905</c:v>
                </c:pt>
                <c:pt idx="65">
                  <c:v>66.086980720379643</c:v>
                </c:pt>
                <c:pt idx="66">
                  <c:v>65.750379376578167</c:v>
                </c:pt>
                <c:pt idx="67">
                  <c:v>65.414445637920494</c:v>
                </c:pt>
                <c:pt idx="68">
                  <c:v>65.079177520211715</c:v>
                </c:pt>
                <c:pt idx="69">
                  <c:v>64.744573047112567</c:v>
                </c:pt>
                <c:pt idx="70">
                  <c:v>64.410630250099643</c:v>
                </c:pt>
                <c:pt idx="71">
                  <c:v>64.077347168427764</c:v>
                </c:pt>
                <c:pt idx="72">
                  <c:v>63.744721849090865</c:v>
                </c:pt>
                <c:pt idx="73">
                  <c:v>63.412752346784146</c:v>
                </c:pt>
                <c:pt idx="74">
                  <c:v>63.081436723866318</c:v>
                </c:pt>
                <c:pt idx="75">
                  <c:v>62.75077305032147</c:v>
                </c:pt>
                <c:pt idx="76">
                  <c:v>62.420759403721945</c:v>
                </c:pt>
                <c:pt idx="77">
                  <c:v>62.091393869191108</c:v>
                </c:pt>
                <c:pt idx="78">
                  <c:v>61.762674539365889</c:v>
                </c:pt>
                <c:pt idx="79">
                  <c:v>61.434599514360571</c:v>
                </c:pt>
                <c:pt idx="80">
                  <c:v>61.107166901729613</c:v>
                </c:pt>
                <c:pt idx="81">
                  <c:v>60.780374816431618</c:v>
                </c:pt>
                <c:pt idx="82">
                  <c:v>60.454221380793115</c:v>
                </c:pt>
                <c:pt idx="83">
                  <c:v>60.128704724472527</c:v>
                </c:pt>
                <c:pt idx="84">
                  <c:v>59.803822984424357</c:v>
                </c:pt>
                <c:pt idx="85">
                  <c:v>59.479574304863718</c:v>
                </c:pt>
                <c:pt idx="86">
                  <c:v>59.155956837231145</c:v>
                </c:pt>
                <c:pt idx="87">
                  <c:v>58.832968740157128</c:v>
                </c:pt>
                <c:pt idx="88">
                  <c:v>58.510608179427607</c:v>
                </c:pt>
                <c:pt idx="89">
                  <c:v>58.188873327948727</c:v>
                </c:pt>
                <c:pt idx="90">
                  <c:v>57.86776236571302</c:v>
                </c:pt>
                <c:pt idx="91">
                  <c:v>57.547273479764328</c:v>
                </c:pt>
                <c:pt idx="92">
                  <c:v>57.2274048641641</c:v>
                </c:pt>
                <c:pt idx="93">
                  <c:v>56.908154719957565</c:v>
                </c:pt>
                <c:pt idx="94">
                  <c:v>56.589521255139744</c:v>
                </c:pt>
                <c:pt idx="95">
                  <c:v>56.271502684622078</c:v>
                </c:pt>
                <c:pt idx="96">
                  <c:v>55.954097230198954</c:v>
                </c:pt>
                <c:pt idx="97">
                  <c:v>55.63730312051473</c:v>
                </c:pt>
                <c:pt idx="98">
                  <c:v>55.321118591030711</c:v>
                </c:pt>
                <c:pt idx="99">
                  <c:v>55.00554188399235</c:v>
                </c:pt>
                <c:pt idx="100">
                  <c:v>54.690571248396736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7E-4018-A8B2-F307985D66F0}"/>
            </c:ext>
          </c:extLst>
        </c:ser>
        <c:ser>
          <c:idx val="1"/>
          <c:order val="1"/>
          <c:tx>
            <c:strRef>
              <c:f>'Tg estimation of unknown sample'!$AE$1</c:f>
              <c:strCache>
                <c:ptCount val="1"/>
                <c:pt idx="0">
                  <c:v>onset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'Tg estimation of unknown sample'!$AC$2:$AC$122</c:f>
              <c:numCache>
                <c:formatCode>General</c:formatCode>
                <c:ptCount val="1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0</c:v>
                </c:pt>
                <c:pt idx="102">
                  <c:v>0.29477611940298509</c:v>
                </c:pt>
                <c:pt idx="103">
                  <c:v>0.50132625994694968</c:v>
                </c:pt>
                <c:pt idx="104">
                  <c:v>0.39841269841269839</c:v>
                </c:pt>
                <c:pt idx="105">
                  <c:v>0.60166840458811255</c:v>
                </c:pt>
                <c:pt idx="106">
                  <c:v>0.70071827613727056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xVal>
          <c:yVal>
            <c:numRef>
              <c:f>'Tg estimation of unknown sample'!$AE$2:$AE$122</c:f>
              <c:numCache>
                <c:formatCode>General</c:formatCode>
                <c:ptCount val="121"/>
                <c:pt idx="101">
                  <c:v>89.5</c:v>
                </c:pt>
                <c:pt idx="102">
                  <c:v>78.900000000000006</c:v>
                </c:pt>
                <c:pt idx="103">
                  <c:v>69.8</c:v>
                </c:pt>
                <c:pt idx="104">
                  <c:v>75.400000000000006</c:v>
                </c:pt>
                <c:pt idx="105">
                  <c:v>67.2</c:v>
                </c:pt>
                <c:pt idx="106">
                  <c:v>64.900000000000006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7E-4018-A8B2-F307985D6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3391551"/>
        <c:axId val="1513385311"/>
      </c:scatterChart>
      <c:valAx>
        <c:axId val="1513391551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[Target]/([Target]+[Matrix])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3385311"/>
        <c:crosses val="autoZero"/>
        <c:crossBetween val="midCat"/>
        <c:minorUnit val="0.1"/>
      </c:valAx>
      <c:valAx>
        <c:axId val="1513385311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</a:t>
                </a:r>
                <a:r>
                  <a:rPr lang="en-US" altLang="ja-JP" baseline="0"/>
                  <a:t> / K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3391551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Inflection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01447808636073"/>
          <c:y val="0.13287033807953288"/>
          <c:w val="0.8213723399259194"/>
          <c:h val="0.704087755398134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'Tg estimation of unknown sample'!$AG$1</c:f>
              <c:strCache>
                <c:ptCount val="1"/>
                <c:pt idx="0">
                  <c:v>Fox equation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'Tg estimation of unknown sample'!$AF$2:$AF$122</c:f>
              <c:numCache>
                <c:formatCode>General</c:formatCode>
                <c:ptCount val="1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0</c:v>
                </c:pt>
                <c:pt idx="102">
                  <c:v>0.29477611940298509</c:v>
                </c:pt>
                <c:pt idx="103">
                  <c:v>0.50132625994694968</c:v>
                </c:pt>
                <c:pt idx="104">
                  <c:v>0.39841269841269839</c:v>
                </c:pt>
                <c:pt idx="105">
                  <c:v>0.60166840458811255</c:v>
                </c:pt>
                <c:pt idx="106">
                  <c:v>0.70071827613727056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xVal>
          <c:yVal>
            <c:numRef>
              <c:f>'Tg estimation of unknown sample'!$AG$2:$AG$122</c:f>
              <c:numCache>
                <c:formatCode>General</c:formatCode>
                <c:ptCount val="121"/>
                <c:pt idx="0">
                  <c:v>92.300000000000011</c:v>
                </c:pt>
                <c:pt idx="1">
                  <c:v>91.928655178607528</c:v>
                </c:pt>
                <c:pt idx="2">
                  <c:v>91.558064569861642</c:v>
                </c:pt>
                <c:pt idx="3">
                  <c:v>91.188225878349897</c:v>
                </c:pt>
                <c:pt idx="4">
                  <c:v>90.8191368179655</c:v>
                </c:pt>
                <c:pt idx="5">
                  <c:v>90.45079511185935</c:v>
                </c:pt>
                <c:pt idx="6">
                  <c:v>90.083198492393763</c:v>
                </c:pt>
                <c:pt idx="7">
                  <c:v>89.716344701095863</c:v>
                </c:pt>
                <c:pt idx="8">
                  <c:v>89.350231488611087</c:v>
                </c:pt>
                <c:pt idx="9">
                  <c:v>88.984856614657645</c:v>
                </c:pt>
                <c:pt idx="10">
                  <c:v>88.620217847980484</c:v>
                </c:pt>
                <c:pt idx="11">
                  <c:v>88.2563129663057</c:v>
                </c:pt>
                <c:pt idx="12">
                  <c:v>87.893139756296023</c:v>
                </c:pt>
                <c:pt idx="13">
                  <c:v>87.530696013505462</c:v>
                </c:pt>
                <c:pt idx="14">
                  <c:v>87.168979542334682</c:v>
                </c:pt>
                <c:pt idx="15">
                  <c:v>86.807988155986891</c:v>
                </c:pt>
                <c:pt idx="16">
                  <c:v>86.447719676423787</c:v>
                </c:pt>
                <c:pt idx="17">
                  <c:v>86.088171934321281</c:v>
                </c:pt>
                <c:pt idx="18">
                  <c:v>85.7293427690268</c:v>
                </c:pt>
                <c:pt idx="19">
                  <c:v>85.371230028515299</c:v>
                </c:pt>
                <c:pt idx="20">
                  <c:v>85.013831569346394</c:v>
                </c:pt>
                <c:pt idx="21">
                  <c:v>84.657145256621675</c:v>
                </c:pt>
                <c:pt idx="22">
                  <c:v>84.301168963942359</c:v>
                </c:pt>
                <c:pt idx="23">
                  <c:v>83.945900573366771</c:v>
                </c:pt>
                <c:pt idx="24">
                  <c:v>83.591337975368447</c:v>
                </c:pt>
                <c:pt idx="25">
                  <c:v>83.237479068794244</c:v>
                </c:pt>
                <c:pt idx="26">
                  <c:v>82.884321760823241</c:v>
                </c:pt>
                <c:pt idx="27">
                  <c:v>82.531863966924902</c:v>
                </c:pt>
                <c:pt idx="28">
                  <c:v>82.180103610818605</c:v>
                </c:pt>
                <c:pt idx="29">
                  <c:v>81.829038624432428</c:v>
                </c:pt>
                <c:pt idx="30">
                  <c:v>81.478666947862962</c:v>
                </c:pt>
                <c:pt idx="31">
                  <c:v>81.128986529334895</c:v>
                </c:pt>
                <c:pt idx="32">
                  <c:v>80.779995325160769</c:v>
                </c:pt>
                <c:pt idx="33">
                  <c:v>80.43169129970147</c:v>
                </c:pt>
                <c:pt idx="34">
                  <c:v>80.084072425326497</c:v>
                </c:pt>
                <c:pt idx="35">
                  <c:v>79.737136682374739</c:v>
                </c:pt>
                <c:pt idx="36">
                  <c:v>79.390882059115086</c:v>
                </c:pt>
                <c:pt idx="37">
                  <c:v>79.045306551707938</c:v>
                </c:pt>
                <c:pt idx="38">
                  <c:v>78.700408164165935</c:v>
                </c:pt>
                <c:pt idx="39">
                  <c:v>78.356184908316493</c:v>
                </c:pt>
                <c:pt idx="40">
                  <c:v>78.01263480376258</c:v>
                </c:pt>
                <c:pt idx="41">
                  <c:v>77.669755877845375</c:v>
                </c:pt>
                <c:pt idx="42">
                  <c:v>77.327546165606293</c:v>
                </c:pt>
                <c:pt idx="43">
                  <c:v>76.986003709749525</c:v>
                </c:pt>
                <c:pt idx="44">
                  <c:v>76.645126560604638</c:v>
                </c:pt>
                <c:pt idx="45">
                  <c:v>76.304912776089452</c:v>
                </c:pt>
                <c:pt idx="46">
                  <c:v>75.965360421673495</c:v>
                </c:pt>
                <c:pt idx="47">
                  <c:v>75.626467570340651</c:v>
                </c:pt>
                <c:pt idx="48">
                  <c:v>75.288232302553411</c:v>
                </c:pt>
                <c:pt idx="49">
                  <c:v>74.950652706216317</c:v>
                </c:pt>
                <c:pt idx="50">
                  <c:v>74.613726876639873</c:v>
                </c:pt>
                <c:pt idx="51">
                  <c:v>74.277452916504899</c:v>
                </c:pt>
                <c:pt idx="52">
                  <c:v>73.941828935826607</c:v>
                </c:pt>
                <c:pt idx="53">
                  <c:v>73.606853051919757</c:v>
                </c:pt>
                <c:pt idx="54">
                  <c:v>73.272523389362675</c:v>
                </c:pt>
                <c:pt idx="55">
                  <c:v>72.938838079963148</c:v>
                </c:pt>
                <c:pt idx="56">
                  <c:v>72.605795262722893</c:v>
                </c:pt>
                <c:pt idx="57">
                  <c:v>72.273393083803001</c:v>
                </c:pt>
                <c:pt idx="58">
                  <c:v>71.941629696490338</c:v>
                </c:pt>
                <c:pt idx="59">
                  <c:v>71.610503261162194</c:v>
                </c:pt>
                <c:pt idx="60">
                  <c:v>71.28001194525342</c:v>
                </c:pt>
                <c:pt idx="61">
                  <c:v>70.950153923221535</c:v>
                </c:pt>
                <c:pt idx="62">
                  <c:v>70.620927376513976</c:v>
                </c:pt>
                <c:pt idx="63">
                  <c:v>70.292330493534223</c:v>
                </c:pt>
                <c:pt idx="64">
                  <c:v>69.964361469608718</c:v>
                </c:pt>
                <c:pt idx="65">
                  <c:v>69.63701850695378</c:v>
                </c:pt>
                <c:pt idx="66">
                  <c:v>69.310299814642804</c:v>
                </c:pt>
                <c:pt idx="67">
                  <c:v>68.984203608573523</c:v>
                </c:pt>
                <c:pt idx="68">
                  <c:v>68.658728111435607</c:v>
                </c:pt>
                <c:pt idx="69">
                  <c:v>68.333871552678374</c:v>
                </c:pt>
                <c:pt idx="70">
                  <c:v>68.009632168478618</c:v>
                </c:pt>
                <c:pt idx="71">
                  <c:v>67.686008201708773</c:v>
                </c:pt>
                <c:pt idx="72">
                  <c:v>67.362997901905089</c:v>
                </c:pt>
                <c:pt idx="73">
                  <c:v>67.040599525236019</c:v>
                </c:pt>
                <c:pt idx="74">
                  <c:v>66.71881133447107</c:v>
                </c:pt>
                <c:pt idx="75">
                  <c:v>66.397631598949488</c:v>
                </c:pt>
                <c:pt idx="76">
                  <c:v>66.077058594549158</c:v>
                </c:pt>
                <c:pt idx="77">
                  <c:v>65.757090603655513</c:v>
                </c:pt>
                <c:pt idx="78">
                  <c:v>65.43772591513158</c:v>
                </c:pt>
                <c:pt idx="79">
                  <c:v>65.118962824286825</c:v>
                </c:pt>
                <c:pt idx="80">
                  <c:v>64.800799632846861</c:v>
                </c:pt>
                <c:pt idx="81">
                  <c:v>64.483234648923883</c:v>
                </c:pt>
                <c:pt idx="82">
                  <c:v>64.166266186985865</c:v>
                </c:pt>
                <c:pt idx="83">
                  <c:v>63.849892567827396</c:v>
                </c:pt>
                <c:pt idx="84">
                  <c:v>63.534112118539554</c:v>
                </c:pt>
                <c:pt idx="85">
                  <c:v>63.218923172480629</c:v>
                </c:pt>
                <c:pt idx="86">
                  <c:v>62.904324069247139</c:v>
                </c:pt>
                <c:pt idx="87">
                  <c:v>62.590313154643809</c:v>
                </c:pt>
                <c:pt idx="88">
                  <c:v>62.276888780655554</c:v>
                </c:pt>
                <c:pt idx="89">
                  <c:v>61.964049305417916</c:v>
                </c:pt>
                <c:pt idx="90">
                  <c:v>61.651793093188871</c:v>
                </c:pt>
                <c:pt idx="91">
                  <c:v>61.34011851431984</c:v>
                </c:pt>
                <c:pt idx="92">
                  <c:v>61.029023945228005</c:v>
                </c:pt>
                <c:pt idx="93">
                  <c:v>60.718507768367488</c:v>
                </c:pt>
                <c:pt idx="94">
                  <c:v>60.408568372201557</c:v>
                </c:pt>
                <c:pt idx="95">
                  <c:v>60.099204151174774</c:v>
                </c:pt>
                <c:pt idx="96">
                  <c:v>59.790413505685365</c:v>
                </c:pt>
                <c:pt idx="97">
                  <c:v>59.482194842057311</c:v>
                </c:pt>
                <c:pt idx="98">
                  <c:v>59.174546572513464</c:v>
                </c:pt>
                <c:pt idx="99">
                  <c:v>58.867467115147633</c:v>
                </c:pt>
                <c:pt idx="100">
                  <c:v>58.560954893898156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E7-48F8-908A-0D35CAE7527B}"/>
            </c:ext>
          </c:extLst>
        </c:ser>
        <c:ser>
          <c:idx val="1"/>
          <c:order val="1"/>
          <c:tx>
            <c:strRef>
              <c:f>'Tg estimation of unknown sample'!$AH$1</c:f>
              <c:strCache>
                <c:ptCount val="1"/>
                <c:pt idx="0">
                  <c:v>inflection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07"/>
            <c:marker>
              <c:symbol val="circle"/>
              <c:size val="8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8E7-48F8-908A-0D35CAE7527B}"/>
              </c:ext>
            </c:extLst>
          </c:dPt>
          <c:xVal>
            <c:numRef>
              <c:f>'Tg estimation of unknown sample'!$AF$2:$AF$122</c:f>
              <c:numCache>
                <c:formatCode>General</c:formatCode>
                <c:ptCount val="1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0</c:v>
                </c:pt>
                <c:pt idx="102">
                  <c:v>0.29477611940298509</c:v>
                </c:pt>
                <c:pt idx="103">
                  <c:v>0.50132625994694968</c:v>
                </c:pt>
                <c:pt idx="104">
                  <c:v>0.39841269841269839</c:v>
                </c:pt>
                <c:pt idx="105">
                  <c:v>0.60166840458811255</c:v>
                </c:pt>
                <c:pt idx="106">
                  <c:v>0.70071827613727056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xVal>
          <c:yVal>
            <c:numRef>
              <c:f>'Tg estimation of unknown sample'!$AH$2:$AH$122</c:f>
              <c:numCache>
                <c:formatCode>General</c:formatCode>
                <c:ptCount val="121"/>
                <c:pt idx="101">
                  <c:v>92.3</c:v>
                </c:pt>
                <c:pt idx="102">
                  <c:v>81.7</c:v>
                </c:pt>
                <c:pt idx="103">
                  <c:v>74.3</c:v>
                </c:pt>
                <c:pt idx="104">
                  <c:v>78.2</c:v>
                </c:pt>
                <c:pt idx="105">
                  <c:v>71</c:v>
                </c:pt>
                <c:pt idx="106">
                  <c:v>68.3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E7-48F8-908A-0D35CAE75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3391551"/>
        <c:axId val="1513385311"/>
      </c:scatterChart>
      <c:valAx>
        <c:axId val="1513391551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[Target]/([Target]+[Matrix])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3385311"/>
        <c:crosses val="autoZero"/>
        <c:crossBetween val="midCat"/>
        <c:minorUnit val="0.1"/>
      </c:valAx>
      <c:valAx>
        <c:axId val="1513385311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</a:t>
                </a:r>
                <a:r>
                  <a:rPr lang="en-US" altLang="ja-JP" baseline="0"/>
                  <a:t> / K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3391551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24</xdr:row>
      <xdr:rowOff>0</xdr:rowOff>
    </xdr:from>
    <xdr:to>
      <xdr:col>12</xdr:col>
      <xdr:colOff>570486</xdr:colOff>
      <xdr:row>37</xdr:row>
      <xdr:rowOff>170926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4D6EC190-159E-4D16-A215-B84F8C629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26</xdr:col>
      <xdr:colOff>400050</xdr:colOff>
      <xdr:row>20</xdr:row>
      <xdr:rowOff>57151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AC251D7-FC42-4A8E-A597-783CFB630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21</xdr:row>
      <xdr:rowOff>19050</xdr:rowOff>
    </xdr:from>
    <xdr:to>
      <xdr:col>26</xdr:col>
      <xdr:colOff>400050</xdr:colOff>
      <xdr:row>39</xdr:row>
      <xdr:rowOff>1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5F8482E6-2660-4E25-AF46-F00D4CDEB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599440</xdr:colOff>
      <xdr:row>18</xdr:row>
      <xdr:rowOff>37782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2184FF-0C6F-4792-66A2-D5C2E1391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457200"/>
          <a:ext cx="5400040" cy="369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BFE4-1D44-406F-BA73-D15F9631CB6B}">
  <dimension ref="B1:AH122"/>
  <sheetViews>
    <sheetView tabSelected="1" topLeftCell="A13" zoomScaleNormal="100" workbookViewId="0">
      <selection activeCell="H32" sqref="H32"/>
    </sheetView>
  </sheetViews>
  <sheetFormatPr defaultRowHeight="17.649999999999999"/>
  <cols>
    <col min="4" max="4" width="9" style="1"/>
    <col min="5" max="5" width="13" style="1" bestFit="1" customWidth="1"/>
    <col min="6" max="6" width="9" style="1"/>
    <col min="8" max="8" width="9" style="1"/>
    <col min="9" max="9" width="9.875" bestFit="1" customWidth="1"/>
    <col min="10" max="10" width="9.875" customWidth="1"/>
    <col min="12" max="13" width="9" style="1"/>
    <col min="15" max="15" width="9" style="2"/>
  </cols>
  <sheetData>
    <row r="1" spans="2:34">
      <c r="B1" s="1"/>
      <c r="C1" s="1"/>
      <c r="G1" s="73" t="s">
        <v>8</v>
      </c>
      <c r="H1"/>
      <c r="I1" s="37" t="s">
        <v>10</v>
      </c>
      <c r="J1" s="37" t="s">
        <v>19</v>
      </c>
      <c r="K1" s="37"/>
      <c r="L1" s="37"/>
      <c r="M1" s="37"/>
      <c r="N1" s="73" t="s">
        <v>9</v>
      </c>
      <c r="O1" s="37"/>
      <c r="P1" s="37" t="s">
        <v>10</v>
      </c>
      <c r="Q1" s="37" t="s">
        <v>19</v>
      </c>
      <c r="AD1" t="s">
        <v>13</v>
      </c>
      <c r="AE1" t="s">
        <v>8</v>
      </c>
      <c r="AG1" t="s">
        <v>13</v>
      </c>
      <c r="AH1" t="s">
        <v>9</v>
      </c>
    </row>
    <row r="2" spans="2:34" ht="18" thickBot="1">
      <c r="B2" s="25" t="s">
        <v>14</v>
      </c>
      <c r="C2" s="25" t="s">
        <v>10</v>
      </c>
      <c r="D2" s="25" t="s">
        <v>0</v>
      </c>
      <c r="E2" s="25" t="s">
        <v>1</v>
      </c>
      <c r="F2" s="25" t="s">
        <v>2</v>
      </c>
      <c r="G2" s="25" t="s">
        <v>3</v>
      </c>
      <c r="H2" s="26"/>
      <c r="I2" s="25" t="s">
        <v>5</v>
      </c>
      <c r="J2" s="26"/>
      <c r="K2" s="25" t="s">
        <v>11</v>
      </c>
      <c r="L2" s="27" t="s">
        <v>12</v>
      </c>
      <c r="M2" s="27"/>
      <c r="N2" s="25" t="s">
        <v>4</v>
      </c>
      <c r="O2" s="26"/>
      <c r="P2" s="25" t="s">
        <v>5</v>
      </c>
      <c r="Q2" s="26"/>
      <c r="R2" s="27" t="s">
        <v>11</v>
      </c>
      <c r="S2" s="27" t="s">
        <v>12</v>
      </c>
      <c r="AC2">
        <v>0</v>
      </c>
      <c r="AD2">
        <f>($C$31*$G$3)/(AC2*$G$3+(1-AC2)*$C$31)-273</f>
        <v>89.5</v>
      </c>
      <c r="AF2">
        <v>0</v>
      </c>
      <c r="AG2">
        <f>($D$31*$N$3)/(AF2*$N$3+(1-AF2)*$D$31)-273</f>
        <v>92.300000000000011</v>
      </c>
    </row>
    <row r="3" spans="2:34">
      <c r="B3" s="28"/>
      <c r="C3" s="29">
        <v>0</v>
      </c>
      <c r="D3" s="30">
        <v>0</v>
      </c>
      <c r="E3" s="69">
        <v>89.5</v>
      </c>
      <c r="F3" s="69">
        <v>92.3</v>
      </c>
      <c r="G3" s="31">
        <f>IF(E3="", 0, E3+273)</f>
        <v>362.5</v>
      </c>
      <c r="H3" s="31"/>
      <c r="I3" s="6" t="e">
        <f t="shared" ref="I3:I22" si="0">IF(E3="", "", (G3*$D3*$G$3)/($G$3-G3*(1-$D3)))</f>
        <v>#DIV/0!</v>
      </c>
      <c r="J3" s="6">
        <f>IF(E3="", "", ($C$31*$G$3)/(D3*$G$3+(1-D3)*$C$31))</f>
        <v>362.5</v>
      </c>
      <c r="K3" s="6">
        <f t="shared" ref="K3:K22" si="1">IF(J3="", 0, (G3-J3)^2)</f>
        <v>0</v>
      </c>
      <c r="L3" s="6">
        <f t="shared" ref="L3:L22" si="2">IF(G3=0, 0, (G3-AVERAGEIF($G$3:$G$22, "&lt;&gt;0"))^2)</f>
        <v>231.54694444444536</v>
      </c>
      <c r="M3" s="6"/>
      <c r="N3" s="6">
        <f t="shared" ref="N3" si="3">F3+273</f>
        <v>365.3</v>
      </c>
      <c r="O3" s="6"/>
      <c r="P3" s="6" t="e">
        <f t="shared" ref="P3:P22" si="4">IF(F3="", "", (N3*$D3*$N$3)/($N$3-N3*(1-$D3)))</f>
        <v>#DIV/0!</v>
      </c>
      <c r="Q3" s="6">
        <f>IF(F3="", "", ($D$31*$N$3)/(D3*$N$3+(1-D3)*$D$31))</f>
        <v>365.3</v>
      </c>
      <c r="R3" s="6">
        <f>IF(Q3="", 0, (N3-Q3)^2)</f>
        <v>0</v>
      </c>
      <c r="S3" s="7">
        <f>IF(N3=0, 0, (N3-AVERAGEIF($N$3:$N$22, "&lt;&gt;0"))^2)</f>
        <v>215.11111111111001</v>
      </c>
      <c r="AC3">
        <f>AC2+0.01</f>
        <v>0.01</v>
      </c>
      <c r="AD3">
        <f>($C$31*$G$3)/(AC3*$G$3+(1-AC3)*$C$31)-273</f>
        <v>89.115337481578877</v>
      </c>
      <c r="AF3">
        <f>AF2+0.01</f>
        <v>0.01</v>
      </c>
      <c r="AG3">
        <f>($D$31*$N$3)/(AF3*$N$3+(1-AF3)*$D$31)-273</f>
        <v>91.928655178607528</v>
      </c>
    </row>
    <row r="4" spans="2:34">
      <c r="B4" s="58">
        <v>3.78</v>
      </c>
      <c r="C4" s="59">
        <v>1.58</v>
      </c>
      <c r="D4" s="33">
        <f>C4/(B4+C4)</f>
        <v>0.29477611940298509</v>
      </c>
      <c r="E4" s="70">
        <v>78.900000000000006</v>
      </c>
      <c r="F4" s="70">
        <v>81.7</v>
      </c>
      <c r="G4" s="3">
        <f t="shared" ref="G4:G22" si="5">IF(E4="", 0, E4+273)</f>
        <v>351.9</v>
      </c>
      <c r="H4" s="3"/>
      <c r="I4">
        <f t="shared" si="0"/>
        <v>328.89165298669423</v>
      </c>
      <c r="J4">
        <f>IF(E4="", "", ($C$31*$G$3)/(D4*$G$3+(1-D4)*$C$31))</f>
        <v>351.49366443856428</v>
      </c>
      <c r="K4">
        <f t="shared" si="1"/>
        <v>0.16510858848726268</v>
      </c>
      <c r="L4">
        <f t="shared" si="2"/>
        <v>21.313611111111182</v>
      </c>
      <c r="M4"/>
      <c r="N4">
        <f>F4+273</f>
        <v>354.7</v>
      </c>
      <c r="O4"/>
      <c r="P4">
        <f t="shared" si="4"/>
        <v>331.67480145550684</v>
      </c>
      <c r="Q4">
        <f>IF(F4="", "", ($D$31*$N$3)/(D4*$N$3+(1-D4)*$D$31))</f>
        <v>354.66161056444395</v>
      </c>
      <c r="R4">
        <f t="shared" ref="R4:R22" si="6">IF(Q4="", 0, (N4-Q4)^2)</f>
        <v>1.4737487623114605E-3</v>
      </c>
      <c r="S4" s="8">
        <f>IF(N4=0, 0, (N4-AVERAGEIF($N$3:$N$22, "&lt;&gt;0"))^2)</f>
        <v>16.537777777777286</v>
      </c>
      <c r="AC4">
        <f t="shared" ref="AC4:AC67" si="7">AC3+0.01</f>
        <v>0.02</v>
      </c>
      <c r="AD4">
        <f>($C$31*$G$3)/(AC4*$G$3+(1-AC4)*$C$31)-273</f>
        <v>88.731490457822304</v>
      </c>
      <c r="AF4">
        <f t="shared" ref="AF4:AF44" si="8">AF3+0.01</f>
        <v>0.02</v>
      </c>
      <c r="AG4">
        <f>($D$31*$N$3)/(AF4*$N$3+(1-AF4)*$D$31)-273</f>
        <v>91.558064569861642</v>
      </c>
    </row>
    <row r="5" spans="2:34">
      <c r="B5" s="60">
        <v>3.76</v>
      </c>
      <c r="C5" s="61">
        <v>3.78</v>
      </c>
      <c r="D5" s="33">
        <f t="shared" ref="D5:D8" si="9">C5/(B5+C5)</f>
        <v>0.50132625994694968</v>
      </c>
      <c r="E5" s="70">
        <v>69.8</v>
      </c>
      <c r="F5" s="70">
        <v>74.3</v>
      </c>
      <c r="G5" s="3">
        <f t="shared" si="5"/>
        <v>342.8</v>
      </c>
      <c r="H5" s="3"/>
      <c r="I5">
        <f t="shared" si="0"/>
        <v>325.21951476194369</v>
      </c>
      <c r="J5">
        <f>IF(E5="", "", ($C$31*$G$3)/(D5*$G$3+(1-D5)*$C$31))</f>
        <v>344.17144448368168</v>
      </c>
      <c r="K5">
        <f t="shared" si="1"/>
        <v>1.8808599718208854</v>
      </c>
      <c r="L5">
        <f t="shared" si="2"/>
        <v>20.100277777777404</v>
      </c>
      <c r="M5"/>
      <c r="N5">
        <f>F5+273</f>
        <v>347.3</v>
      </c>
      <c r="O5"/>
      <c r="P5">
        <f t="shared" si="4"/>
        <v>331.07284306537599</v>
      </c>
      <c r="Q5">
        <f>IF(F5="", "", ($D$31*$N$3)/(D5*$N$3+(1-D5)*$D$31))</f>
        <v>347.56909075496577</v>
      </c>
      <c r="R5">
        <f t="shared" si="6"/>
        <v>7.2409834408042426E-2</v>
      </c>
      <c r="S5" s="8">
        <f>IF(N5=0, 0, (N5-AVERAGEIF($N$3:$N$22, "&lt;&gt;0"))^2)</f>
        <v>11.111111111111363</v>
      </c>
      <c r="AC5">
        <f t="shared" si="7"/>
        <v>0.03</v>
      </c>
      <c r="AD5">
        <f>($C$31*$G$3)/(AC5*$G$3+(1-AC5)*$C$31)-273</f>
        <v>88.348456338171218</v>
      </c>
      <c r="AF5">
        <f t="shared" si="8"/>
        <v>0.03</v>
      </c>
      <c r="AG5">
        <f>($D$31*$N$3)/(AF5*$N$3+(1-AF5)*$D$31)-273</f>
        <v>91.188225878349897</v>
      </c>
    </row>
    <row r="6" spans="2:34">
      <c r="B6" s="60">
        <v>3.79</v>
      </c>
      <c r="C6" s="61">
        <v>2.5099999999999998</v>
      </c>
      <c r="D6" s="33">
        <f t="shared" si="9"/>
        <v>0.39841269841269839</v>
      </c>
      <c r="E6" s="70">
        <v>75.400000000000006</v>
      </c>
      <c r="F6" s="70">
        <v>78.2</v>
      </c>
      <c r="G6" s="3">
        <f t="shared" si="5"/>
        <v>348.4</v>
      </c>
      <c r="H6" s="3"/>
      <c r="I6">
        <f t="shared" si="0"/>
        <v>329.07281530217563</v>
      </c>
      <c r="J6">
        <f>IF(E6="", "", ($C$31*$G$3)/(D6*$G$3+(1-D6)*$C$31))</f>
        <v>347.7812058411792</v>
      </c>
      <c r="K6">
        <f t="shared" si="1"/>
        <v>0.3829062109907122</v>
      </c>
      <c r="L6">
        <f t="shared" si="2"/>
        <v>1.2469444444444613</v>
      </c>
      <c r="M6"/>
      <c r="N6">
        <f>F6+273</f>
        <v>351.2</v>
      </c>
      <c r="O6"/>
      <c r="P6">
        <f t="shared" si="4"/>
        <v>331.85859583528281</v>
      </c>
      <c r="Q6">
        <f>IF(F6="", "", ($D$31*$N$3)/(D6*$N$3+(1-D6)*$D$31))</f>
        <v>351.06712170272533</v>
      </c>
      <c r="R6">
        <f t="shared" si="6"/>
        <v>1.7656641886612399E-2</v>
      </c>
      <c r="S6" s="8">
        <f t="shared" ref="S6:S22" si="10">IF(N6=0, 0, (N6-AVERAGEIF($N$3:$N$22, "&lt;&gt;0"))^2)</f>
        <v>0.3211111111110424</v>
      </c>
      <c r="AC6">
        <f t="shared" si="7"/>
        <v>0.04</v>
      </c>
      <c r="AD6">
        <f>($C$31*$G$3)/(AC6*$G$3+(1-AC6)*$C$31)-273</f>
        <v>87.966232543027104</v>
      </c>
      <c r="AF6">
        <f t="shared" si="8"/>
        <v>0.04</v>
      </c>
      <c r="AG6">
        <f>($D$31*$N$3)/(AF6*$N$3+(1-AF6)*$D$31)-273</f>
        <v>90.8191368179655</v>
      </c>
    </row>
    <row r="7" spans="2:34">
      <c r="B7" s="60">
        <v>3.82</v>
      </c>
      <c r="C7" s="62">
        <v>5.77</v>
      </c>
      <c r="D7" s="33">
        <f t="shared" si="9"/>
        <v>0.60166840458811255</v>
      </c>
      <c r="E7" s="70">
        <v>67.2</v>
      </c>
      <c r="F7" s="70">
        <v>71</v>
      </c>
      <c r="G7" s="3">
        <f t="shared" si="5"/>
        <v>340.2</v>
      </c>
      <c r="H7" s="3"/>
      <c r="I7">
        <f t="shared" si="0"/>
        <v>326.88681975605596</v>
      </c>
      <c r="J7">
        <f>IF(E7="", "", ($C$31*$G$3)/(D7*$G$3+(1-D7)*$C$31))</f>
        <v>340.72330368164558</v>
      </c>
      <c r="K7">
        <f t="shared" si="1"/>
        <v>0.27384674322382535</v>
      </c>
      <c r="L7">
        <f t="shared" si="2"/>
        <v>50.173611111110844</v>
      </c>
      <c r="M7"/>
      <c r="N7">
        <f t="shared" ref="N7:N22" si="11">IF(F7="", 0, F7+273)</f>
        <v>344</v>
      </c>
      <c r="O7"/>
      <c r="P7">
        <f t="shared" si="4"/>
        <v>331.21424189421725</v>
      </c>
      <c r="Q7">
        <f>IF(F7="", "", ($D$31*$N$3)/(D7*$N$3+(1-D7)*$D$31))</f>
        <v>344.22493431534281</v>
      </c>
      <c r="R7">
        <f t="shared" si="6"/>
        <v>5.0595446218737412E-2</v>
      </c>
      <c r="S7" s="8">
        <f t="shared" si="10"/>
        <v>44.001111111111761</v>
      </c>
      <c r="AC7">
        <f t="shared" si="7"/>
        <v>0.05</v>
      </c>
      <c r="AD7">
        <f>($C$31*$G$3)/(AC7*$G$3+(1-AC7)*$C$31)-273</f>
        <v>87.58481650369481</v>
      </c>
      <c r="AF7">
        <f t="shared" si="8"/>
        <v>0.05</v>
      </c>
      <c r="AG7">
        <f>($D$31*$N$3)/(AF7*$N$3+(1-AF7)*$D$31)-273</f>
        <v>90.45079511185935</v>
      </c>
    </row>
    <row r="8" spans="2:34">
      <c r="B8" s="60">
        <v>3.75</v>
      </c>
      <c r="C8" s="62">
        <v>8.7799999999999994</v>
      </c>
      <c r="D8" s="33">
        <f t="shared" si="9"/>
        <v>0.70071827613727056</v>
      </c>
      <c r="E8" s="70">
        <v>64.900000000000006</v>
      </c>
      <c r="F8" s="70">
        <v>68.3</v>
      </c>
      <c r="G8" s="3">
        <f t="shared" si="5"/>
        <v>337.9</v>
      </c>
      <c r="H8" s="3"/>
      <c r="I8">
        <f t="shared" si="0"/>
        <v>328.38205343511441</v>
      </c>
      <c r="J8">
        <f>IF(E8="", "", ($C$31*$G$3)/(D8*$G$3+(1-D8)*$C$31))</f>
        <v>337.38666935386561</v>
      </c>
      <c r="K8">
        <f t="shared" si="1"/>
        <v>0.26350835226072328</v>
      </c>
      <c r="L8">
        <f t="shared" si="2"/>
        <v>88.046944444444307</v>
      </c>
      <c r="M8"/>
      <c r="N8">
        <f t="shared" si="11"/>
        <v>341.3</v>
      </c>
      <c r="O8"/>
      <c r="P8">
        <f t="shared" si="4"/>
        <v>331.98429221910794</v>
      </c>
      <c r="Q8">
        <f>IF(F8="", "", ($D$31*$N$3)/(D8*$N$3+(1-D8)*$D$31))</f>
        <v>340.986366537636</v>
      </c>
      <c r="R8">
        <f t="shared" si="6"/>
        <v>9.8365948714436616E-2</v>
      </c>
      <c r="S8" s="8">
        <f t="shared" si="10"/>
        <v>87.111111111111825</v>
      </c>
      <c r="AC8">
        <f t="shared" si="7"/>
        <v>6.0000000000000005E-2</v>
      </c>
      <c r="AD8">
        <f>($C$31*$G$3)/(AC8*$G$3+(1-AC8)*$C$31)-273</f>
        <v>87.204205662324171</v>
      </c>
      <c r="AF8">
        <f t="shared" si="8"/>
        <v>6.0000000000000005E-2</v>
      </c>
      <c r="AG8">
        <f>($D$31*$N$3)/(AF8*$N$3+(1-AF8)*$D$31)-273</f>
        <v>90.083198492393763</v>
      </c>
    </row>
    <row r="9" spans="2:34">
      <c r="B9" s="63"/>
      <c r="C9" s="64"/>
      <c r="D9" s="34"/>
      <c r="E9" s="70"/>
      <c r="F9" s="70"/>
      <c r="G9" s="3">
        <f t="shared" si="5"/>
        <v>0</v>
      </c>
      <c r="H9" s="3"/>
      <c r="I9" t="str">
        <f t="shared" si="0"/>
        <v/>
      </c>
      <c r="J9" t="str">
        <f>IF(E9="", "", ($C$31*$G$3)/(D9*$G$3+(1-D9)*$C$31))</f>
        <v/>
      </c>
      <c r="K9">
        <f t="shared" si="1"/>
        <v>0</v>
      </c>
      <c r="L9">
        <f t="shared" si="2"/>
        <v>0</v>
      </c>
      <c r="M9"/>
      <c r="N9">
        <f t="shared" si="11"/>
        <v>0</v>
      </c>
      <c r="O9"/>
      <c r="P9" t="str">
        <f t="shared" si="4"/>
        <v/>
      </c>
      <c r="Q9" t="str">
        <f>IF(F9="", "", ($D$31*$N$3)/(D9*$N$3+(1-D9)*$D$31))</f>
        <v/>
      </c>
      <c r="R9">
        <f t="shared" si="6"/>
        <v>0</v>
      </c>
      <c r="S9" s="8">
        <f t="shared" si="10"/>
        <v>0</v>
      </c>
      <c r="AC9">
        <f t="shared" si="7"/>
        <v>7.0000000000000007E-2</v>
      </c>
      <c r="AD9">
        <f>($C$31*$G$3)/(AC9*$G$3+(1-AC9)*$C$31)-273</f>
        <v>86.824397471853615</v>
      </c>
      <c r="AF9">
        <f t="shared" si="8"/>
        <v>7.0000000000000007E-2</v>
      </c>
      <c r="AG9">
        <f>($D$31*$N$3)/(AF9*$N$3+(1-AF9)*$D$31)-273</f>
        <v>89.716344701095863</v>
      </c>
    </row>
    <row r="10" spans="2:34">
      <c r="B10" s="63"/>
      <c r="C10" s="64"/>
      <c r="D10" s="34"/>
      <c r="E10" s="70"/>
      <c r="F10" s="70"/>
      <c r="G10" s="3">
        <f t="shared" si="5"/>
        <v>0</v>
      </c>
      <c r="H10" s="3"/>
      <c r="I10" t="str">
        <f t="shared" si="0"/>
        <v/>
      </c>
      <c r="J10" t="str">
        <f>IF(E10="", "", ($C$31*$G$3)/(D10*$G$3+(1-D10)*$C$31))</f>
        <v/>
      </c>
      <c r="K10">
        <f t="shared" si="1"/>
        <v>0</v>
      </c>
      <c r="L10">
        <f t="shared" si="2"/>
        <v>0</v>
      </c>
      <c r="M10"/>
      <c r="N10">
        <f t="shared" si="11"/>
        <v>0</v>
      </c>
      <c r="O10"/>
      <c r="P10" t="str">
        <f t="shared" si="4"/>
        <v/>
      </c>
      <c r="Q10" t="str">
        <f>IF(F10="", "", ($D$31*$N$3)/(D10*$N$3+(1-D10)*$D$31))</f>
        <v/>
      </c>
      <c r="R10">
        <f t="shared" si="6"/>
        <v>0</v>
      </c>
      <c r="S10" s="8">
        <f t="shared" si="10"/>
        <v>0</v>
      </c>
      <c r="AC10">
        <f t="shared" si="7"/>
        <v>0.08</v>
      </c>
      <c r="AD10">
        <f>($C$31*$G$3)/(AC10*$G$3+(1-AC10)*$C$31)-273</f>
        <v>86.445389395952759</v>
      </c>
      <c r="AF10">
        <f t="shared" si="8"/>
        <v>0.08</v>
      </c>
      <c r="AG10">
        <f>($D$31*$N$3)/(AF10*$N$3+(1-AF10)*$D$31)-273</f>
        <v>89.350231488611087</v>
      </c>
    </row>
    <row r="11" spans="2:34">
      <c r="B11" s="65"/>
      <c r="C11" s="64"/>
      <c r="D11" s="34"/>
      <c r="E11" s="70"/>
      <c r="F11" s="70"/>
      <c r="G11" s="3">
        <f t="shared" si="5"/>
        <v>0</v>
      </c>
      <c r="H11" s="3"/>
      <c r="I11" t="str">
        <f t="shared" si="0"/>
        <v/>
      </c>
      <c r="J11" t="str">
        <f>IF(E11="", "", ($C$31*$G$3)/(D11*$G$3+(1-D11)*$C$31))</f>
        <v/>
      </c>
      <c r="K11">
        <f t="shared" si="1"/>
        <v>0</v>
      </c>
      <c r="L11">
        <f t="shared" si="2"/>
        <v>0</v>
      </c>
      <c r="M11"/>
      <c r="N11">
        <f t="shared" si="11"/>
        <v>0</v>
      </c>
      <c r="O11"/>
      <c r="P11" t="str">
        <f t="shared" si="4"/>
        <v/>
      </c>
      <c r="Q11" t="str">
        <f>IF(F11="", "", ($D$31*$N$3)/(D11*$N$3+(1-D11)*$D$31))</f>
        <v/>
      </c>
      <c r="R11">
        <f t="shared" si="6"/>
        <v>0</v>
      </c>
      <c r="S11" s="8">
        <f t="shared" si="10"/>
        <v>0</v>
      </c>
      <c r="AC11">
        <f t="shared" si="7"/>
        <v>0.09</v>
      </c>
      <c r="AD11">
        <f>($C$31*$G$3)/(AC11*$G$3+(1-AC11)*$C$31)-273</f>
        <v>86.067178908966355</v>
      </c>
      <c r="AF11">
        <f t="shared" si="8"/>
        <v>0.09</v>
      </c>
      <c r="AG11">
        <f>($D$31*$N$3)/(AF11*$N$3+(1-AF11)*$D$31)-273</f>
        <v>88.984856614657645</v>
      </c>
    </row>
    <row r="12" spans="2:34">
      <c r="B12" s="66"/>
      <c r="C12" s="64"/>
      <c r="D12" s="34"/>
      <c r="E12" s="70"/>
      <c r="F12" s="70"/>
      <c r="G12" s="3">
        <f t="shared" si="5"/>
        <v>0</v>
      </c>
      <c r="H12" s="3"/>
      <c r="I12" t="str">
        <f t="shared" si="0"/>
        <v/>
      </c>
      <c r="J12" t="str">
        <f>IF(E12="", "", ($C$31*$G$3)/(D12*$G$3+(1-D12)*$C$31))</f>
        <v/>
      </c>
      <c r="K12">
        <f t="shared" si="1"/>
        <v>0</v>
      </c>
      <c r="L12">
        <f t="shared" si="2"/>
        <v>0</v>
      </c>
      <c r="M12"/>
      <c r="N12">
        <f t="shared" si="11"/>
        <v>0</v>
      </c>
      <c r="O12"/>
      <c r="P12" t="str">
        <f t="shared" si="4"/>
        <v/>
      </c>
      <c r="Q12" t="str">
        <f>IF(F12="", "", ($D$31*$N$3)/(D12*$N$3+(1-D12)*$D$31))</f>
        <v/>
      </c>
      <c r="R12">
        <f t="shared" si="6"/>
        <v>0</v>
      </c>
      <c r="S12" s="8">
        <f t="shared" si="10"/>
        <v>0</v>
      </c>
      <c r="U12" s="40"/>
      <c r="AC12">
        <f t="shared" si="7"/>
        <v>9.9999999999999992E-2</v>
      </c>
      <c r="AD12">
        <f>($C$31*$G$3)/(AC12*$G$3+(1-AC12)*$C$31)-273</f>
        <v>85.68976349585779</v>
      </c>
      <c r="AF12">
        <f t="shared" si="8"/>
        <v>9.9999999999999992E-2</v>
      </c>
      <c r="AG12">
        <f>($D$31*$N$3)/(AF12*$N$3+(1-AF12)*$D$31)-273</f>
        <v>88.620217847980484</v>
      </c>
    </row>
    <row r="13" spans="2:34">
      <c r="B13" s="66"/>
      <c r="C13" s="64"/>
      <c r="D13" s="34"/>
      <c r="E13" s="70"/>
      <c r="F13" s="70"/>
      <c r="G13" s="3">
        <f t="shared" si="5"/>
        <v>0</v>
      </c>
      <c r="H13" s="3"/>
      <c r="I13" t="str">
        <f t="shared" si="0"/>
        <v/>
      </c>
      <c r="J13" t="str">
        <f>IF(E13="", "", ($C$31*$G$3)/(D13*$G$3+(1-D13)*$C$31))</f>
        <v/>
      </c>
      <c r="K13">
        <f t="shared" si="1"/>
        <v>0</v>
      </c>
      <c r="L13">
        <f t="shared" si="2"/>
        <v>0</v>
      </c>
      <c r="M13"/>
      <c r="N13">
        <f t="shared" si="11"/>
        <v>0</v>
      </c>
      <c r="O13"/>
      <c r="P13" t="str">
        <f t="shared" si="4"/>
        <v/>
      </c>
      <c r="Q13" t="str">
        <f>IF(F13="", "", ($D$31*$N$3)/(D13*$N$3+(1-D13)*$D$31))</f>
        <v/>
      </c>
      <c r="R13">
        <f t="shared" si="6"/>
        <v>0</v>
      </c>
      <c r="S13" s="8">
        <f t="shared" si="10"/>
        <v>0</v>
      </c>
      <c r="AC13">
        <f t="shared" si="7"/>
        <v>0.10999999999999999</v>
      </c>
      <c r="AD13">
        <f>($C$31*$G$3)/(AC13*$G$3+(1-AC13)*$C$31)-273</f>
        <v>85.313140652153947</v>
      </c>
      <c r="AF13">
        <f t="shared" si="8"/>
        <v>0.10999999999999999</v>
      </c>
      <c r="AG13">
        <f>($D$31*$N$3)/(AF13*$N$3+(1-AF13)*$D$31)-273</f>
        <v>88.2563129663057</v>
      </c>
    </row>
    <row r="14" spans="2:34">
      <c r="B14" s="63"/>
      <c r="C14" s="64"/>
      <c r="D14" s="34"/>
      <c r="E14" s="70"/>
      <c r="F14" s="70"/>
      <c r="G14" s="3">
        <f t="shared" si="5"/>
        <v>0</v>
      </c>
      <c r="H14" s="3"/>
      <c r="I14" t="str">
        <f t="shared" si="0"/>
        <v/>
      </c>
      <c r="J14" t="str">
        <f>IF(E14="", "", ($C$31*$G$3)/(D14*$G$3+(1-D14)*$C$31))</f>
        <v/>
      </c>
      <c r="K14">
        <f t="shared" si="1"/>
        <v>0</v>
      </c>
      <c r="L14">
        <f t="shared" si="2"/>
        <v>0</v>
      </c>
      <c r="M14"/>
      <c r="N14">
        <f t="shared" si="11"/>
        <v>0</v>
      </c>
      <c r="O14"/>
      <c r="P14" t="str">
        <f t="shared" si="4"/>
        <v/>
      </c>
      <c r="Q14" t="str">
        <f>IF(F14="", "", ($D$31*$N$3)/(D14*$N$3+(1-D14)*$D$31))</f>
        <v/>
      </c>
      <c r="R14">
        <f t="shared" si="6"/>
        <v>0</v>
      </c>
      <c r="S14" s="8">
        <f t="shared" si="10"/>
        <v>0</v>
      </c>
      <c r="AC14">
        <f t="shared" si="7"/>
        <v>0.11999999999999998</v>
      </c>
      <c r="AD14">
        <f>($C$31*$G$3)/(AC14*$G$3+(1-AC14)*$C$31)-273</f>
        <v>84.937307883888934</v>
      </c>
      <c r="AF14">
        <f t="shared" si="8"/>
        <v>0.11999999999999998</v>
      </c>
      <c r="AG14">
        <f>($D$31*$N$3)/(AF14*$N$3+(1-AF14)*$D$31)-273</f>
        <v>87.893139756296023</v>
      </c>
    </row>
    <row r="15" spans="2:34">
      <c r="B15" s="63"/>
      <c r="C15" s="64"/>
      <c r="D15" s="35"/>
      <c r="E15" s="71"/>
      <c r="F15" s="71"/>
      <c r="G15" s="3">
        <f t="shared" si="5"/>
        <v>0</v>
      </c>
      <c r="H15" s="3"/>
      <c r="I15" t="str">
        <f t="shared" si="0"/>
        <v/>
      </c>
      <c r="J15" t="str">
        <f>IF(E15="", "", ($C$31*$G$3)/(D15*$G$3+(1-D15)*$C$31))</f>
        <v/>
      </c>
      <c r="K15">
        <f t="shared" si="1"/>
        <v>0</v>
      </c>
      <c r="L15">
        <f t="shared" si="2"/>
        <v>0</v>
      </c>
      <c r="M15"/>
      <c r="N15">
        <f t="shared" si="11"/>
        <v>0</v>
      </c>
      <c r="O15"/>
      <c r="P15" t="str">
        <f t="shared" si="4"/>
        <v/>
      </c>
      <c r="Q15" t="str">
        <f>IF(F15="", "", ($D$31*$N$3)/(D15*$N$3+(1-D15)*$D$31))</f>
        <v/>
      </c>
      <c r="R15">
        <f t="shared" si="6"/>
        <v>0</v>
      </c>
      <c r="S15" s="8">
        <f t="shared" si="10"/>
        <v>0</v>
      </c>
      <c r="AC15">
        <f t="shared" si="7"/>
        <v>0.12999999999999998</v>
      </c>
      <c r="AD15">
        <f>($C$31*$G$3)/(AC15*$G$3+(1-AC15)*$C$31)-273</f>
        <v>84.562262707549962</v>
      </c>
      <c r="AF15">
        <f t="shared" si="8"/>
        <v>0.12999999999999998</v>
      </c>
      <c r="AG15">
        <f>($D$31*$N$3)/(AF15*$N$3+(1-AF15)*$D$31)-273</f>
        <v>87.530696013505462</v>
      </c>
    </row>
    <row r="16" spans="2:34">
      <c r="B16" s="63"/>
      <c r="C16" s="64"/>
      <c r="D16" s="35"/>
      <c r="E16" s="71"/>
      <c r="F16" s="71"/>
      <c r="G16" s="3">
        <f t="shared" si="5"/>
        <v>0</v>
      </c>
      <c r="H16" s="3"/>
      <c r="I16" t="str">
        <f t="shared" si="0"/>
        <v/>
      </c>
      <c r="J16" t="str">
        <f>IF(E16="", "", ($C$31*$G$3)/(D16*$G$3+(1-D16)*$C$31))</f>
        <v/>
      </c>
      <c r="K16">
        <f t="shared" si="1"/>
        <v>0</v>
      </c>
      <c r="L16">
        <f t="shared" si="2"/>
        <v>0</v>
      </c>
      <c r="M16"/>
      <c r="N16">
        <f t="shared" si="11"/>
        <v>0</v>
      </c>
      <c r="O16"/>
      <c r="P16" t="str">
        <f t="shared" si="4"/>
        <v/>
      </c>
      <c r="Q16" t="str">
        <f>IF(F16="", "", ($D$31*$N$3)/(D16*$N$3+(1-D16)*$D$31))</f>
        <v/>
      </c>
      <c r="R16">
        <f t="shared" si="6"/>
        <v>0</v>
      </c>
      <c r="S16" s="8">
        <f t="shared" si="10"/>
        <v>0</v>
      </c>
      <c r="AC16">
        <f t="shared" si="7"/>
        <v>0.13999999999999999</v>
      </c>
      <c r="AD16">
        <f>($C$31*$G$3)/(AC16*$G$3+(1-AC16)*$C$31)-273</f>
        <v>84.188002650021929</v>
      </c>
      <c r="AF16">
        <f t="shared" si="8"/>
        <v>0.13999999999999999</v>
      </c>
      <c r="AG16">
        <f>($D$31*$N$3)/(AF16*$N$3+(1-AF16)*$D$31)-273</f>
        <v>87.168979542334682</v>
      </c>
    </row>
    <row r="17" spans="2:33">
      <c r="B17" s="63"/>
      <c r="C17" s="64"/>
      <c r="D17" s="34"/>
      <c r="E17" s="70"/>
      <c r="F17" s="70"/>
      <c r="G17" s="3">
        <f t="shared" si="5"/>
        <v>0</v>
      </c>
      <c r="H17" s="3"/>
      <c r="I17" t="str">
        <f t="shared" si="0"/>
        <v/>
      </c>
      <c r="J17" t="str">
        <f>IF(E17="", "", ($C$31*$G$3)/(D17*$G$3+(1-D17)*$C$31))</f>
        <v/>
      </c>
      <c r="K17">
        <f t="shared" si="1"/>
        <v>0</v>
      </c>
      <c r="L17">
        <f t="shared" si="2"/>
        <v>0</v>
      </c>
      <c r="M17"/>
      <c r="N17">
        <f t="shared" si="11"/>
        <v>0</v>
      </c>
      <c r="O17"/>
      <c r="P17" t="str">
        <f t="shared" si="4"/>
        <v/>
      </c>
      <c r="Q17" t="str">
        <f>IF(F17="", "", ($D$31*$N$3)/(D17*$N$3+(1-D17)*$D$31))</f>
        <v/>
      </c>
      <c r="R17">
        <f t="shared" si="6"/>
        <v>0</v>
      </c>
      <c r="S17" s="8">
        <f t="shared" si="10"/>
        <v>0</v>
      </c>
      <c r="AC17">
        <f t="shared" si="7"/>
        <v>0.15</v>
      </c>
      <c r="AD17">
        <f>($C$31*$G$3)/(AC17*$G$3+(1-AC17)*$C$31)-273</f>
        <v>83.814525248533528</v>
      </c>
      <c r="AF17">
        <f t="shared" si="8"/>
        <v>0.15</v>
      </c>
      <c r="AG17">
        <f>($D$31*$N$3)/(AF17*$N$3+(1-AF17)*$D$31)-273</f>
        <v>86.807988155986891</v>
      </c>
    </row>
    <row r="18" spans="2:33">
      <c r="B18" s="63"/>
      <c r="C18" s="64"/>
      <c r="D18" s="35"/>
      <c r="E18" s="71"/>
      <c r="F18" s="71"/>
      <c r="G18" s="3">
        <f t="shared" si="5"/>
        <v>0</v>
      </c>
      <c r="H18" s="3"/>
      <c r="I18" t="str">
        <f t="shared" si="0"/>
        <v/>
      </c>
      <c r="J18" t="str">
        <f>IF(E18="", "", ($C$31*$G$3)/(D18*$G$3+(1-D18)*$C$31))</f>
        <v/>
      </c>
      <c r="K18">
        <f t="shared" si="1"/>
        <v>0</v>
      </c>
      <c r="L18">
        <f t="shared" si="2"/>
        <v>0</v>
      </c>
      <c r="M18"/>
      <c r="N18">
        <f t="shared" si="11"/>
        <v>0</v>
      </c>
      <c r="O18"/>
      <c r="P18" t="str">
        <f t="shared" si="4"/>
        <v/>
      </c>
      <c r="Q18" t="str">
        <f>IF(F18="", "", ($D$31*$N$3)/(D18*$N$3+(1-D18)*$D$31))</f>
        <v/>
      </c>
      <c r="R18">
        <f t="shared" si="6"/>
        <v>0</v>
      </c>
      <c r="S18" s="8">
        <f t="shared" si="10"/>
        <v>0</v>
      </c>
      <c r="AC18">
        <f t="shared" si="7"/>
        <v>0.16</v>
      </c>
      <c r="AD18">
        <f>($C$31*$G$3)/(AC18*$G$3+(1-AC18)*$C$31)-273</f>
        <v>83.441828050602737</v>
      </c>
      <c r="AF18">
        <f t="shared" si="8"/>
        <v>0.16</v>
      </c>
      <c r="AG18">
        <f>($D$31*$N$3)/(AF18*$N$3+(1-AF18)*$D$31)-273</f>
        <v>86.447719676423787</v>
      </c>
    </row>
    <row r="19" spans="2:33">
      <c r="B19" s="63"/>
      <c r="C19" s="64"/>
      <c r="D19" s="35"/>
      <c r="E19" s="71"/>
      <c r="F19" s="71"/>
      <c r="G19" s="3">
        <f t="shared" si="5"/>
        <v>0</v>
      </c>
      <c r="H19" s="3"/>
      <c r="I19" t="str">
        <f t="shared" si="0"/>
        <v/>
      </c>
      <c r="J19" t="str">
        <f>IF(E19="", "", ($C$31*$G$3)/(D19*$G$3+(1-D19)*$C$31))</f>
        <v/>
      </c>
      <c r="K19">
        <f t="shared" si="1"/>
        <v>0</v>
      </c>
      <c r="L19">
        <f t="shared" si="2"/>
        <v>0</v>
      </c>
      <c r="M19"/>
      <c r="N19">
        <f t="shared" si="11"/>
        <v>0</v>
      </c>
      <c r="O19"/>
      <c r="P19" t="str">
        <f t="shared" si="4"/>
        <v/>
      </c>
      <c r="Q19" t="str">
        <f>IF(F19="", "", ($D$31*$N$3)/(D19*$N$3+(1-D19)*$D$31))</f>
        <v/>
      </c>
      <c r="R19">
        <f t="shared" si="6"/>
        <v>0</v>
      </c>
      <c r="S19" s="8">
        <f t="shared" si="10"/>
        <v>0</v>
      </c>
      <c r="AC19">
        <f t="shared" si="7"/>
        <v>0.17</v>
      </c>
      <c r="AD19">
        <f>($C$31*$G$3)/(AC19*$G$3+(1-AC19)*$C$31)-273</f>
        <v>83.069908613983898</v>
      </c>
      <c r="AF19">
        <f t="shared" si="8"/>
        <v>0.17</v>
      </c>
      <c r="AG19">
        <f>($D$31*$N$3)/(AF19*$N$3+(1-AF19)*$D$31)-273</f>
        <v>86.088171934321281</v>
      </c>
    </row>
    <row r="20" spans="2:33">
      <c r="B20" s="63"/>
      <c r="C20" s="64"/>
      <c r="D20" s="35"/>
      <c r="E20" s="71"/>
      <c r="F20" s="71"/>
      <c r="G20" s="3">
        <f t="shared" si="5"/>
        <v>0</v>
      </c>
      <c r="H20" s="3"/>
      <c r="I20" t="str">
        <f t="shared" si="0"/>
        <v/>
      </c>
      <c r="J20" t="str">
        <f>IF(E20="", "", ($C$31*$G$3)/(D20*$G$3+(1-D20)*$C$31))</f>
        <v/>
      </c>
      <c r="K20">
        <f t="shared" si="1"/>
        <v>0</v>
      </c>
      <c r="L20">
        <f t="shared" si="2"/>
        <v>0</v>
      </c>
      <c r="M20"/>
      <c r="N20">
        <f t="shared" si="11"/>
        <v>0</v>
      </c>
      <c r="O20"/>
      <c r="P20" t="str">
        <f t="shared" si="4"/>
        <v/>
      </c>
      <c r="Q20" t="str">
        <f>IF(F20="", "", ($D$31*$N$3)/(D20*$N$3+(1-D20)*$D$31))</f>
        <v/>
      </c>
      <c r="R20">
        <f t="shared" si="6"/>
        <v>0</v>
      </c>
      <c r="S20" s="8">
        <f t="shared" si="10"/>
        <v>0</v>
      </c>
      <c r="AC20">
        <f t="shared" si="7"/>
        <v>0.18000000000000002</v>
      </c>
      <c r="AD20">
        <f>($C$31*$G$3)/(AC20*$G$3+(1-AC20)*$C$31)-273</f>
        <v>82.698764506613429</v>
      </c>
      <c r="AF20">
        <f t="shared" si="8"/>
        <v>0.18000000000000002</v>
      </c>
      <c r="AG20">
        <f>($D$31*$N$3)/(AF20*$N$3+(1-AF20)*$D$31)-273</f>
        <v>85.7293427690268</v>
      </c>
    </row>
    <row r="21" spans="2:33">
      <c r="B21" s="63"/>
      <c r="C21" s="64"/>
      <c r="D21" s="34"/>
      <c r="E21" s="70"/>
      <c r="F21" s="70"/>
      <c r="G21" s="3">
        <f t="shared" si="5"/>
        <v>0</v>
      </c>
      <c r="H21" s="3"/>
      <c r="I21" t="str">
        <f t="shared" si="0"/>
        <v/>
      </c>
      <c r="J21" t="str">
        <f>IF(E21="", "", ($C$31*$G$3)/(D21*$G$3+(1-D21)*$C$31))</f>
        <v/>
      </c>
      <c r="K21">
        <f t="shared" si="1"/>
        <v>0</v>
      </c>
      <c r="L21">
        <f t="shared" si="2"/>
        <v>0</v>
      </c>
      <c r="M21"/>
      <c r="N21">
        <f t="shared" si="11"/>
        <v>0</v>
      </c>
      <c r="O21"/>
      <c r="P21" t="str">
        <f t="shared" si="4"/>
        <v/>
      </c>
      <c r="Q21" t="str">
        <f>IF(F21="", "", ($D$31*$N$3)/(D21*$N$3+(1-D21)*$D$31))</f>
        <v/>
      </c>
      <c r="R21">
        <f t="shared" si="6"/>
        <v>0</v>
      </c>
      <c r="S21" s="8">
        <f t="shared" si="10"/>
        <v>0</v>
      </c>
      <c r="AC21">
        <f t="shared" si="7"/>
        <v>0.19000000000000003</v>
      </c>
      <c r="AD21">
        <f>($C$31*$G$3)/(AC21*$G$3+(1-AC21)*$C$31)-273</f>
        <v>82.32839330655753</v>
      </c>
      <c r="AF21">
        <f t="shared" si="8"/>
        <v>0.19000000000000003</v>
      </c>
      <c r="AG21">
        <f>($D$31*$N$3)/(AF21*$N$3+(1-AF21)*$D$31)-273</f>
        <v>85.371230028515299</v>
      </c>
    </row>
    <row r="22" spans="2:33" ht="18" thickBot="1">
      <c r="B22" s="67"/>
      <c r="C22" s="68"/>
      <c r="D22" s="36"/>
      <c r="E22" s="72"/>
      <c r="F22" s="72"/>
      <c r="G22" s="32">
        <f t="shared" si="5"/>
        <v>0</v>
      </c>
      <c r="H22" s="32"/>
      <c r="I22" s="9" t="str">
        <f t="shared" si="0"/>
        <v/>
      </c>
      <c r="J22" s="9" t="str">
        <f>IF(E22="", "", ($C$31*$G$3)/(D22*$G$3+(1-D22)*$C$31))</f>
        <v/>
      </c>
      <c r="K22" s="9">
        <f t="shared" si="1"/>
        <v>0</v>
      </c>
      <c r="L22" s="9">
        <f t="shared" si="2"/>
        <v>0</v>
      </c>
      <c r="M22" s="9"/>
      <c r="N22" s="9">
        <f t="shared" si="11"/>
        <v>0</v>
      </c>
      <c r="O22" s="9"/>
      <c r="P22" s="9" t="str">
        <f t="shared" si="4"/>
        <v/>
      </c>
      <c r="Q22" s="9" t="str">
        <f>IF(F22="", "", ($D$31*$N$3)/(D22*$N$3+(1-D22)*$D$31))</f>
        <v/>
      </c>
      <c r="R22" s="9">
        <f t="shared" si="6"/>
        <v>0</v>
      </c>
      <c r="S22" s="10">
        <f t="shared" si="10"/>
        <v>0</v>
      </c>
      <c r="AC22">
        <f t="shared" si="7"/>
        <v>0.20000000000000004</v>
      </c>
      <c r="AD22">
        <f>($C$31*$G$3)/(AC22*$G$3+(1-AC22)*$C$31)-273</f>
        <v>81.958792601959317</v>
      </c>
      <c r="AF22">
        <f t="shared" si="8"/>
        <v>0.20000000000000004</v>
      </c>
      <c r="AG22">
        <f>($D$31*$N$3)/(AF22*$N$3+(1-AF22)*$D$31)-273</f>
        <v>85.013831569346394</v>
      </c>
    </row>
    <row r="23" spans="2:33">
      <c r="B23" s="40" t="s">
        <v>28</v>
      </c>
      <c r="F23" s="4"/>
      <c r="G23" s="12" t="s">
        <v>15</v>
      </c>
      <c r="H23" s="1">
        <f>MAX(I4:I22)-AVERAGEIF($I$4:$I$22, "&lt;&gt;0")</f>
        <v>1.3822440537788907</v>
      </c>
      <c r="I23">
        <f>_xlfn.STDEV.P(I4:I22)</f>
        <v>1.4548869510383555</v>
      </c>
      <c r="N23" s="12" t="s">
        <v>15</v>
      </c>
      <c r="O23" s="1">
        <f>MAX(P4:P22)-AVERAGEIF($I$4:$I$22, "&lt;&gt;0")</f>
        <v>4.2937209707112061</v>
      </c>
      <c r="P23">
        <f>_xlfn.STDEV.P(P4:P22)</f>
        <v>0.35755523259637012</v>
      </c>
      <c r="AC23">
        <f t="shared" si="7"/>
        <v>0.21000000000000005</v>
      </c>
      <c r="AD23">
        <f>($C$31*$G$3)/(AC23*$G$3+(1-AC23)*$C$31)-273</f>
        <v>81.589959990986188</v>
      </c>
      <c r="AF23">
        <f t="shared" si="8"/>
        <v>0.21000000000000005</v>
      </c>
      <c r="AG23">
        <f>($D$31*$N$3)/(AF23*$N$3+(1-AF23)*$D$31)-273</f>
        <v>84.657145256621675</v>
      </c>
    </row>
    <row r="24" spans="2:33">
      <c r="C24" s="40" t="s">
        <v>26</v>
      </c>
      <c r="F24" s="4"/>
      <c r="H24" s="4"/>
      <c r="L24" s="4"/>
      <c r="M24" s="4"/>
      <c r="AC24">
        <f t="shared" si="7"/>
        <v>0.22000000000000006</v>
      </c>
      <c r="AD24">
        <f>($C$31*$G$3)/(AC24*$G$3+(1-AC24)*$C$31)-273</f>
        <v>81.221893081778262</v>
      </c>
      <c r="AF24">
        <f t="shared" si="8"/>
        <v>0.22000000000000006</v>
      </c>
      <c r="AG24">
        <f>($D$31*$N$3)/(AF24*$N$3+(1-AF24)*$D$31)-273</f>
        <v>84.301168963942359</v>
      </c>
    </row>
    <row r="25" spans="2:33">
      <c r="AC25">
        <f t="shared" si="7"/>
        <v>0.23000000000000007</v>
      </c>
      <c r="AD25">
        <f>($C$31*$G$3)/(AC25*$G$3+(1-AC25)*$C$31)-273</f>
        <v>80.854589492396201</v>
      </c>
      <c r="AF25">
        <f t="shared" si="8"/>
        <v>0.23000000000000007</v>
      </c>
      <c r="AG25">
        <f>($D$31*$N$3)/(AF25*$N$3+(1-AF25)*$D$31)-273</f>
        <v>83.945900573366771</v>
      </c>
    </row>
    <row r="26" spans="2:33">
      <c r="B26" s="40" t="s">
        <v>29</v>
      </c>
      <c r="AC26">
        <f t="shared" si="7"/>
        <v>0.24000000000000007</v>
      </c>
      <c r="AD26">
        <f>($C$31*$G$3)/(AC26*$G$3+(1-AC26)*$C$31)-273</f>
        <v>80.488046850770274</v>
      </c>
      <c r="AF26">
        <f t="shared" si="8"/>
        <v>0.24000000000000007</v>
      </c>
      <c r="AG26">
        <f>($D$31*$N$3)/(AF26*$N$3+(1-AF26)*$D$31)-273</f>
        <v>83.591337975368447</v>
      </c>
    </row>
    <row r="27" spans="2:33" ht="18" thickBot="1">
      <c r="AC27">
        <f t="shared" si="7"/>
        <v>0.25000000000000006</v>
      </c>
      <c r="AD27">
        <f>($C$31*$G$3)/(AC27*$G$3+(1-AC27)*$C$31)-273</f>
        <v>80.122262794648975</v>
      </c>
      <c r="AF27">
        <f t="shared" si="8"/>
        <v>0.25000000000000006</v>
      </c>
      <c r="AG27">
        <f>($D$31*$N$3)/(AF27*$N$3+(1-AF27)*$D$31)-273</f>
        <v>83.237479068794244</v>
      </c>
    </row>
    <row r="28" spans="2:33" ht="18.399999999999999" thickTop="1" thickBot="1">
      <c r="B28" s="41" t="s">
        <v>24</v>
      </c>
      <c r="C28" s="41"/>
      <c r="N28" s="42" t="s">
        <v>20</v>
      </c>
      <c r="O28" s="43"/>
      <c r="P28" s="43"/>
      <c r="Q28" s="43"/>
      <c r="R28" s="43"/>
      <c r="S28" s="44"/>
      <c r="AC28">
        <f t="shared" si="7"/>
        <v>0.26000000000000006</v>
      </c>
      <c r="AD28">
        <f>($C$31*$G$3)/(AC28*$G$3+(1-AC28)*$C$31)-273</f>
        <v>79.757234971548314</v>
      </c>
      <c r="AF28">
        <f t="shared" si="8"/>
        <v>0.26000000000000006</v>
      </c>
      <c r="AG28">
        <f>($D$31*$N$3)/(AF28*$N$3+(1-AF28)*$D$31)-273</f>
        <v>82.884321760823241</v>
      </c>
    </row>
    <row r="29" spans="2:33" ht="19.149999999999999">
      <c r="B29" s="16"/>
      <c r="C29" s="38" t="s">
        <v>16</v>
      </c>
      <c r="D29" s="39"/>
      <c r="N29" s="45" t="s">
        <v>21</v>
      </c>
      <c r="O29" s="46"/>
      <c r="P29" s="46"/>
      <c r="Q29" s="46"/>
      <c r="R29" s="46"/>
      <c r="S29" s="47"/>
      <c r="AC29">
        <f t="shared" si="7"/>
        <v>0.27000000000000007</v>
      </c>
      <c r="AD29">
        <f>($C$31*$G$3)/(AC29*$G$3+(1-AC29)*$C$31)-273</f>
        <v>79.392961038701571</v>
      </c>
      <c r="AF29">
        <f t="shared" si="8"/>
        <v>0.27000000000000007</v>
      </c>
      <c r="AG29">
        <f>($D$31*$N$3)/(AF29*$N$3+(1-AF29)*$D$31)-273</f>
        <v>82.531863966924902</v>
      </c>
    </row>
    <row r="30" spans="2:33">
      <c r="B30" s="17"/>
      <c r="C30" s="3" t="s">
        <v>8</v>
      </c>
      <c r="D30" s="18" t="s">
        <v>9</v>
      </c>
      <c r="N30" s="48" t="s">
        <v>22</v>
      </c>
      <c r="O30" s="49"/>
      <c r="P30" s="49"/>
      <c r="Q30" s="49"/>
      <c r="R30" s="49"/>
      <c r="S30" s="50"/>
      <c r="AC30">
        <f t="shared" si="7"/>
        <v>0.28000000000000008</v>
      </c>
      <c r="AD30">
        <f>($C$31*$G$3)/(AC30*$G$3+(1-AC30)*$C$31)-273</f>
        <v>79.029438663009046</v>
      </c>
      <c r="AF30">
        <f t="shared" si="8"/>
        <v>0.28000000000000008</v>
      </c>
      <c r="AG30">
        <f>($D$31*$N$3)/(AF30*$N$3+(1-AF30)*$D$31)-273</f>
        <v>82.180103610818605</v>
      </c>
    </row>
    <row r="31" spans="2:33" ht="19.149999999999999">
      <c r="B31" s="19" t="s">
        <v>6</v>
      </c>
      <c r="C31" s="11">
        <f>AVERAGE(I4:I22)</f>
        <v>327.69057124839674</v>
      </c>
      <c r="D31" s="20">
        <f>AVERAGE(P4:P22)</f>
        <v>331.56095489389816</v>
      </c>
      <c r="N31" s="51" t="s">
        <v>23</v>
      </c>
      <c r="O31" s="52"/>
      <c r="P31" s="52"/>
      <c r="Q31" s="52"/>
      <c r="R31" s="52"/>
      <c r="S31" s="53"/>
      <c r="AC31">
        <f t="shared" si="7"/>
        <v>0.29000000000000009</v>
      </c>
      <c r="AD31">
        <f>($C$31*$G$3)/(AC31*$G$3+(1-AC31)*$C$31)-273</f>
        <v>78.666665520988147</v>
      </c>
      <c r="AF31">
        <f t="shared" si="8"/>
        <v>0.29000000000000009</v>
      </c>
      <c r="AG31">
        <f>($D$31*$N$3)/(AF31*$N$3+(1-AF31)*$D$31)-273</f>
        <v>81.829038624432428</v>
      </c>
    </row>
    <row r="32" spans="2:33" ht="19.5" thickBot="1">
      <c r="B32" s="19" t="s">
        <v>7</v>
      </c>
      <c r="C32" s="3">
        <f>C31-273</f>
        <v>54.690571248396736</v>
      </c>
      <c r="D32" s="18">
        <f>D31-273</f>
        <v>58.560954893898156</v>
      </c>
      <c r="N32" s="54" t="s">
        <v>25</v>
      </c>
      <c r="O32" s="55"/>
      <c r="P32" s="56"/>
      <c r="Q32" s="56"/>
      <c r="R32" s="56"/>
      <c r="S32" s="57"/>
      <c r="AC32">
        <f t="shared" si="7"/>
        <v>0.3000000000000001</v>
      </c>
      <c r="AD32">
        <f>($C$31*$G$3)/(AC32*$G$3+(1-AC32)*$C$31)-273</f>
        <v>78.304639298723941</v>
      </c>
      <c r="AF32">
        <f t="shared" si="8"/>
        <v>0.3000000000000001</v>
      </c>
      <c r="AG32">
        <f>($D$31*$N$3)/(AF32*$N$3+(1-AF32)*$D$31)-273</f>
        <v>81.478666947862962</v>
      </c>
    </row>
    <row r="33" spans="2:33" ht="18" thickTop="1">
      <c r="B33" s="19" t="s">
        <v>17</v>
      </c>
      <c r="C33" s="21" t="str">
        <f>G23&amp;TEXT(H23,"0.00")</f>
        <v>±1.38</v>
      </c>
      <c r="D33" s="22" t="str">
        <f>N23&amp;TEXT(O23,"0.00")</f>
        <v>±4.29</v>
      </c>
      <c r="AC33">
        <f t="shared" si="7"/>
        <v>0.31000000000000011</v>
      </c>
      <c r="AD33">
        <f>($C$31*$G$3)/(AC33*$G$3+(1-AC33)*$C$31)-273</f>
        <v>77.943357691820381</v>
      </c>
      <c r="AF33">
        <f t="shared" si="8"/>
        <v>0.31000000000000011</v>
      </c>
      <c r="AG33">
        <f>($D$31*$N$3)/(AF33*$N$3+(1-AF33)*$D$31)-273</f>
        <v>81.128986529334895</v>
      </c>
    </row>
    <row r="34" spans="2:33" ht="18" thickBot="1">
      <c r="B34" s="19" t="s">
        <v>18</v>
      </c>
      <c r="C34" s="23">
        <f>I23</f>
        <v>1.4548869510383555</v>
      </c>
      <c r="D34" s="24">
        <f>P23</f>
        <v>0.35755523259637012</v>
      </c>
      <c r="AC34">
        <f t="shared" si="7"/>
        <v>0.32000000000000012</v>
      </c>
      <c r="AD34">
        <f>($C$31*$G$3)/(AC34*$G$3+(1-AC34)*$C$31)-273</f>
        <v>77.582818405350565</v>
      </c>
      <c r="AF34">
        <f t="shared" si="8"/>
        <v>0.32000000000000012</v>
      </c>
      <c r="AG34">
        <f>($D$31*$N$3)/(AF34*$N$3+(1-AF34)*$D$31)-273</f>
        <v>80.779995325160769</v>
      </c>
    </row>
    <row r="35" spans="2:33" ht="19.5" thickBot="1">
      <c r="B35" s="13" t="s">
        <v>27</v>
      </c>
      <c r="C35" s="14">
        <f>1-(SUM(K3:K22)/SUM(L3:L22))</f>
        <v>0.9928078901786167</v>
      </c>
      <c r="D35" s="15">
        <f>1-(SUM(R3:R22)/SUM(S3:S22))</f>
        <v>0.99935727978409516</v>
      </c>
      <c r="AC35">
        <f t="shared" si="7"/>
        <v>0.33000000000000013</v>
      </c>
      <c r="AD35">
        <f>($C$31*$G$3)/(AC35*$G$3+(1-AC35)*$C$31)-273</f>
        <v>77.223019153808991</v>
      </c>
      <c r="AF35">
        <f t="shared" si="8"/>
        <v>0.33000000000000013</v>
      </c>
      <c r="AG35">
        <f>($D$31*$N$3)/(AF35*$N$3+(1-AF35)*$D$31)-273</f>
        <v>80.43169129970147</v>
      </c>
    </row>
    <row r="36" spans="2:33">
      <c r="AC36">
        <f t="shared" si="7"/>
        <v>0.34000000000000014</v>
      </c>
      <c r="AD36">
        <f>($C$31*$G$3)/(AC36*$G$3+(1-AC36)*$C$31)-273</f>
        <v>76.863957661062727</v>
      </c>
      <c r="AF36">
        <f t="shared" si="8"/>
        <v>0.34000000000000014</v>
      </c>
      <c r="AG36">
        <f>($D$31*$N$3)/(AF36*$N$3+(1-AF36)*$D$31)-273</f>
        <v>80.084072425326497</v>
      </c>
    </row>
    <row r="37" spans="2:33">
      <c r="D37"/>
      <c r="G37" s="1"/>
      <c r="AC37">
        <f t="shared" si="7"/>
        <v>0.35000000000000014</v>
      </c>
      <c r="AD37">
        <f>($C$31*$G$3)/(AC37*$G$3+(1-AC37)*$C$31)-273</f>
        <v>76.505631660303493</v>
      </c>
      <c r="AF37">
        <f t="shared" si="8"/>
        <v>0.35000000000000014</v>
      </c>
      <c r="AG37">
        <f>($D$31*$N$3)/(AF37*$N$3+(1-AF37)*$D$31)-273</f>
        <v>79.737136682374739</v>
      </c>
    </row>
    <row r="38" spans="2:33">
      <c r="D38"/>
      <c r="G38" s="1"/>
      <c r="AC38">
        <f t="shared" si="7"/>
        <v>0.36000000000000015</v>
      </c>
      <c r="AD38">
        <f>($C$31*$G$3)/(AC38*$G$3+(1-AC38)*$C$31)-273</f>
        <v>76.148038894000365</v>
      </c>
      <c r="AF38">
        <f t="shared" si="8"/>
        <v>0.36000000000000015</v>
      </c>
      <c r="AG38">
        <f>($D$31*$N$3)/(AF38*$N$3+(1-AF38)*$D$31)-273</f>
        <v>79.390882059115086</v>
      </c>
    </row>
    <row r="39" spans="2:33">
      <c r="D39"/>
      <c r="G39" s="1"/>
      <c r="AC39">
        <f t="shared" si="7"/>
        <v>0.37000000000000016</v>
      </c>
      <c r="AD39">
        <f>($C$31*$G$3)/(AC39*$G$3+(1-AC39)*$C$31)-273</f>
        <v>75.791177113851745</v>
      </c>
      <c r="AF39">
        <f t="shared" si="8"/>
        <v>0.37000000000000016</v>
      </c>
      <c r="AG39">
        <f>($D$31*$N$3)/(AF39*$N$3+(1-AF39)*$D$31)-273</f>
        <v>79.045306551707938</v>
      </c>
    </row>
    <row r="40" spans="2:33">
      <c r="D40"/>
      <c r="G40" s="1"/>
      <c r="AC40">
        <f t="shared" si="7"/>
        <v>0.38000000000000017</v>
      </c>
      <c r="AD40">
        <f>($C$31*$G$3)/(AC40*$G$3+(1-AC40)*$C$31)-273</f>
        <v>75.435044080738635</v>
      </c>
      <c r="AF40">
        <f t="shared" si="8"/>
        <v>0.38000000000000017</v>
      </c>
      <c r="AG40">
        <f>($D$31*$N$3)/(AF40*$N$3+(1-AF40)*$D$31)-273</f>
        <v>78.700408164165935</v>
      </c>
    </row>
    <row r="41" spans="2:33">
      <c r="AC41">
        <f t="shared" si="7"/>
        <v>0.39000000000000018</v>
      </c>
      <c r="AD41">
        <f>($C$31*$G$3)/(AC41*$G$3+(1-AC41)*$C$31)-273</f>
        <v>75.079637564677626</v>
      </c>
      <c r="AF41">
        <f t="shared" si="8"/>
        <v>0.39000000000000018</v>
      </c>
      <c r="AG41">
        <f>($D$31*$N$3)/(AF41*$N$3+(1-AF41)*$D$31)-273</f>
        <v>78.356184908316493</v>
      </c>
    </row>
    <row r="42" spans="2:33">
      <c r="AC42">
        <f t="shared" si="7"/>
        <v>0.40000000000000019</v>
      </c>
      <c r="AD42">
        <f>($C$31*$G$3)/(AC42*$G$3+(1-AC42)*$C$31)-273</f>
        <v>74.724955344774685</v>
      </c>
      <c r="AF42">
        <f t="shared" si="8"/>
        <v>0.40000000000000019</v>
      </c>
      <c r="AG42">
        <f>($D$31*$N$3)/(AF42*$N$3+(1-AF42)*$D$31)-273</f>
        <v>78.01263480376258</v>
      </c>
    </row>
    <row r="43" spans="2:33">
      <c r="G43" s="5"/>
      <c r="N43" s="5"/>
      <c r="AC43">
        <f t="shared" si="7"/>
        <v>0.4100000000000002</v>
      </c>
      <c r="AD43">
        <f>($C$31*$G$3)/(AC43*$G$3+(1-AC43)*$C$31)-273</f>
        <v>74.370995209178432</v>
      </c>
      <c r="AF43">
        <f t="shared" si="8"/>
        <v>0.4100000000000002</v>
      </c>
      <c r="AG43">
        <f>($D$31*$N$3)/(AF43*$N$3+(1-AF43)*$D$31)-273</f>
        <v>77.669755877845375</v>
      </c>
    </row>
    <row r="44" spans="2:33">
      <c r="AC44">
        <f t="shared" si="7"/>
        <v>0.42000000000000021</v>
      </c>
      <c r="AD44">
        <f>($C$31*$G$3)/(AC44*$G$3+(1-AC44)*$C$31)-273</f>
        <v>74.017754955034434</v>
      </c>
      <c r="AF44">
        <f t="shared" si="8"/>
        <v>0.42000000000000021</v>
      </c>
      <c r="AG44">
        <f>($D$31*$N$3)/(AF44*$N$3+(1-AF44)*$D$31)-273</f>
        <v>77.327546165606293</v>
      </c>
    </row>
    <row r="45" spans="2:33">
      <c r="AC45">
        <f>AC44+0.01</f>
        <v>0.43000000000000022</v>
      </c>
      <c r="AD45">
        <f>($C$31*$G$3)/(AC45*$G$3+(1-AC45)*$C$31)-273</f>
        <v>73.665232388439563</v>
      </c>
      <c r="AF45">
        <f>AF44+0.01</f>
        <v>0.43000000000000022</v>
      </c>
      <c r="AG45">
        <f>($D$31*$N$3)/(AF45*$N$3+(1-AF45)*$D$31)-273</f>
        <v>76.986003709749525</v>
      </c>
    </row>
    <row r="46" spans="2:33">
      <c r="AC46">
        <f t="shared" si="7"/>
        <v>0.44000000000000022</v>
      </c>
      <c r="AD46">
        <f>($C$31*$G$3)/(AC46*$G$3+(1-AC46)*$C$31)-273</f>
        <v>73.313425324396178</v>
      </c>
      <c r="AF46">
        <f t="shared" ref="AF46:AF102" si="12">AF45+0.01</f>
        <v>0.44000000000000022</v>
      </c>
      <c r="AG46">
        <f>($D$31*$N$3)/(AF46*$N$3+(1-AF46)*$D$31)-273</f>
        <v>76.645126560604638</v>
      </c>
    </row>
    <row r="47" spans="2:33">
      <c r="AC47">
        <f t="shared" si="7"/>
        <v>0.45000000000000023</v>
      </c>
      <c r="AD47">
        <f>($C$31*$G$3)/(AC47*$G$3+(1-AC47)*$C$31)-273</f>
        <v>72.962331586767675</v>
      </c>
      <c r="AF47">
        <f t="shared" si="12"/>
        <v>0.45000000000000023</v>
      </c>
      <c r="AG47">
        <f>($D$31*$N$3)/(AF47*$N$3+(1-AF47)*$D$31)-273</f>
        <v>76.304912776089452</v>
      </c>
    </row>
    <row r="48" spans="2:33">
      <c r="AC48">
        <f t="shared" si="7"/>
        <v>0.46000000000000024</v>
      </c>
      <c r="AD48">
        <f>($C$31*$G$3)/(AC48*$G$3+(1-AC48)*$C$31)-273</f>
        <v>72.611949008232898</v>
      </c>
      <c r="AF48">
        <f t="shared" si="12"/>
        <v>0.46000000000000024</v>
      </c>
      <c r="AG48">
        <f>($D$31*$N$3)/(AF48*$N$3+(1-AF48)*$D$31)-273</f>
        <v>75.965360421673495</v>
      </c>
    </row>
    <row r="49" spans="29:33">
      <c r="AC49">
        <f t="shared" si="7"/>
        <v>0.47000000000000025</v>
      </c>
      <c r="AD49">
        <f>($C$31*$G$3)/(AC49*$G$3+(1-AC49)*$C$31)-273</f>
        <v>72.262275430241914</v>
      </c>
      <c r="AF49">
        <f t="shared" si="12"/>
        <v>0.47000000000000025</v>
      </c>
      <c r="AG49">
        <f>($D$31*$N$3)/(AF49*$N$3+(1-AF49)*$D$31)-273</f>
        <v>75.626467570340651</v>
      </c>
    </row>
    <row r="50" spans="29:33">
      <c r="AC50">
        <f t="shared" si="7"/>
        <v>0.48000000000000026</v>
      </c>
      <c r="AD50">
        <f>($C$31*$G$3)/(AC50*$G$3+(1-AC50)*$C$31)-273</f>
        <v>71.913308702971676</v>
      </c>
      <c r="AF50">
        <f t="shared" si="12"/>
        <v>0.48000000000000026</v>
      </c>
      <c r="AG50">
        <f>($D$31*$N$3)/(AF50*$N$3+(1-AF50)*$D$31)-273</f>
        <v>75.288232302553411</v>
      </c>
    </row>
    <row r="51" spans="29:33">
      <c r="AC51">
        <f t="shared" si="7"/>
        <v>0.49000000000000027</v>
      </c>
      <c r="AD51">
        <f>($C$31*$G$3)/(AC51*$G$3+(1-AC51)*$C$31)-273</f>
        <v>71.565046685282027</v>
      </c>
      <c r="AF51">
        <f t="shared" si="12"/>
        <v>0.49000000000000027</v>
      </c>
      <c r="AG51">
        <f>($D$31*$N$3)/(AF51*$N$3+(1-AF51)*$D$31)-273</f>
        <v>74.950652706216317</v>
      </c>
    </row>
    <row r="52" spans="29:33">
      <c r="AC52">
        <f t="shared" si="7"/>
        <v>0.50000000000000022</v>
      </c>
      <c r="AD52">
        <f>($C$31*$G$3)/(AC52*$G$3+(1-AC52)*$C$31)-273</f>
        <v>71.217487244671645</v>
      </c>
      <c r="AF52">
        <f t="shared" si="12"/>
        <v>0.50000000000000022</v>
      </c>
      <c r="AG52">
        <f>($D$31*$N$3)/(AF52*$N$3+(1-AF52)*$D$31)-273</f>
        <v>74.613726876639873</v>
      </c>
    </row>
    <row r="53" spans="29:33">
      <c r="AC53">
        <f t="shared" si="7"/>
        <v>0.51000000000000023</v>
      </c>
      <c r="AD53">
        <f>($C$31*$G$3)/(AC53*$G$3+(1-AC53)*$C$31)-273</f>
        <v>70.870628257234671</v>
      </c>
      <c r="AF53">
        <f t="shared" si="12"/>
        <v>0.51000000000000023</v>
      </c>
      <c r="AG53">
        <f>($D$31*$N$3)/(AF53*$N$3+(1-AF53)*$D$31)-273</f>
        <v>74.277452916504899</v>
      </c>
    </row>
    <row r="54" spans="29:33">
      <c r="AC54">
        <f t="shared" si="7"/>
        <v>0.52000000000000024</v>
      </c>
      <c r="AD54">
        <f>($C$31*$G$3)/(AC54*$G$3+(1-AC54)*$C$31)-273</f>
        <v>70.524467607617453</v>
      </c>
      <c r="AF54">
        <f t="shared" si="12"/>
        <v>0.52000000000000024</v>
      </c>
      <c r="AG54">
        <f>($D$31*$N$3)/(AF54*$N$3+(1-AF54)*$D$31)-273</f>
        <v>73.941828935826607</v>
      </c>
    </row>
    <row r="55" spans="29:33">
      <c r="AC55">
        <f t="shared" si="7"/>
        <v>0.53000000000000025</v>
      </c>
      <c r="AD55">
        <f>($C$31*$G$3)/(AC55*$G$3+(1-AC55)*$C$31)-273</f>
        <v>70.179003188975628</v>
      </c>
      <c r="AF55">
        <f t="shared" si="12"/>
        <v>0.53000000000000025</v>
      </c>
      <c r="AG55">
        <f>($D$31*$N$3)/(AF55*$N$3+(1-AF55)*$D$31)-273</f>
        <v>73.606853051919757</v>
      </c>
    </row>
    <row r="56" spans="29:33">
      <c r="AC56">
        <f t="shared" si="7"/>
        <v>0.54000000000000026</v>
      </c>
      <c r="AD56">
        <f>($C$31*$G$3)/(AC56*$G$3+(1-AC56)*$C$31)-273</f>
        <v>69.834232902931262</v>
      </c>
      <c r="AF56">
        <f t="shared" si="12"/>
        <v>0.54000000000000026</v>
      </c>
      <c r="AG56">
        <f>($D$31*$N$3)/(AF56*$N$3+(1-AF56)*$D$31)-273</f>
        <v>73.272523389362675</v>
      </c>
    </row>
    <row r="57" spans="29:33">
      <c r="AC57">
        <f t="shared" si="7"/>
        <v>0.55000000000000027</v>
      </c>
      <c r="AD57">
        <f>($C$31*$G$3)/(AC57*$G$3+(1-AC57)*$C$31)-273</f>
        <v>69.490154659530333</v>
      </c>
      <c r="AF57">
        <f t="shared" si="12"/>
        <v>0.55000000000000027</v>
      </c>
      <c r="AG57">
        <f>($D$31*$N$3)/(AF57*$N$3+(1-AF57)*$D$31)-273</f>
        <v>72.938838079963148</v>
      </c>
    </row>
    <row r="58" spans="29:33">
      <c r="AC58">
        <f t="shared" si="7"/>
        <v>0.56000000000000028</v>
      </c>
      <c r="AD58">
        <f>($C$31*$G$3)/(AC58*$G$3+(1-AC58)*$C$31)-273</f>
        <v>69.146766377200493</v>
      </c>
      <c r="AF58">
        <f t="shared" si="12"/>
        <v>0.56000000000000028</v>
      </c>
      <c r="AG58">
        <f>($D$31*$N$3)/(AF58*$N$3+(1-AF58)*$D$31)-273</f>
        <v>72.605795262722893</v>
      </c>
    </row>
    <row r="59" spans="29:33">
      <c r="AC59">
        <f t="shared" si="7"/>
        <v>0.57000000000000028</v>
      </c>
      <c r="AD59">
        <f>($C$31*$G$3)/(AC59*$G$3+(1-AC59)*$C$31)-273</f>
        <v>68.80406598270946</v>
      </c>
      <c r="AF59">
        <f t="shared" si="12"/>
        <v>0.57000000000000028</v>
      </c>
      <c r="AG59">
        <f>($D$31*$N$3)/(AF59*$N$3+(1-AF59)*$D$31)-273</f>
        <v>72.273393083803001</v>
      </c>
    </row>
    <row r="60" spans="29:33">
      <c r="AC60">
        <f t="shared" si="7"/>
        <v>0.58000000000000029</v>
      </c>
      <c r="AD60">
        <f>($C$31*$G$3)/(AC60*$G$3+(1-AC60)*$C$31)-273</f>
        <v>68.462051411122616</v>
      </c>
      <c r="AF60">
        <f t="shared" si="12"/>
        <v>0.58000000000000029</v>
      </c>
      <c r="AG60">
        <f>($D$31*$N$3)/(AF60*$N$3+(1-AF60)*$D$31)-273</f>
        <v>71.941629696490338</v>
      </c>
    </row>
    <row r="61" spans="29:33">
      <c r="AC61">
        <f t="shared" si="7"/>
        <v>0.5900000000000003</v>
      </c>
      <c r="AD61">
        <f>($C$31*$G$3)/(AC61*$G$3+(1-AC61)*$C$31)-273</f>
        <v>68.120720605762131</v>
      </c>
      <c r="AF61">
        <f t="shared" si="12"/>
        <v>0.5900000000000003</v>
      </c>
      <c r="AG61">
        <f>($D$31*$N$3)/(AF61*$N$3+(1-AF61)*$D$31)-273</f>
        <v>71.610503261162194</v>
      </c>
    </row>
    <row r="62" spans="29:33">
      <c r="AC62">
        <f t="shared" si="7"/>
        <v>0.60000000000000031</v>
      </c>
      <c r="AD62">
        <f>($C$31*$G$3)/(AC62*$G$3+(1-AC62)*$C$31)-273</f>
        <v>67.780071518165357</v>
      </c>
      <c r="AF62">
        <f t="shared" si="12"/>
        <v>0.60000000000000031</v>
      </c>
      <c r="AG62">
        <f>($D$31*$N$3)/(AF62*$N$3+(1-AF62)*$D$31)-273</f>
        <v>71.28001194525342</v>
      </c>
    </row>
    <row r="63" spans="29:33">
      <c r="AC63">
        <f t="shared" si="7"/>
        <v>0.61000000000000032</v>
      </c>
      <c r="AD63">
        <f>($C$31*$G$3)/(AC63*$G$3+(1-AC63)*$C$31)-273</f>
        <v>67.440102108044186</v>
      </c>
      <c r="AF63">
        <f t="shared" si="12"/>
        <v>0.61000000000000032</v>
      </c>
      <c r="AG63">
        <f>($D$31*$N$3)/(AF63*$N$3+(1-AF63)*$D$31)-273</f>
        <v>70.950153923221535</v>
      </c>
    </row>
    <row r="64" spans="29:33">
      <c r="AC64">
        <f t="shared" si="7"/>
        <v>0.62000000000000033</v>
      </c>
      <c r="AD64">
        <f>($C$31*$G$3)/(AC64*$G$3+(1-AC64)*$C$31)-273</f>
        <v>67.100810343244063</v>
      </c>
      <c r="AF64">
        <f t="shared" si="12"/>
        <v>0.62000000000000033</v>
      </c>
      <c r="AG64">
        <f>($D$31*$N$3)/(AF64*$N$3+(1-AF64)*$D$31)-273</f>
        <v>70.620927376513976</v>
      </c>
    </row>
    <row r="65" spans="29:33">
      <c r="AC65">
        <f t="shared" si="7"/>
        <v>0.63000000000000034</v>
      </c>
      <c r="AD65">
        <f>($C$31*$G$3)/(AC65*$G$3+(1-AC65)*$C$31)-273</f>
        <v>66.762194199703515</v>
      </c>
      <c r="AF65">
        <f t="shared" si="12"/>
        <v>0.63000000000000034</v>
      </c>
      <c r="AG65">
        <f>($D$31*$N$3)/(AF65*$N$3+(1-AF65)*$D$31)-273</f>
        <v>70.292330493534223</v>
      </c>
    </row>
    <row r="66" spans="29:33">
      <c r="AC66">
        <f t="shared" si="7"/>
        <v>0.64000000000000035</v>
      </c>
      <c r="AD66">
        <f>($C$31*$G$3)/(AC66*$G$3+(1-AC66)*$C$31)-273</f>
        <v>66.424251661413905</v>
      </c>
      <c r="AF66">
        <f t="shared" si="12"/>
        <v>0.64000000000000035</v>
      </c>
      <c r="AG66">
        <f>($D$31*$N$3)/(AF66*$N$3+(1-AF66)*$D$31)-273</f>
        <v>69.964361469608718</v>
      </c>
    </row>
    <row r="67" spans="29:33">
      <c r="AC67">
        <f t="shared" si="7"/>
        <v>0.65000000000000036</v>
      </c>
      <c r="AD67">
        <f>($C$31*$G$3)/(AC67*$G$3+(1-AC67)*$C$31)-273</f>
        <v>66.086980720379643</v>
      </c>
      <c r="AF67">
        <f t="shared" si="12"/>
        <v>0.65000000000000036</v>
      </c>
      <c r="AG67">
        <f>($D$31*$N$3)/(AF67*$N$3+(1-AF67)*$D$31)-273</f>
        <v>69.63701850695378</v>
      </c>
    </row>
    <row r="68" spans="29:33">
      <c r="AC68">
        <f t="shared" ref="AC68:AC102" si="13">AC67+0.01</f>
        <v>0.66000000000000036</v>
      </c>
      <c r="AD68">
        <f>($C$31*$G$3)/(AC68*$G$3+(1-AC68)*$C$31)-273</f>
        <v>65.750379376578167</v>
      </c>
      <c r="AF68">
        <f t="shared" si="12"/>
        <v>0.66000000000000036</v>
      </c>
      <c r="AG68">
        <f>($D$31*$N$3)/(AF68*$N$3+(1-AF68)*$D$31)-273</f>
        <v>69.310299814642804</v>
      </c>
    </row>
    <row r="69" spans="29:33">
      <c r="AC69">
        <f t="shared" si="13"/>
        <v>0.67000000000000037</v>
      </c>
      <c r="AD69">
        <f>($C$31*$G$3)/(AC69*$G$3+(1-AC69)*$C$31)-273</f>
        <v>65.414445637920494</v>
      </c>
      <c r="AF69">
        <f t="shared" si="12"/>
        <v>0.67000000000000037</v>
      </c>
      <c r="AG69">
        <f>($D$31*$N$3)/(AF69*$N$3+(1-AF69)*$D$31)-273</f>
        <v>68.984203608573523</v>
      </c>
    </row>
    <row r="70" spans="29:33">
      <c r="AC70">
        <f t="shared" si="13"/>
        <v>0.68000000000000038</v>
      </c>
      <c r="AD70">
        <f>($C$31*$G$3)/(AC70*$G$3+(1-AC70)*$C$31)-273</f>
        <v>65.079177520211715</v>
      </c>
      <c r="AF70">
        <f t="shared" si="12"/>
        <v>0.68000000000000038</v>
      </c>
      <c r="AG70">
        <f>($D$31*$N$3)/(AF70*$N$3+(1-AF70)*$D$31)-273</f>
        <v>68.658728111435607</v>
      </c>
    </row>
    <row r="71" spans="29:33">
      <c r="AC71">
        <f t="shared" si="13"/>
        <v>0.69000000000000039</v>
      </c>
      <c r="AD71">
        <f>($C$31*$G$3)/(AC71*$G$3+(1-AC71)*$C$31)-273</f>
        <v>64.744573047112567</v>
      </c>
      <c r="AF71">
        <f t="shared" si="12"/>
        <v>0.69000000000000039</v>
      </c>
      <c r="AG71">
        <f>($D$31*$N$3)/(AF71*$N$3+(1-AF71)*$D$31)-273</f>
        <v>68.333871552678374</v>
      </c>
    </row>
    <row r="72" spans="29:33">
      <c r="AC72">
        <f t="shared" si="13"/>
        <v>0.7000000000000004</v>
      </c>
      <c r="AD72">
        <f>($C$31*$G$3)/(AC72*$G$3+(1-AC72)*$C$31)-273</f>
        <v>64.410630250099643</v>
      </c>
      <c r="AF72">
        <f t="shared" si="12"/>
        <v>0.7000000000000004</v>
      </c>
      <c r="AG72">
        <f>($D$31*$N$3)/(AF72*$N$3+(1-AF72)*$D$31)-273</f>
        <v>68.009632168478618</v>
      </c>
    </row>
    <row r="73" spans="29:33">
      <c r="AC73">
        <f t="shared" si="13"/>
        <v>0.71000000000000041</v>
      </c>
      <c r="AD73">
        <f>($C$31*$G$3)/(AC73*$G$3+(1-AC73)*$C$31)-273</f>
        <v>64.077347168427764</v>
      </c>
      <c r="AF73">
        <f t="shared" si="12"/>
        <v>0.71000000000000041</v>
      </c>
      <c r="AG73">
        <f>($D$31*$N$3)/(AF73*$N$3+(1-AF73)*$D$31)-273</f>
        <v>67.686008201708773</v>
      </c>
    </row>
    <row r="74" spans="29:33">
      <c r="AC74">
        <f t="shared" si="13"/>
        <v>0.72000000000000042</v>
      </c>
      <c r="AD74">
        <f>($C$31*$G$3)/(AC74*$G$3+(1-AC74)*$C$31)-273</f>
        <v>63.744721849090865</v>
      </c>
      <c r="AF74">
        <f t="shared" si="12"/>
        <v>0.72000000000000042</v>
      </c>
      <c r="AG74">
        <f>($D$31*$N$3)/(AF74*$N$3+(1-AF74)*$D$31)-273</f>
        <v>67.362997901905089</v>
      </c>
    </row>
    <row r="75" spans="29:33">
      <c r="AC75">
        <f t="shared" si="13"/>
        <v>0.73000000000000043</v>
      </c>
      <c r="AD75">
        <f>($C$31*$G$3)/(AC75*$G$3+(1-AC75)*$C$31)-273</f>
        <v>63.412752346784146</v>
      </c>
      <c r="AF75">
        <f t="shared" si="12"/>
        <v>0.73000000000000043</v>
      </c>
      <c r="AG75">
        <f>($D$31*$N$3)/(AF75*$N$3+(1-AF75)*$D$31)-273</f>
        <v>67.040599525236019</v>
      </c>
    </row>
    <row r="76" spans="29:33">
      <c r="AC76">
        <f t="shared" si="13"/>
        <v>0.74000000000000044</v>
      </c>
      <c r="AD76">
        <f>($C$31*$G$3)/(AC76*$G$3+(1-AC76)*$C$31)-273</f>
        <v>63.081436723866318</v>
      </c>
      <c r="AF76">
        <f t="shared" si="12"/>
        <v>0.74000000000000044</v>
      </c>
      <c r="AG76">
        <f>($D$31*$N$3)/(AF76*$N$3+(1-AF76)*$D$31)-273</f>
        <v>66.71881133447107</v>
      </c>
    </row>
    <row r="77" spans="29:33">
      <c r="AC77">
        <f t="shared" si="13"/>
        <v>0.75000000000000044</v>
      </c>
      <c r="AD77">
        <f>($C$31*$G$3)/(AC77*$G$3+(1-AC77)*$C$31)-273</f>
        <v>62.75077305032147</v>
      </c>
      <c r="AF77">
        <f t="shared" si="12"/>
        <v>0.75000000000000044</v>
      </c>
      <c r="AG77">
        <f>($D$31*$N$3)/(AF77*$N$3+(1-AF77)*$D$31)-273</f>
        <v>66.397631598949488</v>
      </c>
    </row>
    <row r="78" spans="29:33">
      <c r="AC78">
        <f t="shared" si="13"/>
        <v>0.76000000000000045</v>
      </c>
      <c r="AD78">
        <f>($C$31*$G$3)/(AC78*$G$3+(1-AC78)*$C$31)-273</f>
        <v>62.420759403721945</v>
      </c>
      <c r="AF78">
        <f t="shared" si="12"/>
        <v>0.76000000000000045</v>
      </c>
      <c r="AG78">
        <f>($D$31*$N$3)/(AF78*$N$3+(1-AF78)*$D$31)-273</f>
        <v>66.077058594549158</v>
      </c>
    </row>
    <row r="79" spans="29:33">
      <c r="AC79">
        <f t="shared" si="13"/>
        <v>0.77000000000000046</v>
      </c>
      <c r="AD79">
        <f>($C$31*$G$3)/(AC79*$G$3+(1-AC79)*$C$31)-273</f>
        <v>62.091393869191108</v>
      </c>
      <c r="AF79">
        <f t="shared" si="12"/>
        <v>0.77000000000000046</v>
      </c>
      <c r="AG79">
        <f>($D$31*$N$3)/(AF79*$N$3+(1-AF79)*$D$31)-273</f>
        <v>65.757090603655513</v>
      </c>
    </row>
    <row r="80" spans="29:33">
      <c r="AC80">
        <f t="shared" si="13"/>
        <v>0.78000000000000047</v>
      </c>
      <c r="AD80">
        <f>($C$31*$G$3)/(AC80*$G$3+(1-AC80)*$C$31)-273</f>
        <v>61.762674539365889</v>
      </c>
      <c r="AF80">
        <f t="shared" si="12"/>
        <v>0.78000000000000047</v>
      </c>
      <c r="AG80">
        <f>($D$31*$N$3)/(AF80*$N$3+(1-AF80)*$D$31)-273</f>
        <v>65.43772591513158</v>
      </c>
    </row>
    <row r="81" spans="29:33">
      <c r="AC81">
        <f t="shared" si="13"/>
        <v>0.79000000000000048</v>
      </c>
      <c r="AD81">
        <f>($C$31*$G$3)/(AC81*$G$3+(1-AC81)*$C$31)-273</f>
        <v>61.434599514360571</v>
      </c>
      <c r="AF81">
        <f t="shared" si="12"/>
        <v>0.79000000000000048</v>
      </c>
      <c r="AG81">
        <f>($D$31*$N$3)/(AF81*$N$3+(1-AF81)*$D$31)-273</f>
        <v>65.118962824286825</v>
      </c>
    </row>
    <row r="82" spans="29:33">
      <c r="AC82">
        <f t="shared" si="13"/>
        <v>0.80000000000000049</v>
      </c>
      <c r="AD82">
        <f>($C$31*$G$3)/(AC82*$G$3+(1-AC82)*$C$31)-273</f>
        <v>61.107166901729613</v>
      </c>
      <c r="AF82">
        <f t="shared" si="12"/>
        <v>0.80000000000000049</v>
      </c>
      <c r="AG82">
        <f>($D$31*$N$3)/(AF82*$N$3+(1-AF82)*$D$31)-273</f>
        <v>64.800799632846861</v>
      </c>
    </row>
    <row r="83" spans="29:33">
      <c r="AC83">
        <f t="shared" si="13"/>
        <v>0.8100000000000005</v>
      </c>
      <c r="AD83">
        <f>($C$31*$G$3)/(AC83*$G$3+(1-AC83)*$C$31)-273</f>
        <v>60.780374816431618</v>
      </c>
      <c r="AF83">
        <f t="shared" si="12"/>
        <v>0.8100000000000005</v>
      </c>
      <c r="AG83">
        <f>($D$31*$N$3)/(AF83*$N$3+(1-AF83)*$D$31)-273</f>
        <v>64.483234648923883</v>
      </c>
    </row>
    <row r="84" spans="29:33">
      <c r="AC84">
        <f t="shared" si="13"/>
        <v>0.82000000000000051</v>
      </c>
      <c r="AD84">
        <f>($C$31*$G$3)/(AC84*$G$3+(1-AC84)*$C$31)-273</f>
        <v>60.454221380793115</v>
      </c>
      <c r="AF84">
        <f t="shared" si="12"/>
        <v>0.82000000000000051</v>
      </c>
      <c r="AG84">
        <f>($D$31*$N$3)/(AF84*$N$3+(1-AF84)*$D$31)-273</f>
        <v>64.166266186985865</v>
      </c>
    </row>
    <row r="85" spans="29:33">
      <c r="AC85">
        <f t="shared" si="13"/>
        <v>0.83000000000000052</v>
      </c>
      <c r="AD85">
        <f>($C$31*$G$3)/(AC85*$G$3+(1-AC85)*$C$31)-273</f>
        <v>60.128704724472527</v>
      </c>
      <c r="AF85">
        <f t="shared" si="12"/>
        <v>0.83000000000000052</v>
      </c>
      <c r="AG85">
        <f>($D$31*$N$3)/(AF85*$N$3+(1-AF85)*$D$31)-273</f>
        <v>63.849892567827396</v>
      </c>
    </row>
    <row r="86" spans="29:33">
      <c r="AC86">
        <f t="shared" si="13"/>
        <v>0.84000000000000052</v>
      </c>
      <c r="AD86">
        <f>($C$31*$G$3)/(AC86*$G$3+(1-AC86)*$C$31)-273</f>
        <v>59.803822984424357</v>
      </c>
      <c r="AF86">
        <f t="shared" si="12"/>
        <v>0.84000000000000052</v>
      </c>
      <c r="AG86">
        <f>($D$31*$N$3)/(AF86*$N$3+(1-AF86)*$D$31)-273</f>
        <v>63.534112118539554</v>
      </c>
    </row>
    <row r="87" spans="29:33">
      <c r="AC87">
        <f t="shared" si="13"/>
        <v>0.85000000000000053</v>
      </c>
      <c r="AD87">
        <f>($C$31*$G$3)/(AC87*$G$3+(1-AC87)*$C$31)-273</f>
        <v>59.479574304863718</v>
      </c>
      <c r="AF87">
        <f t="shared" si="12"/>
        <v>0.85000000000000053</v>
      </c>
      <c r="AG87">
        <f>($D$31*$N$3)/(AF87*$N$3+(1-AF87)*$D$31)-273</f>
        <v>63.218923172480629</v>
      </c>
    </row>
    <row r="88" spans="29:33">
      <c r="AC88">
        <f t="shared" si="13"/>
        <v>0.86000000000000054</v>
      </c>
      <c r="AD88">
        <f>($C$31*$G$3)/(AC88*$G$3+(1-AC88)*$C$31)-273</f>
        <v>59.155956837231145</v>
      </c>
      <c r="AF88">
        <f t="shared" si="12"/>
        <v>0.86000000000000054</v>
      </c>
      <c r="AG88">
        <f>($D$31*$N$3)/(AF88*$N$3+(1-AF88)*$D$31)-273</f>
        <v>62.904324069247139</v>
      </c>
    </row>
    <row r="89" spans="29:33">
      <c r="AC89">
        <f t="shared" si="13"/>
        <v>0.87000000000000055</v>
      </c>
      <c r="AD89">
        <f>($C$31*$G$3)/(AC89*$G$3+(1-AC89)*$C$31)-273</f>
        <v>58.832968740157128</v>
      </c>
      <c r="AF89">
        <f t="shared" si="12"/>
        <v>0.87000000000000055</v>
      </c>
      <c r="AG89">
        <f>($D$31*$N$3)/(AF89*$N$3+(1-AF89)*$D$31)-273</f>
        <v>62.590313154643809</v>
      </c>
    </row>
    <row r="90" spans="29:33">
      <c r="AC90">
        <f t="shared" si="13"/>
        <v>0.88000000000000056</v>
      </c>
      <c r="AD90">
        <f>($C$31*$G$3)/(AC90*$G$3+(1-AC90)*$C$31)-273</f>
        <v>58.510608179427607</v>
      </c>
      <c r="AF90">
        <f t="shared" si="12"/>
        <v>0.88000000000000056</v>
      </c>
      <c r="AG90">
        <f>($D$31*$N$3)/(AF90*$N$3+(1-AF90)*$D$31)-273</f>
        <v>62.276888780655554</v>
      </c>
    </row>
    <row r="91" spans="29:33">
      <c r="AC91">
        <f t="shared" si="13"/>
        <v>0.89000000000000057</v>
      </c>
      <c r="AD91">
        <f>($C$31*$G$3)/(AC91*$G$3+(1-AC91)*$C$31)-273</f>
        <v>58.188873327948727</v>
      </c>
      <c r="AF91">
        <f t="shared" si="12"/>
        <v>0.89000000000000057</v>
      </c>
      <c r="AG91">
        <f>($D$31*$N$3)/(AF91*$N$3+(1-AF91)*$D$31)-273</f>
        <v>61.964049305417916</v>
      </c>
    </row>
    <row r="92" spans="29:33">
      <c r="AC92">
        <f t="shared" si="13"/>
        <v>0.90000000000000058</v>
      </c>
      <c r="AD92">
        <f>($C$31*$G$3)/(AC92*$G$3+(1-AC92)*$C$31)-273</f>
        <v>57.86776236571302</v>
      </c>
      <c r="AF92">
        <f t="shared" si="12"/>
        <v>0.90000000000000058</v>
      </c>
      <c r="AG92">
        <f>($D$31*$N$3)/(AF92*$N$3+(1-AF92)*$D$31)-273</f>
        <v>61.651793093188871</v>
      </c>
    </row>
    <row r="93" spans="29:33">
      <c r="AC93">
        <f t="shared" si="13"/>
        <v>0.91000000000000059</v>
      </c>
      <c r="AD93">
        <f>($C$31*$G$3)/(AC93*$G$3+(1-AC93)*$C$31)-273</f>
        <v>57.547273479764328</v>
      </c>
      <c r="AF93">
        <f t="shared" si="12"/>
        <v>0.91000000000000059</v>
      </c>
      <c r="AG93">
        <f>($D$31*$N$3)/(AF93*$N$3+(1-AF93)*$D$31)-273</f>
        <v>61.34011851431984</v>
      </c>
    </row>
    <row r="94" spans="29:33">
      <c r="AC94">
        <f t="shared" si="13"/>
        <v>0.9200000000000006</v>
      </c>
      <c r="AD94">
        <f>($C$31*$G$3)/(AC94*$G$3+(1-AC94)*$C$31)-273</f>
        <v>57.2274048641641</v>
      </c>
      <c r="AF94">
        <f t="shared" si="12"/>
        <v>0.9200000000000006</v>
      </c>
      <c r="AG94">
        <f>($D$31*$N$3)/(AF94*$N$3+(1-AF94)*$D$31)-273</f>
        <v>61.029023945228005</v>
      </c>
    </row>
    <row r="95" spans="29:33">
      <c r="AC95">
        <f t="shared" si="13"/>
        <v>0.9300000000000006</v>
      </c>
      <c r="AD95">
        <f>($C$31*$G$3)/(AC95*$G$3+(1-AC95)*$C$31)-273</f>
        <v>56.908154719957565</v>
      </c>
      <c r="AF95">
        <f t="shared" si="12"/>
        <v>0.9300000000000006</v>
      </c>
      <c r="AG95">
        <f>($D$31*$N$3)/(AF95*$N$3+(1-AF95)*$D$31)-273</f>
        <v>60.718507768367488</v>
      </c>
    </row>
    <row r="96" spans="29:33">
      <c r="AC96">
        <f t="shared" si="13"/>
        <v>0.94000000000000061</v>
      </c>
      <c r="AD96">
        <f>($C$31*$G$3)/(AC96*$G$3+(1-AC96)*$C$31)-273</f>
        <v>56.589521255139744</v>
      </c>
      <c r="AF96">
        <f t="shared" si="12"/>
        <v>0.94000000000000061</v>
      </c>
      <c r="AG96">
        <f>($D$31*$N$3)/(AF96*$N$3+(1-AF96)*$D$31)-273</f>
        <v>60.408568372201557</v>
      </c>
    </row>
    <row r="97" spans="29:34">
      <c r="AC97">
        <f t="shared" si="13"/>
        <v>0.95000000000000062</v>
      </c>
      <c r="AD97">
        <f>($C$31*$G$3)/(AC97*$G$3+(1-AC97)*$C$31)-273</f>
        <v>56.271502684622078</v>
      </c>
      <c r="AF97">
        <f t="shared" si="12"/>
        <v>0.95000000000000062</v>
      </c>
      <c r="AG97">
        <f>($D$31*$N$3)/(AF97*$N$3+(1-AF97)*$D$31)-273</f>
        <v>60.099204151174774</v>
      </c>
    </row>
    <row r="98" spans="29:34">
      <c r="AC98">
        <f t="shared" si="13"/>
        <v>0.96000000000000063</v>
      </c>
      <c r="AD98">
        <f>($C$31*$G$3)/(AC98*$G$3+(1-AC98)*$C$31)-273</f>
        <v>55.954097230198954</v>
      </c>
      <c r="AF98">
        <f t="shared" si="12"/>
        <v>0.96000000000000063</v>
      </c>
      <c r="AG98">
        <f>($D$31*$N$3)/(AF98*$N$3+(1-AF98)*$D$31)-273</f>
        <v>59.790413505685365</v>
      </c>
    </row>
    <row r="99" spans="29:34">
      <c r="AC99">
        <f t="shared" si="13"/>
        <v>0.97000000000000064</v>
      </c>
      <c r="AD99">
        <f>($C$31*$G$3)/(AC99*$G$3+(1-AC99)*$C$31)-273</f>
        <v>55.63730312051473</v>
      </c>
      <c r="AF99">
        <f t="shared" si="12"/>
        <v>0.97000000000000064</v>
      </c>
      <c r="AG99">
        <f>($D$31*$N$3)/(AF99*$N$3+(1-AF99)*$D$31)-273</f>
        <v>59.482194842057311</v>
      </c>
    </row>
    <row r="100" spans="29:34">
      <c r="AC100">
        <f t="shared" si="13"/>
        <v>0.98000000000000065</v>
      </c>
      <c r="AD100">
        <f>($C$31*$G$3)/(AC100*$G$3+(1-AC100)*$C$31)-273</f>
        <v>55.321118591030711</v>
      </c>
      <c r="AF100">
        <f t="shared" si="12"/>
        <v>0.98000000000000065</v>
      </c>
      <c r="AG100">
        <f>($D$31*$N$3)/(AF100*$N$3+(1-AF100)*$D$31)-273</f>
        <v>59.174546572513464</v>
      </c>
    </row>
    <row r="101" spans="29:34">
      <c r="AC101">
        <f t="shared" si="13"/>
        <v>0.99000000000000066</v>
      </c>
      <c r="AD101">
        <f>($C$31*$G$3)/(AC101*$G$3+(1-AC101)*$C$31)-273</f>
        <v>55.00554188399235</v>
      </c>
      <c r="AF101">
        <f t="shared" si="12"/>
        <v>0.99000000000000066</v>
      </c>
      <c r="AG101">
        <f>($D$31*$N$3)/(AF101*$N$3+(1-AF101)*$D$31)-273</f>
        <v>58.867467115147633</v>
      </c>
    </row>
    <row r="102" spans="29:34">
      <c r="AC102">
        <f t="shared" si="13"/>
        <v>1.0000000000000007</v>
      </c>
      <c r="AD102">
        <f>($C$31*$G$3)/(AC102*$G$3+(1-AC102)*$C$31)-273</f>
        <v>54.690571248396736</v>
      </c>
      <c r="AF102">
        <f t="shared" si="12"/>
        <v>1.0000000000000007</v>
      </c>
      <c r="AG102">
        <f>($D$31*$N$3)/(AF102*$N$3+(1-AF102)*$D$31)-273</f>
        <v>58.560954893898156</v>
      </c>
    </row>
    <row r="103" spans="29:34">
      <c r="AC103">
        <f>D3</f>
        <v>0</v>
      </c>
      <c r="AE103">
        <f>E3</f>
        <v>89.5</v>
      </c>
      <c r="AF103">
        <f>D3</f>
        <v>0</v>
      </c>
      <c r="AH103">
        <f>F3</f>
        <v>92.3</v>
      </c>
    </row>
    <row r="104" spans="29:34">
      <c r="AC104">
        <f>D4</f>
        <v>0.29477611940298509</v>
      </c>
      <c r="AE104">
        <f>E4</f>
        <v>78.900000000000006</v>
      </c>
      <c r="AF104">
        <f>D4</f>
        <v>0.29477611940298509</v>
      </c>
      <c r="AH104">
        <f>F4</f>
        <v>81.7</v>
      </c>
    </row>
    <row r="105" spans="29:34">
      <c r="AC105">
        <f>D5</f>
        <v>0.50132625994694968</v>
      </c>
      <c r="AE105">
        <f>E5</f>
        <v>69.8</v>
      </c>
      <c r="AF105">
        <f>D5</f>
        <v>0.50132625994694968</v>
      </c>
      <c r="AH105">
        <f>F5</f>
        <v>74.3</v>
      </c>
    </row>
    <row r="106" spans="29:34">
      <c r="AC106">
        <f>D6</f>
        <v>0.39841269841269839</v>
      </c>
      <c r="AE106">
        <f>E6</f>
        <v>75.400000000000006</v>
      </c>
      <c r="AF106">
        <f>D6</f>
        <v>0.39841269841269839</v>
      </c>
      <c r="AH106">
        <f>F6</f>
        <v>78.2</v>
      </c>
    </row>
    <row r="107" spans="29:34">
      <c r="AC107">
        <f>D7</f>
        <v>0.60166840458811255</v>
      </c>
      <c r="AE107">
        <f>E7</f>
        <v>67.2</v>
      </c>
      <c r="AF107">
        <f>D7</f>
        <v>0.60166840458811255</v>
      </c>
      <c r="AH107">
        <f>F7</f>
        <v>71</v>
      </c>
    </row>
    <row r="108" spans="29:34">
      <c r="AC108">
        <f>D8</f>
        <v>0.70071827613727056</v>
      </c>
      <c r="AE108">
        <f>E8</f>
        <v>64.900000000000006</v>
      </c>
      <c r="AF108">
        <f>D8</f>
        <v>0.70071827613727056</v>
      </c>
      <c r="AH108">
        <f>F8</f>
        <v>68.3</v>
      </c>
    </row>
    <row r="109" spans="29:34">
      <c r="AC109">
        <f>D9</f>
        <v>0</v>
      </c>
      <c r="AE109">
        <f>E9</f>
        <v>0</v>
      </c>
      <c r="AF109">
        <f>D9</f>
        <v>0</v>
      </c>
      <c r="AH109">
        <f>F9</f>
        <v>0</v>
      </c>
    </row>
    <row r="110" spans="29:34">
      <c r="AC110">
        <f>D10</f>
        <v>0</v>
      </c>
      <c r="AE110">
        <f>E10</f>
        <v>0</v>
      </c>
      <c r="AF110">
        <f>D10</f>
        <v>0</v>
      </c>
      <c r="AH110">
        <f>F10</f>
        <v>0</v>
      </c>
    </row>
    <row r="111" spans="29:34">
      <c r="AC111">
        <f>D11</f>
        <v>0</v>
      </c>
      <c r="AE111">
        <f>E11</f>
        <v>0</v>
      </c>
      <c r="AF111">
        <f>D11</f>
        <v>0</v>
      </c>
      <c r="AH111">
        <f>F11</f>
        <v>0</v>
      </c>
    </row>
    <row r="112" spans="29:34">
      <c r="AC112">
        <f>D12</f>
        <v>0</v>
      </c>
      <c r="AE112">
        <f>E12</f>
        <v>0</v>
      </c>
      <c r="AF112">
        <f>D12</f>
        <v>0</v>
      </c>
      <c r="AH112">
        <f>F12</f>
        <v>0</v>
      </c>
    </row>
    <row r="113" spans="29:34">
      <c r="AC113">
        <f>D13</f>
        <v>0</v>
      </c>
      <c r="AE113">
        <f>E13</f>
        <v>0</v>
      </c>
      <c r="AF113">
        <f>D13</f>
        <v>0</v>
      </c>
      <c r="AH113">
        <f>F13</f>
        <v>0</v>
      </c>
    </row>
    <row r="114" spans="29:34">
      <c r="AC114">
        <f>D14</f>
        <v>0</v>
      </c>
      <c r="AE114">
        <f>E14</f>
        <v>0</v>
      </c>
      <c r="AF114">
        <f>D14</f>
        <v>0</v>
      </c>
      <c r="AH114">
        <f>F14</f>
        <v>0</v>
      </c>
    </row>
    <row r="115" spans="29:34">
      <c r="AC115">
        <f>D15</f>
        <v>0</v>
      </c>
      <c r="AE115">
        <f>E15</f>
        <v>0</v>
      </c>
      <c r="AF115">
        <f>D15</f>
        <v>0</v>
      </c>
      <c r="AH115">
        <f>F15</f>
        <v>0</v>
      </c>
    </row>
    <row r="116" spans="29:34">
      <c r="AC116">
        <f>D16</f>
        <v>0</v>
      </c>
      <c r="AE116">
        <f>E16</f>
        <v>0</v>
      </c>
      <c r="AF116">
        <f>D16</f>
        <v>0</v>
      </c>
      <c r="AH116">
        <f>F16</f>
        <v>0</v>
      </c>
    </row>
    <row r="117" spans="29:34">
      <c r="AC117">
        <f>D17</f>
        <v>0</v>
      </c>
      <c r="AE117">
        <f>E17</f>
        <v>0</v>
      </c>
      <c r="AF117">
        <f>D17</f>
        <v>0</v>
      </c>
      <c r="AH117">
        <f>F17</f>
        <v>0</v>
      </c>
    </row>
    <row r="118" spans="29:34">
      <c r="AC118">
        <f>D18</f>
        <v>0</v>
      </c>
      <c r="AE118">
        <f>E18</f>
        <v>0</v>
      </c>
      <c r="AF118">
        <f>D18</f>
        <v>0</v>
      </c>
      <c r="AH118">
        <f>F18</f>
        <v>0</v>
      </c>
    </row>
    <row r="119" spans="29:34">
      <c r="AC119">
        <f>D19</f>
        <v>0</v>
      </c>
      <c r="AE119">
        <f>E19</f>
        <v>0</v>
      </c>
      <c r="AF119">
        <f>D19</f>
        <v>0</v>
      </c>
      <c r="AH119">
        <f>F19</f>
        <v>0</v>
      </c>
    </row>
    <row r="120" spans="29:34">
      <c r="AC120">
        <f>D20</f>
        <v>0</v>
      </c>
      <c r="AE120">
        <f>E20</f>
        <v>0</v>
      </c>
      <c r="AF120">
        <f>D20</f>
        <v>0</v>
      </c>
      <c r="AH120">
        <f>F20</f>
        <v>0</v>
      </c>
    </row>
    <row r="121" spans="29:34">
      <c r="AC121">
        <f>D21</f>
        <v>0</v>
      </c>
      <c r="AE121">
        <f>E21</f>
        <v>0</v>
      </c>
      <c r="AF121">
        <f>D21</f>
        <v>0</v>
      </c>
      <c r="AH121">
        <f>F21</f>
        <v>0</v>
      </c>
    </row>
    <row r="122" spans="29:34">
      <c r="AC122">
        <f>D22</f>
        <v>0</v>
      </c>
      <c r="AE122">
        <f>E22</f>
        <v>0</v>
      </c>
      <c r="AF122">
        <f>D22</f>
        <v>0</v>
      </c>
      <c r="AH122">
        <f>F22</f>
        <v>0</v>
      </c>
    </row>
  </sheetData>
  <sheetProtection sheet="1" scenarios="1"/>
  <mergeCells count="4">
    <mergeCell ref="C29:D29"/>
    <mergeCell ref="N29:S29"/>
    <mergeCell ref="N30:S30"/>
    <mergeCell ref="N31:S31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F4CBE-FFD8-45BD-9225-5444379C0C91}">
  <dimension ref="A1"/>
  <sheetViews>
    <sheetView workbookViewId="0">
      <selection activeCell="C22" sqref="C22"/>
    </sheetView>
  </sheetViews>
  <sheetFormatPr defaultRowHeight="17.649999999999999"/>
  <sheetData/>
  <sheetProtection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Tg estimation of unknown sample</vt:lpstr>
      <vt:lpstr>Definition of 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Youichi Tsuchiya</dc:creator>
  <cp:lastModifiedBy>Youichi Tsuchiya</cp:lastModifiedBy>
  <dcterms:created xsi:type="dcterms:W3CDTF">2015-06-05T18:19:34Z</dcterms:created>
  <dcterms:modified xsi:type="dcterms:W3CDTF">2022-09-05T04:42:30Z</dcterms:modified>
</cp:coreProperties>
</file>