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芳香烃\rebuttal2\"/>
    </mc:Choice>
  </mc:AlternateContent>
  <xr:revisionPtr revIDLastSave="0" documentId="13_ncr:1_{23C3F969-8A4B-4B30-B7B0-159BF79232B5}" xr6:coauthVersionLast="36" xr6:coauthVersionMax="47" xr10:uidLastSave="{00000000-0000-0000-0000-000000000000}"/>
  <bookViews>
    <workbookView xWindow="-105" yWindow="-105" windowWidth="20715" windowHeight="13275" firstSheet="1" activeTab="1" xr2:uid="{FE6BE1DE-971C-42E4-8F49-E865AED6FF73}"/>
  </bookViews>
  <sheets>
    <sheet name="Species-Non-oxygenated-species" sheetId="1" r:id="rId1"/>
    <sheet name="Species-oxygenated-species" sheetId="2" r:id="rId2"/>
    <sheet name="Radicals" sheetId="3" r:id="rId3"/>
    <sheet name="NNI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AK3" i="2"/>
  <c r="AJ3" i="2"/>
  <c r="C22" i="2"/>
  <c r="C4" i="2"/>
  <c r="C2" i="2"/>
  <c r="C3" i="2"/>
  <c r="M3" i="2"/>
  <c r="M22" i="2"/>
  <c r="M4" i="2"/>
  <c r="M2" i="2"/>
  <c r="AC16" i="4"/>
  <c r="AD16" i="4"/>
  <c r="AE16" i="4"/>
  <c r="AF16" i="4"/>
  <c r="AG16" i="4"/>
  <c r="AH16" i="4"/>
  <c r="AI16" i="4"/>
  <c r="AJ16" i="4"/>
  <c r="AC15" i="4"/>
  <c r="AD15" i="4"/>
  <c r="AE15" i="4"/>
  <c r="AF15" i="4"/>
  <c r="AG15" i="4"/>
  <c r="AH15" i="4"/>
  <c r="AI15" i="4"/>
  <c r="AJ15" i="4"/>
  <c r="AC14" i="4"/>
  <c r="AD14" i="4"/>
  <c r="AE14" i="4"/>
  <c r="AF14" i="4"/>
  <c r="AG14" i="4"/>
  <c r="AH14" i="4"/>
  <c r="AI14" i="4"/>
  <c r="AJ14" i="4"/>
  <c r="AG13" i="4"/>
  <c r="AH13" i="4"/>
  <c r="AI13" i="4"/>
  <c r="AJ13" i="4"/>
  <c r="AD11" i="4"/>
  <c r="AE11" i="4"/>
  <c r="AJ11" i="4"/>
  <c r="AF9" i="4"/>
  <c r="AG9" i="4"/>
  <c r="AI9" i="4"/>
  <c r="AC7" i="4"/>
  <c r="AD7" i="4"/>
  <c r="AE7" i="4"/>
  <c r="AF7" i="4"/>
  <c r="AG7" i="4"/>
  <c r="AH7" i="4"/>
  <c r="AI7" i="4"/>
  <c r="AJ7" i="4"/>
  <c r="AC6" i="4"/>
  <c r="AD6" i="4"/>
  <c r="AE6" i="4"/>
  <c r="AF6" i="4"/>
  <c r="AG6" i="4"/>
  <c r="AH6" i="4"/>
  <c r="AI6" i="4"/>
  <c r="AJ6" i="4"/>
  <c r="AC5" i="4"/>
  <c r="AD5" i="4"/>
  <c r="AE5" i="4"/>
  <c r="AF5" i="4"/>
  <c r="AG5" i="4"/>
  <c r="AH5" i="4"/>
  <c r="AI5" i="4"/>
  <c r="AJ5" i="4"/>
  <c r="AC4" i="4"/>
  <c r="AD4" i="4"/>
  <c r="AE4" i="4"/>
  <c r="AF4" i="4"/>
  <c r="AG4" i="4"/>
  <c r="AH4" i="4"/>
  <c r="AI4" i="4"/>
  <c r="AJ4" i="4"/>
  <c r="AC3" i="4"/>
  <c r="AD3" i="4"/>
  <c r="AE3" i="4"/>
  <c r="AF3" i="4"/>
  <c r="AG3" i="4"/>
  <c r="AH3" i="4"/>
  <c r="AI3" i="4"/>
  <c r="AJ3" i="4"/>
  <c r="AC2" i="4"/>
  <c r="AD2" i="4"/>
  <c r="AE2" i="4"/>
  <c r="AF2" i="4"/>
  <c r="AG2" i="4"/>
  <c r="AH2" i="4"/>
  <c r="AI2" i="4"/>
  <c r="AJ2" i="4"/>
  <c r="B19" i="4"/>
  <c r="B2" i="4"/>
  <c r="B22" i="4"/>
  <c r="AB3" i="4"/>
  <c r="AB4" i="4"/>
  <c r="AB5" i="4"/>
  <c r="AB6" i="4"/>
  <c r="AB7" i="4"/>
  <c r="AB14" i="4"/>
  <c r="AB15" i="4"/>
  <c r="AB16" i="4"/>
  <c r="AB2" i="4"/>
  <c r="C2" i="4"/>
  <c r="C16" i="4"/>
  <c r="C15" i="4"/>
  <c r="C14" i="4"/>
  <c r="C10" i="4"/>
  <c r="AC10" i="4" s="1"/>
  <c r="C9" i="4"/>
  <c r="AC9" i="4" s="1"/>
  <c r="C7" i="4"/>
  <c r="C6" i="4"/>
  <c r="C5" i="4"/>
  <c r="C4" i="4"/>
  <c r="C3" i="4"/>
  <c r="C2" i="3"/>
  <c r="D16" i="4"/>
  <c r="E16" i="4"/>
  <c r="F16" i="4"/>
  <c r="G16" i="4"/>
  <c r="H16" i="4"/>
  <c r="I16" i="4"/>
  <c r="J16" i="4"/>
  <c r="D15" i="4"/>
  <c r="E15" i="4"/>
  <c r="F15" i="4"/>
  <c r="G15" i="4"/>
  <c r="H15" i="4"/>
  <c r="I15" i="4"/>
  <c r="J15" i="4"/>
  <c r="D14" i="4"/>
  <c r="E14" i="4"/>
  <c r="F14" i="4"/>
  <c r="G14" i="4"/>
  <c r="H14" i="4"/>
  <c r="I14" i="4"/>
  <c r="J14" i="4"/>
  <c r="G13" i="4"/>
  <c r="H13" i="4"/>
  <c r="I13" i="4"/>
  <c r="J13" i="4"/>
  <c r="D12" i="4"/>
  <c r="AD12" i="4" s="1"/>
  <c r="E12" i="4"/>
  <c r="AE12" i="4" s="1"/>
  <c r="H11" i="4"/>
  <c r="AH11" i="4" s="1"/>
  <c r="I11" i="4"/>
  <c r="AI11" i="4" s="1"/>
  <c r="J11" i="4"/>
  <c r="D10" i="4"/>
  <c r="AD10" i="4" s="1"/>
  <c r="E10" i="4"/>
  <c r="AE10" i="4" s="1"/>
  <c r="F10" i="4"/>
  <c r="AF10" i="4" s="1"/>
  <c r="F9" i="4"/>
  <c r="D8" i="4"/>
  <c r="AD8" i="4" s="1"/>
  <c r="E8" i="4"/>
  <c r="AE8" i="4" s="1"/>
  <c r="F8" i="4"/>
  <c r="AF8" i="4" s="1"/>
  <c r="H8" i="4"/>
  <c r="AH8" i="4" s="1"/>
  <c r="I8" i="4"/>
  <c r="AI8" i="4" s="1"/>
  <c r="D7" i="4"/>
  <c r="E7" i="4"/>
  <c r="F7" i="4"/>
  <c r="G7" i="4"/>
  <c r="H7" i="4"/>
  <c r="I7" i="4"/>
  <c r="J7" i="4"/>
  <c r="D6" i="4"/>
  <c r="E6" i="4"/>
  <c r="F6" i="4"/>
  <c r="G6" i="4"/>
  <c r="H6" i="4"/>
  <c r="I6" i="4"/>
  <c r="J6" i="4"/>
  <c r="D5" i="4"/>
  <c r="E5" i="4"/>
  <c r="F5" i="4"/>
  <c r="G5" i="4"/>
  <c r="H5" i="4"/>
  <c r="I5" i="4"/>
  <c r="J5" i="4"/>
  <c r="D4" i="4"/>
  <c r="E4" i="4"/>
  <c r="F4" i="4"/>
  <c r="G4" i="4"/>
  <c r="H4" i="4"/>
  <c r="I4" i="4"/>
  <c r="J4" i="4"/>
  <c r="D3" i="4"/>
  <c r="E3" i="4"/>
  <c r="F3" i="4"/>
  <c r="G3" i="4"/>
  <c r="H3" i="4"/>
  <c r="I3" i="4"/>
  <c r="J3" i="4"/>
  <c r="D2" i="4"/>
  <c r="E2" i="4"/>
  <c r="F2" i="4"/>
  <c r="G2" i="4"/>
  <c r="H2" i="4"/>
  <c r="I2" i="4"/>
  <c r="J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2" i="4"/>
  <c r="B13" i="4"/>
  <c r="AB13" i="4" s="1"/>
  <c r="B21" i="4"/>
  <c r="B4" i="4" s="1"/>
  <c r="J23" i="4"/>
  <c r="J8" i="4" s="1"/>
  <c r="AJ8" i="4" s="1"/>
  <c r="I23" i="4"/>
  <c r="I9" i="4" s="1"/>
  <c r="H23" i="4"/>
  <c r="H10" i="4" s="1"/>
  <c r="AH10" i="4" s="1"/>
  <c r="G23" i="4"/>
  <c r="G9" i="4" s="1"/>
  <c r="F23" i="4"/>
  <c r="E23" i="4"/>
  <c r="E9" i="4" s="1"/>
  <c r="AE9" i="4" s="1"/>
  <c r="D23" i="4"/>
  <c r="D9" i="4" s="1"/>
  <c r="AD9" i="4" s="1"/>
  <c r="C23" i="4"/>
  <c r="C8" i="4" s="1"/>
  <c r="AC8" i="4" s="1"/>
  <c r="B23" i="4"/>
  <c r="B10" i="4" s="1"/>
  <c r="AB10" i="4" s="1"/>
  <c r="J22" i="4"/>
  <c r="J12" i="4" s="1"/>
  <c r="AJ12" i="4" s="1"/>
  <c r="I22" i="4"/>
  <c r="I12" i="4" s="1"/>
  <c r="AI12" i="4" s="1"/>
  <c r="H22" i="4"/>
  <c r="H12" i="4" s="1"/>
  <c r="AH12" i="4" s="1"/>
  <c r="G22" i="4"/>
  <c r="G12" i="4" s="1"/>
  <c r="AG12" i="4" s="1"/>
  <c r="F22" i="4"/>
  <c r="F12" i="4" s="1"/>
  <c r="AF12" i="4" s="1"/>
  <c r="E22" i="4"/>
  <c r="E11" i="4" s="1"/>
  <c r="D22" i="4"/>
  <c r="D11" i="4" s="1"/>
  <c r="C22" i="4"/>
  <c r="C13" i="4" s="1"/>
  <c r="AC13" i="4" s="1"/>
  <c r="J21" i="4"/>
  <c r="I21" i="4"/>
  <c r="H21" i="4"/>
  <c r="G21" i="4"/>
  <c r="F21" i="4"/>
  <c r="E21" i="4"/>
  <c r="D21" i="4"/>
  <c r="C21" i="4"/>
  <c r="J20" i="4"/>
  <c r="I20" i="4"/>
  <c r="H20" i="4"/>
  <c r="G20" i="4"/>
  <c r="F20" i="4"/>
  <c r="E20" i="4"/>
  <c r="D20" i="4"/>
  <c r="C20" i="4"/>
  <c r="B20" i="4"/>
  <c r="B5" i="4" s="1"/>
  <c r="J19" i="4"/>
  <c r="I19" i="4"/>
  <c r="H19" i="4"/>
  <c r="G19" i="4"/>
  <c r="F19" i="4"/>
  <c r="E19" i="4"/>
  <c r="D19" i="4"/>
  <c r="C19" i="4"/>
  <c r="B16" i="4"/>
  <c r="G8" i="4" l="1"/>
  <c r="AG8" i="4" s="1"/>
  <c r="F13" i="4"/>
  <c r="AF13" i="4" s="1"/>
  <c r="C11" i="4"/>
  <c r="AC11" i="4" s="1"/>
  <c r="E13" i="4"/>
  <c r="AE13" i="4" s="1"/>
  <c r="C12" i="4"/>
  <c r="AC12" i="4" s="1"/>
  <c r="G10" i="4"/>
  <c r="AG10" i="4" s="1"/>
  <c r="F11" i="4"/>
  <c r="AF11" i="4" s="1"/>
  <c r="D13" i="4"/>
  <c r="AD13" i="4" s="1"/>
  <c r="J9" i="4"/>
  <c r="AJ9" i="4" s="1"/>
  <c r="G11" i="4"/>
  <c r="AG11" i="4" s="1"/>
  <c r="H9" i="4"/>
  <c r="AH9" i="4" s="1"/>
  <c r="J10" i="4"/>
  <c r="AJ10" i="4" s="1"/>
  <c r="I10" i="4"/>
  <c r="AI10" i="4" s="1"/>
  <c r="B6" i="4"/>
  <c r="B7" i="4"/>
  <c r="B8" i="4"/>
  <c r="AB8" i="4" s="1"/>
  <c r="B9" i="4"/>
  <c r="AB9" i="4" s="1"/>
  <c r="B11" i="4"/>
  <c r="AB11" i="4" s="1"/>
  <c r="B12" i="4"/>
  <c r="AB12" i="4" s="1"/>
  <c r="B14" i="4"/>
  <c r="B15" i="4"/>
  <c r="B3" i="4"/>
  <c r="O2" i="2"/>
  <c r="P24" i="2" l="1"/>
  <c r="C2" i="1"/>
  <c r="AJ2" i="2"/>
  <c r="AJ2" i="1"/>
  <c r="AL9" i="3"/>
  <c r="K2" i="3" l="1"/>
  <c r="C11" i="3"/>
  <c r="B8" i="3"/>
  <c r="B5" i="2"/>
  <c r="B6" i="2"/>
  <c r="B8" i="2"/>
  <c r="B2" i="1"/>
  <c r="B2" i="3"/>
  <c r="J20" i="3" l="1"/>
  <c r="Z20" i="3" s="1"/>
  <c r="AT20" i="3" s="1"/>
  <c r="I20" i="3"/>
  <c r="Y20" i="3" s="1"/>
  <c r="AS20" i="3" s="1"/>
  <c r="F20" i="3"/>
  <c r="V20" i="3" s="1"/>
  <c r="AP20" i="3" s="1"/>
  <c r="E20" i="3"/>
  <c r="U20" i="3" s="1"/>
  <c r="AO20" i="3" s="1"/>
  <c r="B20" i="3"/>
  <c r="R20" i="3" s="1"/>
  <c r="AL20" i="3" s="1"/>
  <c r="J19" i="3"/>
  <c r="Z19" i="3" s="1"/>
  <c r="AT19" i="3" s="1"/>
  <c r="H19" i="3"/>
  <c r="G19" i="3"/>
  <c r="D19" i="3"/>
  <c r="T19" i="3" s="1"/>
  <c r="AN19" i="3" s="1"/>
  <c r="B19" i="3"/>
  <c r="R19" i="3" s="1"/>
  <c r="AL19" i="3" s="1"/>
  <c r="E18" i="3"/>
  <c r="U18" i="3" s="1"/>
  <c r="D18" i="3"/>
  <c r="T18" i="3" s="1"/>
  <c r="C18" i="3"/>
  <c r="S18" i="3" s="1"/>
  <c r="B18" i="3"/>
  <c r="R18" i="3" s="1"/>
  <c r="H17" i="3"/>
  <c r="X17" i="3" s="1"/>
  <c r="D17" i="3"/>
  <c r="T17" i="3" s="1"/>
  <c r="I16" i="3"/>
  <c r="Y16" i="3" s="1"/>
  <c r="F16" i="3"/>
  <c r="V16" i="3" s="1"/>
  <c r="E16" i="3"/>
  <c r="U16" i="3" s="1"/>
  <c r="D16" i="3"/>
  <c r="T16" i="3" s="1"/>
  <c r="J15" i="3"/>
  <c r="Z15" i="3" s="1"/>
  <c r="G15" i="3"/>
  <c r="W15" i="3" s="1"/>
  <c r="F15" i="3"/>
  <c r="V15" i="3" s="1"/>
  <c r="H14" i="3"/>
  <c r="X14" i="3" s="1"/>
  <c r="G14" i="3"/>
  <c r="W14" i="3" s="1"/>
  <c r="F14" i="3"/>
  <c r="V14" i="3" s="1"/>
  <c r="E14" i="3"/>
  <c r="U14" i="3" s="1"/>
  <c r="D14" i="3"/>
  <c r="T14" i="3" s="1"/>
  <c r="H13" i="3"/>
  <c r="X13" i="3" s="1"/>
  <c r="AR13" i="3" s="1"/>
  <c r="D13" i="3"/>
  <c r="T13" i="3" s="1"/>
  <c r="AN13" i="3" s="1"/>
  <c r="I12" i="3"/>
  <c r="Y12" i="3" s="1"/>
  <c r="E12" i="3"/>
  <c r="U12" i="3" s="1"/>
  <c r="B12" i="3"/>
  <c r="R12" i="3" s="1"/>
  <c r="J11" i="3"/>
  <c r="Z11" i="3" s="1"/>
  <c r="G11" i="3"/>
  <c r="W11" i="3" s="1"/>
  <c r="F11" i="3"/>
  <c r="V11" i="3" s="1"/>
  <c r="J10" i="3"/>
  <c r="Z10" i="3" s="1"/>
  <c r="H10" i="3"/>
  <c r="X10" i="3" s="1"/>
  <c r="G10" i="3"/>
  <c r="W10" i="3" s="1"/>
  <c r="C10" i="3"/>
  <c r="S10" i="3" s="1"/>
  <c r="H9" i="3"/>
  <c r="X9" i="3" s="1"/>
  <c r="D9" i="3"/>
  <c r="T9" i="3" s="1"/>
  <c r="AN9" i="3" s="1"/>
  <c r="B9" i="3"/>
  <c r="R9" i="3" s="1"/>
  <c r="J8" i="3"/>
  <c r="Z8" i="3" s="1"/>
  <c r="I8" i="3"/>
  <c r="Y8" i="3" s="1"/>
  <c r="E8" i="3"/>
  <c r="U8" i="3" s="1"/>
  <c r="J7" i="3"/>
  <c r="Z7" i="3" s="1"/>
  <c r="H7" i="3"/>
  <c r="G7" i="3"/>
  <c r="W7" i="3" s="1"/>
  <c r="F7" i="3"/>
  <c r="V7" i="3" s="1"/>
  <c r="E7" i="3"/>
  <c r="U7" i="3" s="1"/>
  <c r="C7" i="3"/>
  <c r="S7" i="3" s="1"/>
  <c r="B7" i="3"/>
  <c r="R7" i="3" s="1"/>
  <c r="H6" i="3"/>
  <c r="X6" i="3" s="1"/>
  <c r="G6" i="3"/>
  <c r="W6" i="3" s="1"/>
  <c r="D6" i="3"/>
  <c r="T6" i="3" s="1"/>
  <c r="C6" i="3"/>
  <c r="S6" i="3" s="1"/>
  <c r="I5" i="3"/>
  <c r="Y5" i="3" s="1"/>
  <c r="H5" i="3"/>
  <c r="X5" i="3" s="1"/>
  <c r="G5" i="3"/>
  <c r="W5" i="3" s="1"/>
  <c r="D5" i="3"/>
  <c r="T5" i="3" s="1"/>
  <c r="B5" i="3"/>
  <c r="R5" i="3" s="1"/>
  <c r="J4" i="3"/>
  <c r="Z4" i="3" s="1"/>
  <c r="I4" i="3"/>
  <c r="Y4" i="3" s="1"/>
  <c r="F4" i="3"/>
  <c r="V4" i="3" s="1"/>
  <c r="E4" i="3"/>
  <c r="U4" i="3" s="1"/>
  <c r="B4" i="3"/>
  <c r="R4" i="3" s="1"/>
  <c r="J3" i="3"/>
  <c r="Z3" i="3" s="1"/>
  <c r="I3" i="3"/>
  <c r="Y3" i="3" s="1"/>
  <c r="F3" i="3"/>
  <c r="V3" i="3" s="1"/>
  <c r="C3" i="3"/>
  <c r="S3" i="3" s="1"/>
  <c r="B3" i="3"/>
  <c r="I2" i="3"/>
  <c r="H2" i="3"/>
  <c r="X2" i="3" s="1"/>
  <c r="G2" i="3"/>
  <c r="W2" i="3" s="1"/>
  <c r="E2" i="3"/>
  <c r="S2" i="3"/>
  <c r="R2" i="3"/>
  <c r="K20" i="3"/>
  <c r="H20" i="3"/>
  <c r="X20" i="3" s="1"/>
  <c r="AR20" i="3" s="1"/>
  <c r="G20" i="3"/>
  <c r="W20" i="3" s="1"/>
  <c r="AQ20" i="3" s="1"/>
  <c r="D20" i="3"/>
  <c r="T20" i="3" s="1"/>
  <c r="AN20" i="3" s="1"/>
  <c r="X19" i="3"/>
  <c r="AR19" i="3" s="1"/>
  <c r="W19" i="3"/>
  <c r="AQ19" i="3" s="1"/>
  <c r="K19" i="3"/>
  <c r="I19" i="3"/>
  <c r="Y19" i="3" s="1"/>
  <c r="AS19" i="3" s="1"/>
  <c r="F19" i="3"/>
  <c r="V19" i="3" s="1"/>
  <c r="AP19" i="3" s="1"/>
  <c r="E19" i="3"/>
  <c r="U19" i="3" s="1"/>
  <c r="AO19" i="3" s="1"/>
  <c r="Z18" i="3"/>
  <c r="W18" i="3"/>
  <c r="K18" i="3"/>
  <c r="J18" i="3"/>
  <c r="I18" i="3"/>
  <c r="Y18" i="3" s="1"/>
  <c r="H18" i="3"/>
  <c r="X18" i="3" s="1"/>
  <c r="F18" i="3"/>
  <c r="V18" i="3" s="1"/>
  <c r="K17" i="3"/>
  <c r="J17" i="3"/>
  <c r="Z17" i="3" s="1"/>
  <c r="I17" i="3"/>
  <c r="Y17" i="3" s="1"/>
  <c r="G17" i="3"/>
  <c r="W17" i="3" s="1"/>
  <c r="F17" i="3"/>
  <c r="V17" i="3" s="1"/>
  <c r="E17" i="3"/>
  <c r="U17" i="3" s="1"/>
  <c r="C17" i="3"/>
  <c r="S17" i="3" s="1"/>
  <c r="B17" i="3"/>
  <c r="R17" i="3" s="1"/>
  <c r="Z16" i="3"/>
  <c r="K16" i="3"/>
  <c r="C16" i="3" s="1"/>
  <c r="S16" i="3" s="1"/>
  <c r="J16" i="3"/>
  <c r="H16" i="3"/>
  <c r="X16" i="3" s="1"/>
  <c r="G16" i="3"/>
  <c r="W16" i="3" s="1"/>
  <c r="B16" i="3"/>
  <c r="R16" i="3" s="1"/>
  <c r="K15" i="3"/>
  <c r="I15" i="3"/>
  <c r="Y15" i="3" s="1"/>
  <c r="H15" i="3"/>
  <c r="X15" i="3" s="1"/>
  <c r="E15" i="3"/>
  <c r="U15" i="3" s="1"/>
  <c r="D15" i="3"/>
  <c r="T15" i="3" s="1"/>
  <c r="B15" i="3"/>
  <c r="R15" i="3" s="1"/>
  <c r="K14" i="3"/>
  <c r="J14" i="3"/>
  <c r="Z14" i="3" s="1"/>
  <c r="I14" i="3"/>
  <c r="Y14" i="3" s="1"/>
  <c r="B14" i="3"/>
  <c r="R14" i="3" s="1"/>
  <c r="K13" i="3"/>
  <c r="C13" i="3" s="1"/>
  <c r="S13" i="3" s="1"/>
  <c r="AM13" i="3" s="1"/>
  <c r="J13" i="3"/>
  <c r="Z13" i="3" s="1"/>
  <c r="AT13" i="3" s="1"/>
  <c r="I13" i="3"/>
  <c r="Y13" i="3" s="1"/>
  <c r="AS13" i="3" s="1"/>
  <c r="G13" i="3"/>
  <c r="W13" i="3" s="1"/>
  <c r="AQ13" i="3" s="1"/>
  <c r="F13" i="3"/>
  <c r="V13" i="3" s="1"/>
  <c r="AP13" i="3" s="1"/>
  <c r="E13" i="3"/>
  <c r="U13" i="3" s="1"/>
  <c r="AO13" i="3" s="1"/>
  <c r="B13" i="3"/>
  <c r="R13" i="3" s="1"/>
  <c r="K12" i="3"/>
  <c r="C12" i="3" s="1"/>
  <c r="S12" i="3" s="1"/>
  <c r="J12" i="3"/>
  <c r="Z12" i="3" s="1"/>
  <c r="H12" i="3"/>
  <c r="X12" i="3" s="1"/>
  <c r="G12" i="3"/>
  <c r="W12" i="3" s="1"/>
  <c r="F12" i="3"/>
  <c r="V12" i="3" s="1"/>
  <c r="D12" i="3"/>
  <c r="T12" i="3" s="1"/>
  <c r="K11" i="3"/>
  <c r="I11" i="3"/>
  <c r="Y11" i="3" s="1"/>
  <c r="H11" i="3"/>
  <c r="X11" i="3" s="1"/>
  <c r="E11" i="3"/>
  <c r="U11" i="3" s="1"/>
  <c r="D11" i="3"/>
  <c r="T11" i="3" s="1"/>
  <c r="B11" i="3"/>
  <c r="R11" i="3" s="1"/>
  <c r="K10" i="3"/>
  <c r="I10" i="3"/>
  <c r="Y10" i="3" s="1"/>
  <c r="F10" i="3"/>
  <c r="V10" i="3" s="1"/>
  <c r="E10" i="3"/>
  <c r="U10" i="3" s="1"/>
  <c r="D10" i="3"/>
  <c r="T10" i="3" s="1"/>
  <c r="B10" i="3"/>
  <c r="R10" i="3" s="1"/>
  <c r="K9" i="3"/>
  <c r="J9" i="3"/>
  <c r="Z9" i="3" s="1"/>
  <c r="I9" i="3"/>
  <c r="Y9" i="3" s="1"/>
  <c r="G9" i="3"/>
  <c r="W9" i="3" s="1"/>
  <c r="F9" i="3"/>
  <c r="V9" i="3" s="1"/>
  <c r="E9" i="3"/>
  <c r="U9" i="3" s="1"/>
  <c r="K8" i="3"/>
  <c r="C8" i="3" s="1"/>
  <c r="S8" i="3" s="1"/>
  <c r="H8" i="3"/>
  <c r="X8" i="3" s="1"/>
  <c r="G8" i="3"/>
  <c r="W8" i="3" s="1"/>
  <c r="F8" i="3"/>
  <c r="V8" i="3" s="1"/>
  <c r="D8" i="3"/>
  <c r="T8" i="3" s="1"/>
  <c r="R8" i="3"/>
  <c r="X7" i="3"/>
  <c r="K7" i="3"/>
  <c r="I7" i="3"/>
  <c r="Y7" i="3" s="1"/>
  <c r="D7" i="3"/>
  <c r="T7" i="3" s="1"/>
  <c r="K6" i="3"/>
  <c r="J6" i="3"/>
  <c r="Z6" i="3" s="1"/>
  <c r="I6" i="3"/>
  <c r="Y6" i="3" s="1"/>
  <c r="F6" i="3"/>
  <c r="V6" i="3" s="1"/>
  <c r="E6" i="3"/>
  <c r="U6" i="3" s="1"/>
  <c r="B6" i="3"/>
  <c r="R6" i="3" s="1"/>
  <c r="K5" i="3"/>
  <c r="C5" i="3" s="1"/>
  <c r="S5" i="3" s="1"/>
  <c r="J5" i="3"/>
  <c r="Z5" i="3" s="1"/>
  <c r="F5" i="3"/>
  <c r="V5" i="3" s="1"/>
  <c r="E5" i="3"/>
  <c r="U5" i="3" s="1"/>
  <c r="K4" i="3"/>
  <c r="C4" i="3" s="1"/>
  <c r="S4" i="3" s="1"/>
  <c r="H4" i="3"/>
  <c r="X4" i="3" s="1"/>
  <c r="G4" i="3"/>
  <c r="W4" i="3" s="1"/>
  <c r="D4" i="3"/>
  <c r="T4" i="3" s="1"/>
  <c r="R3" i="3"/>
  <c r="K3" i="3"/>
  <c r="H3" i="3"/>
  <c r="X3" i="3" s="1"/>
  <c r="G3" i="3"/>
  <c r="W3" i="3" s="1"/>
  <c r="E3" i="3"/>
  <c r="U3" i="3" s="1"/>
  <c r="D3" i="3"/>
  <c r="T3" i="3" s="1"/>
  <c r="Y2" i="3"/>
  <c r="U2" i="3"/>
  <c r="J2" i="3"/>
  <c r="Z2" i="3" s="1"/>
  <c r="F2" i="3"/>
  <c r="V2" i="3" s="1"/>
  <c r="D2" i="3"/>
  <c r="T2" i="3" s="1"/>
  <c r="AO15" i="3" l="1"/>
  <c r="AR9" i="3"/>
  <c r="AN15" i="3"/>
  <c r="AS9" i="3"/>
  <c r="S11" i="3"/>
  <c r="C15" i="3"/>
  <c r="S15" i="3" s="1"/>
  <c r="AM15" i="3" s="1"/>
  <c r="C14" i="3"/>
  <c r="S14" i="3" s="1"/>
  <c r="C19" i="3"/>
  <c r="S19" i="3" s="1"/>
  <c r="AM19" i="3" s="1"/>
  <c r="C20" i="3"/>
  <c r="S20" i="3" s="1"/>
  <c r="AM20" i="3" s="1"/>
  <c r="AR15" i="3"/>
  <c r="AS15" i="3"/>
  <c r="AT15" i="3"/>
  <c r="AO9" i="3"/>
  <c r="AP9" i="3"/>
  <c r="AQ9" i="3"/>
  <c r="AQ15" i="3"/>
  <c r="AT9" i="3"/>
  <c r="AL13" i="3"/>
  <c r="AL15" i="3"/>
  <c r="AP15" i="3"/>
  <c r="C9" i="3"/>
  <c r="S9" i="3" s="1"/>
  <c r="AM9" i="3" l="1"/>
  <c r="J3" i="2" l="1"/>
  <c r="W23" i="2" s="1"/>
  <c r="I3" i="2"/>
  <c r="V23" i="2" s="1"/>
  <c r="F3" i="2"/>
  <c r="S23" i="2" s="1"/>
  <c r="E3" i="2"/>
  <c r="R23" i="2" s="1"/>
  <c r="G5" i="2"/>
  <c r="T21" i="2" s="1"/>
  <c r="F5" i="2"/>
  <c r="S21" i="2" s="1"/>
  <c r="J2" i="2"/>
  <c r="W24" i="2" s="1"/>
  <c r="I2" i="2"/>
  <c r="V24" i="2" s="1"/>
  <c r="H2" i="2"/>
  <c r="U24" i="2" s="1"/>
  <c r="G2" i="2"/>
  <c r="T24" i="2" s="1"/>
  <c r="F2" i="2"/>
  <c r="S24" i="2" s="1"/>
  <c r="E2" i="2"/>
  <c r="R24" i="2" s="1"/>
  <c r="D2" i="2"/>
  <c r="Q24" i="2" s="1"/>
  <c r="B2" i="2"/>
  <c r="O24" i="2" s="1"/>
  <c r="H3" i="2"/>
  <c r="U23" i="2" s="1"/>
  <c r="G3" i="2"/>
  <c r="T23" i="2" s="1"/>
  <c r="D3" i="2"/>
  <c r="Q23" i="2" s="1"/>
  <c r="B3" i="2"/>
  <c r="O23" i="2" s="1"/>
  <c r="J4" i="2"/>
  <c r="W22" i="2" s="1"/>
  <c r="I5" i="2"/>
  <c r="V21" i="2" s="1"/>
  <c r="H5" i="2"/>
  <c r="U21" i="2" s="1"/>
  <c r="E5" i="2"/>
  <c r="R21" i="2" s="1"/>
  <c r="D5" i="2"/>
  <c r="Q21" i="2" s="1"/>
  <c r="K2" i="2"/>
  <c r="K3" i="2"/>
  <c r="K4" i="2"/>
  <c r="B4" i="2"/>
  <c r="K5" i="2"/>
  <c r="J5" i="2"/>
  <c r="W21" i="2" s="1"/>
  <c r="M12" i="2"/>
  <c r="K12" i="2"/>
  <c r="J12" i="2"/>
  <c r="I12" i="2"/>
  <c r="H12" i="2"/>
  <c r="G12" i="2"/>
  <c r="F12" i="2"/>
  <c r="E12" i="2"/>
  <c r="D12" i="2"/>
  <c r="B12" i="2"/>
  <c r="O14" i="2" s="1"/>
  <c r="K11" i="2"/>
  <c r="C11" i="2" s="1"/>
  <c r="J11" i="2"/>
  <c r="I11" i="2"/>
  <c r="H11" i="2"/>
  <c r="G11" i="2"/>
  <c r="F11" i="2"/>
  <c r="S15" i="2" s="1"/>
  <c r="AN15" i="2" s="1"/>
  <c r="E11" i="2"/>
  <c r="R15" i="2" s="1"/>
  <c r="AM15" i="2" s="1"/>
  <c r="D11" i="2"/>
  <c r="B11" i="2"/>
  <c r="O15" i="2" s="1"/>
  <c r="AJ15" i="2" s="1"/>
  <c r="K23" i="2"/>
  <c r="C23" i="2" s="1"/>
  <c r="J23" i="2"/>
  <c r="I23" i="2"/>
  <c r="V2" i="2" s="1"/>
  <c r="AQ2" i="2" s="1"/>
  <c r="H23" i="2"/>
  <c r="G23" i="2"/>
  <c r="F23" i="2"/>
  <c r="E23" i="2"/>
  <c r="D23" i="2"/>
  <c r="B23" i="2"/>
  <c r="K22" i="2"/>
  <c r="J22" i="2"/>
  <c r="W3" i="2" s="1"/>
  <c r="AR3" i="2" s="1"/>
  <c r="I22" i="2"/>
  <c r="H22" i="2"/>
  <c r="G22" i="2"/>
  <c r="F22" i="2"/>
  <c r="E22" i="2"/>
  <c r="D22" i="2"/>
  <c r="B22" i="2"/>
  <c r="K21" i="2"/>
  <c r="C21" i="2" s="1"/>
  <c r="J21" i="2"/>
  <c r="I21" i="2"/>
  <c r="H21" i="2"/>
  <c r="G21" i="2"/>
  <c r="F21" i="2"/>
  <c r="E21" i="2"/>
  <c r="R4" i="2" s="1"/>
  <c r="D21" i="2"/>
  <c r="Q4" i="2" s="1"/>
  <c r="B21" i="2"/>
  <c r="O4" i="2" s="1"/>
  <c r="K20" i="2"/>
  <c r="C20" i="2" s="1"/>
  <c r="J20" i="2"/>
  <c r="W5" i="2" s="1"/>
  <c r="I20" i="2"/>
  <c r="H20" i="2"/>
  <c r="G20" i="2"/>
  <c r="F20" i="2"/>
  <c r="E20" i="2"/>
  <c r="D20" i="2"/>
  <c r="Q5" i="2" s="1"/>
  <c r="B20" i="2"/>
  <c r="K19" i="2"/>
  <c r="C19" i="2" s="1"/>
  <c r="J19" i="2"/>
  <c r="I19" i="2"/>
  <c r="H19" i="2"/>
  <c r="U6" i="2" s="1"/>
  <c r="G19" i="2"/>
  <c r="T6" i="2" s="1"/>
  <c r="F19" i="2"/>
  <c r="S6" i="2" s="1"/>
  <c r="E19" i="2"/>
  <c r="R6" i="2" s="1"/>
  <c r="D19" i="2"/>
  <c r="Q6" i="2" s="1"/>
  <c r="B19" i="2"/>
  <c r="O6" i="2" s="1"/>
  <c r="K18" i="2"/>
  <c r="C18" i="2" s="1"/>
  <c r="J18" i="2"/>
  <c r="I18" i="2"/>
  <c r="H18" i="2"/>
  <c r="G18" i="2"/>
  <c r="F18" i="2"/>
  <c r="E18" i="2"/>
  <c r="D18" i="2"/>
  <c r="B18" i="2"/>
  <c r="K17" i="2"/>
  <c r="C17" i="2" s="1"/>
  <c r="P8" i="2" s="1"/>
  <c r="J17" i="2"/>
  <c r="W8" i="2" s="1"/>
  <c r="I17" i="2"/>
  <c r="V8" i="2" s="1"/>
  <c r="H17" i="2"/>
  <c r="U8" i="2" s="1"/>
  <c r="G17" i="2"/>
  <c r="F17" i="2"/>
  <c r="E17" i="2"/>
  <c r="D17" i="2"/>
  <c r="B17" i="2"/>
  <c r="K16" i="2"/>
  <c r="C16" i="2" s="1"/>
  <c r="J16" i="2"/>
  <c r="I16" i="2"/>
  <c r="V9" i="2" s="1"/>
  <c r="AQ9" i="2" s="1"/>
  <c r="H16" i="2"/>
  <c r="G16" i="2"/>
  <c r="T9" i="2" s="1"/>
  <c r="AO9" i="2" s="1"/>
  <c r="F16" i="2"/>
  <c r="E16" i="2"/>
  <c r="R9" i="2" s="1"/>
  <c r="AM9" i="2" s="1"/>
  <c r="D16" i="2"/>
  <c r="Q9" i="2" s="1"/>
  <c r="AL9" i="2" s="1"/>
  <c r="B16" i="2"/>
  <c r="O9" i="2" s="1"/>
  <c r="AJ9" i="2" s="1"/>
  <c r="K15" i="2"/>
  <c r="C15" i="2" s="1"/>
  <c r="P10" i="2" s="1"/>
  <c r="J15" i="2"/>
  <c r="W10" i="2" s="1"/>
  <c r="I15" i="2"/>
  <c r="H15" i="2"/>
  <c r="G15" i="2"/>
  <c r="F15" i="2"/>
  <c r="S10" i="2" s="1"/>
  <c r="E15" i="2"/>
  <c r="D15" i="2"/>
  <c r="B15" i="2"/>
  <c r="K14" i="2"/>
  <c r="C14" i="2" s="1"/>
  <c r="J14" i="2"/>
  <c r="I14" i="2"/>
  <c r="H14" i="2"/>
  <c r="G14" i="2"/>
  <c r="F14" i="2"/>
  <c r="E14" i="2"/>
  <c r="D14" i="2"/>
  <c r="B14" i="2"/>
  <c r="O11" i="2" s="1"/>
  <c r="K13" i="2"/>
  <c r="C13" i="2" s="1"/>
  <c r="P13" i="2" s="1"/>
  <c r="J13" i="2"/>
  <c r="W13" i="2" s="1"/>
  <c r="I13" i="2"/>
  <c r="V13" i="2" s="1"/>
  <c r="H13" i="2"/>
  <c r="G13" i="2"/>
  <c r="T13" i="2" s="1"/>
  <c r="F13" i="2"/>
  <c r="S13" i="2" s="1"/>
  <c r="E13" i="2"/>
  <c r="R13" i="2" s="1"/>
  <c r="D13" i="2"/>
  <c r="Q13" i="2" s="1"/>
  <c r="B13" i="2"/>
  <c r="O13" i="2" s="1"/>
  <c r="W6" i="2"/>
  <c r="M10" i="2"/>
  <c r="K10" i="2"/>
  <c r="J10" i="2"/>
  <c r="W16" i="2" s="1"/>
  <c r="I10" i="2"/>
  <c r="H10" i="2"/>
  <c r="G10" i="2"/>
  <c r="F10" i="2"/>
  <c r="E10" i="2"/>
  <c r="D10" i="2"/>
  <c r="Q16" i="2" s="1"/>
  <c r="B10" i="2"/>
  <c r="K9" i="2"/>
  <c r="C9" i="2" s="1"/>
  <c r="J9" i="2"/>
  <c r="I9" i="2"/>
  <c r="V17" i="2" s="1"/>
  <c r="H9" i="2"/>
  <c r="U17" i="2" s="1"/>
  <c r="G9" i="2"/>
  <c r="T17" i="2" s="1"/>
  <c r="F9" i="2"/>
  <c r="E9" i="2"/>
  <c r="R17" i="2" s="1"/>
  <c r="D9" i="2"/>
  <c r="Q17" i="2" s="1"/>
  <c r="B9" i="2"/>
  <c r="O17" i="2" s="1"/>
  <c r="M8" i="2"/>
  <c r="K8" i="2"/>
  <c r="J8" i="2"/>
  <c r="W18" i="2" s="1"/>
  <c r="I8" i="2"/>
  <c r="V18" i="2" s="1"/>
  <c r="H8" i="2"/>
  <c r="U18" i="2" s="1"/>
  <c r="G8" i="2"/>
  <c r="T18" i="2" s="1"/>
  <c r="F8" i="2"/>
  <c r="E8" i="2"/>
  <c r="D8" i="2"/>
  <c r="M7" i="2"/>
  <c r="K7" i="2"/>
  <c r="J7" i="2"/>
  <c r="I7" i="2"/>
  <c r="H7" i="2"/>
  <c r="U20" i="2" s="1"/>
  <c r="G7" i="2"/>
  <c r="F7" i="2"/>
  <c r="S20" i="2" s="1"/>
  <c r="E7" i="2"/>
  <c r="R20" i="2" s="1"/>
  <c r="D7" i="2"/>
  <c r="Q20" i="2" s="1"/>
  <c r="B7" i="2"/>
  <c r="M6" i="2"/>
  <c r="K6" i="2"/>
  <c r="J6" i="2"/>
  <c r="W19" i="2" s="1"/>
  <c r="I6" i="2"/>
  <c r="H6" i="2"/>
  <c r="U19" i="2" s="1"/>
  <c r="G6" i="2"/>
  <c r="T19" i="2" s="1"/>
  <c r="F6" i="2"/>
  <c r="S19" i="2" s="1"/>
  <c r="E6" i="2"/>
  <c r="R19" i="2" s="1"/>
  <c r="D6" i="2"/>
  <c r="Q19" i="2" s="1"/>
  <c r="O19" i="2"/>
  <c r="O20" i="1"/>
  <c r="AJ20" i="1" s="1"/>
  <c r="K18" i="1"/>
  <c r="C18" i="1" s="1"/>
  <c r="P18" i="1" s="1"/>
  <c r="AK18" i="1" s="1"/>
  <c r="J18" i="1"/>
  <c r="W18" i="1" s="1"/>
  <c r="AR18" i="1" s="1"/>
  <c r="I18" i="1"/>
  <c r="V18" i="1" s="1"/>
  <c r="AQ18" i="1" s="1"/>
  <c r="H18" i="1"/>
  <c r="U18" i="1" s="1"/>
  <c r="AP18" i="1" s="1"/>
  <c r="G18" i="1"/>
  <c r="T18" i="1" s="1"/>
  <c r="AO18" i="1" s="1"/>
  <c r="F18" i="1"/>
  <c r="S18" i="1" s="1"/>
  <c r="AN18" i="1" s="1"/>
  <c r="E18" i="1"/>
  <c r="R18" i="1" s="1"/>
  <c r="AM18" i="1" s="1"/>
  <c r="D18" i="1"/>
  <c r="Q18" i="1" s="1"/>
  <c r="AL18" i="1" s="1"/>
  <c r="B18" i="1"/>
  <c r="O18" i="1" s="1"/>
  <c r="AJ18" i="1" s="1"/>
  <c r="K17" i="1"/>
  <c r="C17" i="1" s="1"/>
  <c r="P17" i="1" s="1"/>
  <c r="AK17" i="1" s="1"/>
  <c r="J17" i="1"/>
  <c r="W17" i="1" s="1"/>
  <c r="AR17" i="1" s="1"/>
  <c r="I17" i="1"/>
  <c r="V17" i="1" s="1"/>
  <c r="AQ17" i="1" s="1"/>
  <c r="H17" i="1"/>
  <c r="U17" i="1" s="1"/>
  <c r="AP17" i="1" s="1"/>
  <c r="G17" i="1"/>
  <c r="T17" i="1" s="1"/>
  <c r="AO17" i="1" s="1"/>
  <c r="F17" i="1"/>
  <c r="S17" i="1" s="1"/>
  <c r="AN17" i="1" s="1"/>
  <c r="E17" i="1"/>
  <c r="R17" i="1" s="1"/>
  <c r="AM17" i="1" s="1"/>
  <c r="D17" i="1"/>
  <c r="Q17" i="1" s="1"/>
  <c r="AL17" i="1" s="1"/>
  <c r="B17" i="1"/>
  <c r="O17" i="1" s="1"/>
  <c r="AJ17" i="1" s="1"/>
  <c r="K16" i="1"/>
  <c r="C16" i="1" s="1"/>
  <c r="P16" i="1" s="1"/>
  <c r="AK16" i="1" s="1"/>
  <c r="J16" i="1"/>
  <c r="W16" i="1" s="1"/>
  <c r="AR16" i="1" s="1"/>
  <c r="I16" i="1"/>
  <c r="V16" i="1" s="1"/>
  <c r="AQ16" i="1" s="1"/>
  <c r="H16" i="1"/>
  <c r="U16" i="1" s="1"/>
  <c r="AP16" i="1" s="1"/>
  <c r="G16" i="1"/>
  <c r="T16" i="1" s="1"/>
  <c r="AO16" i="1" s="1"/>
  <c r="F16" i="1"/>
  <c r="S16" i="1" s="1"/>
  <c r="AN16" i="1" s="1"/>
  <c r="E16" i="1"/>
  <c r="R16" i="1" s="1"/>
  <c r="AM16" i="1" s="1"/>
  <c r="D16" i="1"/>
  <c r="Q16" i="1" s="1"/>
  <c r="AL16" i="1" s="1"/>
  <c r="B16" i="1"/>
  <c r="O16" i="1" s="1"/>
  <c r="AJ16" i="1" s="1"/>
  <c r="K15" i="1"/>
  <c r="J15" i="1"/>
  <c r="W15" i="1" s="1"/>
  <c r="I15" i="1"/>
  <c r="V15" i="1" s="1"/>
  <c r="H15" i="1"/>
  <c r="U15" i="1" s="1"/>
  <c r="G15" i="1"/>
  <c r="T15" i="1" s="1"/>
  <c r="F15" i="1"/>
  <c r="S15" i="1" s="1"/>
  <c r="E15" i="1"/>
  <c r="R15" i="1" s="1"/>
  <c r="D15" i="1"/>
  <c r="Q15" i="1" s="1"/>
  <c r="C15" i="1"/>
  <c r="P15" i="1" s="1"/>
  <c r="B15" i="1"/>
  <c r="O15" i="1" s="1"/>
  <c r="M14" i="1"/>
  <c r="K14" i="1"/>
  <c r="J14" i="1"/>
  <c r="W14" i="1" s="1"/>
  <c r="I14" i="1"/>
  <c r="V14" i="1" s="1"/>
  <c r="H14" i="1"/>
  <c r="U14" i="1" s="1"/>
  <c r="G14" i="1"/>
  <c r="T14" i="1" s="1"/>
  <c r="F14" i="1"/>
  <c r="S14" i="1" s="1"/>
  <c r="E14" i="1"/>
  <c r="R14" i="1" s="1"/>
  <c r="D14" i="1"/>
  <c r="Q14" i="1" s="1"/>
  <c r="B14" i="1"/>
  <c r="O14" i="1" s="1"/>
  <c r="K13" i="1"/>
  <c r="C13" i="1" s="1"/>
  <c r="P13" i="1" s="1"/>
  <c r="AK13" i="1" s="1"/>
  <c r="J13" i="1"/>
  <c r="W13" i="1" s="1"/>
  <c r="AR13" i="1" s="1"/>
  <c r="I13" i="1"/>
  <c r="V13" i="1" s="1"/>
  <c r="AQ13" i="1" s="1"/>
  <c r="H13" i="1"/>
  <c r="U13" i="1" s="1"/>
  <c r="AP13" i="1" s="1"/>
  <c r="G13" i="1"/>
  <c r="T13" i="1" s="1"/>
  <c r="AO13" i="1" s="1"/>
  <c r="F13" i="1"/>
  <c r="S13" i="1" s="1"/>
  <c r="AN13" i="1" s="1"/>
  <c r="E13" i="1"/>
  <c r="R13" i="1" s="1"/>
  <c r="AM13" i="1" s="1"/>
  <c r="D13" i="1"/>
  <c r="Q13" i="1" s="1"/>
  <c r="AL13" i="1" s="1"/>
  <c r="B13" i="1"/>
  <c r="O13" i="1" s="1"/>
  <c r="AJ13" i="1" s="1"/>
  <c r="M12" i="1"/>
  <c r="K12" i="1"/>
  <c r="J12" i="1"/>
  <c r="W12" i="1" s="1"/>
  <c r="AR12" i="1" s="1"/>
  <c r="I12" i="1"/>
  <c r="V12" i="1" s="1"/>
  <c r="AQ12" i="1" s="1"/>
  <c r="H12" i="1"/>
  <c r="U12" i="1" s="1"/>
  <c r="AP12" i="1" s="1"/>
  <c r="G12" i="1"/>
  <c r="T12" i="1" s="1"/>
  <c r="AO12" i="1" s="1"/>
  <c r="F12" i="1"/>
  <c r="S12" i="1" s="1"/>
  <c r="AN12" i="1" s="1"/>
  <c r="E12" i="1"/>
  <c r="R12" i="1" s="1"/>
  <c r="AM12" i="1" s="1"/>
  <c r="D12" i="1"/>
  <c r="Q12" i="1" s="1"/>
  <c r="AL12" i="1" s="1"/>
  <c r="C12" i="1"/>
  <c r="P12" i="1" s="1"/>
  <c r="AK12" i="1" s="1"/>
  <c r="B12" i="1"/>
  <c r="O12" i="1" s="1"/>
  <c r="AJ12" i="1" s="1"/>
  <c r="K11" i="1"/>
  <c r="C11" i="1" s="1"/>
  <c r="P11" i="1" s="1"/>
  <c r="AK11" i="1" s="1"/>
  <c r="J11" i="1"/>
  <c r="W11" i="1" s="1"/>
  <c r="AR11" i="1" s="1"/>
  <c r="I11" i="1"/>
  <c r="V11" i="1" s="1"/>
  <c r="AQ11" i="1" s="1"/>
  <c r="H11" i="1"/>
  <c r="U11" i="1" s="1"/>
  <c r="AP11" i="1" s="1"/>
  <c r="G11" i="1"/>
  <c r="T11" i="1" s="1"/>
  <c r="AO11" i="1" s="1"/>
  <c r="F11" i="1"/>
  <c r="S11" i="1" s="1"/>
  <c r="AN11" i="1" s="1"/>
  <c r="E11" i="1"/>
  <c r="R11" i="1" s="1"/>
  <c r="AM11" i="1" s="1"/>
  <c r="D11" i="1"/>
  <c r="Q11" i="1" s="1"/>
  <c r="AL11" i="1" s="1"/>
  <c r="B11" i="1"/>
  <c r="O11" i="1" s="1"/>
  <c r="AJ11" i="1" s="1"/>
  <c r="M10" i="1"/>
  <c r="K10" i="1"/>
  <c r="J10" i="1"/>
  <c r="W10" i="1" s="1"/>
  <c r="AR10" i="1" s="1"/>
  <c r="I10" i="1"/>
  <c r="V10" i="1" s="1"/>
  <c r="AQ10" i="1" s="1"/>
  <c r="H10" i="1"/>
  <c r="U10" i="1" s="1"/>
  <c r="AP10" i="1" s="1"/>
  <c r="G10" i="1"/>
  <c r="T10" i="1" s="1"/>
  <c r="AO10" i="1" s="1"/>
  <c r="F10" i="1"/>
  <c r="S10" i="1" s="1"/>
  <c r="AN10" i="1" s="1"/>
  <c r="E10" i="1"/>
  <c r="R10" i="1" s="1"/>
  <c r="AM10" i="1" s="1"/>
  <c r="D10" i="1"/>
  <c r="Q10" i="1" s="1"/>
  <c r="AL10" i="1" s="1"/>
  <c r="B10" i="1"/>
  <c r="O10" i="1" s="1"/>
  <c r="AJ10" i="1" s="1"/>
  <c r="W9" i="1"/>
  <c r="AR9" i="1" s="1"/>
  <c r="K9" i="1"/>
  <c r="J9" i="1"/>
  <c r="I9" i="1"/>
  <c r="V9" i="1" s="1"/>
  <c r="AQ9" i="1" s="1"/>
  <c r="H9" i="1"/>
  <c r="U9" i="1" s="1"/>
  <c r="AP9" i="1" s="1"/>
  <c r="G9" i="1"/>
  <c r="T9" i="1" s="1"/>
  <c r="AO9" i="1" s="1"/>
  <c r="F9" i="1"/>
  <c r="S9" i="1" s="1"/>
  <c r="AN9" i="1" s="1"/>
  <c r="E9" i="1"/>
  <c r="R9" i="1" s="1"/>
  <c r="AM9" i="1" s="1"/>
  <c r="D9" i="1"/>
  <c r="Q9" i="1" s="1"/>
  <c r="AL9" i="1" s="1"/>
  <c r="C9" i="1"/>
  <c r="P9" i="1" s="1"/>
  <c r="AK9" i="1" s="1"/>
  <c r="B9" i="1"/>
  <c r="O9" i="1" s="1"/>
  <c r="AJ9" i="1" s="1"/>
  <c r="K8" i="1"/>
  <c r="C8" i="1" s="1"/>
  <c r="P8" i="1" s="1"/>
  <c r="AK8" i="1" s="1"/>
  <c r="J8" i="1"/>
  <c r="W8" i="1" s="1"/>
  <c r="AR8" i="1" s="1"/>
  <c r="I8" i="1"/>
  <c r="V8" i="1" s="1"/>
  <c r="AQ8" i="1" s="1"/>
  <c r="H8" i="1"/>
  <c r="U8" i="1" s="1"/>
  <c r="AP8" i="1" s="1"/>
  <c r="G8" i="1"/>
  <c r="T8" i="1" s="1"/>
  <c r="AO8" i="1" s="1"/>
  <c r="F8" i="1"/>
  <c r="S8" i="1" s="1"/>
  <c r="AN8" i="1" s="1"/>
  <c r="E8" i="1"/>
  <c r="R8" i="1" s="1"/>
  <c r="AM8" i="1" s="1"/>
  <c r="D8" i="1"/>
  <c r="Q8" i="1" s="1"/>
  <c r="AL8" i="1" s="1"/>
  <c r="B8" i="1"/>
  <c r="O8" i="1" s="1"/>
  <c r="AJ8" i="1" s="1"/>
  <c r="K7" i="1"/>
  <c r="C7" i="1" s="1"/>
  <c r="P7" i="1" s="1"/>
  <c r="AK7" i="1" s="1"/>
  <c r="J7" i="1"/>
  <c r="W7" i="1" s="1"/>
  <c r="AR7" i="1" s="1"/>
  <c r="I7" i="1"/>
  <c r="V7" i="1" s="1"/>
  <c r="AQ7" i="1" s="1"/>
  <c r="H7" i="1"/>
  <c r="U7" i="1" s="1"/>
  <c r="AP7" i="1" s="1"/>
  <c r="G7" i="1"/>
  <c r="T7" i="1" s="1"/>
  <c r="AO7" i="1" s="1"/>
  <c r="F7" i="1"/>
  <c r="S7" i="1" s="1"/>
  <c r="AN7" i="1" s="1"/>
  <c r="E7" i="1"/>
  <c r="R7" i="1" s="1"/>
  <c r="AM7" i="1" s="1"/>
  <c r="D7" i="1"/>
  <c r="Q7" i="1" s="1"/>
  <c r="AL7" i="1" s="1"/>
  <c r="B7" i="1"/>
  <c r="O7" i="1" s="1"/>
  <c r="AJ7" i="1" s="1"/>
  <c r="K6" i="1"/>
  <c r="J6" i="1"/>
  <c r="W6" i="1" s="1"/>
  <c r="AR6" i="1" s="1"/>
  <c r="I6" i="1"/>
  <c r="V6" i="1" s="1"/>
  <c r="AQ6" i="1" s="1"/>
  <c r="H6" i="1"/>
  <c r="U6" i="1" s="1"/>
  <c r="AP6" i="1" s="1"/>
  <c r="G6" i="1"/>
  <c r="T6" i="1" s="1"/>
  <c r="AO6" i="1" s="1"/>
  <c r="F6" i="1"/>
  <c r="S6" i="1" s="1"/>
  <c r="AN6" i="1" s="1"/>
  <c r="E6" i="1"/>
  <c r="R6" i="1" s="1"/>
  <c r="AM6" i="1" s="1"/>
  <c r="D6" i="1"/>
  <c r="Q6" i="1" s="1"/>
  <c r="AL6" i="1" s="1"/>
  <c r="C6" i="1"/>
  <c r="P6" i="1" s="1"/>
  <c r="AK6" i="1" s="1"/>
  <c r="B6" i="1"/>
  <c r="O6" i="1" s="1"/>
  <c r="AJ6" i="1" s="1"/>
  <c r="K5" i="1"/>
  <c r="C5" i="1" s="1"/>
  <c r="P5" i="1" s="1"/>
  <c r="AK5" i="1" s="1"/>
  <c r="J5" i="1"/>
  <c r="W5" i="1" s="1"/>
  <c r="AR5" i="1" s="1"/>
  <c r="I5" i="1"/>
  <c r="V5" i="1" s="1"/>
  <c r="AQ5" i="1" s="1"/>
  <c r="H5" i="1"/>
  <c r="U5" i="1" s="1"/>
  <c r="AP5" i="1" s="1"/>
  <c r="G5" i="1"/>
  <c r="T5" i="1" s="1"/>
  <c r="AO5" i="1" s="1"/>
  <c r="F5" i="1"/>
  <c r="S5" i="1" s="1"/>
  <c r="AN5" i="1" s="1"/>
  <c r="E5" i="1"/>
  <c r="R5" i="1" s="1"/>
  <c r="AM5" i="1" s="1"/>
  <c r="D5" i="1"/>
  <c r="Q5" i="1" s="1"/>
  <c r="AL5" i="1" s="1"/>
  <c r="B5" i="1"/>
  <c r="O5" i="1" s="1"/>
  <c r="AJ5" i="1" s="1"/>
  <c r="V4" i="1"/>
  <c r="AQ4" i="1" s="1"/>
  <c r="K4" i="1"/>
  <c r="C4" i="1" s="1"/>
  <c r="P4" i="1" s="1"/>
  <c r="AK4" i="1" s="1"/>
  <c r="J4" i="1"/>
  <c r="W4" i="1" s="1"/>
  <c r="AR4" i="1" s="1"/>
  <c r="I4" i="1"/>
  <c r="H4" i="1"/>
  <c r="U4" i="1" s="1"/>
  <c r="AP4" i="1" s="1"/>
  <c r="G4" i="1"/>
  <c r="T4" i="1" s="1"/>
  <c r="AO4" i="1" s="1"/>
  <c r="F4" i="1"/>
  <c r="S4" i="1" s="1"/>
  <c r="AN4" i="1" s="1"/>
  <c r="E4" i="1"/>
  <c r="R4" i="1" s="1"/>
  <c r="AM4" i="1" s="1"/>
  <c r="D4" i="1"/>
  <c r="Q4" i="1" s="1"/>
  <c r="AL4" i="1" s="1"/>
  <c r="B4" i="1"/>
  <c r="O4" i="1" s="1"/>
  <c r="AJ4" i="1" s="1"/>
  <c r="K3" i="1"/>
  <c r="J3" i="1"/>
  <c r="W3" i="1" s="1"/>
  <c r="AR3" i="1" s="1"/>
  <c r="I3" i="1"/>
  <c r="V3" i="1" s="1"/>
  <c r="AQ3" i="1" s="1"/>
  <c r="H3" i="1"/>
  <c r="U3" i="1" s="1"/>
  <c r="AP3" i="1" s="1"/>
  <c r="G3" i="1"/>
  <c r="T3" i="1" s="1"/>
  <c r="AO3" i="1" s="1"/>
  <c r="F3" i="1"/>
  <c r="S3" i="1" s="1"/>
  <c r="AN3" i="1" s="1"/>
  <c r="E3" i="1"/>
  <c r="R3" i="1" s="1"/>
  <c r="AM3" i="1" s="1"/>
  <c r="D3" i="1"/>
  <c r="Q3" i="1" s="1"/>
  <c r="AL3" i="1" s="1"/>
  <c r="C3" i="1"/>
  <c r="P3" i="1" s="1"/>
  <c r="AK3" i="1" s="1"/>
  <c r="B3" i="1"/>
  <c r="AJ3" i="1" s="1"/>
  <c r="AR2" i="1"/>
  <c r="AQ2" i="1"/>
  <c r="AP2" i="1"/>
  <c r="AO2" i="1"/>
  <c r="AN2" i="1"/>
  <c r="AM2" i="1"/>
  <c r="AL2" i="1"/>
  <c r="AK2" i="1"/>
  <c r="K2" i="1"/>
  <c r="P20" i="1" s="1"/>
  <c r="AK20" i="1" s="1"/>
  <c r="J2" i="1"/>
  <c r="W20" i="1" s="1"/>
  <c r="AR20" i="1" s="1"/>
  <c r="I2" i="1"/>
  <c r="V20" i="1" s="1"/>
  <c r="AQ20" i="1" s="1"/>
  <c r="H2" i="1"/>
  <c r="U20" i="1" s="1"/>
  <c r="AP20" i="1" s="1"/>
  <c r="G2" i="1"/>
  <c r="T20" i="1" s="1"/>
  <c r="AO20" i="1" s="1"/>
  <c r="F2" i="1"/>
  <c r="S20" i="1" s="1"/>
  <c r="AN20" i="1" s="1"/>
  <c r="E2" i="1"/>
  <c r="R20" i="1" s="1"/>
  <c r="AM20" i="1" s="1"/>
  <c r="D2" i="1"/>
  <c r="Q20" i="1" s="1"/>
  <c r="AL20" i="1" s="1"/>
  <c r="O3" i="2" l="1"/>
  <c r="O22" i="2"/>
  <c r="AJ22" i="2" s="1"/>
  <c r="AM4" i="2"/>
  <c r="AL4" i="2"/>
  <c r="C12" i="2"/>
  <c r="P3" i="2"/>
  <c r="T15" i="2"/>
  <c r="AO15" i="2" s="1"/>
  <c r="U15" i="2"/>
  <c r="AP15" i="2" s="1"/>
  <c r="V19" i="2"/>
  <c r="W11" i="2"/>
  <c r="U9" i="2"/>
  <c r="AP9" i="2" s="1"/>
  <c r="O18" i="2"/>
  <c r="W2" i="2"/>
  <c r="AR2" i="2" s="1"/>
  <c r="S4" i="2"/>
  <c r="U3" i="2"/>
  <c r="AP3" i="2" s="1"/>
  <c r="R18" i="2"/>
  <c r="S9" i="2"/>
  <c r="AN9" i="2" s="1"/>
  <c r="V6" i="2"/>
  <c r="T4" i="2"/>
  <c r="V15" i="2"/>
  <c r="AQ15" i="2" s="1"/>
  <c r="S18" i="2"/>
  <c r="O7" i="2"/>
  <c r="U4" i="2"/>
  <c r="Q2" i="2"/>
  <c r="AL2" i="2" s="1"/>
  <c r="W15" i="2"/>
  <c r="O16" i="2"/>
  <c r="Q7" i="2"/>
  <c r="P6" i="2"/>
  <c r="V4" i="2"/>
  <c r="R2" i="2"/>
  <c r="AM2" i="2" s="1"/>
  <c r="O20" i="2"/>
  <c r="U13" i="2"/>
  <c r="O10" i="2"/>
  <c r="R7" i="2"/>
  <c r="O5" i="2"/>
  <c r="W4" i="2"/>
  <c r="S2" i="2"/>
  <c r="AN2" i="2" s="1"/>
  <c r="R16" i="2"/>
  <c r="Q10" i="2"/>
  <c r="W9" i="2"/>
  <c r="S7" i="2"/>
  <c r="T2" i="2"/>
  <c r="AO2" i="2" s="1"/>
  <c r="Q18" i="2"/>
  <c r="S16" i="2"/>
  <c r="R10" i="2"/>
  <c r="P9" i="2"/>
  <c r="AK9" i="2" s="1"/>
  <c r="T7" i="2"/>
  <c r="R5" i="2"/>
  <c r="U2" i="2"/>
  <c r="AP2" i="2" s="1"/>
  <c r="Q14" i="2"/>
  <c r="S5" i="2"/>
  <c r="R14" i="2"/>
  <c r="T20" i="2"/>
  <c r="U16" i="2"/>
  <c r="U7" i="2"/>
  <c r="T10" i="2"/>
  <c r="O8" i="2"/>
  <c r="V7" i="2"/>
  <c r="T5" i="2"/>
  <c r="Q3" i="2"/>
  <c r="AL3" i="2" s="1"/>
  <c r="S14" i="2"/>
  <c r="V16" i="2"/>
  <c r="U10" i="2"/>
  <c r="Q8" i="2"/>
  <c r="W7" i="2"/>
  <c r="U5" i="2"/>
  <c r="R3" i="2"/>
  <c r="AM3" i="2" s="1"/>
  <c r="T14" i="2"/>
  <c r="T16" i="2"/>
  <c r="V20" i="2"/>
  <c r="V10" i="2"/>
  <c r="R8" i="2"/>
  <c r="P7" i="2"/>
  <c r="V5" i="2"/>
  <c r="S3" i="2"/>
  <c r="AN3" i="2" s="1"/>
  <c r="U14" i="2"/>
  <c r="S8" i="2"/>
  <c r="T3" i="2"/>
  <c r="AO3" i="2" s="1"/>
  <c r="V14" i="2"/>
  <c r="W20" i="2"/>
  <c r="S17" i="2"/>
  <c r="T8" i="2"/>
  <c r="P5" i="2"/>
  <c r="Q15" i="2"/>
  <c r="AL15" i="2" s="1"/>
  <c r="W14" i="2"/>
  <c r="V3" i="2"/>
  <c r="AQ3" i="2" s="1"/>
  <c r="C7" i="2"/>
  <c r="P20" i="2" s="1"/>
  <c r="C10" i="2"/>
  <c r="P16" i="2" s="1"/>
  <c r="V11" i="2"/>
  <c r="W17" i="2"/>
  <c r="U11" i="2"/>
  <c r="P22" i="2"/>
  <c r="AK22" i="2" s="1"/>
  <c r="C10" i="1"/>
  <c r="P10" i="1" s="1"/>
  <c r="AK10" i="1" s="1"/>
  <c r="P23" i="2"/>
  <c r="AN4" i="2"/>
  <c r="C5" i="2"/>
  <c r="P21" i="2" s="1"/>
  <c r="C14" i="1"/>
  <c r="P14" i="1" s="1"/>
  <c r="C6" i="2"/>
  <c r="P19" i="2" s="1"/>
  <c r="C8" i="2"/>
  <c r="P18" i="2" s="1"/>
  <c r="AJ14" i="2"/>
  <c r="D4" i="2"/>
  <c r="Q22" i="2" s="1"/>
  <c r="AL22" i="2" s="1"/>
  <c r="E4" i="2"/>
  <c r="R22" i="2" s="1"/>
  <c r="AM22" i="2" s="1"/>
  <c r="F4" i="2"/>
  <c r="S22" i="2" s="1"/>
  <c r="AN22" i="2" s="1"/>
  <c r="G4" i="2"/>
  <c r="T22" i="2" s="1"/>
  <c r="AO22" i="2" s="1"/>
  <c r="P17" i="2"/>
  <c r="P11" i="2"/>
  <c r="H4" i="2"/>
  <c r="U22" i="2" s="1"/>
  <c r="AP22" i="2" s="1"/>
  <c r="O21" i="2"/>
  <c r="I4" i="2"/>
  <c r="V22" i="2" s="1"/>
  <c r="AQ22" i="2" s="1"/>
  <c r="AJ4" i="2"/>
  <c r="Q11" i="2"/>
  <c r="R11" i="2"/>
  <c r="S11" i="2"/>
  <c r="T11" i="2"/>
  <c r="AO14" i="2" l="1"/>
  <c r="AM14" i="2"/>
  <c r="AO4" i="2"/>
  <c r="AL14" i="2"/>
  <c r="AQ14" i="2"/>
  <c r="AR14" i="2"/>
  <c r="AP4" i="2"/>
  <c r="AN14" i="2"/>
  <c r="AQ4" i="2"/>
  <c r="AP14" i="2"/>
  <c r="P14" i="2"/>
  <c r="P4" i="2"/>
  <c r="P2" i="2"/>
  <c r="AK2" i="2" s="1"/>
  <c r="P15" i="2"/>
  <c r="AK15" i="2" s="1"/>
  <c r="AK4" i="2" l="1"/>
  <c r="AK14" i="2"/>
</calcChain>
</file>

<file path=xl/sharedStrings.xml><?xml version="1.0" encoding="utf-8"?>
<sst xmlns="http://schemas.openxmlformats.org/spreadsheetml/2006/main" count="499" uniqueCount="234">
  <si>
    <t>Species</t>
  </si>
  <si>
    <t>H298[kcal/mol]</t>
    <phoneticPr fontId="2" type="noConversion"/>
  </si>
  <si>
    <t>S298[cal/mol/K]</t>
    <phoneticPr fontId="2" type="noConversion"/>
  </si>
  <si>
    <t>Cp300</t>
  </si>
  <si>
    <t>Cp400</t>
  </si>
  <si>
    <t>Cp500</t>
  </si>
  <si>
    <t>Cp600</t>
  </si>
  <si>
    <t>Cp800</t>
  </si>
  <si>
    <t>Cp1000</t>
  </si>
  <si>
    <t>Cp1500</t>
  </si>
  <si>
    <t>RA[cal/mol/K]</t>
    <phoneticPr fontId="2" type="noConversion"/>
  </si>
  <si>
    <t>1.C6H6</t>
  </si>
  <si>
    <t>CB/H</t>
  </si>
  <si>
    <t>CB/H,</t>
  </si>
  <si>
    <t>2.C7H8</t>
  </si>
  <si>
    <t>C/CB/H3</t>
  </si>
  <si>
    <t>C/CB/H3,</t>
  </si>
  <si>
    <t>3.C8H10</t>
  </si>
  <si>
    <t>C/CB/C/H2</t>
    <phoneticPr fontId="2" type="noConversion"/>
  </si>
  <si>
    <t>C/C/CB/H2,</t>
  </si>
  <si>
    <t>4.C9H12</t>
  </si>
  <si>
    <t>C/C2/CB/H</t>
  </si>
  <si>
    <t>C/C2/CB/H,</t>
  </si>
  <si>
    <t>5.C8H8</t>
  </si>
  <si>
    <t>CD/CB/H</t>
  </si>
  <si>
    <t>CD/CB/H,</t>
  </si>
  <si>
    <t>6.C9H10</t>
  </si>
  <si>
    <t>CD/C/CB</t>
  </si>
  <si>
    <t>CD/C/CB,</t>
  </si>
  <si>
    <t>7.C8H6</t>
  </si>
  <si>
    <t>CT/CB</t>
  </si>
  <si>
    <t>CT/CB,</t>
  </si>
  <si>
    <t>C/CB/CD/H2</t>
  </si>
  <si>
    <t>C/CB/CD/H2,</t>
    <phoneticPr fontId="2" type="noConversion"/>
  </si>
  <si>
    <t>9.C10H12</t>
  </si>
  <si>
    <t>C/C/CB/CD/H</t>
    <phoneticPr fontId="2" type="noConversion"/>
  </si>
  <si>
    <t>C/C/CB/CD/H,</t>
  </si>
  <si>
    <t>10.C9H8</t>
  </si>
  <si>
    <t>C/CB/CT/H2</t>
  </si>
  <si>
    <t>C/CB/CT/H2,</t>
  </si>
  <si>
    <t>11.C10H10</t>
  </si>
  <si>
    <t>C/C/CB/CT/H</t>
  </si>
  <si>
    <t>C/C/CB/CT/H,</t>
  </si>
  <si>
    <t>12.C11H12</t>
  </si>
  <si>
    <t>C/CB/CD2/H</t>
    <phoneticPr fontId="2" type="noConversion"/>
  </si>
  <si>
    <t>C/CB/CD2/H,</t>
  </si>
  <si>
    <t>13.C11H10</t>
  </si>
  <si>
    <t>C/CB/CD/CT/H</t>
  </si>
  <si>
    <t>14.C11H8</t>
  </si>
  <si>
    <t>C/CB/CT2/H</t>
  </si>
  <si>
    <t>CD/CB/CD</t>
  </si>
  <si>
    <t>CD/CB/CD,</t>
  </si>
  <si>
    <t>16.C10H8</t>
  </si>
  <si>
    <t>CD/CB/CT</t>
    <phoneticPr fontId="2" type="noConversion"/>
  </si>
  <si>
    <t>CD/CB/CT,</t>
  </si>
  <si>
    <t>17.C12H10</t>
  </si>
  <si>
    <t>CB/CB</t>
    <phoneticPr fontId="2" type="noConversion"/>
  </si>
  <si>
    <t>CB/CB,</t>
  </si>
  <si>
    <t>C/C/H3</t>
  </si>
  <si>
    <t>CB/C</t>
  </si>
  <si>
    <t>CD/H2</t>
  </si>
  <si>
    <t>CB/CD</t>
  </si>
  <si>
    <t>CB/CT</t>
  </si>
  <si>
    <t>CD/C2</t>
  </si>
  <si>
    <t>CD/C/H</t>
  </si>
  <si>
    <t>CT/H</t>
  </si>
  <si>
    <t>CT/C</t>
  </si>
  <si>
    <t>CT/CD</t>
  </si>
  <si>
    <t>CD/CD/CB</t>
  </si>
  <si>
    <t>C/CD/H3,</t>
  </si>
  <si>
    <t>CD/H2,</t>
  </si>
  <si>
    <t>CD/CD/H,</t>
  </si>
  <si>
    <t>H298[kxal/mol]</t>
    <phoneticPr fontId="2" type="noConversion"/>
  </si>
  <si>
    <t>O/CB/H</t>
    <phoneticPr fontId="2" type="noConversion"/>
  </si>
  <si>
    <t>O/CB/H,</t>
  </si>
  <si>
    <t>O/CB/O,</t>
  </si>
  <si>
    <t>O/CB/C</t>
  </si>
  <si>
    <t>O/C/CB,</t>
  </si>
  <si>
    <t>O/CB/CD</t>
  </si>
  <si>
    <t>O/CB/CT</t>
  </si>
  <si>
    <t>CO/CB/H</t>
  </si>
  <si>
    <t>CO/CB/O</t>
  </si>
  <si>
    <t>CO/CB/O,</t>
  </si>
  <si>
    <t>CO/CB/C</t>
  </si>
  <si>
    <t>CO/CB/CD</t>
  </si>
  <si>
    <t>C/CB/O/H2</t>
    <phoneticPr fontId="2" type="noConversion"/>
  </si>
  <si>
    <t>C/CB/C/H/O</t>
  </si>
  <si>
    <t>C/CB/C/H/O,</t>
  </si>
  <si>
    <t>C/CB/C2/O</t>
  </si>
  <si>
    <t>C/CB/C2/O,</t>
  </si>
  <si>
    <t>C/CB/CO/O/H</t>
  </si>
  <si>
    <t>C/CB/CO/H2</t>
  </si>
  <si>
    <t>C/CB/CO/H/C</t>
  </si>
  <si>
    <t>C/CB/CO/CD/H</t>
  </si>
  <si>
    <t>C/CB/CO/CT/H</t>
  </si>
  <si>
    <t>C/CB/H2/OO</t>
  </si>
  <si>
    <t>CB/O</t>
  </si>
  <si>
    <t>O/H/O</t>
  </si>
  <si>
    <t>O/C/H</t>
  </si>
  <si>
    <t>C/H3/O</t>
  </si>
  <si>
    <t>CD/H/O</t>
  </si>
  <si>
    <t>CD/C/O</t>
  </si>
  <si>
    <t>CT/O</t>
  </si>
  <si>
    <t>CO/H/O</t>
  </si>
  <si>
    <t>CB/CO,</t>
  </si>
  <si>
    <t>O/CO/H</t>
  </si>
  <si>
    <t>C/CO/H3</t>
  </si>
  <si>
    <t>CD/CO/H</t>
  </si>
  <si>
    <t>CO/C/O</t>
  </si>
  <si>
    <t>CO/C/H</t>
  </si>
  <si>
    <t>CD/H2,</t>
    <phoneticPr fontId="2" type="noConversion"/>
  </si>
  <si>
    <t>CT/H,</t>
  </si>
  <si>
    <t>CB/CD,</t>
  </si>
  <si>
    <t>CO/CD/H,</t>
  </si>
  <si>
    <t>OO/C/H</t>
  </si>
  <si>
    <t>C/C/H2/O</t>
  </si>
  <si>
    <t>O/C2,</t>
  </si>
  <si>
    <t>C/C2/H2,</t>
  </si>
  <si>
    <t>C/C/CD/H2,</t>
  </si>
  <si>
    <t>C/CB/CD/H2,</t>
  </si>
  <si>
    <t>CD/C/H,</t>
  </si>
  <si>
    <t>C/CD/H2/O,</t>
  </si>
  <si>
    <t>radical</t>
  </si>
  <si>
    <t>S298[cal/mol/K]</t>
    <phoneticPr fontId="4" type="noConversion"/>
  </si>
  <si>
    <t>C10H11</t>
  </si>
  <si>
    <t>DSUALLYLT,</t>
  </si>
  <si>
    <t>C10H7O</t>
  </si>
  <si>
    <t>C10H9</t>
  </si>
  <si>
    <t>C10H9O</t>
  </si>
  <si>
    <t>C11H11</t>
  </si>
  <si>
    <t>TSUALLYLT,</t>
  </si>
  <si>
    <t>C11H7</t>
  </si>
  <si>
    <t>C11H9</t>
  </si>
  <si>
    <t>C7H7</t>
  </si>
  <si>
    <t>BENZYLP,</t>
  </si>
  <si>
    <t>C7H7O</t>
  </si>
  <si>
    <t>C*CCJOH</t>
  </si>
  <si>
    <t>C8H7O</t>
  </si>
  <si>
    <t>C8H7O2</t>
  </si>
  <si>
    <t>C8H9</t>
  </si>
  <si>
    <t>BENZYLS,</t>
  </si>
  <si>
    <t>C8H9O</t>
  </si>
  <si>
    <t>C9H11</t>
  </si>
  <si>
    <t>BENZYLT,</t>
  </si>
  <si>
    <t>C9H7</t>
  </si>
  <si>
    <t>C9H9</t>
  </si>
  <si>
    <t>DSUALLYLS,</t>
  </si>
  <si>
    <t>C9H9O</t>
  </si>
  <si>
    <t>C6H5</t>
  </si>
  <si>
    <t>PH1,</t>
  </si>
  <si>
    <t>C6H5O</t>
  </si>
  <si>
    <t>PHENOXY,</t>
  </si>
  <si>
    <t>H298[kcal/mol]</t>
    <phoneticPr fontId="4" type="noConversion"/>
  </si>
  <si>
    <t>18.C6H6O</t>
    <phoneticPr fontId="1" type="noConversion"/>
  </si>
  <si>
    <t>19.C6H6O2</t>
    <phoneticPr fontId="1" type="noConversion"/>
  </si>
  <si>
    <t>20.C7H8O</t>
    <phoneticPr fontId="2" type="noConversion"/>
  </si>
  <si>
    <t>22.C8H6O</t>
    <phoneticPr fontId="1" type="noConversion"/>
  </si>
  <si>
    <t>24.C7H60</t>
    <phoneticPr fontId="1" type="noConversion"/>
  </si>
  <si>
    <t>25.C7H6O2</t>
    <phoneticPr fontId="1" type="noConversion"/>
  </si>
  <si>
    <t>27.C9H8O</t>
    <phoneticPr fontId="1" type="noConversion"/>
  </si>
  <si>
    <t>29.C8H10O</t>
    <phoneticPr fontId="1" type="noConversion"/>
  </si>
  <si>
    <t>30.C9H12O</t>
    <phoneticPr fontId="1" type="noConversion"/>
  </si>
  <si>
    <t>31.C8H8O2</t>
    <phoneticPr fontId="1" type="noConversion"/>
  </si>
  <si>
    <t>32.C8H8O</t>
    <phoneticPr fontId="1" type="noConversion"/>
  </si>
  <si>
    <t>33.C9H10O</t>
    <phoneticPr fontId="1" type="noConversion"/>
  </si>
  <si>
    <t>34.C10H8O</t>
    <phoneticPr fontId="1" type="noConversion"/>
  </si>
  <si>
    <t>35.C10H10O</t>
    <phoneticPr fontId="1" type="noConversion"/>
  </si>
  <si>
    <t>36.C9H8O</t>
    <phoneticPr fontId="1" type="noConversion"/>
  </si>
  <si>
    <t>37.C7H8O2</t>
    <phoneticPr fontId="1" type="noConversion"/>
  </si>
  <si>
    <t>38.C8H10O2</t>
    <phoneticPr fontId="1" type="noConversion"/>
  </si>
  <si>
    <t>39.C9H12O2</t>
    <phoneticPr fontId="1" type="noConversion"/>
  </si>
  <si>
    <t>40.C10H11</t>
    <phoneticPr fontId="1" type="noConversion"/>
  </si>
  <si>
    <t>41.C10H7O</t>
    <phoneticPr fontId="1" type="noConversion"/>
  </si>
  <si>
    <t>42.C10H9</t>
    <phoneticPr fontId="1" type="noConversion"/>
  </si>
  <si>
    <t>43.C10H9O</t>
    <phoneticPr fontId="1" type="noConversion"/>
  </si>
  <si>
    <t>44.C11H11</t>
    <phoneticPr fontId="1" type="noConversion"/>
  </si>
  <si>
    <t>45.C11H7</t>
    <phoneticPr fontId="4" type="noConversion"/>
  </si>
  <si>
    <t>46.C11H9</t>
    <phoneticPr fontId="1" type="noConversion"/>
  </si>
  <si>
    <t>47.C7H7</t>
    <phoneticPr fontId="1" type="noConversion"/>
  </si>
  <si>
    <t>48.C7H7O</t>
    <phoneticPr fontId="1" type="noConversion"/>
  </si>
  <si>
    <t>49.C8H7O</t>
    <phoneticPr fontId="1" type="noConversion"/>
  </si>
  <si>
    <t>50.C8H7O2</t>
    <phoneticPr fontId="1" type="noConversion"/>
  </si>
  <si>
    <t>51.C8H9</t>
    <phoneticPr fontId="1" type="noConversion"/>
  </si>
  <si>
    <t>52.C8H9O</t>
    <phoneticPr fontId="1" type="noConversion"/>
  </si>
  <si>
    <t>53.C9H11</t>
    <phoneticPr fontId="1" type="noConversion"/>
  </si>
  <si>
    <t>54.C9H7</t>
    <phoneticPr fontId="1" type="noConversion"/>
  </si>
  <si>
    <t>55.C9H9</t>
    <phoneticPr fontId="1" type="noConversion"/>
  </si>
  <si>
    <t>56.C9H9O</t>
    <phoneticPr fontId="1" type="noConversion"/>
  </si>
  <si>
    <t>57.C6H5</t>
    <phoneticPr fontId="1" type="noConversion"/>
  </si>
  <si>
    <t>58.C6H5O</t>
    <phoneticPr fontId="1" type="noConversion"/>
  </si>
  <si>
    <t>radical isomer</t>
    <phoneticPr fontId="1" type="noConversion"/>
  </si>
  <si>
    <t>symmetry number</t>
    <phoneticPr fontId="1" type="noConversion"/>
  </si>
  <si>
    <t>none</t>
    <phoneticPr fontId="2" type="noConversion"/>
  </si>
  <si>
    <t>this work - THERM</t>
    <phoneticPr fontId="1" type="noConversion"/>
  </si>
  <si>
    <t>CD/CO/CB</t>
    <phoneticPr fontId="2" type="noConversion"/>
  </si>
  <si>
    <t>15.C10H10</t>
    <phoneticPr fontId="2" type="noConversion"/>
  </si>
  <si>
    <t>8.C9H10</t>
    <phoneticPr fontId="2" type="noConversion"/>
  </si>
  <si>
    <t>28.C7H8O</t>
    <phoneticPr fontId="2" type="noConversion"/>
  </si>
  <si>
    <t>26.C8H8O</t>
    <phoneticPr fontId="2" type="noConversion"/>
  </si>
  <si>
    <t>23.C7H6O2</t>
    <phoneticPr fontId="2" type="noConversion"/>
  </si>
  <si>
    <t>21.C8H8O</t>
    <phoneticPr fontId="2" type="noConversion"/>
  </si>
  <si>
    <t>C/OO/CB/H2</t>
    <phoneticPr fontId="2" type="noConversion"/>
  </si>
  <si>
    <t>C/OO/CB/C/H</t>
    <phoneticPr fontId="2" type="noConversion"/>
  </si>
  <si>
    <t>C/OO/CB/C2</t>
    <phoneticPr fontId="2" type="noConversion"/>
  </si>
  <si>
    <t>O/CB/CO</t>
    <phoneticPr fontId="2" type="noConversion"/>
  </si>
  <si>
    <t>CH3-OH</t>
    <phoneticPr fontId="4" type="noConversion"/>
  </si>
  <si>
    <r>
      <t>O</t>
    </r>
    <r>
      <rPr>
        <sz val="11"/>
        <color theme="1"/>
        <rFont val="等线"/>
        <family val="3"/>
        <charset val="134"/>
        <scheme val="minor"/>
      </rPr>
      <t>H-OH</t>
    </r>
    <phoneticPr fontId="4" type="noConversion"/>
  </si>
  <si>
    <t>CH3-CHO</t>
    <phoneticPr fontId="4" type="noConversion"/>
  </si>
  <si>
    <t>CHO-CHO</t>
    <phoneticPr fontId="4" type="noConversion"/>
  </si>
  <si>
    <t>C/CB/O/H2</t>
  </si>
  <si>
    <t>O/C/H,</t>
  </si>
  <si>
    <t>CB/C,</t>
  </si>
  <si>
    <t>CH3-CH3</t>
    <phoneticPr fontId="4" type="noConversion"/>
  </si>
  <si>
    <t>NNIs</t>
    <phoneticPr fontId="1" type="noConversion"/>
  </si>
  <si>
    <r>
      <t>o-OH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OH</t>
    </r>
  </si>
  <si>
    <r>
      <t>m-OH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OH</t>
    </r>
  </si>
  <si>
    <r>
      <t>p-OH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OH</t>
    </r>
  </si>
  <si>
    <r>
      <t>o-OH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</t>
    </r>
    <r>
      <rPr>
        <vertAlign val="subscript"/>
        <sz val="10.5"/>
        <color theme="1"/>
        <rFont val="Times New Roman"/>
        <family val="1"/>
      </rPr>
      <t>3</t>
    </r>
  </si>
  <si>
    <r>
      <t>m-OH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</t>
    </r>
    <r>
      <rPr>
        <vertAlign val="subscript"/>
        <sz val="10.5"/>
        <color theme="1"/>
        <rFont val="Times New Roman"/>
        <family val="1"/>
      </rPr>
      <t>3</t>
    </r>
  </si>
  <si>
    <r>
      <t>p-OH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</t>
    </r>
    <r>
      <rPr>
        <vertAlign val="subscript"/>
        <sz val="10.5"/>
        <color theme="1"/>
        <rFont val="Times New Roman"/>
        <family val="1"/>
      </rPr>
      <t>3</t>
    </r>
  </si>
  <si>
    <r>
      <t>o-CHO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CHO</t>
    </r>
  </si>
  <si>
    <r>
      <t>m-CHO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CHO</t>
    </r>
  </si>
  <si>
    <r>
      <t>p-CHO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CHO</t>
    </r>
  </si>
  <si>
    <r>
      <t>o-CH</t>
    </r>
    <r>
      <rPr>
        <vertAlign val="subscript"/>
        <sz val="10.5"/>
        <color theme="1"/>
        <rFont val="Times New Roman"/>
        <family val="1"/>
      </rPr>
      <t>3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CHO</t>
    </r>
  </si>
  <si>
    <r>
      <t>m-CH</t>
    </r>
    <r>
      <rPr>
        <vertAlign val="subscript"/>
        <sz val="10.5"/>
        <color theme="1"/>
        <rFont val="Times New Roman"/>
        <family val="1"/>
      </rPr>
      <t>3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CHO</t>
    </r>
  </si>
  <si>
    <r>
      <t>p-CH</t>
    </r>
    <r>
      <rPr>
        <vertAlign val="subscript"/>
        <sz val="10.5"/>
        <color theme="1"/>
        <rFont val="Times New Roman"/>
        <family val="1"/>
      </rPr>
      <t>3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CHO</t>
    </r>
  </si>
  <si>
    <r>
      <t>o-CH</t>
    </r>
    <r>
      <rPr>
        <vertAlign val="subscript"/>
        <sz val="10.5"/>
        <color theme="1"/>
        <rFont val="Times New Roman"/>
        <family val="1"/>
      </rPr>
      <t>3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</t>
    </r>
    <r>
      <rPr>
        <vertAlign val="subscript"/>
        <sz val="10.5"/>
        <color theme="1"/>
        <rFont val="Times New Roman"/>
        <family val="1"/>
      </rPr>
      <t>3</t>
    </r>
  </si>
  <si>
    <r>
      <t>m-CH</t>
    </r>
    <r>
      <rPr>
        <vertAlign val="subscript"/>
        <sz val="10.5"/>
        <color theme="1"/>
        <rFont val="Times New Roman"/>
        <family val="1"/>
      </rPr>
      <t>3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</t>
    </r>
    <r>
      <rPr>
        <vertAlign val="subscript"/>
        <sz val="10.5"/>
        <color theme="1"/>
        <rFont val="Times New Roman"/>
        <family val="1"/>
      </rPr>
      <t>3</t>
    </r>
  </si>
  <si>
    <r>
      <t>p-CH</t>
    </r>
    <r>
      <rPr>
        <vertAlign val="subscript"/>
        <sz val="10.5"/>
        <color theme="1"/>
        <rFont val="Times New Roman"/>
        <family val="1"/>
      </rPr>
      <t>3</t>
    </r>
    <r>
      <rPr>
        <sz val="10.5"/>
        <color theme="1"/>
        <rFont val="宋体"/>
        <family val="3"/>
        <charset val="134"/>
      </rPr>
      <t>…</t>
    </r>
    <r>
      <rPr>
        <sz val="10.5"/>
        <color theme="1"/>
        <rFont val="Times New Roman"/>
        <family val="1"/>
      </rPr>
      <t>CH</t>
    </r>
    <r>
      <rPr>
        <vertAlign val="subscript"/>
        <sz val="10.5"/>
        <color theme="1"/>
        <rFont val="Times New Roman"/>
        <family val="1"/>
      </rPr>
      <t>3</t>
    </r>
  </si>
  <si>
    <t>group-additivity</t>
    <phoneticPr fontId="1" type="noConversion"/>
  </si>
  <si>
    <t>this work</t>
    <phoneticPr fontId="1" type="noConversion"/>
  </si>
  <si>
    <t>GAVs from this work, except for CB/H, which is from THERM database</t>
    <phoneticPr fontId="1" type="noConversion"/>
  </si>
  <si>
    <t>GAVs from THERM database</t>
    <phoneticPr fontId="1" type="noConversion"/>
  </si>
  <si>
    <t>O/CB/O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</si>
</sst>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0.0_ "/>
    <numFmt numFmtId="179" formatCode="0.000000_ "/>
  </numFmts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vertAlign val="subscript"/>
      <sz val="10.5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178" fontId="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Fill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5" fillId="0" borderId="0" xfId="0" applyFont="1" applyFill="1" applyBorder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>
      <alignment vertical="center"/>
    </xf>
    <xf numFmtId="178" fontId="3" fillId="0" borderId="0" xfId="0" applyNumberFormat="1" applyFont="1" applyFill="1" applyAlignment="1">
      <alignment horizontal="center"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8" fontId="7" fillId="0" borderId="1" xfId="0" applyNumberFormat="1" applyFont="1" applyFill="1" applyBorder="1">
      <alignment vertical="center"/>
    </xf>
    <xf numFmtId="178" fontId="0" fillId="0" borderId="1" xfId="0" applyNumberFormat="1" applyFill="1" applyBorder="1">
      <alignment vertical="center"/>
    </xf>
    <xf numFmtId="178" fontId="7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NumberFormat="1" applyFont="1" applyFill="1" applyAlignment="1">
      <alignment horizontal="left" vertical="center"/>
    </xf>
    <xf numFmtId="177" fontId="13" fillId="0" borderId="0" xfId="0" applyNumberFormat="1" applyFont="1" applyFill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2E531-DCC4-446E-9490-170841F54834}">
  <dimension ref="A1:BB57"/>
  <sheetViews>
    <sheetView topLeftCell="AJ1" workbookViewId="0">
      <selection activeCell="A21" sqref="A21:J21"/>
    </sheetView>
  </sheetViews>
  <sheetFormatPr defaultColWidth="8.75" defaultRowHeight="15" x14ac:dyDescent="0.2"/>
  <cols>
    <col min="1" max="1" width="11.5" style="8" customWidth="1"/>
    <col min="2" max="3" width="15.125" style="8" customWidth="1"/>
    <col min="4" max="10" width="14" style="8" customWidth="1"/>
    <col min="11" max="11" width="13" style="8" customWidth="1"/>
    <col min="12" max="13" width="15.125" style="8" customWidth="1"/>
    <col min="14" max="20" width="14" style="8" customWidth="1"/>
    <col min="21" max="21" width="14" style="8" bestFit="1" customWidth="1"/>
    <col min="22" max="22" width="8.75" style="8"/>
    <col min="23" max="23" width="12.875" style="8" bestFit="1" customWidth="1"/>
    <col min="24" max="24" width="8.75" style="8"/>
    <col min="25" max="25" width="17.125" style="8" customWidth="1"/>
    <col min="26" max="256" width="8.75" style="8"/>
    <col min="257" max="257" width="11.5" style="8" customWidth="1"/>
    <col min="258" max="259" width="15.125" style="8" customWidth="1"/>
    <col min="260" max="266" width="14" style="8" customWidth="1"/>
    <col min="267" max="267" width="13" style="8" customWidth="1"/>
    <col min="268" max="269" width="15.125" style="8" customWidth="1"/>
    <col min="270" max="276" width="14" style="8" customWidth="1"/>
    <col min="277" max="277" width="14" style="8" bestFit="1" customWidth="1"/>
    <col min="278" max="278" width="8.75" style="8"/>
    <col min="279" max="279" width="12.875" style="8" bestFit="1" customWidth="1"/>
    <col min="280" max="280" width="8.75" style="8"/>
    <col min="281" max="281" width="17.125" style="8" customWidth="1"/>
    <col min="282" max="512" width="8.75" style="8"/>
    <col min="513" max="513" width="11.5" style="8" customWidth="1"/>
    <col min="514" max="515" width="15.125" style="8" customWidth="1"/>
    <col min="516" max="522" width="14" style="8" customWidth="1"/>
    <col min="523" max="523" width="13" style="8" customWidth="1"/>
    <col min="524" max="525" width="15.125" style="8" customWidth="1"/>
    <col min="526" max="532" width="14" style="8" customWidth="1"/>
    <col min="533" max="533" width="14" style="8" bestFit="1" customWidth="1"/>
    <col min="534" max="534" width="8.75" style="8"/>
    <col min="535" max="535" width="12.875" style="8" bestFit="1" customWidth="1"/>
    <col min="536" max="536" width="8.75" style="8"/>
    <col min="537" max="537" width="17.125" style="8" customWidth="1"/>
    <col min="538" max="768" width="8.75" style="8"/>
    <col min="769" max="769" width="11.5" style="8" customWidth="1"/>
    <col min="770" max="771" width="15.125" style="8" customWidth="1"/>
    <col min="772" max="778" width="14" style="8" customWidth="1"/>
    <col min="779" max="779" width="13" style="8" customWidth="1"/>
    <col min="780" max="781" width="15.125" style="8" customWidth="1"/>
    <col min="782" max="788" width="14" style="8" customWidth="1"/>
    <col min="789" max="789" width="14" style="8" bestFit="1" customWidth="1"/>
    <col min="790" max="790" width="8.75" style="8"/>
    <col min="791" max="791" width="12.875" style="8" bestFit="1" customWidth="1"/>
    <col min="792" max="792" width="8.75" style="8"/>
    <col min="793" max="793" width="17.125" style="8" customWidth="1"/>
    <col min="794" max="1024" width="8.75" style="8"/>
    <col min="1025" max="1025" width="11.5" style="8" customWidth="1"/>
    <col min="1026" max="1027" width="15.125" style="8" customWidth="1"/>
    <col min="1028" max="1034" width="14" style="8" customWidth="1"/>
    <col min="1035" max="1035" width="13" style="8" customWidth="1"/>
    <col min="1036" max="1037" width="15.125" style="8" customWidth="1"/>
    <col min="1038" max="1044" width="14" style="8" customWidth="1"/>
    <col min="1045" max="1045" width="14" style="8" bestFit="1" customWidth="1"/>
    <col min="1046" max="1046" width="8.75" style="8"/>
    <col min="1047" max="1047" width="12.875" style="8" bestFit="1" customWidth="1"/>
    <col min="1048" max="1048" width="8.75" style="8"/>
    <col min="1049" max="1049" width="17.125" style="8" customWidth="1"/>
    <col min="1050" max="1280" width="8.75" style="8"/>
    <col min="1281" max="1281" width="11.5" style="8" customWidth="1"/>
    <col min="1282" max="1283" width="15.125" style="8" customWidth="1"/>
    <col min="1284" max="1290" width="14" style="8" customWidth="1"/>
    <col min="1291" max="1291" width="13" style="8" customWidth="1"/>
    <col min="1292" max="1293" width="15.125" style="8" customWidth="1"/>
    <col min="1294" max="1300" width="14" style="8" customWidth="1"/>
    <col min="1301" max="1301" width="14" style="8" bestFit="1" customWidth="1"/>
    <col min="1302" max="1302" width="8.75" style="8"/>
    <col min="1303" max="1303" width="12.875" style="8" bestFit="1" customWidth="1"/>
    <col min="1304" max="1304" width="8.75" style="8"/>
    <col min="1305" max="1305" width="17.125" style="8" customWidth="1"/>
    <col min="1306" max="1536" width="8.75" style="8"/>
    <col min="1537" max="1537" width="11.5" style="8" customWidth="1"/>
    <col min="1538" max="1539" width="15.125" style="8" customWidth="1"/>
    <col min="1540" max="1546" width="14" style="8" customWidth="1"/>
    <col min="1547" max="1547" width="13" style="8" customWidth="1"/>
    <col min="1548" max="1549" width="15.125" style="8" customWidth="1"/>
    <col min="1550" max="1556" width="14" style="8" customWidth="1"/>
    <col min="1557" max="1557" width="14" style="8" bestFit="1" customWidth="1"/>
    <col min="1558" max="1558" width="8.75" style="8"/>
    <col min="1559" max="1559" width="12.875" style="8" bestFit="1" customWidth="1"/>
    <col min="1560" max="1560" width="8.75" style="8"/>
    <col min="1561" max="1561" width="17.125" style="8" customWidth="1"/>
    <col min="1562" max="1792" width="8.75" style="8"/>
    <col min="1793" max="1793" width="11.5" style="8" customWidth="1"/>
    <col min="1794" max="1795" width="15.125" style="8" customWidth="1"/>
    <col min="1796" max="1802" width="14" style="8" customWidth="1"/>
    <col min="1803" max="1803" width="13" style="8" customWidth="1"/>
    <col min="1804" max="1805" width="15.125" style="8" customWidth="1"/>
    <col min="1806" max="1812" width="14" style="8" customWidth="1"/>
    <col min="1813" max="1813" width="14" style="8" bestFit="1" customWidth="1"/>
    <col min="1814" max="1814" width="8.75" style="8"/>
    <col min="1815" max="1815" width="12.875" style="8" bestFit="1" customWidth="1"/>
    <col min="1816" max="1816" width="8.75" style="8"/>
    <col min="1817" max="1817" width="17.125" style="8" customWidth="1"/>
    <col min="1818" max="2048" width="8.75" style="8"/>
    <col min="2049" max="2049" width="11.5" style="8" customWidth="1"/>
    <col min="2050" max="2051" width="15.125" style="8" customWidth="1"/>
    <col min="2052" max="2058" width="14" style="8" customWidth="1"/>
    <col min="2059" max="2059" width="13" style="8" customWidth="1"/>
    <col min="2060" max="2061" width="15.125" style="8" customWidth="1"/>
    <col min="2062" max="2068" width="14" style="8" customWidth="1"/>
    <col min="2069" max="2069" width="14" style="8" bestFit="1" customWidth="1"/>
    <col min="2070" max="2070" width="8.75" style="8"/>
    <col min="2071" max="2071" width="12.875" style="8" bestFit="1" customWidth="1"/>
    <col min="2072" max="2072" width="8.75" style="8"/>
    <col min="2073" max="2073" width="17.125" style="8" customWidth="1"/>
    <col min="2074" max="2304" width="8.75" style="8"/>
    <col min="2305" max="2305" width="11.5" style="8" customWidth="1"/>
    <col min="2306" max="2307" width="15.125" style="8" customWidth="1"/>
    <col min="2308" max="2314" width="14" style="8" customWidth="1"/>
    <col min="2315" max="2315" width="13" style="8" customWidth="1"/>
    <col min="2316" max="2317" width="15.125" style="8" customWidth="1"/>
    <col min="2318" max="2324" width="14" style="8" customWidth="1"/>
    <col min="2325" max="2325" width="14" style="8" bestFit="1" customWidth="1"/>
    <col min="2326" max="2326" width="8.75" style="8"/>
    <col min="2327" max="2327" width="12.875" style="8" bestFit="1" customWidth="1"/>
    <col min="2328" max="2328" width="8.75" style="8"/>
    <col min="2329" max="2329" width="17.125" style="8" customWidth="1"/>
    <col min="2330" max="2560" width="8.75" style="8"/>
    <col min="2561" max="2561" width="11.5" style="8" customWidth="1"/>
    <col min="2562" max="2563" width="15.125" style="8" customWidth="1"/>
    <col min="2564" max="2570" width="14" style="8" customWidth="1"/>
    <col min="2571" max="2571" width="13" style="8" customWidth="1"/>
    <col min="2572" max="2573" width="15.125" style="8" customWidth="1"/>
    <col min="2574" max="2580" width="14" style="8" customWidth="1"/>
    <col min="2581" max="2581" width="14" style="8" bestFit="1" customWidth="1"/>
    <col min="2582" max="2582" width="8.75" style="8"/>
    <col min="2583" max="2583" width="12.875" style="8" bestFit="1" customWidth="1"/>
    <col min="2584" max="2584" width="8.75" style="8"/>
    <col min="2585" max="2585" width="17.125" style="8" customWidth="1"/>
    <col min="2586" max="2816" width="8.75" style="8"/>
    <col min="2817" max="2817" width="11.5" style="8" customWidth="1"/>
    <col min="2818" max="2819" width="15.125" style="8" customWidth="1"/>
    <col min="2820" max="2826" width="14" style="8" customWidth="1"/>
    <col min="2827" max="2827" width="13" style="8" customWidth="1"/>
    <col min="2828" max="2829" width="15.125" style="8" customWidth="1"/>
    <col min="2830" max="2836" width="14" style="8" customWidth="1"/>
    <col min="2837" max="2837" width="14" style="8" bestFit="1" customWidth="1"/>
    <col min="2838" max="2838" width="8.75" style="8"/>
    <col min="2839" max="2839" width="12.875" style="8" bestFit="1" customWidth="1"/>
    <col min="2840" max="2840" width="8.75" style="8"/>
    <col min="2841" max="2841" width="17.125" style="8" customWidth="1"/>
    <col min="2842" max="3072" width="8.75" style="8"/>
    <col min="3073" max="3073" width="11.5" style="8" customWidth="1"/>
    <col min="3074" max="3075" width="15.125" style="8" customWidth="1"/>
    <col min="3076" max="3082" width="14" style="8" customWidth="1"/>
    <col min="3083" max="3083" width="13" style="8" customWidth="1"/>
    <col min="3084" max="3085" width="15.125" style="8" customWidth="1"/>
    <col min="3086" max="3092" width="14" style="8" customWidth="1"/>
    <col min="3093" max="3093" width="14" style="8" bestFit="1" customWidth="1"/>
    <col min="3094" max="3094" width="8.75" style="8"/>
    <col min="3095" max="3095" width="12.875" style="8" bestFit="1" customWidth="1"/>
    <col min="3096" max="3096" width="8.75" style="8"/>
    <col min="3097" max="3097" width="17.125" style="8" customWidth="1"/>
    <col min="3098" max="3328" width="8.75" style="8"/>
    <col min="3329" max="3329" width="11.5" style="8" customWidth="1"/>
    <col min="3330" max="3331" width="15.125" style="8" customWidth="1"/>
    <col min="3332" max="3338" width="14" style="8" customWidth="1"/>
    <col min="3339" max="3339" width="13" style="8" customWidth="1"/>
    <col min="3340" max="3341" width="15.125" style="8" customWidth="1"/>
    <col min="3342" max="3348" width="14" style="8" customWidth="1"/>
    <col min="3349" max="3349" width="14" style="8" bestFit="1" customWidth="1"/>
    <col min="3350" max="3350" width="8.75" style="8"/>
    <col min="3351" max="3351" width="12.875" style="8" bestFit="1" customWidth="1"/>
    <col min="3352" max="3352" width="8.75" style="8"/>
    <col min="3353" max="3353" width="17.125" style="8" customWidth="1"/>
    <col min="3354" max="3584" width="8.75" style="8"/>
    <col min="3585" max="3585" width="11.5" style="8" customWidth="1"/>
    <col min="3586" max="3587" width="15.125" style="8" customWidth="1"/>
    <col min="3588" max="3594" width="14" style="8" customWidth="1"/>
    <col min="3595" max="3595" width="13" style="8" customWidth="1"/>
    <col min="3596" max="3597" width="15.125" style="8" customWidth="1"/>
    <col min="3598" max="3604" width="14" style="8" customWidth="1"/>
    <col min="3605" max="3605" width="14" style="8" bestFit="1" customWidth="1"/>
    <col min="3606" max="3606" width="8.75" style="8"/>
    <col min="3607" max="3607" width="12.875" style="8" bestFit="1" customWidth="1"/>
    <col min="3608" max="3608" width="8.75" style="8"/>
    <col min="3609" max="3609" width="17.125" style="8" customWidth="1"/>
    <col min="3610" max="3840" width="8.75" style="8"/>
    <col min="3841" max="3841" width="11.5" style="8" customWidth="1"/>
    <col min="3842" max="3843" width="15.125" style="8" customWidth="1"/>
    <col min="3844" max="3850" width="14" style="8" customWidth="1"/>
    <col min="3851" max="3851" width="13" style="8" customWidth="1"/>
    <col min="3852" max="3853" width="15.125" style="8" customWidth="1"/>
    <col min="3854" max="3860" width="14" style="8" customWidth="1"/>
    <col min="3861" max="3861" width="14" style="8" bestFit="1" customWidth="1"/>
    <col min="3862" max="3862" width="8.75" style="8"/>
    <col min="3863" max="3863" width="12.875" style="8" bestFit="1" customWidth="1"/>
    <col min="3864" max="3864" width="8.75" style="8"/>
    <col min="3865" max="3865" width="17.125" style="8" customWidth="1"/>
    <col min="3866" max="4096" width="8.75" style="8"/>
    <col min="4097" max="4097" width="11.5" style="8" customWidth="1"/>
    <col min="4098" max="4099" width="15.125" style="8" customWidth="1"/>
    <col min="4100" max="4106" width="14" style="8" customWidth="1"/>
    <col min="4107" max="4107" width="13" style="8" customWidth="1"/>
    <col min="4108" max="4109" width="15.125" style="8" customWidth="1"/>
    <col min="4110" max="4116" width="14" style="8" customWidth="1"/>
    <col min="4117" max="4117" width="14" style="8" bestFit="1" customWidth="1"/>
    <col min="4118" max="4118" width="8.75" style="8"/>
    <col min="4119" max="4119" width="12.875" style="8" bestFit="1" customWidth="1"/>
    <col min="4120" max="4120" width="8.75" style="8"/>
    <col min="4121" max="4121" width="17.125" style="8" customWidth="1"/>
    <col min="4122" max="4352" width="8.75" style="8"/>
    <col min="4353" max="4353" width="11.5" style="8" customWidth="1"/>
    <col min="4354" max="4355" width="15.125" style="8" customWidth="1"/>
    <col min="4356" max="4362" width="14" style="8" customWidth="1"/>
    <col min="4363" max="4363" width="13" style="8" customWidth="1"/>
    <col min="4364" max="4365" width="15.125" style="8" customWidth="1"/>
    <col min="4366" max="4372" width="14" style="8" customWidth="1"/>
    <col min="4373" max="4373" width="14" style="8" bestFit="1" customWidth="1"/>
    <col min="4374" max="4374" width="8.75" style="8"/>
    <col min="4375" max="4375" width="12.875" style="8" bestFit="1" customWidth="1"/>
    <col min="4376" max="4376" width="8.75" style="8"/>
    <col min="4377" max="4377" width="17.125" style="8" customWidth="1"/>
    <col min="4378" max="4608" width="8.75" style="8"/>
    <col min="4609" max="4609" width="11.5" style="8" customWidth="1"/>
    <col min="4610" max="4611" width="15.125" style="8" customWidth="1"/>
    <col min="4612" max="4618" width="14" style="8" customWidth="1"/>
    <col min="4619" max="4619" width="13" style="8" customWidth="1"/>
    <col min="4620" max="4621" width="15.125" style="8" customWidth="1"/>
    <col min="4622" max="4628" width="14" style="8" customWidth="1"/>
    <col min="4629" max="4629" width="14" style="8" bestFit="1" customWidth="1"/>
    <col min="4630" max="4630" width="8.75" style="8"/>
    <col min="4631" max="4631" width="12.875" style="8" bestFit="1" customWidth="1"/>
    <col min="4632" max="4632" width="8.75" style="8"/>
    <col min="4633" max="4633" width="17.125" style="8" customWidth="1"/>
    <col min="4634" max="4864" width="8.75" style="8"/>
    <col min="4865" max="4865" width="11.5" style="8" customWidth="1"/>
    <col min="4866" max="4867" width="15.125" style="8" customWidth="1"/>
    <col min="4868" max="4874" width="14" style="8" customWidth="1"/>
    <col min="4875" max="4875" width="13" style="8" customWidth="1"/>
    <col min="4876" max="4877" width="15.125" style="8" customWidth="1"/>
    <col min="4878" max="4884" width="14" style="8" customWidth="1"/>
    <col min="4885" max="4885" width="14" style="8" bestFit="1" customWidth="1"/>
    <col min="4886" max="4886" width="8.75" style="8"/>
    <col min="4887" max="4887" width="12.875" style="8" bestFit="1" customWidth="1"/>
    <col min="4888" max="4888" width="8.75" style="8"/>
    <col min="4889" max="4889" width="17.125" style="8" customWidth="1"/>
    <col min="4890" max="5120" width="8.75" style="8"/>
    <col min="5121" max="5121" width="11.5" style="8" customWidth="1"/>
    <col min="5122" max="5123" width="15.125" style="8" customWidth="1"/>
    <col min="5124" max="5130" width="14" style="8" customWidth="1"/>
    <col min="5131" max="5131" width="13" style="8" customWidth="1"/>
    <col min="5132" max="5133" width="15.125" style="8" customWidth="1"/>
    <col min="5134" max="5140" width="14" style="8" customWidth="1"/>
    <col min="5141" max="5141" width="14" style="8" bestFit="1" customWidth="1"/>
    <col min="5142" max="5142" width="8.75" style="8"/>
    <col min="5143" max="5143" width="12.875" style="8" bestFit="1" customWidth="1"/>
    <col min="5144" max="5144" width="8.75" style="8"/>
    <col min="5145" max="5145" width="17.125" style="8" customWidth="1"/>
    <col min="5146" max="5376" width="8.75" style="8"/>
    <col min="5377" max="5377" width="11.5" style="8" customWidth="1"/>
    <col min="5378" max="5379" width="15.125" style="8" customWidth="1"/>
    <col min="5380" max="5386" width="14" style="8" customWidth="1"/>
    <col min="5387" max="5387" width="13" style="8" customWidth="1"/>
    <col min="5388" max="5389" width="15.125" style="8" customWidth="1"/>
    <col min="5390" max="5396" width="14" style="8" customWidth="1"/>
    <col min="5397" max="5397" width="14" style="8" bestFit="1" customWidth="1"/>
    <col min="5398" max="5398" width="8.75" style="8"/>
    <col min="5399" max="5399" width="12.875" style="8" bestFit="1" customWidth="1"/>
    <col min="5400" max="5400" width="8.75" style="8"/>
    <col min="5401" max="5401" width="17.125" style="8" customWidth="1"/>
    <col min="5402" max="5632" width="8.75" style="8"/>
    <col min="5633" max="5633" width="11.5" style="8" customWidth="1"/>
    <col min="5634" max="5635" width="15.125" style="8" customWidth="1"/>
    <col min="5636" max="5642" width="14" style="8" customWidth="1"/>
    <col min="5643" max="5643" width="13" style="8" customWidth="1"/>
    <col min="5644" max="5645" width="15.125" style="8" customWidth="1"/>
    <col min="5646" max="5652" width="14" style="8" customWidth="1"/>
    <col min="5653" max="5653" width="14" style="8" bestFit="1" customWidth="1"/>
    <col min="5654" max="5654" width="8.75" style="8"/>
    <col min="5655" max="5655" width="12.875" style="8" bestFit="1" customWidth="1"/>
    <col min="5656" max="5656" width="8.75" style="8"/>
    <col min="5657" max="5657" width="17.125" style="8" customWidth="1"/>
    <col min="5658" max="5888" width="8.75" style="8"/>
    <col min="5889" max="5889" width="11.5" style="8" customWidth="1"/>
    <col min="5890" max="5891" width="15.125" style="8" customWidth="1"/>
    <col min="5892" max="5898" width="14" style="8" customWidth="1"/>
    <col min="5899" max="5899" width="13" style="8" customWidth="1"/>
    <col min="5900" max="5901" width="15.125" style="8" customWidth="1"/>
    <col min="5902" max="5908" width="14" style="8" customWidth="1"/>
    <col min="5909" max="5909" width="14" style="8" bestFit="1" customWidth="1"/>
    <col min="5910" max="5910" width="8.75" style="8"/>
    <col min="5911" max="5911" width="12.875" style="8" bestFit="1" customWidth="1"/>
    <col min="5912" max="5912" width="8.75" style="8"/>
    <col min="5913" max="5913" width="17.125" style="8" customWidth="1"/>
    <col min="5914" max="6144" width="8.75" style="8"/>
    <col min="6145" max="6145" width="11.5" style="8" customWidth="1"/>
    <col min="6146" max="6147" width="15.125" style="8" customWidth="1"/>
    <col min="6148" max="6154" width="14" style="8" customWidth="1"/>
    <col min="6155" max="6155" width="13" style="8" customWidth="1"/>
    <col min="6156" max="6157" width="15.125" style="8" customWidth="1"/>
    <col min="6158" max="6164" width="14" style="8" customWidth="1"/>
    <col min="6165" max="6165" width="14" style="8" bestFit="1" customWidth="1"/>
    <col min="6166" max="6166" width="8.75" style="8"/>
    <col min="6167" max="6167" width="12.875" style="8" bestFit="1" customWidth="1"/>
    <col min="6168" max="6168" width="8.75" style="8"/>
    <col min="6169" max="6169" width="17.125" style="8" customWidth="1"/>
    <col min="6170" max="6400" width="8.75" style="8"/>
    <col min="6401" max="6401" width="11.5" style="8" customWidth="1"/>
    <col min="6402" max="6403" width="15.125" style="8" customWidth="1"/>
    <col min="6404" max="6410" width="14" style="8" customWidth="1"/>
    <col min="6411" max="6411" width="13" style="8" customWidth="1"/>
    <col min="6412" max="6413" width="15.125" style="8" customWidth="1"/>
    <col min="6414" max="6420" width="14" style="8" customWidth="1"/>
    <col min="6421" max="6421" width="14" style="8" bestFit="1" customWidth="1"/>
    <col min="6422" max="6422" width="8.75" style="8"/>
    <col min="6423" max="6423" width="12.875" style="8" bestFit="1" customWidth="1"/>
    <col min="6424" max="6424" width="8.75" style="8"/>
    <col min="6425" max="6425" width="17.125" style="8" customWidth="1"/>
    <col min="6426" max="6656" width="8.75" style="8"/>
    <col min="6657" max="6657" width="11.5" style="8" customWidth="1"/>
    <col min="6658" max="6659" width="15.125" style="8" customWidth="1"/>
    <col min="6660" max="6666" width="14" style="8" customWidth="1"/>
    <col min="6667" max="6667" width="13" style="8" customWidth="1"/>
    <col min="6668" max="6669" width="15.125" style="8" customWidth="1"/>
    <col min="6670" max="6676" width="14" style="8" customWidth="1"/>
    <col min="6677" max="6677" width="14" style="8" bestFit="1" customWidth="1"/>
    <col min="6678" max="6678" width="8.75" style="8"/>
    <col min="6679" max="6679" width="12.875" style="8" bestFit="1" customWidth="1"/>
    <col min="6680" max="6680" width="8.75" style="8"/>
    <col min="6681" max="6681" width="17.125" style="8" customWidth="1"/>
    <col min="6682" max="6912" width="8.75" style="8"/>
    <col min="6913" max="6913" width="11.5" style="8" customWidth="1"/>
    <col min="6914" max="6915" width="15.125" style="8" customWidth="1"/>
    <col min="6916" max="6922" width="14" style="8" customWidth="1"/>
    <col min="6923" max="6923" width="13" style="8" customWidth="1"/>
    <col min="6924" max="6925" width="15.125" style="8" customWidth="1"/>
    <col min="6926" max="6932" width="14" style="8" customWidth="1"/>
    <col min="6933" max="6933" width="14" style="8" bestFit="1" customWidth="1"/>
    <col min="6934" max="6934" width="8.75" style="8"/>
    <col min="6935" max="6935" width="12.875" style="8" bestFit="1" customWidth="1"/>
    <col min="6936" max="6936" width="8.75" style="8"/>
    <col min="6937" max="6937" width="17.125" style="8" customWidth="1"/>
    <col min="6938" max="7168" width="8.75" style="8"/>
    <col min="7169" max="7169" width="11.5" style="8" customWidth="1"/>
    <col min="7170" max="7171" width="15.125" style="8" customWidth="1"/>
    <col min="7172" max="7178" width="14" style="8" customWidth="1"/>
    <col min="7179" max="7179" width="13" style="8" customWidth="1"/>
    <col min="7180" max="7181" width="15.125" style="8" customWidth="1"/>
    <col min="7182" max="7188" width="14" style="8" customWidth="1"/>
    <col min="7189" max="7189" width="14" style="8" bestFit="1" customWidth="1"/>
    <col min="7190" max="7190" width="8.75" style="8"/>
    <col min="7191" max="7191" width="12.875" style="8" bestFit="1" customWidth="1"/>
    <col min="7192" max="7192" width="8.75" style="8"/>
    <col min="7193" max="7193" width="17.125" style="8" customWidth="1"/>
    <col min="7194" max="7424" width="8.75" style="8"/>
    <col min="7425" max="7425" width="11.5" style="8" customWidth="1"/>
    <col min="7426" max="7427" width="15.125" style="8" customWidth="1"/>
    <col min="7428" max="7434" width="14" style="8" customWidth="1"/>
    <col min="7435" max="7435" width="13" style="8" customWidth="1"/>
    <col min="7436" max="7437" width="15.125" style="8" customWidth="1"/>
    <col min="7438" max="7444" width="14" style="8" customWidth="1"/>
    <col min="7445" max="7445" width="14" style="8" bestFit="1" customWidth="1"/>
    <col min="7446" max="7446" width="8.75" style="8"/>
    <col min="7447" max="7447" width="12.875" style="8" bestFit="1" customWidth="1"/>
    <col min="7448" max="7448" width="8.75" style="8"/>
    <col min="7449" max="7449" width="17.125" style="8" customWidth="1"/>
    <col min="7450" max="7680" width="8.75" style="8"/>
    <col min="7681" max="7681" width="11.5" style="8" customWidth="1"/>
    <col min="7682" max="7683" width="15.125" style="8" customWidth="1"/>
    <col min="7684" max="7690" width="14" style="8" customWidth="1"/>
    <col min="7691" max="7691" width="13" style="8" customWidth="1"/>
    <col min="7692" max="7693" width="15.125" style="8" customWidth="1"/>
    <col min="7694" max="7700" width="14" style="8" customWidth="1"/>
    <col min="7701" max="7701" width="14" style="8" bestFit="1" customWidth="1"/>
    <col min="7702" max="7702" width="8.75" style="8"/>
    <col min="7703" max="7703" width="12.875" style="8" bestFit="1" customWidth="1"/>
    <col min="7704" max="7704" width="8.75" style="8"/>
    <col min="7705" max="7705" width="17.125" style="8" customWidth="1"/>
    <col min="7706" max="7936" width="8.75" style="8"/>
    <col min="7937" max="7937" width="11.5" style="8" customWidth="1"/>
    <col min="7938" max="7939" width="15.125" style="8" customWidth="1"/>
    <col min="7940" max="7946" width="14" style="8" customWidth="1"/>
    <col min="7947" max="7947" width="13" style="8" customWidth="1"/>
    <col min="7948" max="7949" width="15.125" style="8" customWidth="1"/>
    <col min="7950" max="7956" width="14" style="8" customWidth="1"/>
    <col min="7957" max="7957" width="14" style="8" bestFit="1" customWidth="1"/>
    <col min="7958" max="7958" width="8.75" style="8"/>
    <col min="7959" max="7959" width="12.875" style="8" bestFit="1" customWidth="1"/>
    <col min="7960" max="7960" width="8.75" style="8"/>
    <col min="7961" max="7961" width="17.125" style="8" customWidth="1"/>
    <col min="7962" max="8192" width="8.75" style="8"/>
    <col min="8193" max="8193" width="11.5" style="8" customWidth="1"/>
    <col min="8194" max="8195" width="15.125" style="8" customWidth="1"/>
    <col min="8196" max="8202" width="14" style="8" customWidth="1"/>
    <col min="8203" max="8203" width="13" style="8" customWidth="1"/>
    <col min="8204" max="8205" width="15.125" style="8" customWidth="1"/>
    <col min="8206" max="8212" width="14" style="8" customWidth="1"/>
    <col min="8213" max="8213" width="14" style="8" bestFit="1" customWidth="1"/>
    <col min="8214" max="8214" width="8.75" style="8"/>
    <col min="8215" max="8215" width="12.875" style="8" bestFit="1" customWidth="1"/>
    <col min="8216" max="8216" width="8.75" style="8"/>
    <col min="8217" max="8217" width="17.125" style="8" customWidth="1"/>
    <col min="8218" max="8448" width="8.75" style="8"/>
    <col min="8449" max="8449" width="11.5" style="8" customWidth="1"/>
    <col min="8450" max="8451" width="15.125" style="8" customWidth="1"/>
    <col min="8452" max="8458" width="14" style="8" customWidth="1"/>
    <col min="8459" max="8459" width="13" style="8" customWidth="1"/>
    <col min="8460" max="8461" width="15.125" style="8" customWidth="1"/>
    <col min="8462" max="8468" width="14" style="8" customWidth="1"/>
    <col min="8469" max="8469" width="14" style="8" bestFit="1" customWidth="1"/>
    <col min="8470" max="8470" width="8.75" style="8"/>
    <col min="8471" max="8471" width="12.875" style="8" bestFit="1" customWidth="1"/>
    <col min="8472" max="8472" width="8.75" style="8"/>
    <col min="8473" max="8473" width="17.125" style="8" customWidth="1"/>
    <col min="8474" max="8704" width="8.75" style="8"/>
    <col min="8705" max="8705" width="11.5" style="8" customWidth="1"/>
    <col min="8706" max="8707" width="15.125" style="8" customWidth="1"/>
    <col min="8708" max="8714" width="14" style="8" customWidth="1"/>
    <col min="8715" max="8715" width="13" style="8" customWidth="1"/>
    <col min="8716" max="8717" width="15.125" style="8" customWidth="1"/>
    <col min="8718" max="8724" width="14" style="8" customWidth="1"/>
    <col min="8725" max="8725" width="14" style="8" bestFit="1" customWidth="1"/>
    <col min="8726" max="8726" width="8.75" style="8"/>
    <col min="8727" max="8727" width="12.875" style="8" bestFit="1" customWidth="1"/>
    <col min="8728" max="8728" width="8.75" style="8"/>
    <col min="8729" max="8729" width="17.125" style="8" customWidth="1"/>
    <col min="8730" max="8960" width="8.75" style="8"/>
    <col min="8961" max="8961" width="11.5" style="8" customWidth="1"/>
    <col min="8962" max="8963" width="15.125" style="8" customWidth="1"/>
    <col min="8964" max="8970" width="14" style="8" customWidth="1"/>
    <col min="8971" max="8971" width="13" style="8" customWidth="1"/>
    <col min="8972" max="8973" width="15.125" style="8" customWidth="1"/>
    <col min="8974" max="8980" width="14" style="8" customWidth="1"/>
    <col min="8981" max="8981" width="14" style="8" bestFit="1" customWidth="1"/>
    <col min="8982" max="8982" width="8.75" style="8"/>
    <col min="8983" max="8983" width="12.875" style="8" bestFit="1" customWidth="1"/>
    <col min="8984" max="8984" width="8.75" style="8"/>
    <col min="8985" max="8985" width="17.125" style="8" customWidth="1"/>
    <col min="8986" max="9216" width="8.75" style="8"/>
    <col min="9217" max="9217" width="11.5" style="8" customWidth="1"/>
    <col min="9218" max="9219" width="15.125" style="8" customWidth="1"/>
    <col min="9220" max="9226" width="14" style="8" customWidth="1"/>
    <col min="9227" max="9227" width="13" style="8" customWidth="1"/>
    <col min="9228" max="9229" width="15.125" style="8" customWidth="1"/>
    <col min="9230" max="9236" width="14" style="8" customWidth="1"/>
    <col min="9237" max="9237" width="14" style="8" bestFit="1" customWidth="1"/>
    <col min="9238" max="9238" width="8.75" style="8"/>
    <col min="9239" max="9239" width="12.875" style="8" bestFit="1" customWidth="1"/>
    <col min="9240" max="9240" width="8.75" style="8"/>
    <col min="9241" max="9241" width="17.125" style="8" customWidth="1"/>
    <col min="9242" max="9472" width="8.75" style="8"/>
    <col min="9473" max="9473" width="11.5" style="8" customWidth="1"/>
    <col min="9474" max="9475" width="15.125" style="8" customWidth="1"/>
    <col min="9476" max="9482" width="14" style="8" customWidth="1"/>
    <col min="9483" max="9483" width="13" style="8" customWidth="1"/>
    <col min="9484" max="9485" width="15.125" style="8" customWidth="1"/>
    <col min="9486" max="9492" width="14" style="8" customWidth="1"/>
    <col min="9493" max="9493" width="14" style="8" bestFit="1" customWidth="1"/>
    <col min="9494" max="9494" width="8.75" style="8"/>
    <col min="9495" max="9495" width="12.875" style="8" bestFit="1" customWidth="1"/>
    <col min="9496" max="9496" width="8.75" style="8"/>
    <col min="9497" max="9497" width="17.125" style="8" customWidth="1"/>
    <col min="9498" max="9728" width="8.75" style="8"/>
    <col min="9729" max="9729" width="11.5" style="8" customWidth="1"/>
    <col min="9730" max="9731" width="15.125" style="8" customWidth="1"/>
    <col min="9732" max="9738" width="14" style="8" customWidth="1"/>
    <col min="9739" max="9739" width="13" style="8" customWidth="1"/>
    <col min="9740" max="9741" width="15.125" style="8" customWidth="1"/>
    <col min="9742" max="9748" width="14" style="8" customWidth="1"/>
    <col min="9749" max="9749" width="14" style="8" bestFit="1" customWidth="1"/>
    <col min="9750" max="9750" width="8.75" style="8"/>
    <col min="9751" max="9751" width="12.875" style="8" bestFit="1" customWidth="1"/>
    <col min="9752" max="9752" width="8.75" style="8"/>
    <col min="9753" max="9753" width="17.125" style="8" customWidth="1"/>
    <col min="9754" max="9984" width="8.75" style="8"/>
    <col min="9985" max="9985" width="11.5" style="8" customWidth="1"/>
    <col min="9986" max="9987" width="15.125" style="8" customWidth="1"/>
    <col min="9988" max="9994" width="14" style="8" customWidth="1"/>
    <col min="9995" max="9995" width="13" style="8" customWidth="1"/>
    <col min="9996" max="9997" width="15.125" style="8" customWidth="1"/>
    <col min="9998" max="10004" width="14" style="8" customWidth="1"/>
    <col min="10005" max="10005" width="14" style="8" bestFit="1" customWidth="1"/>
    <col min="10006" max="10006" width="8.75" style="8"/>
    <col min="10007" max="10007" width="12.875" style="8" bestFit="1" customWidth="1"/>
    <col min="10008" max="10008" width="8.75" style="8"/>
    <col min="10009" max="10009" width="17.125" style="8" customWidth="1"/>
    <col min="10010" max="10240" width="8.75" style="8"/>
    <col min="10241" max="10241" width="11.5" style="8" customWidth="1"/>
    <col min="10242" max="10243" width="15.125" style="8" customWidth="1"/>
    <col min="10244" max="10250" width="14" style="8" customWidth="1"/>
    <col min="10251" max="10251" width="13" style="8" customWidth="1"/>
    <col min="10252" max="10253" width="15.125" style="8" customWidth="1"/>
    <col min="10254" max="10260" width="14" style="8" customWidth="1"/>
    <col min="10261" max="10261" width="14" style="8" bestFit="1" customWidth="1"/>
    <col min="10262" max="10262" width="8.75" style="8"/>
    <col min="10263" max="10263" width="12.875" style="8" bestFit="1" customWidth="1"/>
    <col min="10264" max="10264" width="8.75" style="8"/>
    <col min="10265" max="10265" width="17.125" style="8" customWidth="1"/>
    <col min="10266" max="10496" width="8.75" style="8"/>
    <col min="10497" max="10497" width="11.5" style="8" customWidth="1"/>
    <col min="10498" max="10499" width="15.125" style="8" customWidth="1"/>
    <col min="10500" max="10506" width="14" style="8" customWidth="1"/>
    <col min="10507" max="10507" width="13" style="8" customWidth="1"/>
    <col min="10508" max="10509" width="15.125" style="8" customWidth="1"/>
    <col min="10510" max="10516" width="14" style="8" customWidth="1"/>
    <col min="10517" max="10517" width="14" style="8" bestFit="1" customWidth="1"/>
    <col min="10518" max="10518" width="8.75" style="8"/>
    <col min="10519" max="10519" width="12.875" style="8" bestFit="1" customWidth="1"/>
    <col min="10520" max="10520" width="8.75" style="8"/>
    <col min="10521" max="10521" width="17.125" style="8" customWidth="1"/>
    <col min="10522" max="10752" width="8.75" style="8"/>
    <col min="10753" max="10753" width="11.5" style="8" customWidth="1"/>
    <col min="10754" max="10755" width="15.125" style="8" customWidth="1"/>
    <col min="10756" max="10762" width="14" style="8" customWidth="1"/>
    <col min="10763" max="10763" width="13" style="8" customWidth="1"/>
    <col min="10764" max="10765" width="15.125" style="8" customWidth="1"/>
    <col min="10766" max="10772" width="14" style="8" customWidth="1"/>
    <col min="10773" max="10773" width="14" style="8" bestFit="1" customWidth="1"/>
    <col min="10774" max="10774" width="8.75" style="8"/>
    <col min="10775" max="10775" width="12.875" style="8" bestFit="1" customWidth="1"/>
    <col min="10776" max="10776" width="8.75" style="8"/>
    <col min="10777" max="10777" width="17.125" style="8" customWidth="1"/>
    <col min="10778" max="11008" width="8.75" style="8"/>
    <col min="11009" max="11009" width="11.5" style="8" customWidth="1"/>
    <col min="11010" max="11011" width="15.125" style="8" customWidth="1"/>
    <col min="11012" max="11018" width="14" style="8" customWidth="1"/>
    <col min="11019" max="11019" width="13" style="8" customWidth="1"/>
    <col min="11020" max="11021" width="15.125" style="8" customWidth="1"/>
    <col min="11022" max="11028" width="14" style="8" customWidth="1"/>
    <col min="11029" max="11029" width="14" style="8" bestFit="1" customWidth="1"/>
    <col min="11030" max="11030" width="8.75" style="8"/>
    <col min="11031" max="11031" width="12.875" style="8" bestFit="1" customWidth="1"/>
    <col min="11032" max="11032" width="8.75" style="8"/>
    <col min="11033" max="11033" width="17.125" style="8" customWidth="1"/>
    <col min="11034" max="11264" width="8.75" style="8"/>
    <col min="11265" max="11265" width="11.5" style="8" customWidth="1"/>
    <col min="11266" max="11267" width="15.125" style="8" customWidth="1"/>
    <col min="11268" max="11274" width="14" style="8" customWidth="1"/>
    <col min="11275" max="11275" width="13" style="8" customWidth="1"/>
    <col min="11276" max="11277" width="15.125" style="8" customWidth="1"/>
    <col min="11278" max="11284" width="14" style="8" customWidth="1"/>
    <col min="11285" max="11285" width="14" style="8" bestFit="1" customWidth="1"/>
    <col min="11286" max="11286" width="8.75" style="8"/>
    <col min="11287" max="11287" width="12.875" style="8" bestFit="1" customWidth="1"/>
    <col min="11288" max="11288" width="8.75" style="8"/>
    <col min="11289" max="11289" width="17.125" style="8" customWidth="1"/>
    <col min="11290" max="11520" width="8.75" style="8"/>
    <col min="11521" max="11521" width="11.5" style="8" customWidth="1"/>
    <col min="11522" max="11523" width="15.125" style="8" customWidth="1"/>
    <col min="11524" max="11530" width="14" style="8" customWidth="1"/>
    <col min="11531" max="11531" width="13" style="8" customWidth="1"/>
    <col min="11532" max="11533" width="15.125" style="8" customWidth="1"/>
    <col min="11534" max="11540" width="14" style="8" customWidth="1"/>
    <col min="11541" max="11541" width="14" style="8" bestFit="1" customWidth="1"/>
    <col min="11542" max="11542" width="8.75" style="8"/>
    <col min="11543" max="11543" width="12.875" style="8" bestFit="1" customWidth="1"/>
    <col min="11544" max="11544" width="8.75" style="8"/>
    <col min="11545" max="11545" width="17.125" style="8" customWidth="1"/>
    <col min="11546" max="11776" width="8.75" style="8"/>
    <col min="11777" max="11777" width="11.5" style="8" customWidth="1"/>
    <col min="11778" max="11779" width="15.125" style="8" customWidth="1"/>
    <col min="11780" max="11786" width="14" style="8" customWidth="1"/>
    <col min="11787" max="11787" width="13" style="8" customWidth="1"/>
    <col min="11788" max="11789" width="15.125" style="8" customWidth="1"/>
    <col min="11790" max="11796" width="14" style="8" customWidth="1"/>
    <col min="11797" max="11797" width="14" style="8" bestFit="1" customWidth="1"/>
    <col min="11798" max="11798" width="8.75" style="8"/>
    <col min="11799" max="11799" width="12.875" style="8" bestFit="1" customWidth="1"/>
    <col min="11800" max="11800" width="8.75" style="8"/>
    <col min="11801" max="11801" width="17.125" style="8" customWidth="1"/>
    <col min="11802" max="12032" width="8.75" style="8"/>
    <col min="12033" max="12033" width="11.5" style="8" customWidth="1"/>
    <col min="12034" max="12035" width="15.125" style="8" customWidth="1"/>
    <col min="12036" max="12042" width="14" style="8" customWidth="1"/>
    <col min="12043" max="12043" width="13" style="8" customWidth="1"/>
    <col min="12044" max="12045" width="15.125" style="8" customWidth="1"/>
    <col min="12046" max="12052" width="14" style="8" customWidth="1"/>
    <col min="12053" max="12053" width="14" style="8" bestFit="1" customWidth="1"/>
    <col min="12054" max="12054" width="8.75" style="8"/>
    <col min="12055" max="12055" width="12.875" style="8" bestFit="1" customWidth="1"/>
    <col min="12056" max="12056" width="8.75" style="8"/>
    <col min="12057" max="12057" width="17.125" style="8" customWidth="1"/>
    <col min="12058" max="12288" width="8.75" style="8"/>
    <col min="12289" max="12289" width="11.5" style="8" customWidth="1"/>
    <col min="12290" max="12291" width="15.125" style="8" customWidth="1"/>
    <col min="12292" max="12298" width="14" style="8" customWidth="1"/>
    <col min="12299" max="12299" width="13" style="8" customWidth="1"/>
    <col min="12300" max="12301" width="15.125" style="8" customWidth="1"/>
    <col min="12302" max="12308" width="14" style="8" customWidth="1"/>
    <col min="12309" max="12309" width="14" style="8" bestFit="1" customWidth="1"/>
    <col min="12310" max="12310" width="8.75" style="8"/>
    <col min="12311" max="12311" width="12.875" style="8" bestFit="1" customWidth="1"/>
    <col min="12312" max="12312" width="8.75" style="8"/>
    <col min="12313" max="12313" width="17.125" style="8" customWidth="1"/>
    <col min="12314" max="12544" width="8.75" style="8"/>
    <col min="12545" max="12545" width="11.5" style="8" customWidth="1"/>
    <col min="12546" max="12547" width="15.125" style="8" customWidth="1"/>
    <col min="12548" max="12554" width="14" style="8" customWidth="1"/>
    <col min="12555" max="12555" width="13" style="8" customWidth="1"/>
    <col min="12556" max="12557" width="15.125" style="8" customWidth="1"/>
    <col min="12558" max="12564" width="14" style="8" customWidth="1"/>
    <col min="12565" max="12565" width="14" style="8" bestFit="1" customWidth="1"/>
    <col min="12566" max="12566" width="8.75" style="8"/>
    <col min="12567" max="12567" width="12.875" style="8" bestFit="1" customWidth="1"/>
    <col min="12568" max="12568" width="8.75" style="8"/>
    <col min="12569" max="12569" width="17.125" style="8" customWidth="1"/>
    <col min="12570" max="12800" width="8.75" style="8"/>
    <col min="12801" max="12801" width="11.5" style="8" customWidth="1"/>
    <col min="12802" max="12803" width="15.125" style="8" customWidth="1"/>
    <col min="12804" max="12810" width="14" style="8" customWidth="1"/>
    <col min="12811" max="12811" width="13" style="8" customWidth="1"/>
    <col min="12812" max="12813" width="15.125" style="8" customWidth="1"/>
    <col min="12814" max="12820" width="14" style="8" customWidth="1"/>
    <col min="12821" max="12821" width="14" style="8" bestFit="1" customWidth="1"/>
    <col min="12822" max="12822" width="8.75" style="8"/>
    <col min="12823" max="12823" width="12.875" style="8" bestFit="1" customWidth="1"/>
    <col min="12824" max="12824" width="8.75" style="8"/>
    <col min="12825" max="12825" width="17.125" style="8" customWidth="1"/>
    <col min="12826" max="13056" width="8.75" style="8"/>
    <col min="13057" max="13057" width="11.5" style="8" customWidth="1"/>
    <col min="13058" max="13059" width="15.125" style="8" customWidth="1"/>
    <col min="13060" max="13066" width="14" style="8" customWidth="1"/>
    <col min="13067" max="13067" width="13" style="8" customWidth="1"/>
    <col min="13068" max="13069" width="15.125" style="8" customWidth="1"/>
    <col min="13070" max="13076" width="14" style="8" customWidth="1"/>
    <col min="13077" max="13077" width="14" style="8" bestFit="1" customWidth="1"/>
    <col min="13078" max="13078" width="8.75" style="8"/>
    <col min="13079" max="13079" width="12.875" style="8" bestFit="1" customWidth="1"/>
    <col min="13080" max="13080" width="8.75" style="8"/>
    <col min="13081" max="13081" width="17.125" style="8" customWidth="1"/>
    <col min="13082" max="13312" width="8.75" style="8"/>
    <col min="13313" max="13313" width="11.5" style="8" customWidth="1"/>
    <col min="13314" max="13315" width="15.125" style="8" customWidth="1"/>
    <col min="13316" max="13322" width="14" style="8" customWidth="1"/>
    <col min="13323" max="13323" width="13" style="8" customWidth="1"/>
    <col min="13324" max="13325" width="15.125" style="8" customWidth="1"/>
    <col min="13326" max="13332" width="14" style="8" customWidth="1"/>
    <col min="13333" max="13333" width="14" style="8" bestFit="1" customWidth="1"/>
    <col min="13334" max="13334" width="8.75" style="8"/>
    <col min="13335" max="13335" width="12.875" style="8" bestFit="1" customWidth="1"/>
    <col min="13336" max="13336" width="8.75" style="8"/>
    <col min="13337" max="13337" width="17.125" style="8" customWidth="1"/>
    <col min="13338" max="13568" width="8.75" style="8"/>
    <col min="13569" max="13569" width="11.5" style="8" customWidth="1"/>
    <col min="13570" max="13571" width="15.125" style="8" customWidth="1"/>
    <col min="13572" max="13578" width="14" style="8" customWidth="1"/>
    <col min="13579" max="13579" width="13" style="8" customWidth="1"/>
    <col min="13580" max="13581" width="15.125" style="8" customWidth="1"/>
    <col min="13582" max="13588" width="14" style="8" customWidth="1"/>
    <col min="13589" max="13589" width="14" style="8" bestFit="1" customWidth="1"/>
    <col min="13590" max="13590" width="8.75" style="8"/>
    <col min="13591" max="13591" width="12.875" style="8" bestFit="1" customWidth="1"/>
    <col min="13592" max="13592" width="8.75" style="8"/>
    <col min="13593" max="13593" width="17.125" style="8" customWidth="1"/>
    <col min="13594" max="13824" width="8.75" style="8"/>
    <col min="13825" max="13825" width="11.5" style="8" customWidth="1"/>
    <col min="13826" max="13827" width="15.125" style="8" customWidth="1"/>
    <col min="13828" max="13834" width="14" style="8" customWidth="1"/>
    <col min="13835" max="13835" width="13" style="8" customWidth="1"/>
    <col min="13836" max="13837" width="15.125" style="8" customWidth="1"/>
    <col min="13838" max="13844" width="14" style="8" customWidth="1"/>
    <col min="13845" max="13845" width="14" style="8" bestFit="1" customWidth="1"/>
    <col min="13846" max="13846" width="8.75" style="8"/>
    <col min="13847" max="13847" width="12.875" style="8" bestFit="1" customWidth="1"/>
    <col min="13848" max="13848" width="8.75" style="8"/>
    <col min="13849" max="13849" width="17.125" style="8" customWidth="1"/>
    <col min="13850" max="14080" width="8.75" style="8"/>
    <col min="14081" max="14081" width="11.5" style="8" customWidth="1"/>
    <col min="14082" max="14083" width="15.125" style="8" customWidth="1"/>
    <col min="14084" max="14090" width="14" style="8" customWidth="1"/>
    <col min="14091" max="14091" width="13" style="8" customWidth="1"/>
    <col min="14092" max="14093" width="15.125" style="8" customWidth="1"/>
    <col min="14094" max="14100" width="14" style="8" customWidth="1"/>
    <col min="14101" max="14101" width="14" style="8" bestFit="1" customWidth="1"/>
    <col min="14102" max="14102" width="8.75" style="8"/>
    <col min="14103" max="14103" width="12.875" style="8" bestFit="1" customWidth="1"/>
    <col min="14104" max="14104" width="8.75" style="8"/>
    <col min="14105" max="14105" width="17.125" style="8" customWidth="1"/>
    <col min="14106" max="14336" width="8.75" style="8"/>
    <col min="14337" max="14337" width="11.5" style="8" customWidth="1"/>
    <col min="14338" max="14339" width="15.125" style="8" customWidth="1"/>
    <col min="14340" max="14346" width="14" style="8" customWidth="1"/>
    <col min="14347" max="14347" width="13" style="8" customWidth="1"/>
    <col min="14348" max="14349" width="15.125" style="8" customWidth="1"/>
    <col min="14350" max="14356" width="14" style="8" customWidth="1"/>
    <col min="14357" max="14357" width="14" style="8" bestFit="1" customWidth="1"/>
    <col min="14358" max="14358" width="8.75" style="8"/>
    <col min="14359" max="14359" width="12.875" style="8" bestFit="1" customWidth="1"/>
    <col min="14360" max="14360" width="8.75" style="8"/>
    <col min="14361" max="14361" width="17.125" style="8" customWidth="1"/>
    <col min="14362" max="14592" width="8.75" style="8"/>
    <col min="14593" max="14593" width="11.5" style="8" customWidth="1"/>
    <col min="14594" max="14595" width="15.125" style="8" customWidth="1"/>
    <col min="14596" max="14602" width="14" style="8" customWidth="1"/>
    <col min="14603" max="14603" width="13" style="8" customWidth="1"/>
    <col min="14604" max="14605" width="15.125" style="8" customWidth="1"/>
    <col min="14606" max="14612" width="14" style="8" customWidth="1"/>
    <col min="14613" max="14613" width="14" style="8" bestFit="1" customWidth="1"/>
    <col min="14614" max="14614" width="8.75" style="8"/>
    <col min="14615" max="14615" width="12.875" style="8" bestFit="1" customWidth="1"/>
    <col min="14616" max="14616" width="8.75" style="8"/>
    <col min="14617" max="14617" width="17.125" style="8" customWidth="1"/>
    <col min="14618" max="14848" width="8.75" style="8"/>
    <col min="14849" max="14849" width="11.5" style="8" customWidth="1"/>
    <col min="14850" max="14851" width="15.125" style="8" customWidth="1"/>
    <col min="14852" max="14858" width="14" style="8" customWidth="1"/>
    <col min="14859" max="14859" width="13" style="8" customWidth="1"/>
    <col min="14860" max="14861" width="15.125" style="8" customWidth="1"/>
    <col min="14862" max="14868" width="14" style="8" customWidth="1"/>
    <col min="14869" max="14869" width="14" style="8" bestFit="1" customWidth="1"/>
    <col min="14870" max="14870" width="8.75" style="8"/>
    <col min="14871" max="14871" width="12.875" style="8" bestFit="1" customWidth="1"/>
    <col min="14872" max="14872" width="8.75" style="8"/>
    <col min="14873" max="14873" width="17.125" style="8" customWidth="1"/>
    <col min="14874" max="15104" width="8.75" style="8"/>
    <col min="15105" max="15105" width="11.5" style="8" customWidth="1"/>
    <col min="15106" max="15107" width="15.125" style="8" customWidth="1"/>
    <col min="15108" max="15114" width="14" style="8" customWidth="1"/>
    <col min="15115" max="15115" width="13" style="8" customWidth="1"/>
    <col min="15116" max="15117" width="15.125" style="8" customWidth="1"/>
    <col min="15118" max="15124" width="14" style="8" customWidth="1"/>
    <col min="15125" max="15125" width="14" style="8" bestFit="1" customWidth="1"/>
    <col min="15126" max="15126" width="8.75" style="8"/>
    <col min="15127" max="15127" width="12.875" style="8" bestFit="1" customWidth="1"/>
    <col min="15128" max="15128" width="8.75" style="8"/>
    <col min="15129" max="15129" width="17.125" style="8" customWidth="1"/>
    <col min="15130" max="15360" width="8.75" style="8"/>
    <col min="15361" max="15361" width="11.5" style="8" customWidth="1"/>
    <col min="15362" max="15363" width="15.125" style="8" customWidth="1"/>
    <col min="15364" max="15370" width="14" style="8" customWidth="1"/>
    <col min="15371" max="15371" width="13" style="8" customWidth="1"/>
    <col min="15372" max="15373" width="15.125" style="8" customWidth="1"/>
    <col min="15374" max="15380" width="14" style="8" customWidth="1"/>
    <col min="15381" max="15381" width="14" style="8" bestFit="1" customWidth="1"/>
    <col min="15382" max="15382" width="8.75" style="8"/>
    <col min="15383" max="15383" width="12.875" style="8" bestFit="1" customWidth="1"/>
    <col min="15384" max="15384" width="8.75" style="8"/>
    <col min="15385" max="15385" width="17.125" style="8" customWidth="1"/>
    <col min="15386" max="15616" width="8.75" style="8"/>
    <col min="15617" max="15617" width="11.5" style="8" customWidth="1"/>
    <col min="15618" max="15619" width="15.125" style="8" customWidth="1"/>
    <col min="15620" max="15626" width="14" style="8" customWidth="1"/>
    <col min="15627" max="15627" width="13" style="8" customWidth="1"/>
    <col min="15628" max="15629" width="15.125" style="8" customWidth="1"/>
    <col min="15630" max="15636" width="14" style="8" customWidth="1"/>
    <col min="15637" max="15637" width="14" style="8" bestFit="1" customWidth="1"/>
    <col min="15638" max="15638" width="8.75" style="8"/>
    <col min="15639" max="15639" width="12.875" style="8" bestFit="1" customWidth="1"/>
    <col min="15640" max="15640" width="8.75" style="8"/>
    <col min="15641" max="15641" width="17.125" style="8" customWidth="1"/>
    <col min="15642" max="15872" width="8.75" style="8"/>
    <col min="15873" max="15873" width="11.5" style="8" customWidth="1"/>
    <col min="15874" max="15875" width="15.125" style="8" customWidth="1"/>
    <col min="15876" max="15882" width="14" style="8" customWidth="1"/>
    <col min="15883" max="15883" width="13" style="8" customWidth="1"/>
    <col min="15884" max="15885" width="15.125" style="8" customWidth="1"/>
    <col min="15886" max="15892" width="14" style="8" customWidth="1"/>
    <col min="15893" max="15893" width="14" style="8" bestFit="1" customWidth="1"/>
    <col min="15894" max="15894" width="8.75" style="8"/>
    <col min="15895" max="15895" width="12.875" style="8" bestFit="1" customWidth="1"/>
    <col min="15896" max="15896" width="8.75" style="8"/>
    <col min="15897" max="15897" width="17.125" style="8" customWidth="1"/>
    <col min="15898" max="16128" width="8.75" style="8"/>
    <col min="16129" max="16129" width="11.5" style="8" customWidth="1"/>
    <col min="16130" max="16131" width="15.125" style="8" customWidth="1"/>
    <col min="16132" max="16138" width="14" style="8" customWidth="1"/>
    <col min="16139" max="16139" width="13" style="8" customWidth="1"/>
    <col min="16140" max="16141" width="15.125" style="8" customWidth="1"/>
    <col min="16142" max="16148" width="14" style="8" customWidth="1"/>
    <col min="16149" max="16149" width="14" style="8" bestFit="1" customWidth="1"/>
    <col min="16150" max="16150" width="8.75" style="8"/>
    <col min="16151" max="16151" width="12.875" style="8" bestFit="1" customWidth="1"/>
    <col min="16152" max="16152" width="8.75" style="8"/>
    <col min="16153" max="16153" width="17.125" style="8" customWidth="1"/>
    <col min="16154" max="16384" width="8.75" style="8"/>
  </cols>
  <sheetData>
    <row r="1" spans="1:54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9" t="s">
        <v>191</v>
      </c>
      <c r="M1" s="19" t="s">
        <v>190</v>
      </c>
      <c r="N1" s="18" t="s">
        <v>0</v>
      </c>
      <c r="O1" s="18" t="s">
        <v>1</v>
      </c>
      <c r="P1" s="18" t="s">
        <v>2</v>
      </c>
      <c r="Q1" s="18" t="s">
        <v>3</v>
      </c>
      <c r="R1" s="18" t="s">
        <v>4</v>
      </c>
      <c r="S1" s="18" t="s">
        <v>5</v>
      </c>
      <c r="T1" s="18" t="s">
        <v>6</v>
      </c>
      <c r="U1" s="18" t="s">
        <v>7</v>
      </c>
      <c r="V1" s="18" t="s">
        <v>8</v>
      </c>
      <c r="W1" s="18" t="s">
        <v>9</v>
      </c>
      <c r="AJ1" s="8" t="s">
        <v>193</v>
      </c>
    </row>
    <row r="2" spans="1:54" x14ac:dyDescent="0.2">
      <c r="A2" s="18" t="s">
        <v>11</v>
      </c>
      <c r="B2" s="20">
        <f>B41</f>
        <v>20.134492000000002</v>
      </c>
      <c r="C2" s="20">
        <f>C41+K2-M2</f>
        <v>69.187275513128753</v>
      </c>
      <c r="D2" s="20">
        <f>D41</f>
        <v>19.592189000000001</v>
      </c>
      <c r="E2" s="20">
        <f>E41</f>
        <v>26.548956999999998</v>
      </c>
      <c r="F2" s="20">
        <f>F41</f>
        <v>32.779468999999999</v>
      </c>
      <c r="G2" s="20">
        <f>G41</f>
        <v>37.954042999999999</v>
      </c>
      <c r="H2" s="20">
        <f>H41</f>
        <v>45.049372999999996</v>
      </c>
      <c r="I2" s="20">
        <f>I41</f>
        <v>50.125997999999996</v>
      </c>
      <c r="J2" s="20">
        <f>J41</f>
        <v>57.496062999999999</v>
      </c>
      <c r="K2" s="20">
        <f>LN(L2)*1.987</f>
        <v>4.9375095131287567</v>
      </c>
      <c r="L2" s="21">
        <v>12</v>
      </c>
      <c r="M2" s="20"/>
      <c r="N2" s="18" t="s">
        <v>12</v>
      </c>
      <c r="O2" s="9">
        <v>3.3</v>
      </c>
      <c r="P2" s="9">
        <v>11.53</v>
      </c>
      <c r="Q2" s="9">
        <v>3.24</v>
      </c>
      <c r="R2" s="9">
        <v>4.4400000000000004</v>
      </c>
      <c r="S2" s="9">
        <v>5.46</v>
      </c>
      <c r="T2" s="9">
        <v>6.3</v>
      </c>
      <c r="U2" s="9">
        <v>7.54</v>
      </c>
      <c r="V2" s="9">
        <v>8.41</v>
      </c>
      <c r="W2" s="9">
        <v>9.73</v>
      </c>
      <c r="Y2" s="8" t="s">
        <v>13</v>
      </c>
      <c r="Z2" s="4">
        <v>3.3</v>
      </c>
      <c r="AA2" s="4">
        <v>11.53</v>
      </c>
      <c r="AB2" s="4">
        <v>3.24</v>
      </c>
      <c r="AC2" s="4">
        <v>4.4400000000000004</v>
      </c>
      <c r="AD2" s="4">
        <v>5.46</v>
      </c>
      <c r="AE2" s="4">
        <v>6.3</v>
      </c>
      <c r="AF2" s="4">
        <v>7.54</v>
      </c>
      <c r="AG2" s="4">
        <v>8.41</v>
      </c>
      <c r="AH2" s="4">
        <v>9.73</v>
      </c>
      <c r="AJ2" s="20">
        <f>O2-Z2</f>
        <v>0</v>
      </c>
      <c r="AK2" s="20">
        <f t="shared" ref="AK2:AR17" si="0">P2-AA2</f>
        <v>0</v>
      </c>
      <c r="AL2" s="20">
        <f t="shared" si="0"/>
        <v>0</v>
      </c>
      <c r="AM2" s="20">
        <f t="shared" si="0"/>
        <v>0</v>
      </c>
      <c r="AN2" s="20">
        <f t="shared" si="0"/>
        <v>0</v>
      </c>
      <c r="AO2" s="20">
        <f t="shared" si="0"/>
        <v>0</v>
      </c>
      <c r="AP2" s="20">
        <f t="shared" si="0"/>
        <v>0</v>
      </c>
      <c r="AQ2" s="20">
        <f t="shared" si="0"/>
        <v>0</v>
      </c>
      <c r="AR2" s="20">
        <f t="shared" si="0"/>
        <v>0</v>
      </c>
      <c r="AT2" s="11"/>
      <c r="AU2" s="11"/>
      <c r="AV2" s="11"/>
      <c r="AW2" s="11"/>
      <c r="AX2" s="11"/>
      <c r="AY2" s="11"/>
      <c r="AZ2" s="11"/>
      <c r="BA2" s="11"/>
      <c r="BB2" s="11"/>
    </row>
    <row r="3" spans="1:54" x14ac:dyDescent="0.2">
      <c r="A3" s="18" t="s">
        <v>14</v>
      </c>
      <c r="B3" s="20">
        <f>B42</f>
        <v>11.856607</v>
      </c>
      <c r="C3" s="20">
        <f>C42+K3-M3</f>
        <v>80.089452065356141</v>
      </c>
      <c r="D3" s="20">
        <f>D42</f>
        <v>24.733317</v>
      </c>
      <c r="E3" s="20">
        <f>E42</f>
        <v>32.913253000000005</v>
      </c>
      <c r="F3" s="20">
        <f>F42</f>
        <v>40.333487000000005</v>
      </c>
      <c r="G3" s="20">
        <f>G42</f>
        <v>46.609389999999998</v>
      </c>
      <c r="H3" s="20">
        <f>H42</f>
        <v>55.520360000000004</v>
      </c>
      <c r="I3" s="20">
        <f>I42</f>
        <v>61.973049000000003</v>
      </c>
      <c r="J3" s="20">
        <f>J42</f>
        <v>71.478880000000004</v>
      </c>
      <c r="K3" s="20">
        <f>LN(L3)*1.987</f>
        <v>3.5602260653561455</v>
      </c>
      <c r="L3" s="21">
        <v>6</v>
      </c>
      <c r="M3" s="20"/>
      <c r="N3" s="18" t="s">
        <v>15</v>
      </c>
      <c r="O3" s="20">
        <f>B3-5*O2-B25</f>
        <v>-10.153392999999999</v>
      </c>
      <c r="P3" s="20">
        <f>C3-5*P2-C25</f>
        <v>30.129452065356144</v>
      </c>
      <c r="Q3" s="20">
        <f>D3-5*Q2-D25</f>
        <v>5.8633169999999968</v>
      </c>
      <c r="R3" s="20">
        <f>E3-5*R2-E25</f>
        <v>7.5732530000000011</v>
      </c>
      <c r="S3" s="20">
        <f>F3-5*S2-F25</f>
        <v>9.3534870000000048</v>
      </c>
      <c r="T3" s="20">
        <f>G3-5*T2-G25</f>
        <v>10.959389999999997</v>
      </c>
      <c r="U3" s="20">
        <f>H3-5*U2-H25</f>
        <v>12.86036</v>
      </c>
      <c r="V3" s="20">
        <f>I3-5*V2-I25</f>
        <v>14.483049000000005</v>
      </c>
      <c r="W3" s="20">
        <f>J3-5*W2-J25</f>
        <v>16.848879999999998</v>
      </c>
      <c r="Y3" s="8" t="s">
        <v>16</v>
      </c>
      <c r="Z3" s="4">
        <v>-10.01</v>
      </c>
      <c r="AA3" s="4">
        <v>30.29</v>
      </c>
      <c r="AB3" s="4">
        <v>6.22</v>
      </c>
      <c r="AC3" s="4">
        <v>7.74</v>
      </c>
      <c r="AD3" s="4">
        <v>9.24</v>
      </c>
      <c r="AE3" s="4">
        <v>10.62</v>
      </c>
      <c r="AF3" s="4">
        <v>12.84</v>
      </c>
      <c r="AG3" s="4">
        <v>14.59</v>
      </c>
      <c r="AH3" s="4">
        <v>17.350000000000001</v>
      </c>
      <c r="AJ3" s="20">
        <f>O3-Z3</f>
        <v>-0.14339299999999966</v>
      </c>
      <c r="AK3" s="20">
        <f t="shared" si="0"/>
        <v>-0.16054793464385497</v>
      </c>
      <c r="AL3" s="20">
        <f t="shared" si="0"/>
        <v>-0.35668300000000297</v>
      </c>
      <c r="AM3" s="20">
        <f t="shared" si="0"/>
        <v>-0.16674699999999909</v>
      </c>
      <c r="AN3" s="20">
        <f t="shared" si="0"/>
        <v>0.11348700000000456</v>
      </c>
      <c r="AO3" s="20">
        <f t="shared" si="0"/>
        <v>0.33938999999999808</v>
      </c>
      <c r="AP3" s="20">
        <f t="shared" si="0"/>
        <v>2.0360000000000156E-2</v>
      </c>
      <c r="AQ3" s="20">
        <f t="shared" si="0"/>
        <v>-0.10695099999999513</v>
      </c>
      <c r="AR3" s="20">
        <f t="shared" si="0"/>
        <v>-0.50112000000000378</v>
      </c>
      <c r="AT3" s="22"/>
      <c r="AU3" s="22"/>
      <c r="AV3" s="22"/>
      <c r="AW3" s="22"/>
      <c r="AX3" s="22"/>
      <c r="AY3" s="22"/>
      <c r="AZ3" s="22"/>
      <c r="BA3" s="22"/>
      <c r="BB3" s="22"/>
    </row>
    <row r="4" spans="1:54" x14ac:dyDescent="0.2">
      <c r="A4" s="18" t="s">
        <v>17</v>
      </c>
      <c r="B4" s="20">
        <f>B43</f>
        <v>6.8946540000000001</v>
      </c>
      <c r="C4" s="20">
        <f>C43+K4-M4</f>
        <v>89.810293065356134</v>
      </c>
      <c r="D4" s="20">
        <f>D43</f>
        <v>30.333133</v>
      </c>
      <c r="E4" s="20">
        <f>E43</f>
        <v>39.889133000000001</v>
      </c>
      <c r="F4" s="20">
        <f>F43</f>
        <v>48.632872999999996</v>
      </c>
      <c r="G4" s="20">
        <f>G43</f>
        <v>56.053106999999997</v>
      </c>
      <c r="H4" s="20">
        <f>H43</f>
        <v>66.590986000000001</v>
      </c>
      <c r="I4" s="20">
        <f>I43</f>
        <v>74.285955000000001</v>
      </c>
      <c r="J4" s="20">
        <f>J43</f>
        <v>85.686263000000011</v>
      </c>
      <c r="K4" s="20">
        <f t="shared" ref="K4:K18" si="1">LN(L4)*1.987</f>
        <v>3.5602260653561455</v>
      </c>
      <c r="L4" s="21">
        <v>6</v>
      </c>
      <c r="M4" s="20"/>
      <c r="N4" s="23" t="s">
        <v>18</v>
      </c>
      <c r="O4" s="20">
        <f>B4-5*O2-B25-B23</f>
        <v>-5.1053460000000008</v>
      </c>
      <c r="P4" s="20">
        <f>C4-5*P2-C25-C23</f>
        <v>9.5602930653561344</v>
      </c>
      <c r="Q4" s="20">
        <f>D4-5*Q2-D25-D23</f>
        <v>5.2431329999999976</v>
      </c>
      <c r="R4" s="20">
        <f>E4-5*R2-E25-E23</f>
        <v>6.8091329999999974</v>
      </c>
      <c r="S4" s="20">
        <f>F4-5*S2-F25-F23</f>
        <v>8.4128729999999958</v>
      </c>
      <c r="T4" s="20">
        <f>G4-5*T2-G25-G23</f>
        <v>9.7831069999999993</v>
      </c>
      <c r="U4" s="20">
        <f>H4-5*U2-H25-H23</f>
        <v>11.090985999999997</v>
      </c>
      <c r="V4" s="20">
        <f>I4-5*V2-I25-I23</f>
        <v>12.205955000000003</v>
      </c>
      <c r="W4" s="20">
        <f>J4-5*W2-J25-J23</f>
        <v>13.706263000000003</v>
      </c>
      <c r="Y4" s="8" t="s">
        <v>19</v>
      </c>
      <c r="Z4" s="4">
        <v>-4.8600000000000003</v>
      </c>
      <c r="AA4" s="4">
        <v>9.34</v>
      </c>
      <c r="AB4" s="4">
        <v>5.84</v>
      </c>
      <c r="AC4" s="4">
        <v>7.61</v>
      </c>
      <c r="AD4" s="4">
        <v>8.98</v>
      </c>
      <c r="AE4" s="4">
        <v>10.01</v>
      </c>
      <c r="AF4" s="4">
        <v>11.49</v>
      </c>
      <c r="AG4" s="4">
        <v>12.54</v>
      </c>
      <c r="AH4" s="4">
        <v>13.76</v>
      </c>
      <c r="AJ4" s="20">
        <f>O4-Z4</f>
        <v>-0.24534600000000051</v>
      </c>
      <c r="AK4" s="20">
        <f t="shared" si="0"/>
        <v>0.22029306535613458</v>
      </c>
      <c r="AL4" s="20">
        <f t="shared" si="0"/>
        <v>-0.59686700000000226</v>
      </c>
      <c r="AM4" s="20">
        <f t="shared" si="0"/>
        <v>-0.80086700000000288</v>
      </c>
      <c r="AN4" s="20">
        <f t="shared" si="0"/>
        <v>-0.5671270000000046</v>
      </c>
      <c r="AO4" s="20">
        <f t="shared" si="0"/>
        <v>-0.22689300000000046</v>
      </c>
      <c r="AP4" s="20">
        <f t="shared" si="0"/>
        <v>-0.39901400000000287</v>
      </c>
      <c r="AQ4" s="20">
        <f t="shared" si="0"/>
        <v>-0.33404499999999615</v>
      </c>
      <c r="AR4" s="20">
        <f t="shared" si="0"/>
        <v>-5.3736999999996371E-2</v>
      </c>
      <c r="AT4" s="22"/>
      <c r="AU4" s="22"/>
      <c r="AV4" s="22"/>
      <c r="AW4" s="22"/>
      <c r="AX4" s="22"/>
      <c r="AY4" s="22"/>
      <c r="AZ4" s="22"/>
      <c r="BA4" s="22"/>
      <c r="BB4" s="22"/>
    </row>
    <row r="5" spans="1:54" x14ac:dyDescent="0.2">
      <c r="A5" s="18" t="s">
        <v>20</v>
      </c>
      <c r="B5" s="20">
        <f>B44</f>
        <v>0.29384700000000002</v>
      </c>
      <c r="C5" s="20">
        <f>C44+K5-M5</f>
        <v>98.813830682939681</v>
      </c>
      <c r="D5" s="20">
        <f>D44</f>
        <v>36.346245999999994</v>
      </c>
      <c r="E5" s="20">
        <f>E44</f>
        <v>47.42165</v>
      </c>
      <c r="F5" s="20">
        <f>F44</f>
        <v>57.395724999999999</v>
      </c>
      <c r="G5" s="20">
        <f>G44</f>
        <v>65.821727999999993</v>
      </c>
      <c r="H5" s="20">
        <f>H44</f>
        <v>77.895734000000004</v>
      </c>
      <c r="I5" s="20">
        <f>I44</f>
        <v>86.737422999999993</v>
      </c>
      <c r="J5" s="20">
        <f>J44</f>
        <v>99.960538</v>
      </c>
      <c r="K5" s="20">
        <f t="shared" si="1"/>
        <v>5.7431686829396789</v>
      </c>
      <c r="L5" s="21">
        <v>18</v>
      </c>
      <c r="M5" s="20"/>
      <c r="N5" s="23" t="s">
        <v>21</v>
      </c>
      <c r="O5" s="20">
        <f>B5-5*O2-B25-2*B23</f>
        <v>-1.6961529999999989</v>
      </c>
      <c r="P5" s="20">
        <f>C5-5*P2-C25-2*C23</f>
        <v>-11.726169317060318</v>
      </c>
      <c r="Q5" s="20">
        <f>D5-5*Q2-D25-2*D23</f>
        <v>5.0362459999999896</v>
      </c>
      <c r="R5" s="20">
        <f>E5-5*R2-E25-2*E23</f>
        <v>6.6016499999999958</v>
      </c>
      <c r="S5" s="20">
        <f>F5-5*S2-F25-2*F23</f>
        <v>7.9357249999999979</v>
      </c>
      <c r="T5" s="20">
        <f>G5-5*T2-G25-2*G23</f>
        <v>8.9317279999999961</v>
      </c>
      <c r="U5" s="20">
        <f>H5-5*U2-H25-2*H23</f>
        <v>9.5557340000000011</v>
      </c>
      <c r="V5" s="20">
        <f>I5-5*V2-I25-2*I23</f>
        <v>10.067422999999998</v>
      </c>
      <c r="W5" s="20">
        <f>J5-5*W2-J25-2*J23</f>
        <v>10.630537999999987</v>
      </c>
      <c r="Y5" s="8" t="s">
        <v>22</v>
      </c>
      <c r="Z5" s="4">
        <v>-0.98</v>
      </c>
      <c r="AA5" s="4">
        <v>-12.15</v>
      </c>
      <c r="AB5" s="4">
        <v>4.88</v>
      </c>
      <c r="AC5" s="4">
        <v>6.66</v>
      </c>
      <c r="AD5" s="4">
        <v>7.9</v>
      </c>
      <c r="AE5" s="4">
        <v>8.75</v>
      </c>
      <c r="AF5" s="4">
        <v>9.73</v>
      </c>
      <c r="AG5" s="4">
        <v>10.25</v>
      </c>
      <c r="AH5" s="4">
        <v>10.68</v>
      </c>
      <c r="AJ5" s="20">
        <f t="shared" ref="AJ5:AJ13" si="2">O5-Z5</f>
        <v>-0.71615299999999893</v>
      </c>
      <c r="AK5" s="20">
        <f t="shared" si="0"/>
        <v>0.42383068293968229</v>
      </c>
      <c r="AL5" s="20">
        <f t="shared" si="0"/>
        <v>0.15624599999998967</v>
      </c>
      <c r="AM5" s="20">
        <f t="shared" si="0"/>
        <v>-5.8350000000004343E-2</v>
      </c>
      <c r="AN5" s="20">
        <f t="shared" si="0"/>
        <v>3.5724999999997564E-2</v>
      </c>
      <c r="AO5" s="20">
        <f t="shared" si="0"/>
        <v>0.18172799999999611</v>
      </c>
      <c r="AP5" s="20">
        <f t="shared" si="0"/>
        <v>-0.17426599999999937</v>
      </c>
      <c r="AQ5" s="20">
        <f t="shared" si="0"/>
        <v>-0.18257700000000199</v>
      </c>
      <c r="AR5" s="20">
        <f t="shared" si="0"/>
        <v>-4.9462000000012551E-2</v>
      </c>
      <c r="AT5" s="22"/>
      <c r="AU5" s="22"/>
      <c r="AV5" s="22"/>
      <c r="AW5" s="22"/>
      <c r="AX5" s="22"/>
      <c r="AY5" s="22"/>
      <c r="AZ5" s="22"/>
      <c r="BA5" s="22"/>
      <c r="BB5" s="22"/>
    </row>
    <row r="6" spans="1:54" x14ac:dyDescent="0.2">
      <c r="A6" s="18" t="s">
        <v>23</v>
      </c>
      <c r="B6" s="20">
        <f>B45</f>
        <v>35.409757999999997</v>
      </c>
      <c r="C6" s="20">
        <f>C45+K6-M6</f>
        <v>83.34865144777261</v>
      </c>
      <c r="D6" s="20">
        <f>D45</f>
        <v>28.321594999999999</v>
      </c>
      <c r="E6" s="20">
        <f>E45</f>
        <v>37.395017000000003</v>
      </c>
      <c r="F6" s="20">
        <f>F45</f>
        <v>45.41489</v>
      </c>
      <c r="G6" s="20">
        <f>G45</f>
        <v>52.056310000000003</v>
      </c>
      <c r="H6" s="20">
        <f>H45</f>
        <v>61.253959999999992</v>
      </c>
      <c r="I6" s="20">
        <f>I45</f>
        <v>67.814154000000002</v>
      </c>
      <c r="J6" s="20">
        <f>J45</f>
        <v>77.377320999999995</v>
      </c>
      <c r="K6" s="20">
        <f t="shared" si="1"/>
        <v>1.3772834477726112</v>
      </c>
      <c r="L6" s="21">
        <v>2</v>
      </c>
      <c r="M6" s="20"/>
      <c r="N6" s="23" t="s">
        <v>24</v>
      </c>
      <c r="O6" s="20">
        <f>B6-5*O2-B27-B26</f>
        <v>7.2697579999999951</v>
      </c>
      <c r="P6" s="20">
        <f>C6-5*P2-C27-C26</f>
        <v>6.2686514477726085</v>
      </c>
      <c r="Q6" s="20">
        <f>D6-5*Q2-D27-D26</f>
        <v>3.2015949999999957</v>
      </c>
      <c r="R6" s="20">
        <f>E6-5*R2-E27-E26</f>
        <v>4.7650169999999994</v>
      </c>
      <c r="S6" s="20">
        <f>F6-5*S2-F27-F26</f>
        <v>6.2148900000000005</v>
      </c>
      <c r="T6" s="20">
        <f>G6-5*T2-G27-G26</f>
        <v>7.3863100000000053</v>
      </c>
      <c r="U6" s="20">
        <f>H6-5*U2-H27-H26</f>
        <v>8.3139599999999874</v>
      </c>
      <c r="V6" s="20">
        <f>I6-5*V2-I27-I26</f>
        <v>9.0341540000000062</v>
      </c>
      <c r="W6" s="20">
        <f>J6-5*W2-J27-J26</f>
        <v>9.9473209999999899</v>
      </c>
      <c r="Y6" s="8" t="s">
        <v>25</v>
      </c>
      <c r="Z6" s="4">
        <v>6.78</v>
      </c>
      <c r="AA6" s="4">
        <v>6.38</v>
      </c>
      <c r="AB6" s="4">
        <v>4.46</v>
      </c>
      <c r="AC6" s="4">
        <v>5.79</v>
      </c>
      <c r="AD6" s="4">
        <v>6.75</v>
      </c>
      <c r="AE6" s="4">
        <v>7.42</v>
      </c>
      <c r="AF6" s="4">
        <v>8.35</v>
      </c>
      <c r="AG6" s="4">
        <v>9.11</v>
      </c>
      <c r="AH6" s="4">
        <v>10.09</v>
      </c>
      <c r="AJ6" s="20">
        <f t="shared" si="2"/>
        <v>0.48975799999999481</v>
      </c>
      <c r="AK6" s="20">
        <f t="shared" si="0"/>
        <v>-0.11134855222739137</v>
      </c>
      <c r="AL6" s="20">
        <f t="shared" si="0"/>
        <v>-1.2584050000000042</v>
      </c>
      <c r="AM6" s="20">
        <f t="shared" si="0"/>
        <v>-1.0249830000000006</v>
      </c>
      <c r="AN6" s="20">
        <f t="shared" si="0"/>
        <v>-0.53510999999999953</v>
      </c>
      <c r="AO6" s="20">
        <f t="shared" si="0"/>
        <v>-3.3689999999994669E-2</v>
      </c>
      <c r="AP6" s="20">
        <f t="shared" si="0"/>
        <v>-3.6040000000012284E-2</v>
      </c>
      <c r="AQ6" s="20">
        <f t="shared" si="0"/>
        <v>-7.5845999999993197E-2</v>
      </c>
      <c r="AR6" s="20">
        <f t="shared" si="0"/>
        <v>-0.14267900000000999</v>
      </c>
      <c r="AT6" s="22"/>
      <c r="AU6" s="22"/>
      <c r="AV6" s="22"/>
      <c r="AW6" s="22"/>
      <c r="AX6" s="22"/>
      <c r="AY6" s="22"/>
      <c r="AZ6" s="22"/>
      <c r="BA6" s="22"/>
      <c r="BB6" s="22"/>
    </row>
    <row r="7" spans="1:54" x14ac:dyDescent="0.2">
      <c r="A7" s="18" t="s">
        <v>26</v>
      </c>
      <c r="B7" s="20">
        <f>B46</f>
        <v>27.767347000000001</v>
      </c>
      <c r="C7" s="20">
        <f>C46+K7-M7</f>
        <v>93.682862065356147</v>
      </c>
      <c r="D7" s="20">
        <f>D46</f>
        <v>34.093419000000004</v>
      </c>
      <c r="E7" s="20">
        <f>E46</f>
        <v>44.315950000000001</v>
      </c>
      <c r="F7" s="20">
        <f>F46</f>
        <v>53.34637</v>
      </c>
      <c r="G7" s="20">
        <f>G46</f>
        <v>60.905166000000001</v>
      </c>
      <c r="H7" s="20">
        <f>H46</f>
        <v>71.734502999999989</v>
      </c>
      <c r="I7" s="20">
        <f>I46</f>
        <v>79.579979000000009</v>
      </c>
      <c r="J7" s="20">
        <f>J46</f>
        <v>91.247855000000001</v>
      </c>
      <c r="K7" s="20">
        <f t="shared" si="1"/>
        <v>3.5602260653561455</v>
      </c>
      <c r="L7" s="21">
        <v>6</v>
      </c>
      <c r="M7" s="20"/>
      <c r="N7" s="23" t="s">
        <v>27</v>
      </c>
      <c r="O7" s="20">
        <f>B7-5*O2-B27-B36-B26</f>
        <v>10.067347000000002</v>
      </c>
      <c r="P7" s="20">
        <f>C7-5*P2-C27-C36-C26</f>
        <v>-17.327137934643854</v>
      </c>
      <c r="Q7" s="20">
        <f>D7-5*Q2-D27-D36-D26</f>
        <v>4.2834190000000003</v>
      </c>
      <c r="R7" s="20">
        <f>E7-5*R2-E27-E36-E26</f>
        <v>6.0159499999999992</v>
      </c>
      <c r="S7" s="20">
        <f>F7-5*S2-F27-F36-F26</f>
        <v>7.4063700000000008</v>
      </c>
      <c r="T7" s="20">
        <f>G7-5*T2-G27-G36-G26</f>
        <v>8.4351660000000024</v>
      </c>
      <c r="U7" s="20">
        <f>H7-5*U2-H27-H36-H26</f>
        <v>9.1345029999999845</v>
      </c>
      <c r="V7" s="20">
        <f>I7-5*V2-I27-I36-I26</f>
        <v>9.6499790000000143</v>
      </c>
      <c r="W7" s="20">
        <f>J7-5*W2-J27-J36-J26</f>
        <v>10.187854999999994</v>
      </c>
      <c r="Y7" s="8" t="s">
        <v>28</v>
      </c>
      <c r="Z7" s="4">
        <v>8.64</v>
      </c>
      <c r="AA7" s="4">
        <v>-14.6</v>
      </c>
      <c r="AB7" s="4">
        <v>4.4000000000000004</v>
      </c>
      <c r="AC7" s="4">
        <v>5.37</v>
      </c>
      <c r="AD7" s="4">
        <v>5.93</v>
      </c>
      <c r="AE7" s="4">
        <v>6.18</v>
      </c>
      <c r="AF7" s="4">
        <v>6.5</v>
      </c>
      <c r="AG7" s="4">
        <v>6.62</v>
      </c>
      <c r="AH7" s="4">
        <v>6.72</v>
      </c>
      <c r="AJ7" s="20">
        <f t="shared" si="2"/>
        <v>1.427347000000001</v>
      </c>
      <c r="AK7" s="20">
        <f t="shared" si="0"/>
        <v>-2.7271379346438547</v>
      </c>
      <c r="AL7" s="20">
        <f t="shared" si="0"/>
        <v>-0.11658100000000005</v>
      </c>
      <c r="AM7" s="20">
        <f t="shared" si="0"/>
        <v>0.64594999999999914</v>
      </c>
      <c r="AN7" s="20">
        <f t="shared" si="0"/>
        <v>1.4763700000000011</v>
      </c>
      <c r="AO7" s="20">
        <f t="shared" si="0"/>
        <v>2.2551660000000027</v>
      </c>
      <c r="AP7" s="20">
        <f t="shared" si="0"/>
        <v>2.6345029999999845</v>
      </c>
      <c r="AQ7" s="20">
        <f t="shared" si="0"/>
        <v>3.0299790000000142</v>
      </c>
      <c r="AR7" s="20">
        <f t="shared" si="0"/>
        <v>3.4678549999999939</v>
      </c>
      <c r="AT7" s="22"/>
      <c r="AU7" s="22"/>
      <c r="AV7" s="22"/>
      <c r="AW7" s="22"/>
      <c r="AX7" s="22"/>
      <c r="AY7" s="22"/>
      <c r="AZ7" s="22"/>
      <c r="BA7" s="22"/>
      <c r="BB7" s="22"/>
    </row>
    <row r="8" spans="1:54" x14ac:dyDescent="0.25">
      <c r="A8" s="18" t="s">
        <v>29</v>
      </c>
      <c r="B8" s="20">
        <f>B47</f>
        <v>76.051425999999992</v>
      </c>
      <c r="C8" s="20">
        <f>C47+K8-M8</f>
        <v>79.674369447772619</v>
      </c>
      <c r="D8" s="20">
        <f>D47</f>
        <v>27.492612000000001</v>
      </c>
      <c r="E8" s="20">
        <f>E47</f>
        <v>35.474261000000006</v>
      </c>
      <c r="F8" s="20">
        <f>F47</f>
        <v>42.237520000000004</v>
      </c>
      <c r="G8" s="20">
        <f>G47</f>
        <v>47.722663999999995</v>
      </c>
      <c r="H8" s="20">
        <f>H47</f>
        <v>55.338795999999995</v>
      </c>
      <c r="I8" s="20">
        <f>I47</f>
        <v>60.749880999999995</v>
      </c>
      <c r="J8" s="20">
        <f>J47</f>
        <v>68.664638000000011</v>
      </c>
      <c r="K8" s="20">
        <f t="shared" si="1"/>
        <v>1.3772834477726112</v>
      </c>
      <c r="L8" s="21">
        <v>2</v>
      </c>
      <c r="M8" s="20"/>
      <c r="N8" s="8" t="s">
        <v>30</v>
      </c>
      <c r="O8" s="16">
        <f>B8-5*O2-B28-B31</f>
        <v>26.931425999999995</v>
      </c>
      <c r="P8" s="16">
        <f>C8-5*P2-C28-C31</f>
        <v>5.1243694477726223</v>
      </c>
      <c r="Q8" s="16">
        <f>D8-5*Q2-D28-D31</f>
        <v>2.4226119999999982</v>
      </c>
      <c r="R8" s="16">
        <f>E8-5*R2-E28-E31</f>
        <v>3.3142610000000019</v>
      </c>
      <c r="S8" s="16">
        <f>F8-5*S2-F28-F31</f>
        <v>4.0675200000000036</v>
      </c>
      <c r="T8" s="16">
        <f>G8-5*T2-G28-G31</f>
        <v>4.6326639999999957</v>
      </c>
      <c r="U8" s="16">
        <f>H8-5*U2-H28-H31</f>
        <v>4.8887959999999913</v>
      </c>
      <c r="V8" s="16">
        <f>I8-5*V2-I28-I31</f>
        <v>5.1298809999999984</v>
      </c>
      <c r="W8" s="16">
        <f>J8-5*W2-J28-J31</f>
        <v>5.4146380000000054</v>
      </c>
      <c r="Y8" s="8" t="s">
        <v>31</v>
      </c>
      <c r="Z8" s="4">
        <v>24.67</v>
      </c>
      <c r="AA8" s="4">
        <v>6.43</v>
      </c>
      <c r="AB8" s="4">
        <v>2.57</v>
      </c>
      <c r="AC8" s="4">
        <v>3.54</v>
      </c>
      <c r="AD8" s="4">
        <v>3.5</v>
      </c>
      <c r="AE8" s="4">
        <v>4.92</v>
      </c>
      <c r="AF8" s="4">
        <v>5.34</v>
      </c>
      <c r="AG8" s="4">
        <v>5.5</v>
      </c>
      <c r="AH8" s="4">
        <v>5.8</v>
      </c>
      <c r="AJ8" s="20">
        <f t="shared" si="2"/>
        <v>2.2614259999999931</v>
      </c>
      <c r="AK8" s="20">
        <f t="shared" si="0"/>
        <v>-1.3056305522273774</v>
      </c>
      <c r="AL8" s="20">
        <f t="shared" si="0"/>
        <v>-0.14738800000000163</v>
      </c>
      <c r="AM8" s="20">
        <f t="shared" si="0"/>
        <v>-0.22573899999999814</v>
      </c>
      <c r="AN8" s="20">
        <f t="shared" si="0"/>
        <v>0.56752000000000358</v>
      </c>
      <c r="AO8" s="20">
        <f t="shared" si="0"/>
        <v>-0.28733600000000425</v>
      </c>
      <c r="AP8" s="20">
        <f t="shared" si="0"/>
        <v>-0.4512040000000086</v>
      </c>
      <c r="AQ8" s="20">
        <f t="shared" si="0"/>
        <v>-0.37011900000000164</v>
      </c>
      <c r="AR8" s="20">
        <f t="shared" si="0"/>
        <v>-0.38536199999999443</v>
      </c>
      <c r="AT8" s="22"/>
      <c r="AU8" s="22"/>
      <c r="AV8" s="22"/>
      <c r="AW8" s="22"/>
      <c r="AX8" s="22"/>
      <c r="AY8" s="22"/>
      <c r="AZ8" s="22"/>
      <c r="BA8" s="22"/>
      <c r="BB8" s="22"/>
    </row>
    <row r="9" spans="1:54" x14ac:dyDescent="0.2">
      <c r="A9" s="8" t="s">
        <v>196</v>
      </c>
      <c r="B9" s="20">
        <f>B48</f>
        <v>32.069936000000006</v>
      </c>
      <c r="C9" s="20">
        <f>C48+K9-M9</f>
        <v>94.33566244777262</v>
      </c>
      <c r="D9" s="20">
        <f>D48</f>
        <v>33.629953</v>
      </c>
      <c r="E9" s="20">
        <f>E48</f>
        <v>43.897874999999999</v>
      </c>
      <c r="F9" s="20">
        <f>F48</f>
        <v>53.088357999999999</v>
      </c>
      <c r="G9" s="20">
        <f>G48</f>
        <v>60.797661000000005</v>
      </c>
      <c r="H9" s="20">
        <f>H48</f>
        <v>71.705834999999993</v>
      </c>
      <c r="I9" s="20">
        <f>I48</f>
        <v>79.603868999999989</v>
      </c>
      <c r="J9" s="20">
        <f>J48</f>
        <v>91.281300999999999</v>
      </c>
      <c r="K9" s="20">
        <f t="shared" si="1"/>
        <v>1.3772834477726112</v>
      </c>
      <c r="L9" s="21">
        <v>2</v>
      </c>
      <c r="M9" s="20"/>
      <c r="N9" s="23" t="s">
        <v>32</v>
      </c>
      <c r="O9" s="20">
        <f>B9-5*O2-B25-B30-B26</f>
        <v>-5.0800639999999939</v>
      </c>
      <c r="P9" s="20">
        <f>C9-5*P2-C25-C30-C26</f>
        <v>12.635662447772621</v>
      </c>
      <c r="Q9" s="20">
        <f>D9-5*Q2-D25-D30-D26</f>
        <v>3.8799529999999987</v>
      </c>
      <c r="R9" s="20">
        <f>E9-5*R2-E25-E30-E26</f>
        <v>5.0678749999999946</v>
      </c>
      <c r="S9" s="20">
        <f>F9-5*S2-F25-F30-F26</f>
        <v>6.2983580000000003</v>
      </c>
      <c r="T9" s="20">
        <f>G9-5*T2-G25-G30-G26</f>
        <v>7.407661000000008</v>
      </c>
      <c r="U9" s="20">
        <f>H9-5*U2-H25-H30-H26</f>
        <v>8.3058349999999876</v>
      </c>
      <c r="V9" s="20">
        <f>I9-5*V2-I25-I30-I26</f>
        <v>9.1538689999999949</v>
      </c>
      <c r="W9" s="20">
        <f>J9-5*W2-J25-J30-J26</f>
        <v>10.21130099999999</v>
      </c>
      <c r="Y9" s="8" t="s">
        <v>33</v>
      </c>
      <c r="Z9" s="4">
        <v>-4.29</v>
      </c>
      <c r="AA9" s="4">
        <v>2</v>
      </c>
      <c r="AB9" s="4">
        <v>4.51</v>
      </c>
      <c r="AC9" s="4">
        <v>6.76</v>
      </c>
      <c r="AD9" s="4">
        <v>8.61</v>
      </c>
      <c r="AE9" s="4">
        <v>10.01</v>
      </c>
      <c r="AF9" s="4">
        <v>11.97</v>
      </c>
      <c r="AG9" s="4">
        <v>13.4</v>
      </c>
      <c r="AH9" s="4">
        <v>15.47</v>
      </c>
      <c r="AJ9" s="20">
        <f t="shared" si="2"/>
        <v>-0.79006399999999388</v>
      </c>
      <c r="AK9" s="20">
        <f>P9-AA9</f>
        <v>10.635662447772621</v>
      </c>
      <c r="AL9" s="20">
        <f t="shared" si="0"/>
        <v>-0.63004700000000113</v>
      </c>
      <c r="AM9" s="20">
        <f t="shared" si="0"/>
        <v>-1.6921250000000052</v>
      </c>
      <c r="AN9" s="20">
        <f t="shared" si="0"/>
        <v>-2.3116419999999991</v>
      </c>
      <c r="AO9" s="20">
        <f t="shared" si="0"/>
        <v>-2.6023389999999917</v>
      </c>
      <c r="AP9" s="20">
        <f t="shared" si="0"/>
        <v>-3.664165000000013</v>
      </c>
      <c r="AQ9" s="20">
        <f t="shared" si="0"/>
        <v>-4.2461310000000054</v>
      </c>
      <c r="AR9" s="20">
        <f t="shared" si="0"/>
        <v>-5.2586990000000107</v>
      </c>
      <c r="AT9" s="22"/>
      <c r="AU9" s="22"/>
      <c r="AV9" s="22"/>
      <c r="AW9" s="22"/>
      <c r="AX9" s="22"/>
      <c r="AY9" s="22"/>
      <c r="AZ9" s="22"/>
      <c r="BA9" s="22"/>
      <c r="BB9" s="22"/>
    </row>
    <row r="10" spans="1:54" x14ac:dyDescent="0.2">
      <c r="A10" s="18" t="s">
        <v>34</v>
      </c>
      <c r="B10" s="20">
        <f>B49</f>
        <v>25.751031000000001</v>
      </c>
      <c r="C10" s="20">
        <f>C49+K10-M10</f>
        <v>102.83390161758354</v>
      </c>
      <c r="D10" s="20">
        <f>D49</f>
        <v>39.941690999999999</v>
      </c>
      <c r="E10" s="20">
        <f>E49</f>
        <v>51.341999000000001</v>
      </c>
      <c r="F10" s="20">
        <f>F49</f>
        <v>61.703091999999991</v>
      </c>
      <c r="G10" s="20">
        <f>G49</f>
        <v>70.489834000000002</v>
      </c>
      <c r="H10" s="20">
        <f>H49</f>
        <v>83.036861999999999</v>
      </c>
      <c r="I10" s="20">
        <f>I49</f>
        <v>92.131784999999994</v>
      </c>
      <c r="J10" s="20">
        <f>J49</f>
        <v>105.627246</v>
      </c>
      <c r="K10" s="20">
        <f t="shared" si="1"/>
        <v>3.5602260653561455</v>
      </c>
      <c r="L10" s="21">
        <v>6</v>
      </c>
      <c r="M10" s="20">
        <f>1.987*LN(2)</f>
        <v>1.3772834477726112</v>
      </c>
      <c r="N10" s="23" t="s">
        <v>35</v>
      </c>
      <c r="O10" s="20">
        <f>B10-5*O2-B25-B23-B30-B26</f>
        <v>-1.3889689999999986</v>
      </c>
      <c r="P10" s="20">
        <f>C10-5*P2-C25-C23-C30-C26</f>
        <v>-9.156098382416463</v>
      </c>
      <c r="Q10" s="20">
        <f>D10-5*Q2-D25-D23-D30-D26</f>
        <v>3.9716909999999945</v>
      </c>
      <c r="R10" s="20">
        <f>E10-5*R2-E25-E23-E30-E26</f>
        <v>4.7719989999999948</v>
      </c>
      <c r="S10" s="20">
        <f>F10-5*S2-F25-F23-F30-F26</f>
        <v>5.6730919999999863</v>
      </c>
      <c r="T10" s="20">
        <f>G10-5*T2-G25-G23-G30-G26</f>
        <v>6.4798340000000074</v>
      </c>
      <c r="U10" s="20">
        <f>H10-5*U2-H25-H23-H30-H26</f>
        <v>6.7968619999999973</v>
      </c>
      <c r="V10" s="20">
        <f>I10-5*V2-I25-I23-I30-I26</f>
        <v>7.0917849999999998</v>
      </c>
      <c r="W10" s="20">
        <f>J10-5*W2-J25-J23-J30-J26</f>
        <v>7.2072459999999889</v>
      </c>
      <c r="Y10" s="8" t="s">
        <v>36</v>
      </c>
      <c r="Z10" s="4">
        <v>-1.56</v>
      </c>
      <c r="AA10" s="4">
        <v>-11.77</v>
      </c>
      <c r="AB10" s="4">
        <v>4.5</v>
      </c>
      <c r="AC10" s="4">
        <v>6.57</v>
      </c>
      <c r="AD10" s="4">
        <v>8.07</v>
      </c>
      <c r="AE10" s="4">
        <v>8.89</v>
      </c>
      <c r="AF10" s="4">
        <v>9.8800000000000008</v>
      </c>
      <c r="AG10" s="4">
        <v>10.39</v>
      </c>
      <c r="AH10" s="4">
        <v>10.79</v>
      </c>
      <c r="AJ10" s="20">
        <f t="shared" si="2"/>
        <v>0.17103100000000149</v>
      </c>
      <c r="AK10" s="20">
        <f t="shared" si="0"/>
        <v>2.6139016175835366</v>
      </c>
      <c r="AL10" s="20">
        <f t="shared" si="0"/>
        <v>-0.52830900000000547</v>
      </c>
      <c r="AM10" s="20">
        <f t="shared" si="0"/>
        <v>-1.7980010000000055</v>
      </c>
      <c r="AN10" s="20">
        <f t="shared" si="0"/>
        <v>-2.396908000000014</v>
      </c>
      <c r="AO10" s="20">
        <f t="shared" si="0"/>
        <v>-2.4101659999999931</v>
      </c>
      <c r="AP10" s="20">
        <f t="shared" si="0"/>
        <v>-3.0831380000000035</v>
      </c>
      <c r="AQ10" s="20">
        <f t="shared" si="0"/>
        <v>-3.2982150000000008</v>
      </c>
      <c r="AR10" s="20">
        <f t="shared" si="0"/>
        <v>-3.5827540000000102</v>
      </c>
      <c r="AT10" s="22"/>
      <c r="AU10" s="22"/>
      <c r="AV10" s="22"/>
      <c r="AW10" s="22"/>
      <c r="AX10" s="22"/>
      <c r="AY10" s="22"/>
      <c r="AZ10" s="22"/>
      <c r="BA10" s="22"/>
      <c r="BB10" s="22"/>
    </row>
    <row r="11" spans="1:54" ht="12.75" customHeight="1" x14ac:dyDescent="0.2">
      <c r="A11" s="18" t="s">
        <v>37</v>
      </c>
      <c r="B11" s="20">
        <f>B50</f>
        <v>72.924225000000007</v>
      </c>
      <c r="C11" s="20">
        <f>C50+K11-M11</f>
        <v>90.436814447772619</v>
      </c>
      <c r="D11" s="20">
        <f>D50</f>
        <v>31.940929999999998</v>
      </c>
      <c r="E11" s="20">
        <f>E50</f>
        <v>41.296254000000005</v>
      </c>
      <c r="F11" s="20">
        <f>F50</f>
        <v>49.476189999999995</v>
      </c>
      <c r="G11" s="20">
        <f>G50</f>
        <v>56.244227000000002</v>
      </c>
      <c r="H11" s="20">
        <f>H50</f>
        <v>65.754835999999997</v>
      </c>
      <c r="I11" s="20">
        <f>I50</f>
        <v>72.592154000000008</v>
      </c>
      <c r="J11" s="20">
        <f>J50</f>
        <v>82.640287999999998</v>
      </c>
      <c r="K11" s="20">
        <f t="shared" si="1"/>
        <v>1.3772834477726112</v>
      </c>
      <c r="L11" s="21">
        <v>2</v>
      </c>
      <c r="M11" s="20"/>
      <c r="N11" s="23" t="s">
        <v>38</v>
      </c>
      <c r="O11" s="20">
        <f>B11-5*O2-B31-B32-B25</f>
        <v>-3.5657749999999933</v>
      </c>
      <c r="P11" s="20">
        <f>C11-5*P2-C31-C32-C25</f>
        <v>9.426814447772621</v>
      </c>
      <c r="Q11" s="20">
        <f>D11-5*Q2-D31-D32-D25</f>
        <v>4.6609299999999942</v>
      </c>
      <c r="R11" s="20">
        <f>E11-5*R2-E31-E32-E25</f>
        <v>6.4862540000000006</v>
      </c>
      <c r="S11" s="20">
        <f>F11-5*S2-F31-F32-F25</f>
        <v>8.1961899999999943</v>
      </c>
      <c r="T11" s="20">
        <f>G11-5*T2-G31-G32-G25</f>
        <v>9.634227000000001</v>
      </c>
      <c r="U11" s="20">
        <f>H11-5*U2-H31-H32-H25</f>
        <v>11.024835999999997</v>
      </c>
      <c r="V11" s="20">
        <f>I11-5*V2-I31-I32-I25</f>
        <v>12.222154000000007</v>
      </c>
      <c r="W11" s="20">
        <f>J11-5*W2-J31-J32-J25</f>
        <v>12.810287999999989</v>
      </c>
      <c r="Y11" s="8" t="s">
        <v>39</v>
      </c>
      <c r="Z11" s="4">
        <v>-4.29</v>
      </c>
      <c r="AA11" s="4">
        <v>9.84</v>
      </c>
      <c r="AB11" s="4">
        <v>4.28</v>
      </c>
      <c r="AC11" s="4">
        <v>6.43</v>
      </c>
      <c r="AD11" s="4">
        <v>8.16</v>
      </c>
      <c r="AE11" s="4">
        <v>9.5</v>
      </c>
      <c r="AF11" s="4">
        <v>11.36</v>
      </c>
      <c r="AG11" s="4">
        <v>12.74</v>
      </c>
      <c r="AH11" s="4">
        <v>13.7</v>
      </c>
      <c r="AJ11" s="20">
        <f t="shared" si="2"/>
        <v>0.72422500000000678</v>
      </c>
      <c r="AK11" s="20">
        <f t="shared" si="0"/>
        <v>-0.41318555222737885</v>
      </c>
      <c r="AL11" s="20">
        <f t="shared" si="0"/>
        <v>0.380929999999994</v>
      </c>
      <c r="AM11" s="20">
        <f t="shared" si="0"/>
        <v>5.6254000000000914E-2</v>
      </c>
      <c r="AN11" s="20">
        <f t="shared" si="0"/>
        <v>3.6189999999994171E-2</v>
      </c>
      <c r="AO11" s="20">
        <f t="shared" si="0"/>
        <v>0.13422700000000098</v>
      </c>
      <c r="AP11" s="20">
        <f t="shared" si="0"/>
        <v>-0.33516400000000246</v>
      </c>
      <c r="AQ11" s="20">
        <f t="shared" si="0"/>
        <v>-0.51784599999999337</v>
      </c>
      <c r="AR11" s="20">
        <f t="shared" si="0"/>
        <v>-0.88971200000001005</v>
      </c>
      <c r="AT11" s="22"/>
      <c r="AU11" s="22"/>
      <c r="AV11" s="22"/>
      <c r="AW11" s="22"/>
      <c r="AX11" s="22"/>
      <c r="AY11" s="22"/>
      <c r="AZ11" s="22"/>
      <c r="BA11" s="22"/>
      <c r="BB11" s="22"/>
    </row>
    <row r="12" spans="1:54" x14ac:dyDescent="0.2">
      <c r="A12" s="18" t="s">
        <v>40</v>
      </c>
      <c r="B12" s="20">
        <f>B51</f>
        <v>66.106018999999989</v>
      </c>
      <c r="C12" s="20">
        <f>C51+K12-M12</f>
        <v>99.142896617583546</v>
      </c>
      <c r="D12" s="20">
        <f>D51</f>
        <v>38.720912000000006</v>
      </c>
      <c r="E12" s="20">
        <f>E51</f>
        <v>49.426020999999999</v>
      </c>
      <c r="F12" s="20">
        <f>F51</f>
        <v>58.712063999999998</v>
      </c>
      <c r="G12" s="20">
        <f>G51</f>
        <v>66.392699000000007</v>
      </c>
      <c r="H12" s="20">
        <f>H51</f>
        <v>77.329541000000006</v>
      </c>
      <c r="I12" s="20">
        <f>I51</f>
        <v>85.227575000000002</v>
      </c>
      <c r="J12" s="20">
        <f>J51</f>
        <v>96.993399999999994</v>
      </c>
      <c r="K12" s="20">
        <f t="shared" si="1"/>
        <v>3.5602260653561455</v>
      </c>
      <c r="L12" s="21">
        <v>6</v>
      </c>
      <c r="M12" s="20">
        <f>1.987*LN(2)</f>
        <v>1.3772834477726112</v>
      </c>
      <c r="N12" s="8" t="s">
        <v>41</v>
      </c>
      <c r="O12" s="20">
        <f>B12-5*O2-B25-B23-B32-B31</f>
        <v>-0.37398100000001122</v>
      </c>
      <c r="P12" s="20">
        <f>C12-5*P2-C25-C23-C32-C31</f>
        <v>-12.157103382416453</v>
      </c>
      <c r="Q12" s="20">
        <f>D12-5*Q2-D25-D23-D32-D31</f>
        <v>5.2209120000000029</v>
      </c>
      <c r="R12" s="20">
        <f>E12-5*R2-E25-E23-E32-E31</f>
        <v>6.8760209999999926</v>
      </c>
      <c r="S12" s="20">
        <f>F12-5*S2-F25-F23-F32-F31</f>
        <v>8.1920639999999985</v>
      </c>
      <c r="T12" s="20">
        <f>G12-5*T2-G25-G23-G32-G31</f>
        <v>9.1626990000000106</v>
      </c>
      <c r="U12" s="20">
        <f>H12-5*U2-H25-H23-H32-H31</f>
        <v>9.7595410000000058</v>
      </c>
      <c r="V12" s="20">
        <f>I12-5*V2-I25-I23-I32-I31</f>
        <v>10.267575000000008</v>
      </c>
      <c r="W12" s="20">
        <f>J12-5*W2-J25-J23-J32-J31</f>
        <v>9.8133999999999819</v>
      </c>
      <c r="Y12" s="8" t="s">
        <v>42</v>
      </c>
      <c r="Z12" s="4">
        <v>-1.55</v>
      </c>
      <c r="AA12" s="4">
        <v>-11.65</v>
      </c>
      <c r="AB12" s="4">
        <v>4.33</v>
      </c>
      <c r="AC12" s="4">
        <v>6.27</v>
      </c>
      <c r="AD12" s="4">
        <v>7.58</v>
      </c>
      <c r="AE12" s="4">
        <v>8.48</v>
      </c>
      <c r="AF12" s="4">
        <v>9.52</v>
      </c>
      <c r="AG12" s="4">
        <v>10.1</v>
      </c>
      <c r="AH12" s="4">
        <v>10.63</v>
      </c>
      <c r="AJ12" s="20">
        <f t="shared" si="2"/>
        <v>1.1760189999999888</v>
      </c>
      <c r="AK12" s="20">
        <f t="shared" si="0"/>
        <v>-0.50710338241645303</v>
      </c>
      <c r="AL12" s="20">
        <f t="shared" si="0"/>
        <v>0.89091200000000281</v>
      </c>
      <c r="AM12" s="20">
        <f t="shared" si="0"/>
        <v>0.60602099999999304</v>
      </c>
      <c r="AN12" s="20">
        <f t="shared" si="0"/>
        <v>0.61206399999999839</v>
      </c>
      <c r="AO12" s="20">
        <f t="shared" si="0"/>
        <v>0.68269900000001016</v>
      </c>
      <c r="AP12" s="20">
        <f t="shared" si="0"/>
        <v>0.23954100000000622</v>
      </c>
      <c r="AQ12" s="20">
        <f t="shared" si="0"/>
        <v>0.16757500000000825</v>
      </c>
      <c r="AR12" s="20">
        <f t="shared" si="0"/>
        <v>-0.81660000000001887</v>
      </c>
      <c r="AT12" s="22"/>
      <c r="AU12" s="22"/>
      <c r="AV12" s="22"/>
      <c r="AW12" s="22"/>
      <c r="AX12" s="22"/>
      <c r="AY12" s="22"/>
      <c r="AZ12" s="22"/>
      <c r="BA12" s="22"/>
      <c r="BB12" s="22"/>
    </row>
    <row r="13" spans="1:54" x14ac:dyDescent="0.2">
      <c r="A13" s="8" t="s">
        <v>43</v>
      </c>
      <c r="B13" s="20">
        <f>B52</f>
        <v>51.494895</v>
      </c>
      <c r="C13" s="20">
        <f>C52+K13-M13</f>
        <v>111.05866244777262</v>
      </c>
      <c r="D13" s="20">
        <f>D52</f>
        <v>44.74597</v>
      </c>
      <c r="E13" s="20">
        <f>E52</f>
        <v>56.516573000000001</v>
      </c>
      <c r="F13" s="20">
        <f>F52</f>
        <v>66.920668000000006</v>
      </c>
      <c r="G13" s="20">
        <f>G52</f>
        <v>75.662019000000001</v>
      </c>
      <c r="H13" s="20">
        <f>H52</f>
        <v>88.318940999999995</v>
      </c>
      <c r="I13" s="20">
        <f>I52</f>
        <v>97.485534000000001</v>
      </c>
      <c r="J13" s="20">
        <f>J52</f>
        <v>111.205561</v>
      </c>
      <c r="K13" s="20">
        <f t="shared" si="1"/>
        <v>1.3772834477726112</v>
      </c>
      <c r="L13" s="21">
        <v>2</v>
      </c>
      <c r="M13" s="20"/>
      <c r="N13" s="23" t="s">
        <v>44</v>
      </c>
      <c r="O13" s="20">
        <f>B13-2*B30-5*O2-B25-2*B26</f>
        <v>-0.79510499999999595</v>
      </c>
      <c r="P13" s="20">
        <f>C13-2*C30-5*P2-C25-C26*2</f>
        <v>-2.3813375522273788</v>
      </c>
      <c r="Q13" s="20">
        <f>D13-2*D30-5*Q2-D25-D37*2</f>
        <v>4.1159699999999955</v>
      </c>
      <c r="R13" s="20">
        <f>E13-2*E30-5*R2-E25-E37*2</f>
        <v>4.1965729999999954</v>
      </c>
      <c r="S13" s="20">
        <f>F13-2*F30-5*S2-F25-F37*2</f>
        <v>4.3206680000000084</v>
      </c>
      <c r="T13" s="20">
        <f>G13-2*G30-5*T2-G25-G37*2</f>
        <v>4.5320190000000053</v>
      </c>
      <c r="U13" s="20">
        <f>H13-2*H30-5*U2-H25-H37*2</f>
        <v>4.1789409999999876</v>
      </c>
      <c r="V13" s="20">
        <f>I13-2*I30-5*V2-I25-I37*2</f>
        <v>4.0755339999999975</v>
      </c>
      <c r="W13" s="20">
        <f>J13-2*J30-5*W2-J25-J37*2</f>
        <v>3.6955609999999908</v>
      </c>
      <c r="Y13" s="8" t="s">
        <v>45</v>
      </c>
      <c r="Z13" s="4">
        <v>-1.39</v>
      </c>
      <c r="AA13" s="4">
        <v>-11.39</v>
      </c>
      <c r="AB13" s="4">
        <v>4.12</v>
      </c>
      <c r="AC13" s="4">
        <v>6.51</v>
      </c>
      <c r="AD13" s="4">
        <v>8.24</v>
      </c>
      <c r="AE13" s="4">
        <v>9</v>
      </c>
      <c r="AF13" s="4">
        <v>10.029999999999999</v>
      </c>
      <c r="AG13" s="4">
        <v>10.53</v>
      </c>
      <c r="AH13" s="4">
        <v>10.89</v>
      </c>
      <c r="AJ13" s="20">
        <f t="shared" si="2"/>
        <v>0.59489500000000395</v>
      </c>
      <c r="AK13" s="20">
        <f t="shared" si="0"/>
        <v>9.0086624477726218</v>
      </c>
      <c r="AL13" s="20">
        <f t="shared" si="0"/>
        <v>-4.030000000004641E-3</v>
      </c>
      <c r="AM13" s="20">
        <f t="shared" si="0"/>
        <v>-2.3134270000000043</v>
      </c>
      <c r="AN13" s="20">
        <f t="shared" si="0"/>
        <v>-3.9193319999999918</v>
      </c>
      <c r="AO13" s="20">
        <f t="shared" si="0"/>
        <v>-4.4679809999999947</v>
      </c>
      <c r="AP13" s="20">
        <f t="shared" si="0"/>
        <v>-5.8510590000000118</v>
      </c>
      <c r="AQ13" s="20">
        <f t="shared" si="0"/>
        <v>-6.4544660000000018</v>
      </c>
      <c r="AR13" s="20">
        <f t="shared" si="0"/>
        <v>-7.1944390000000098</v>
      </c>
      <c r="AT13" s="22"/>
      <c r="AU13" s="22"/>
      <c r="AV13" s="22"/>
      <c r="AW13" s="22"/>
      <c r="AX13" s="22"/>
      <c r="AY13" s="22"/>
      <c r="AZ13" s="22"/>
      <c r="BA13" s="22"/>
      <c r="BB13" s="22"/>
    </row>
    <row r="14" spans="1:54" x14ac:dyDescent="0.2">
      <c r="A14" s="18" t="s">
        <v>46</v>
      </c>
      <c r="B14" s="20">
        <f>B53</f>
        <v>92.093561000000008</v>
      </c>
      <c r="C14" s="20">
        <f>C53+K14-M14</f>
        <v>103.70410099999999</v>
      </c>
      <c r="D14" s="20">
        <f>D53</f>
        <v>41.508875000000003</v>
      </c>
      <c r="E14" s="20">
        <f>E53</f>
        <v>52.973686000000001</v>
      </c>
      <c r="F14" s="20">
        <f>F53</f>
        <v>62.8307</v>
      </c>
      <c r="G14" s="20">
        <f>G53</f>
        <v>70.907909000000004</v>
      </c>
      <c r="H14" s="20">
        <f>H53</f>
        <v>82.229379999999992</v>
      </c>
      <c r="I14" s="20">
        <f>I53</f>
        <v>90.399760000000001</v>
      </c>
      <c r="J14" s="20">
        <f>J53</f>
        <v>102.500045</v>
      </c>
      <c r="K14" s="20">
        <f t="shared" si="1"/>
        <v>1.3772834477726112</v>
      </c>
      <c r="L14" s="21">
        <v>2</v>
      </c>
      <c r="M14" s="20">
        <f>1.987*LN(2)</f>
        <v>1.3772834477726112</v>
      </c>
      <c r="N14" s="23" t="s">
        <v>47</v>
      </c>
      <c r="O14" s="20">
        <f>B14-5*O2-B25-B32-B37-B30-B31</f>
        <v>0.46356100000000566</v>
      </c>
      <c r="P14" s="20">
        <f>C14-5*P2-C25-C32-C37-C30-C31</f>
        <v>-9.0458990000000075</v>
      </c>
      <c r="Q14" s="20">
        <f>D14-5*Q2-D25-D32-D37-D30-D31</f>
        <v>3.3488750000000005</v>
      </c>
      <c r="R14" s="20">
        <f>E14-5*R2-E25-E32-E37-E30-E31</f>
        <v>4.6736859999999947</v>
      </c>
      <c r="S14" s="20">
        <f>F14-5*S2-F25-F32-F37-F30-F31</f>
        <v>5.7406999999999986</v>
      </c>
      <c r="T14" s="20">
        <f>G14-5*T2-G25-G32-G37-G30-G31</f>
        <v>6.5579090000000066</v>
      </c>
      <c r="U14" s="20">
        <f>H14-5*U2-H25-H32-H37-H30-H31</f>
        <v>6.7593799999999868</v>
      </c>
      <c r="V14" s="20">
        <f>I14-5*V2-I25-I32-I37-I30-I31</f>
        <v>7.0697600000000067</v>
      </c>
      <c r="W14" s="20">
        <f>J14-5*W2-J25-J32-J37-J30-J31</f>
        <v>6.2300449999999881</v>
      </c>
      <c r="Z14" s="4"/>
      <c r="AA14" s="4"/>
      <c r="AB14" s="4"/>
      <c r="AC14" s="4"/>
      <c r="AD14" s="4"/>
      <c r="AE14" s="4"/>
      <c r="AF14" s="4"/>
      <c r="AG14" s="4"/>
      <c r="AH14" s="4"/>
      <c r="AJ14" s="20"/>
      <c r="AK14" s="20"/>
      <c r="AL14" s="20"/>
      <c r="AM14" s="20"/>
      <c r="AN14" s="20"/>
      <c r="AO14" s="20"/>
      <c r="AP14" s="20"/>
      <c r="AQ14" s="20"/>
      <c r="AR14" s="20"/>
      <c r="AT14" s="22"/>
      <c r="AU14" s="22"/>
      <c r="AV14" s="22"/>
      <c r="AW14" s="22"/>
      <c r="AX14" s="22"/>
      <c r="AY14" s="22"/>
      <c r="AZ14" s="22"/>
      <c r="BA14" s="22"/>
      <c r="BB14" s="22"/>
    </row>
    <row r="15" spans="1:54" x14ac:dyDescent="0.2">
      <c r="A15" s="8" t="s">
        <v>48</v>
      </c>
      <c r="B15" s="20">
        <f>B54</f>
        <v>136.37128700000002</v>
      </c>
      <c r="C15" s="20">
        <f>C54+K15-M15</f>
        <v>100.68562444777261</v>
      </c>
      <c r="D15" s="20">
        <f>D54</f>
        <v>39.174821999999999</v>
      </c>
      <c r="E15" s="20">
        <f>E54</f>
        <v>49.815428000000004</v>
      </c>
      <c r="F15" s="20">
        <f>F54</f>
        <v>58.740732000000001</v>
      </c>
      <c r="G15" s="20">
        <f>G54</f>
        <v>65.950733999999997</v>
      </c>
      <c r="H15" s="20">
        <f>H54</f>
        <v>76.015591000000001</v>
      </c>
      <c r="I15" s="20">
        <f>I54</f>
        <v>83.201702999999995</v>
      </c>
      <c r="J15" s="20">
        <f>J54</f>
        <v>93.77541699999999</v>
      </c>
      <c r="K15" s="20">
        <f t="shared" si="1"/>
        <v>1.3772834477726112</v>
      </c>
      <c r="L15" s="21">
        <v>2</v>
      </c>
      <c r="M15" s="20"/>
      <c r="N15" s="23" t="s">
        <v>49</v>
      </c>
      <c r="O15" s="20">
        <f>B15-5*O2-2*B31-2*B32-B25</f>
        <v>5.401287000000023</v>
      </c>
      <c r="P15" s="20">
        <f>C15-5*P2-2*C31-2*C32-C25</f>
        <v>-11.374375552227384</v>
      </c>
      <c r="Q15" s="20">
        <f>D15-5*Q2-2*D31-2*D32-D25</f>
        <v>3.4848219999999959</v>
      </c>
      <c r="R15" s="20">
        <f>E15-5*R2-2*E31-2*E32-E25</f>
        <v>5.5354279999999996</v>
      </c>
      <c r="S15" s="20">
        <f>F15-5*S2-2*F31-2*F32-F25</f>
        <v>7.1607319999999994</v>
      </c>
      <c r="T15" s="20">
        <f>G15-5*T2-2*G31-2*G32-G25</f>
        <v>8.380733999999995</v>
      </c>
      <c r="U15" s="20">
        <f>H15-5*U2-2*H31-2*H32-H25</f>
        <v>9.2155909999999999</v>
      </c>
      <c r="V15" s="20">
        <f>I15-5*V2-2*I31-2*I32-I25</f>
        <v>9.9517029999999949</v>
      </c>
      <c r="W15" s="20">
        <f>J15-5*W2-2*J31-2*J32-J25</f>
        <v>8.7454169999999856</v>
      </c>
      <c r="Z15" s="4"/>
      <c r="AA15" s="4"/>
      <c r="AB15" s="4"/>
      <c r="AC15" s="4"/>
      <c r="AD15" s="4"/>
      <c r="AE15" s="4"/>
      <c r="AF15" s="4"/>
      <c r="AG15" s="4"/>
      <c r="AH15" s="4"/>
      <c r="AJ15" s="20"/>
      <c r="AK15" s="20"/>
      <c r="AL15" s="20"/>
      <c r="AM15" s="20"/>
      <c r="AN15" s="20"/>
      <c r="AO15" s="20"/>
      <c r="AP15" s="20"/>
      <c r="AQ15" s="20"/>
      <c r="AR15" s="20"/>
      <c r="AT15" s="22"/>
      <c r="AU15" s="22"/>
      <c r="AV15" s="22"/>
      <c r="AW15" s="22"/>
      <c r="AX15" s="22"/>
      <c r="AY15" s="22"/>
      <c r="AZ15" s="22"/>
      <c r="BA15" s="22"/>
      <c r="BB15" s="22"/>
    </row>
    <row r="16" spans="1:54" x14ac:dyDescent="0.25">
      <c r="A16" s="8" t="s">
        <v>195</v>
      </c>
      <c r="B16" s="20">
        <f>B55</f>
        <v>50.517794000000002</v>
      </c>
      <c r="C16" s="20">
        <f>C55+K16-M16</f>
        <v>96.901448447772623</v>
      </c>
      <c r="D16" s="20">
        <f>D55</f>
        <v>38.689854999999994</v>
      </c>
      <c r="E16" s="20">
        <f>E55</f>
        <v>49.574138999999995</v>
      </c>
      <c r="F16" s="20">
        <f>F55</f>
        <v>59.027412000000005</v>
      </c>
      <c r="G16" s="20">
        <f>G55</f>
        <v>66.815551999999997</v>
      </c>
      <c r="H16" s="20">
        <f>H55</f>
        <v>77.742838000000006</v>
      </c>
      <c r="I16" s="20">
        <f>I55</f>
        <v>85.593091999999999</v>
      </c>
      <c r="J16" s="20">
        <f>J55</f>
        <v>97.210799000000009</v>
      </c>
      <c r="K16" s="20">
        <f t="shared" si="1"/>
        <v>1.3772834477726112</v>
      </c>
      <c r="L16" s="21">
        <v>2</v>
      </c>
      <c r="M16" s="20"/>
      <c r="N16" s="8" t="s">
        <v>50</v>
      </c>
      <c r="O16" s="17">
        <f>B16-5*O2-B38-B27-B37*2</f>
        <v>9.4077940000000009</v>
      </c>
      <c r="P16" s="17">
        <f>C16-5*P2-C38-C27-C37*2</f>
        <v>-14.088551552227379</v>
      </c>
      <c r="Q16" s="17">
        <f>D16-5*Q2-D38-D27-D37*2</f>
        <v>3.8598549999999925</v>
      </c>
      <c r="R16" s="17">
        <f>E16-5*R2-E38-E27-E37*2</f>
        <v>4.6341389999999922</v>
      </c>
      <c r="S16" s="17">
        <f>F16-5*S2-F38-F27-F37*2</f>
        <v>5.3574120000000072</v>
      </c>
      <c r="T16" s="17">
        <f>G16-5*T2-G38-G27-G37*2</f>
        <v>5.9855519999999984</v>
      </c>
      <c r="U16" s="17">
        <f>H16-5*U2-H38-H27-H37*2</f>
        <v>6.1728379999999987</v>
      </c>
      <c r="V16" s="17">
        <f>I16-5*V2-I38-I27-I37*2</f>
        <v>6.4330920000000056</v>
      </c>
      <c r="W16" s="17">
        <f>J16-5*W2-J38-J27-J37*2</f>
        <v>6.6107990000000036</v>
      </c>
      <c r="Y16" s="8" t="s">
        <v>51</v>
      </c>
      <c r="Z16" s="4">
        <v>7.18</v>
      </c>
      <c r="AA16" s="4">
        <v>-16.5</v>
      </c>
      <c r="AB16" s="4">
        <v>4.7</v>
      </c>
      <c r="AC16" s="4">
        <v>6.13</v>
      </c>
      <c r="AD16" s="4">
        <v>6.87</v>
      </c>
      <c r="AE16" s="4">
        <v>7.1</v>
      </c>
      <c r="AF16" s="4">
        <v>7.2</v>
      </c>
      <c r="AG16" s="4">
        <v>7.16</v>
      </c>
      <c r="AH16" s="4">
        <v>7.06</v>
      </c>
      <c r="AJ16" s="20">
        <f>O16-Z16</f>
        <v>2.2277940000000012</v>
      </c>
      <c r="AK16" s="20">
        <f t="shared" si="0"/>
        <v>2.4114484477726208</v>
      </c>
      <c r="AL16" s="20">
        <f t="shared" si="0"/>
        <v>-0.84014500000000769</v>
      </c>
      <c r="AM16" s="20">
        <f t="shared" si="0"/>
        <v>-1.4958610000000077</v>
      </c>
      <c r="AN16" s="20">
        <f t="shared" si="0"/>
        <v>-1.5125879999999929</v>
      </c>
      <c r="AO16" s="20">
        <f t="shared" si="0"/>
        <v>-1.1144480000000012</v>
      </c>
      <c r="AP16" s="20">
        <f t="shared" si="0"/>
        <v>-1.0271620000000015</v>
      </c>
      <c r="AQ16" s="20">
        <f t="shared" si="0"/>
        <v>-0.72690799999999456</v>
      </c>
      <c r="AR16" s="20">
        <f t="shared" si="0"/>
        <v>-0.44920099999999596</v>
      </c>
      <c r="AT16" s="22"/>
      <c r="AU16" s="22"/>
      <c r="AV16" s="22"/>
      <c r="AW16" s="22"/>
      <c r="AX16" s="22"/>
      <c r="AY16" s="22"/>
      <c r="AZ16" s="22"/>
      <c r="BA16" s="22"/>
      <c r="BB16" s="22"/>
    </row>
    <row r="17" spans="1:54" x14ac:dyDescent="0.2">
      <c r="A17" s="8" t="s">
        <v>52</v>
      </c>
      <c r="B17" s="20">
        <f>B56</f>
        <v>92.081615999999997</v>
      </c>
      <c r="C17" s="20">
        <f>C56+K17-M17</f>
        <v>93.989257447772616</v>
      </c>
      <c r="D17" s="20">
        <f>D56</f>
        <v>35.660603000000002</v>
      </c>
      <c r="E17" s="20">
        <f>E56</f>
        <v>45.928525</v>
      </c>
      <c r="F17" s="20">
        <f>F56</f>
        <v>54.612539999999996</v>
      </c>
      <c r="G17" s="20">
        <f>G56</f>
        <v>61.640977999999997</v>
      </c>
      <c r="H17" s="20">
        <f>H56</f>
        <v>71.388097999999999</v>
      </c>
      <c r="I17" s="20">
        <f>I56</f>
        <v>78.313809000000006</v>
      </c>
      <c r="J17" s="20">
        <f>J56</f>
        <v>88.452725000000001</v>
      </c>
      <c r="K17" s="20">
        <f t="shared" si="1"/>
        <v>1.3772834477726112</v>
      </c>
      <c r="L17" s="21">
        <v>2</v>
      </c>
      <c r="M17" s="20"/>
      <c r="N17" s="23" t="s">
        <v>53</v>
      </c>
      <c r="O17" s="20">
        <f>B17-5*O2-B27-B33-B31-B37</f>
        <v>8.8116159999999972</v>
      </c>
      <c r="P17" s="20">
        <f>C17-5*P2-C27-C33-C31-C37</f>
        <v>-14.220742552227385</v>
      </c>
      <c r="Q17" s="20">
        <f>D17-5*Q2-D27-D33-D31-D37</f>
        <v>2.6906029999999976</v>
      </c>
      <c r="R17" s="20">
        <f>E17-5*R2-E27-E33-E31-E37</f>
        <v>3.7685249999999995</v>
      </c>
      <c r="S17" s="20">
        <f>F17-5*S2-F27-F33-F31-F37</f>
        <v>5.4225399999999961</v>
      </c>
      <c r="T17" s="20">
        <f>G17-5*T2-G27-G33-G31-G37</f>
        <v>5.1809779999999961</v>
      </c>
      <c r="U17" s="20">
        <f>H17-5*U2-H27-H33-H31-H37</f>
        <v>5.6380979999999958</v>
      </c>
      <c r="V17" s="20">
        <f>I17-5*V2-I27-I33-I31-I37</f>
        <v>6.0738090000000096</v>
      </c>
      <c r="W17" s="20">
        <f>J17-5*W2-J27-J33-J31-J37</f>
        <v>6.3727249999999973</v>
      </c>
      <c r="Y17" s="8" t="s">
        <v>54</v>
      </c>
      <c r="Z17" s="4">
        <v>6.7</v>
      </c>
      <c r="AA17" s="4">
        <v>-17.04</v>
      </c>
      <c r="AB17" s="4">
        <v>2.2200000000000002</v>
      </c>
      <c r="AC17" s="4">
        <v>3.14</v>
      </c>
      <c r="AD17" s="4">
        <v>4.54</v>
      </c>
      <c r="AE17" s="4">
        <v>4.1100000000000003</v>
      </c>
      <c r="AF17" s="4">
        <v>5.0599999999999996</v>
      </c>
      <c r="AG17" s="4">
        <v>5.79</v>
      </c>
      <c r="AH17" s="4">
        <v>6.71</v>
      </c>
      <c r="AJ17" s="20">
        <f>O17-Z17</f>
        <v>2.1116159999999971</v>
      </c>
      <c r="AK17" s="20">
        <f t="shared" si="0"/>
        <v>2.819257447772614</v>
      </c>
      <c r="AL17" s="20">
        <f t="shared" si="0"/>
        <v>0.47060299999999744</v>
      </c>
      <c r="AM17" s="20">
        <f t="shared" si="0"/>
        <v>0.62852499999999933</v>
      </c>
      <c r="AN17" s="20">
        <f t="shared" si="0"/>
        <v>0.88253999999999611</v>
      </c>
      <c r="AO17" s="20">
        <f t="shared" si="0"/>
        <v>1.0709779999999958</v>
      </c>
      <c r="AP17" s="20">
        <f t="shared" si="0"/>
        <v>0.57809799999999623</v>
      </c>
      <c r="AQ17" s="20">
        <f t="shared" si="0"/>
        <v>0.28380900000000953</v>
      </c>
      <c r="AR17" s="20">
        <f t="shared" si="0"/>
        <v>-0.33727500000000266</v>
      </c>
      <c r="AT17" s="22"/>
      <c r="AU17" s="22"/>
      <c r="AV17" s="22"/>
      <c r="AW17" s="22"/>
      <c r="AX17" s="22"/>
      <c r="AY17" s="22"/>
      <c r="AZ17" s="22"/>
      <c r="BA17" s="22"/>
      <c r="BB17" s="22"/>
    </row>
    <row r="18" spans="1:54" x14ac:dyDescent="0.25">
      <c r="A18" s="8" t="s">
        <v>55</v>
      </c>
      <c r="B18" s="20">
        <f>B57</f>
        <v>42.149127</v>
      </c>
      <c r="C18" s="20">
        <f>C57+K18-M18</f>
        <v>96.877608343317846</v>
      </c>
      <c r="D18" s="20">
        <f>D57</f>
        <v>39.330106999999998</v>
      </c>
      <c r="E18" s="20">
        <f>E57</f>
        <v>52.471995999999997</v>
      </c>
      <c r="F18" s="20">
        <f>F57</f>
        <v>63.989365000000006</v>
      </c>
      <c r="G18" s="20">
        <f>G57</f>
        <v>73.461749999999995</v>
      </c>
      <c r="H18" s="20">
        <f>H57</f>
        <v>86.460299000000006</v>
      </c>
      <c r="I18" s="20">
        <f>I57</f>
        <v>95.60061300000001</v>
      </c>
      <c r="J18" s="20">
        <f>J57</f>
        <v>108.692333</v>
      </c>
      <c r="K18" s="20">
        <f t="shared" si="1"/>
        <v>4.1318503433178337</v>
      </c>
      <c r="L18" s="21">
        <v>8</v>
      </c>
      <c r="M18" s="20"/>
      <c r="N18" s="8" t="s">
        <v>56</v>
      </c>
      <c r="O18" s="17">
        <f>(B18-10*O2)/2</f>
        <v>4.5745635</v>
      </c>
      <c r="P18" s="17">
        <f>(C18-10*P2)/2</f>
        <v>-9.2111958283410758</v>
      </c>
      <c r="Q18" s="17">
        <f t="shared" ref="Q18:W18" si="3">(D18-10*Q2)/2</f>
        <v>3.4650534999999962</v>
      </c>
      <c r="R18" s="17">
        <f t="shared" si="3"/>
        <v>4.0359979999999958</v>
      </c>
      <c r="S18" s="17">
        <f t="shared" si="3"/>
        <v>4.6946825000000025</v>
      </c>
      <c r="T18" s="17">
        <f t="shared" si="3"/>
        <v>5.2308749999999975</v>
      </c>
      <c r="U18" s="17">
        <f t="shared" si="3"/>
        <v>5.5301495000000003</v>
      </c>
      <c r="V18" s="17">
        <f t="shared" si="3"/>
        <v>5.7503065000000078</v>
      </c>
      <c r="W18" s="17">
        <f t="shared" si="3"/>
        <v>5.6961664999999968</v>
      </c>
      <c r="Y18" s="8" t="s">
        <v>57</v>
      </c>
      <c r="Z18" s="4">
        <v>4.96</v>
      </c>
      <c r="AA18" s="4">
        <v>-8.64</v>
      </c>
      <c r="AB18" s="4">
        <v>3.33</v>
      </c>
      <c r="AC18" s="4">
        <v>4.22</v>
      </c>
      <c r="AD18" s="4">
        <v>4.8899999999999997</v>
      </c>
      <c r="AE18" s="4">
        <v>5.27</v>
      </c>
      <c r="AF18" s="4">
        <v>5.76</v>
      </c>
      <c r="AG18" s="4">
        <v>5.95</v>
      </c>
      <c r="AH18" s="4">
        <v>6.05</v>
      </c>
      <c r="AJ18" s="20">
        <f>O18-Z18</f>
        <v>-0.38543649999999996</v>
      </c>
      <c r="AK18" s="20">
        <f t="shared" ref="AK18:AR18" si="4">P18-AA18</f>
        <v>-0.57119582834107518</v>
      </c>
      <c r="AL18" s="20">
        <f t="shared" si="4"/>
        <v>0.13505349999999616</v>
      </c>
      <c r="AM18" s="20">
        <f t="shared" si="4"/>
        <v>-0.184002000000004</v>
      </c>
      <c r="AN18" s="20">
        <f t="shared" si="4"/>
        <v>-0.19531749999999715</v>
      </c>
      <c r="AO18" s="20">
        <f t="shared" si="4"/>
        <v>-3.9125000000002075E-2</v>
      </c>
      <c r="AP18" s="20">
        <f t="shared" si="4"/>
        <v>-0.22985049999999951</v>
      </c>
      <c r="AQ18" s="20">
        <f t="shared" si="4"/>
        <v>-0.19969349999999242</v>
      </c>
      <c r="AR18" s="20">
        <f t="shared" si="4"/>
        <v>-0.35383350000000302</v>
      </c>
      <c r="AT18" s="22"/>
      <c r="AU18" s="22"/>
      <c r="AV18" s="22"/>
      <c r="AW18" s="22"/>
      <c r="AX18" s="22"/>
      <c r="AY18" s="22"/>
      <c r="AZ18" s="22"/>
      <c r="BA18" s="22"/>
      <c r="BB18" s="22"/>
    </row>
    <row r="19" spans="1:54" x14ac:dyDescent="0.2">
      <c r="K19" s="23"/>
      <c r="L19" s="24"/>
      <c r="O19" s="4"/>
      <c r="P19" s="4"/>
      <c r="Q19" s="4"/>
      <c r="R19" s="4"/>
      <c r="S19" s="4"/>
      <c r="T19" s="4"/>
      <c r="U19" s="4"/>
      <c r="V19" s="4"/>
      <c r="W19" s="4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54" x14ac:dyDescent="0.2">
      <c r="N20" s="18" t="s">
        <v>12</v>
      </c>
      <c r="O20" s="20">
        <f>B2/6</f>
        <v>3.3557486666666669</v>
      </c>
      <c r="P20" s="20">
        <f t="shared" ref="P20:W20" si="5">C2/6</f>
        <v>11.531212585521459</v>
      </c>
      <c r="Q20" s="20">
        <f t="shared" si="5"/>
        <v>3.2653648333333334</v>
      </c>
      <c r="R20" s="20">
        <f t="shared" si="5"/>
        <v>4.4248261666666666</v>
      </c>
      <c r="S20" s="20">
        <f t="shared" si="5"/>
        <v>5.4632448333333334</v>
      </c>
      <c r="T20" s="20">
        <f t="shared" si="5"/>
        <v>6.3256738333333331</v>
      </c>
      <c r="U20" s="20">
        <f t="shared" si="5"/>
        <v>7.5082288333333329</v>
      </c>
      <c r="V20" s="20">
        <f t="shared" si="5"/>
        <v>8.3543329999999987</v>
      </c>
      <c r="W20" s="20">
        <f t="shared" si="5"/>
        <v>9.5826771666666666</v>
      </c>
      <c r="AI20" s="18" t="s">
        <v>12</v>
      </c>
      <c r="AJ20" s="20">
        <f>O20-Z2</f>
        <v>5.5748666666667113E-2</v>
      </c>
      <c r="AK20" s="20">
        <f t="shared" ref="AK20:AR20" si="6">P20-AA2</f>
        <v>1.2125855214595305E-3</v>
      </c>
      <c r="AL20" s="20">
        <f t="shared" si="6"/>
        <v>2.536483333333317E-2</v>
      </c>
      <c r="AM20" s="20">
        <f t="shared" si="6"/>
        <v>-1.5173833333333775E-2</v>
      </c>
      <c r="AN20" s="20">
        <f t="shared" si="6"/>
        <v>3.2448333333334745E-3</v>
      </c>
      <c r="AO20" s="20">
        <f t="shared" si="6"/>
        <v>2.5673833333333285E-2</v>
      </c>
      <c r="AP20" s="20">
        <f t="shared" si="6"/>
        <v>-3.1771166666667128E-2</v>
      </c>
      <c r="AQ20" s="20">
        <f t="shared" si="6"/>
        <v>-5.5667000000001465E-2</v>
      </c>
      <c r="AR20" s="20">
        <f t="shared" si="6"/>
        <v>-0.14732283333333385</v>
      </c>
    </row>
    <row r="21" spans="1:54" x14ac:dyDescent="0.2">
      <c r="A21" s="45" t="s">
        <v>232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54" x14ac:dyDescent="0.2">
      <c r="A22" s="8" t="s">
        <v>0</v>
      </c>
      <c r="B22" s="8" t="s">
        <v>1</v>
      </c>
      <c r="C22" s="8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8" t="s">
        <v>7</v>
      </c>
      <c r="I22" s="8" t="s">
        <v>8</v>
      </c>
      <c r="J22" s="8" t="s">
        <v>9</v>
      </c>
    </row>
    <row r="23" spans="1:54" x14ac:dyDescent="0.25">
      <c r="A23" s="1" t="s">
        <v>58</v>
      </c>
      <c r="B23" s="25">
        <v>-10.01</v>
      </c>
      <c r="C23" s="25">
        <v>30.29</v>
      </c>
      <c r="D23" s="25">
        <v>6.22</v>
      </c>
      <c r="E23" s="25">
        <v>7.74</v>
      </c>
      <c r="F23" s="25">
        <v>9.24</v>
      </c>
      <c r="G23" s="25">
        <v>10.62</v>
      </c>
      <c r="H23" s="25">
        <v>12.84</v>
      </c>
      <c r="I23" s="25">
        <v>14.59</v>
      </c>
      <c r="J23" s="4">
        <v>17.350000000000001</v>
      </c>
    </row>
    <row r="24" spans="1:54" x14ac:dyDescent="0.25">
      <c r="A24" s="18" t="s">
        <v>12</v>
      </c>
      <c r="B24" s="25">
        <v>3.3</v>
      </c>
      <c r="C24" s="25">
        <v>11.53</v>
      </c>
      <c r="D24" s="25">
        <v>3.24</v>
      </c>
      <c r="E24" s="25">
        <v>4.4400000000000004</v>
      </c>
      <c r="F24" s="25">
        <v>5.46</v>
      </c>
      <c r="G24" s="25">
        <v>6.3</v>
      </c>
      <c r="H24" s="25">
        <v>7.54</v>
      </c>
      <c r="I24" s="25">
        <v>8.41</v>
      </c>
      <c r="J24" s="25">
        <v>9.73</v>
      </c>
    </row>
    <row r="25" spans="1:54" x14ac:dyDescent="0.25">
      <c r="A25" s="18" t="s">
        <v>59</v>
      </c>
      <c r="B25" s="25">
        <v>5.51</v>
      </c>
      <c r="C25" s="25">
        <v>-7.69</v>
      </c>
      <c r="D25" s="25">
        <v>2.67</v>
      </c>
      <c r="E25" s="25">
        <v>3.14</v>
      </c>
      <c r="F25" s="25">
        <v>3.68</v>
      </c>
      <c r="G25" s="25">
        <v>4.1500000000000004</v>
      </c>
      <c r="H25" s="25">
        <v>4.96</v>
      </c>
      <c r="I25" s="25">
        <v>5.44</v>
      </c>
      <c r="J25" s="25">
        <v>5.98</v>
      </c>
    </row>
    <row r="26" spans="1:54" x14ac:dyDescent="0.25">
      <c r="A26" s="1" t="s">
        <v>60</v>
      </c>
      <c r="B26" s="25">
        <v>5.95</v>
      </c>
      <c r="C26" s="25">
        <v>27.23</v>
      </c>
      <c r="D26" s="25">
        <v>5.33</v>
      </c>
      <c r="E26" s="25">
        <v>6.46</v>
      </c>
      <c r="F26" s="25">
        <v>7.52</v>
      </c>
      <c r="G26" s="25">
        <v>8.4499999999999993</v>
      </c>
      <c r="H26" s="25">
        <v>9.9600000000000009</v>
      </c>
      <c r="I26" s="25">
        <v>11.12</v>
      </c>
      <c r="J26" s="25">
        <v>13.03</v>
      </c>
    </row>
    <row r="27" spans="1:54" x14ac:dyDescent="0.25">
      <c r="A27" s="1" t="s">
        <v>61</v>
      </c>
      <c r="B27" s="25">
        <v>5.69</v>
      </c>
      <c r="C27" s="25">
        <v>-7.8</v>
      </c>
      <c r="D27" s="25">
        <v>3.59</v>
      </c>
      <c r="E27" s="25">
        <v>3.97</v>
      </c>
      <c r="F27" s="25">
        <v>4.38</v>
      </c>
      <c r="G27" s="25">
        <v>4.72</v>
      </c>
      <c r="H27" s="25">
        <v>5.28</v>
      </c>
      <c r="I27" s="25">
        <v>5.61</v>
      </c>
      <c r="J27" s="25">
        <v>5.75</v>
      </c>
    </row>
    <row r="28" spans="1:54" x14ac:dyDescent="0.25">
      <c r="A28" s="1" t="s">
        <v>62</v>
      </c>
      <c r="B28" s="25">
        <v>5.69</v>
      </c>
      <c r="C28" s="25">
        <v>-7.8</v>
      </c>
      <c r="D28" s="25">
        <v>3.59</v>
      </c>
      <c r="E28" s="25">
        <v>3.97</v>
      </c>
      <c r="F28" s="25">
        <v>4.38</v>
      </c>
      <c r="G28" s="25">
        <v>4.72</v>
      </c>
      <c r="H28" s="25">
        <v>5.28</v>
      </c>
      <c r="I28" s="25">
        <v>5.61</v>
      </c>
      <c r="J28" s="25">
        <v>5.75</v>
      </c>
    </row>
    <row r="29" spans="1:54" x14ac:dyDescent="0.25">
      <c r="A29" s="1" t="s">
        <v>63</v>
      </c>
      <c r="B29" s="25">
        <v>11.98</v>
      </c>
      <c r="C29" s="25">
        <v>-18.21</v>
      </c>
      <c r="D29" s="25">
        <v>5.33</v>
      </c>
      <c r="E29" s="25">
        <v>7.35</v>
      </c>
      <c r="F29" s="25">
        <v>8.92</v>
      </c>
      <c r="G29" s="25">
        <v>10.039999999999999</v>
      </c>
      <c r="H29" s="25">
        <v>11.56</v>
      </c>
      <c r="I29" s="25">
        <v>12.52</v>
      </c>
      <c r="J29" s="25">
        <v>13.76</v>
      </c>
    </row>
    <row r="30" spans="1:54" x14ac:dyDescent="0.25">
      <c r="A30" s="1" t="s">
        <v>64</v>
      </c>
      <c r="B30" s="25">
        <v>9.19</v>
      </c>
      <c r="C30" s="25">
        <v>4.51</v>
      </c>
      <c r="D30" s="25">
        <v>5.55</v>
      </c>
      <c r="E30" s="25">
        <v>7.03</v>
      </c>
      <c r="F30" s="25">
        <v>8.2899999999999991</v>
      </c>
      <c r="G30" s="25">
        <v>9.2899999999999991</v>
      </c>
      <c r="H30" s="25">
        <v>10.78</v>
      </c>
      <c r="I30" s="25">
        <v>11.84</v>
      </c>
      <c r="J30" s="25">
        <v>13.41</v>
      </c>
    </row>
    <row r="31" spans="1:54" x14ac:dyDescent="0.25">
      <c r="A31" s="1" t="s">
        <v>65</v>
      </c>
      <c r="B31" s="25">
        <v>26.93</v>
      </c>
      <c r="C31" s="25">
        <v>24.7</v>
      </c>
      <c r="D31" s="25">
        <v>5.28</v>
      </c>
      <c r="E31" s="25">
        <v>5.99</v>
      </c>
      <c r="F31" s="25">
        <v>6.49</v>
      </c>
      <c r="G31" s="25">
        <v>6.87</v>
      </c>
      <c r="H31" s="25">
        <v>7.47</v>
      </c>
      <c r="I31" s="25">
        <v>7.96</v>
      </c>
      <c r="J31" s="25">
        <v>8.85</v>
      </c>
    </row>
    <row r="32" spans="1:54" x14ac:dyDescent="0.25">
      <c r="A32" s="1" t="s">
        <v>66</v>
      </c>
      <c r="B32" s="25">
        <v>27.55</v>
      </c>
      <c r="C32" s="25">
        <v>6.35</v>
      </c>
      <c r="D32" s="25">
        <v>3.13</v>
      </c>
      <c r="E32" s="25">
        <v>3.48</v>
      </c>
      <c r="F32" s="25">
        <v>3.81</v>
      </c>
      <c r="G32" s="25">
        <v>4.09</v>
      </c>
      <c r="H32" s="25">
        <v>4.5999999999999996</v>
      </c>
      <c r="I32" s="25">
        <v>4.92</v>
      </c>
      <c r="J32" s="25">
        <v>6.35</v>
      </c>
    </row>
    <row r="33" spans="1:10" x14ac:dyDescent="0.25">
      <c r="A33" s="2" t="s">
        <v>67</v>
      </c>
      <c r="B33" s="25">
        <v>28.2</v>
      </c>
      <c r="C33" s="25">
        <v>6.43</v>
      </c>
      <c r="D33" s="25">
        <v>2.57</v>
      </c>
      <c r="E33" s="25">
        <v>3.54</v>
      </c>
      <c r="F33" s="25">
        <v>3.5</v>
      </c>
      <c r="G33" s="25">
        <v>4.92</v>
      </c>
      <c r="H33" s="25">
        <v>5.34</v>
      </c>
      <c r="I33" s="25">
        <v>5.5</v>
      </c>
      <c r="J33" s="25">
        <v>5.8</v>
      </c>
    </row>
    <row r="34" spans="1:10" x14ac:dyDescent="0.25">
      <c r="A34" s="2" t="s">
        <v>68</v>
      </c>
      <c r="B34" s="25">
        <v>8</v>
      </c>
      <c r="C34" s="25">
        <v>-16.5</v>
      </c>
      <c r="D34" s="25">
        <v>4.7</v>
      </c>
      <c r="E34" s="25">
        <v>6.13</v>
      </c>
      <c r="F34" s="25">
        <v>6.87</v>
      </c>
      <c r="G34" s="25">
        <v>7.1</v>
      </c>
      <c r="H34" s="25">
        <v>7.2</v>
      </c>
      <c r="I34" s="25">
        <v>7.16</v>
      </c>
      <c r="J34" s="25">
        <v>7.06</v>
      </c>
    </row>
    <row r="35" spans="1:10" x14ac:dyDescent="0.25">
      <c r="A35" s="26" t="s">
        <v>64</v>
      </c>
      <c r="B35" s="25">
        <v>9.19</v>
      </c>
      <c r="C35" s="25">
        <v>4.51</v>
      </c>
      <c r="D35" s="25">
        <v>5.55</v>
      </c>
      <c r="E35" s="25">
        <v>7.03</v>
      </c>
      <c r="F35" s="25">
        <v>8.2899999999999991</v>
      </c>
      <c r="G35" s="25">
        <v>9.2899999999999991</v>
      </c>
      <c r="H35" s="25">
        <v>10.78</v>
      </c>
      <c r="I35" s="25">
        <v>11.84</v>
      </c>
      <c r="J35" s="25">
        <v>13.41</v>
      </c>
    </row>
    <row r="36" spans="1:10" x14ac:dyDescent="0.2">
      <c r="A36" s="8" t="s">
        <v>69</v>
      </c>
      <c r="B36" s="4">
        <v>-10.44</v>
      </c>
      <c r="C36" s="4">
        <v>33.93</v>
      </c>
      <c r="D36" s="4">
        <v>4.6900000000000004</v>
      </c>
      <c r="E36" s="4">
        <v>5.67</v>
      </c>
      <c r="F36" s="4">
        <v>6.74</v>
      </c>
      <c r="G36" s="4">
        <v>7.8</v>
      </c>
      <c r="H36" s="4">
        <v>9.66</v>
      </c>
      <c r="I36" s="4">
        <v>11.15</v>
      </c>
      <c r="J36" s="4">
        <v>13.63</v>
      </c>
    </row>
    <row r="37" spans="1:10" x14ac:dyDescent="0.2">
      <c r="A37" s="8" t="s">
        <v>70</v>
      </c>
      <c r="B37" s="4">
        <v>5.95</v>
      </c>
      <c r="C37" s="4">
        <v>27.23</v>
      </c>
      <c r="D37" s="4">
        <v>5.33</v>
      </c>
      <c r="E37" s="4">
        <v>6.46</v>
      </c>
      <c r="F37" s="4">
        <v>7.52</v>
      </c>
      <c r="G37" s="4">
        <v>8.4499999999999993</v>
      </c>
      <c r="H37" s="4">
        <v>9.9600000000000009</v>
      </c>
      <c r="I37" s="4">
        <v>11.12</v>
      </c>
      <c r="J37" s="4">
        <v>13.03</v>
      </c>
    </row>
    <row r="38" spans="1:10" x14ac:dyDescent="0.2">
      <c r="A38" s="8" t="s">
        <v>71</v>
      </c>
      <c r="B38" s="4">
        <v>7.02</v>
      </c>
      <c r="C38" s="4">
        <v>6.68</v>
      </c>
      <c r="D38" s="4">
        <v>4.38</v>
      </c>
      <c r="E38" s="4">
        <v>5.85</v>
      </c>
      <c r="F38" s="4">
        <v>6.95</v>
      </c>
      <c r="G38" s="4">
        <v>7.71</v>
      </c>
      <c r="H38" s="4">
        <v>8.67</v>
      </c>
      <c r="I38" s="4">
        <v>9.26</v>
      </c>
      <c r="J38" s="4">
        <v>10.14</v>
      </c>
    </row>
    <row r="40" spans="1:10" x14ac:dyDescent="0.2">
      <c r="A40" s="18" t="s">
        <v>0</v>
      </c>
      <c r="B40" s="18" t="s">
        <v>1</v>
      </c>
      <c r="C40" s="18" t="s">
        <v>2</v>
      </c>
      <c r="D40" s="18" t="s">
        <v>3</v>
      </c>
      <c r="E40" s="18" t="s">
        <v>4</v>
      </c>
      <c r="F40" s="18" t="s">
        <v>5</v>
      </c>
      <c r="G40" s="18" t="s">
        <v>6</v>
      </c>
      <c r="H40" s="18" t="s">
        <v>7</v>
      </c>
      <c r="I40" s="18" t="s">
        <v>8</v>
      </c>
      <c r="J40" s="18" t="s">
        <v>9</v>
      </c>
    </row>
    <row r="41" spans="1:10" x14ac:dyDescent="0.2">
      <c r="A41" s="18" t="s">
        <v>11</v>
      </c>
      <c r="B41" s="20">
        <v>20.134492000000002</v>
      </c>
      <c r="C41" s="20">
        <v>64.249765999999994</v>
      </c>
      <c r="D41" s="20">
        <v>19.592189000000001</v>
      </c>
      <c r="E41" s="20">
        <v>26.548956999999998</v>
      </c>
      <c r="F41" s="20">
        <v>32.779468999999999</v>
      </c>
      <c r="G41" s="20">
        <v>37.954042999999999</v>
      </c>
      <c r="H41" s="20">
        <v>45.049372999999996</v>
      </c>
      <c r="I41" s="20">
        <v>50.125997999999996</v>
      </c>
      <c r="J41" s="20">
        <v>57.496062999999999</v>
      </c>
    </row>
    <row r="42" spans="1:10" x14ac:dyDescent="0.2">
      <c r="A42" s="18" t="s">
        <v>14</v>
      </c>
      <c r="B42" s="20">
        <v>11.856607</v>
      </c>
      <c r="C42" s="20">
        <v>76.529225999999994</v>
      </c>
      <c r="D42" s="20">
        <v>24.733317</v>
      </c>
      <c r="E42" s="20">
        <v>32.913253000000005</v>
      </c>
      <c r="F42" s="20">
        <v>40.333487000000005</v>
      </c>
      <c r="G42" s="20">
        <v>46.609389999999998</v>
      </c>
      <c r="H42" s="20">
        <v>55.520360000000004</v>
      </c>
      <c r="I42" s="20">
        <v>61.973049000000003</v>
      </c>
      <c r="J42" s="20">
        <v>71.478880000000004</v>
      </c>
    </row>
    <row r="43" spans="1:10" x14ac:dyDescent="0.2">
      <c r="A43" s="18" t="s">
        <v>17</v>
      </c>
      <c r="B43" s="20">
        <v>6.8946540000000001</v>
      </c>
      <c r="C43" s="20">
        <v>86.250066999999987</v>
      </c>
      <c r="D43" s="20">
        <v>30.333133</v>
      </c>
      <c r="E43" s="20">
        <v>39.889133000000001</v>
      </c>
      <c r="F43" s="20">
        <v>48.632872999999996</v>
      </c>
      <c r="G43" s="20">
        <v>56.053106999999997</v>
      </c>
      <c r="H43" s="20">
        <v>66.590986000000001</v>
      </c>
      <c r="I43" s="20">
        <v>74.285955000000001</v>
      </c>
      <c r="J43" s="20">
        <v>85.686263000000011</v>
      </c>
    </row>
    <row r="44" spans="1:10" x14ac:dyDescent="0.2">
      <c r="A44" s="18" t="s">
        <v>20</v>
      </c>
      <c r="B44" s="20">
        <v>0.29384700000000002</v>
      </c>
      <c r="C44" s="20">
        <v>93.070661999999999</v>
      </c>
      <c r="D44" s="20">
        <v>36.346245999999994</v>
      </c>
      <c r="E44" s="20">
        <v>47.42165</v>
      </c>
      <c r="F44" s="20">
        <v>57.395724999999999</v>
      </c>
      <c r="G44" s="20">
        <v>65.821727999999993</v>
      </c>
      <c r="H44" s="20">
        <v>77.895734000000004</v>
      </c>
      <c r="I44" s="20">
        <v>86.737422999999993</v>
      </c>
      <c r="J44" s="20">
        <v>99.960538</v>
      </c>
    </row>
    <row r="45" spans="1:10" x14ac:dyDescent="0.2">
      <c r="A45" s="18" t="s">
        <v>23</v>
      </c>
      <c r="B45" s="20">
        <v>35.409757999999997</v>
      </c>
      <c r="C45" s="20">
        <v>81.971367999999998</v>
      </c>
      <c r="D45" s="20">
        <v>28.321594999999999</v>
      </c>
      <c r="E45" s="20">
        <v>37.395017000000003</v>
      </c>
      <c r="F45" s="20">
        <v>45.41489</v>
      </c>
      <c r="G45" s="20">
        <v>52.056310000000003</v>
      </c>
      <c r="H45" s="20">
        <v>61.253959999999992</v>
      </c>
      <c r="I45" s="20">
        <v>67.814154000000002</v>
      </c>
      <c r="J45" s="20">
        <v>77.377320999999995</v>
      </c>
    </row>
    <row r="46" spans="1:10" x14ac:dyDescent="0.2">
      <c r="A46" s="18" t="s">
        <v>26</v>
      </c>
      <c r="B46" s="20">
        <v>27.767347000000001</v>
      </c>
      <c r="C46" s="20">
        <v>90.122636</v>
      </c>
      <c r="D46" s="20">
        <v>34.093419000000004</v>
      </c>
      <c r="E46" s="20">
        <v>44.315950000000001</v>
      </c>
      <c r="F46" s="20">
        <v>53.34637</v>
      </c>
      <c r="G46" s="20">
        <v>60.905166000000001</v>
      </c>
      <c r="H46" s="20">
        <v>71.734502999999989</v>
      </c>
      <c r="I46" s="20">
        <v>79.579979000000009</v>
      </c>
      <c r="J46" s="20">
        <v>91.247855000000001</v>
      </c>
    </row>
    <row r="47" spans="1:10" x14ac:dyDescent="0.2">
      <c r="A47" s="18" t="s">
        <v>29</v>
      </c>
      <c r="B47" s="20">
        <v>76.051425999999992</v>
      </c>
      <c r="C47" s="20">
        <v>78.297086000000007</v>
      </c>
      <c r="D47" s="20">
        <v>27.492612000000001</v>
      </c>
      <c r="E47" s="20">
        <v>35.474261000000006</v>
      </c>
      <c r="F47" s="20">
        <v>42.237520000000004</v>
      </c>
      <c r="G47" s="20">
        <v>47.722663999999995</v>
      </c>
      <c r="H47" s="20">
        <v>55.338795999999995</v>
      </c>
      <c r="I47" s="20">
        <v>60.749880999999995</v>
      </c>
      <c r="J47" s="20">
        <v>68.664638000000011</v>
      </c>
    </row>
    <row r="48" spans="1:10" x14ac:dyDescent="0.2">
      <c r="A48" s="8" t="s">
        <v>196</v>
      </c>
      <c r="B48" s="20">
        <v>32.069936000000006</v>
      </c>
      <c r="C48" s="20">
        <v>92.958379000000008</v>
      </c>
      <c r="D48" s="20">
        <v>33.629953</v>
      </c>
      <c r="E48" s="20">
        <v>43.897874999999999</v>
      </c>
      <c r="F48" s="20">
        <v>53.088357999999999</v>
      </c>
      <c r="G48" s="20">
        <v>60.797661000000005</v>
      </c>
      <c r="H48" s="20">
        <v>71.705834999999993</v>
      </c>
      <c r="I48" s="20">
        <v>79.603868999999989</v>
      </c>
      <c r="J48" s="20">
        <v>91.281300999999999</v>
      </c>
    </row>
    <row r="49" spans="1:10" x14ac:dyDescent="0.2">
      <c r="A49" s="18" t="s">
        <v>34</v>
      </c>
      <c r="B49" s="20">
        <v>25.751031000000001</v>
      </c>
      <c r="C49" s="20">
        <v>100.650959</v>
      </c>
      <c r="D49" s="20">
        <v>39.941690999999999</v>
      </c>
      <c r="E49" s="20">
        <v>51.341999000000001</v>
      </c>
      <c r="F49" s="20">
        <v>61.703091999999991</v>
      </c>
      <c r="G49" s="20">
        <v>70.489834000000002</v>
      </c>
      <c r="H49" s="20">
        <v>83.036861999999999</v>
      </c>
      <c r="I49" s="20">
        <v>92.131784999999994</v>
      </c>
      <c r="J49" s="20">
        <v>105.627246</v>
      </c>
    </row>
    <row r="50" spans="1:10" x14ac:dyDescent="0.2">
      <c r="A50" s="18" t="s">
        <v>37</v>
      </c>
      <c r="B50" s="20">
        <v>72.924225000000007</v>
      </c>
      <c r="C50" s="20">
        <v>89.059531000000007</v>
      </c>
      <c r="D50" s="20">
        <v>31.940929999999998</v>
      </c>
      <c r="E50" s="20">
        <v>41.296254000000005</v>
      </c>
      <c r="F50" s="20">
        <v>49.476189999999995</v>
      </c>
      <c r="G50" s="20">
        <v>56.244227000000002</v>
      </c>
      <c r="H50" s="20">
        <v>65.754835999999997</v>
      </c>
      <c r="I50" s="20">
        <v>72.592154000000008</v>
      </c>
      <c r="J50" s="20">
        <v>82.640287999999998</v>
      </c>
    </row>
    <row r="51" spans="1:10" x14ac:dyDescent="0.2">
      <c r="A51" s="18" t="s">
        <v>40</v>
      </c>
      <c r="B51" s="20">
        <v>66.106018999999989</v>
      </c>
      <c r="C51" s="20">
        <v>96.95995400000001</v>
      </c>
      <c r="D51" s="20">
        <v>38.720912000000006</v>
      </c>
      <c r="E51" s="20">
        <v>49.426020999999999</v>
      </c>
      <c r="F51" s="20">
        <v>58.712063999999998</v>
      </c>
      <c r="G51" s="20">
        <v>66.392699000000007</v>
      </c>
      <c r="H51" s="20">
        <v>77.329541000000006</v>
      </c>
      <c r="I51" s="20">
        <v>85.227575000000002</v>
      </c>
      <c r="J51" s="20">
        <v>96.993399999999994</v>
      </c>
    </row>
    <row r="52" spans="1:10" x14ac:dyDescent="0.2">
      <c r="A52" s="8" t="s">
        <v>43</v>
      </c>
      <c r="B52" s="20">
        <v>51.494895</v>
      </c>
      <c r="C52" s="20">
        <v>109.68137900000001</v>
      </c>
      <c r="D52" s="20">
        <v>44.74597</v>
      </c>
      <c r="E52" s="20">
        <v>56.516573000000001</v>
      </c>
      <c r="F52" s="20">
        <v>66.920668000000006</v>
      </c>
      <c r="G52" s="20">
        <v>75.662019000000001</v>
      </c>
      <c r="H52" s="20">
        <v>88.318940999999995</v>
      </c>
      <c r="I52" s="20">
        <v>97.485534000000001</v>
      </c>
      <c r="J52" s="20">
        <v>111.205561</v>
      </c>
    </row>
    <row r="53" spans="1:10" x14ac:dyDescent="0.2">
      <c r="A53" s="18" t="s">
        <v>46</v>
      </c>
      <c r="B53" s="20">
        <v>92.093561000000008</v>
      </c>
      <c r="C53" s="20">
        <v>103.70410099999999</v>
      </c>
      <c r="D53" s="20">
        <v>41.508875000000003</v>
      </c>
      <c r="E53" s="20">
        <v>52.973686000000001</v>
      </c>
      <c r="F53" s="20">
        <v>62.8307</v>
      </c>
      <c r="G53" s="20">
        <v>70.907909000000004</v>
      </c>
      <c r="H53" s="20">
        <v>82.229379999999992</v>
      </c>
      <c r="I53" s="20">
        <v>90.399760000000001</v>
      </c>
      <c r="J53" s="20">
        <v>102.500045</v>
      </c>
    </row>
    <row r="54" spans="1:10" x14ac:dyDescent="0.2">
      <c r="A54" s="8" t="s">
        <v>48</v>
      </c>
      <c r="B54" s="20">
        <v>136.37128700000002</v>
      </c>
      <c r="C54" s="20">
        <v>99.308340999999999</v>
      </c>
      <c r="D54" s="20">
        <v>39.174821999999999</v>
      </c>
      <c r="E54" s="20">
        <v>49.815428000000004</v>
      </c>
      <c r="F54" s="20">
        <v>58.740732000000001</v>
      </c>
      <c r="G54" s="20">
        <v>65.950733999999997</v>
      </c>
      <c r="H54" s="20">
        <v>76.015591000000001</v>
      </c>
      <c r="I54" s="20">
        <v>83.201702999999995</v>
      </c>
      <c r="J54" s="20">
        <v>93.77541699999999</v>
      </c>
    </row>
    <row r="55" spans="1:10" x14ac:dyDescent="0.2">
      <c r="A55" s="8" t="s">
        <v>195</v>
      </c>
      <c r="B55" s="20">
        <v>50.517794000000002</v>
      </c>
      <c r="C55" s="20">
        <v>95.524165000000011</v>
      </c>
      <c r="D55" s="20">
        <v>38.689854999999994</v>
      </c>
      <c r="E55" s="20">
        <v>49.574138999999995</v>
      </c>
      <c r="F55" s="20">
        <v>59.027412000000005</v>
      </c>
      <c r="G55" s="20">
        <v>66.815551999999997</v>
      </c>
      <c r="H55" s="20">
        <v>77.742838000000006</v>
      </c>
      <c r="I55" s="20">
        <v>85.593091999999999</v>
      </c>
      <c r="J55" s="20">
        <v>97.210799000000009</v>
      </c>
    </row>
    <row r="56" spans="1:10" x14ac:dyDescent="0.2">
      <c r="A56" s="8" t="s">
        <v>52</v>
      </c>
      <c r="B56" s="20">
        <v>92.081615999999997</v>
      </c>
      <c r="C56" s="20">
        <v>92.611974000000004</v>
      </c>
      <c r="D56" s="20">
        <v>35.660603000000002</v>
      </c>
      <c r="E56" s="20">
        <v>45.928525</v>
      </c>
      <c r="F56" s="20">
        <v>54.612539999999996</v>
      </c>
      <c r="G56" s="20">
        <v>61.640977999999997</v>
      </c>
      <c r="H56" s="20">
        <v>71.388097999999999</v>
      </c>
      <c r="I56" s="20">
        <v>78.313809000000006</v>
      </c>
      <c r="J56" s="20">
        <v>88.452725000000001</v>
      </c>
    </row>
    <row r="57" spans="1:10" x14ac:dyDescent="0.2">
      <c r="A57" s="8" t="s">
        <v>55</v>
      </c>
      <c r="B57" s="20">
        <v>42.149127</v>
      </c>
      <c r="C57" s="20">
        <v>92.745758000000009</v>
      </c>
      <c r="D57" s="20">
        <v>39.330106999999998</v>
      </c>
      <c r="E57" s="20">
        <v>52.471995999999997</v>
      </c>
      <c r="F57" s="20">
        <v>63.989365000000006</v>
      </c>
      <c r="G57" s="20">
        <v>73.461749999999995</v>
      </c>
      <c r="H57" s="20">
        <v>86.460299000000006</v>
      </c>
      <c r="I57" s="20">
        <v>95.60061300000001</v>
      </c>
      <c r="J57" s="20">
        <v>108.692333</v>
      </c>
    </row>
  </sheetData>
  <mergeCells count="1">
    <mergeCell ref="A21:J2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04B7-E81A-43DD-AD17-EA929DE1F6CA}">
  <dimension ref="A1:BL98"/>
  <sheetViews>
    <sheetView tabSelected="1" topLeftCell="A31" zoomScaleNormal="100" workbookViewId="0">
      <selection activeCell="AR6" sqref="AI6:AR7"/>
    </sheetView>
  </sheetViews>
  <sheetFormatPr defaultColWidth="8.75" defaultRowHeight="15" x14ac:dyDescent="0.2"/>
  <cols>
    <col min="1" max="1" width="17.125" style="8" customWidth="1"/>
    <col min="2" max="2" width="14.5" style="8" customWidth="1"/>
    <col min="3" max="3" width="14.625" style="8" customWidth="1"/>
    <col min="4" max="4" width="9.875" style="8" customWidth="1"/>
    <col min="5" max="5" width="9.25" style="8" customWidth="1"/>
    <col min="6" max="6" width="14" style="8" customWidth="1"/>
    <col min="7" max="7" width="12.875" style="8" customWidth="1"/>
    <col min="8" max="8" width="14" style="8" customWidth="1"/>
    <col min="9" max="9" width="12.875" style="8" customWidth="1"/>
    <col min="10" max="11" width="14" style="8" customWidth="1"/>
    <col min="12" max="13" width="14.125" style="8" bestFit="1" customWidth="1"/>
    <col min="14" max="20" width="12.875" style="8" customWidth="1"/>
    <col min="21" max="21" width="16.75" style="8" customWidth="1"/>
    <col min="22" max="22" width="10.625" style="8" customWidth="1"/>
    <col min="23" max="23" width="11.25" style="8" customWidth="1"/>
    <col min="24" max="24" width="10.25" style="8" customWidth="1"/>
    <col min="25" max="25" width="10.875" style="8" customWidth="1"/>
    <col min="26" max="26" width="8.875" style="8" bestFit="1" customWidth="1"/>
    <col min="27" max="27" width="10.125" style="8" customWidth="1"/>
    <col min="28" max="34" width="8.875" style="8" bestFit="1" customWidth="1"/>
    <col min="35" max="35" width="10.875" style="8" bestFit="1" customWidth="1"/>
    <col min="36" max="45" width="8.875" style="8" bestFit="1" customWidth="1"/>
    <col min="46" max="46" width="11.5" style="8" bestFit="1" customWidth="1"/>
    <col min="47" max="52" width="8.875" style="8" bestFit="1" customWidth="1"/>
    <col min="53" max="53" width="9.5" style="8" bestFit="1" customWidth="1"/>
    <col min="54" max="64" width="8.875" style="8" bestFit="1" customWidth="1"/>
    <col min="65" max="256" width="8.75" style="8"/>
    <col min="257" max="257" width="17.125" style="8" customWidth="1"/>
    <col min="258" max="258" width="14.5" style="8" customWidth="1"/>
    <col min="259" max="259" width="14.625" style="8" customWidth="1"/>
    <col min="260" max="260" width="9.875" style="8" customWidth="1"/>
    <col min="261" max="261" width="9.25" style="8" customWidth="1"/>
    <col min="262" max="262" width="14" style="8" customWidth="1"/>
    <col min="263" max="263" width="12.875" style="8" customWidth="1"/>
    <col min="264" max="264" width="14" style="8" customWidth="1"/>
    <col min="265" max="265" width="12.875" style="8" customWidth="1"/>
    <col min="266" max="267" width="14" style="8" customWidth="1"/>
    <col min="268" max="269" width="14" style="8" bestFit="1" customWidth="1"/>
    <col min="270" max="276" width="12.875" style="8" customWidth="1"/>
    <col min="277" max="277" width="16.75" style="8" customWidth="1"/>
    <col min="278" max="278" width="10.625" style="8" customWidth="1"/>
    <col min="279" max="279" width="11.25" style="8" customWidth="1"/>
    <col min="280" max="280" width="10.25" style="8" customWidth="1"/>
    <col min="281" max="281" width="10.875" style="8" customWidth="1"/>
    <col min="282" max="282" width="8.75" style="8"/>
    <col min="283" max="283" width="10.125" style="8" customWidth="1"/>
    <col min="284" max="301" width="8.75" style="8"/>
    <col min="302" max="302" width="11.375" style="8" bestFit="1" customWidth="1"/>
    <col min="303" max="512" width="8.75" style="8"/>
    <col min="513" max="513" width="17.125" style="8" customWidth="1"/>
    <col min="514" max="514" width="14.5" style="8" customWidth="1"/>
    <col min="515" max="515" width="14.625" style="8" customWidth="1"/>
    <col min="516" max="516" width="9.875" style="8" customWidth="1"/>
    <col min="517" max="517" width="9.25" style="8" customWidth="1"/>
    <col min="518" max="518" width="14" style="8" customWidth="1"/>
    <col min="519" max="519" width="12.875" style="8" customWidth="1"/>
    <col min="520" max="520" width="14" style="8" customWidth="1"/>
    <col min="521" max="521" width="12.875" style="8" customWidth="1"/>
    <col min="522" max="523" width="14" style="8" customWidth="1"/>
    <col min="524" max="525" width="14" style="8" bestFit="1" customWidth="1"/>
    <col min="526" max="532" width="12.875" style="8" customWidth="1"/>
    <col min="533" max="533" width="16.75" style="8" customWidth="1"/>
    <col min="534" max="534" width="10.625" style="8" customWidth="1"/>
    <col min="535" max="535" width="11.25" style="8" customWidth="1"/>
    <col min="536" max="536" width="10.25" style="8" customWidth="1"/>
    <col min="537" max="537" width="10.875" style="8" customWidth="1"/>
    <col min="538" max="538" width="8.75" style="8"/>
    <col min="539" max="539" width="10.125" style="8" customWidth="1"/>
    <col min="540" max="557" width="8.75" style="8"/>
    <col min="558" max="558" width="11.375" style="8" bestFit="1" customWidth="1"/>
    <col min="559" max="768" width="8.75" style="8"/>
    <col min="769" max="769" width="17.125" style="8" customWidth="1"/>
    <col min="770" max="770" width="14.5" style="8" customWidth="1"/>
    <col min="771" max="771" width="14.625" style="8" customWidth="1"/>
    <col min="772" max="772" width="9.875" style="8" customWidth="1"/>
    <col min="773" max="773" width="9.25" style="8" customWidth="1"/>
    <col min="774" max="774" width="14" style="8" customWidth="1"/>
    <col min="775" max="775" width="12.875" style="8" customWidth="1"/>
    <col min="776" max="776" width="14" style="8" customWidth="1"/>
    <col min="777" max="777" width="12.875" style="8" customWidth="1"/>
    <col min="778" max="779" width="14" style="8" customWidth="1"/>
    <col min="780" max="781" width="14" style="8" bestFit="1" customWidth="1"/>
    <col min="782" max="788" width="12.875" style="8" customWidth="1"/>
    <col min="789" max="789" width="16.75" style="8" customWidth="1"/>
    <col min="790" max="790" width="10.625" style="8" customWidth="1"/>
    <col min="791" max="791" width="11.25" style="8" customWidth="1"/>
    <col min="792" max="792" width="10.25" style="8" customWidth="1"/>
    <col min="793" max="793" width="10.875" style="8" customWidth="1"/>
    <col min="794" max="794" width="8.75" style="8"/>
    <col min="795" max="795" width="10.125" style="8" customWidth="1"/>
    <col min="796" max="813" width="8.75" style="8"/>
    <col min="814" max="814" width="11.375" style="8" bestFit="1" customWidth="1"/>
    <col min="815" max="1024" width="8.75" style="8"/>
    <col min="1025" max="1025" width="17.125" style="8" customWidth="1"/>
    <col min="1026" max="1026" width="14.5" style="8" customWidth="1"/>
    <col min="1027" max="1027" width="14.625" style="8" customWidth="1"/>
    <col min="1028" max="1028" width="9.875" style="8" customWidth="1"/>
    <col min="1029" max="1029" width="9.25" style="8" customWidth="1"/>
    <col min="1030" max="1030" width="14" style="8" customWidth="1"/>
    <col min="1031" max="1031" width="12.875" style="8" customWidth="1"/>
    <col min="1032" max="1032" width="14" style="8" customWidth="1"/>
    <col min="1033" max="1033" width="12.875" style="8" customWidth="1"/>
    <col min="1034" max="1035" width="14" style="8" customWidth="1"/>
    <col min="1036" max="1037" width="14" style="8" bestFit="1" customWidth="1"/>
    <col min="1038" max="1044" width="12.875" style="8" customWidth="1"/>
    <col min="1045" max="1045" width="16.75" style="8" customWidth="1"/>
    <col min="1046" max="1046" width="10.625" style="8" customWidth="1"/>
    <col min="1047" max="1047" width="11.25" style="8" customWidth="1"/>
    <col min="1048" max="1048" width="10.25" style="8" customWidth="1"/>
    <col min="1049" max="1049" width="10.875" style="8" customWidth="1"/>
    <col min="1050" max="1050" width="8.75" style="8"/>
    <col min="1051" max="1051" width="10.125" style="8" customWidth="1"/>
    <col min="1052" max="1069" width="8.75" style="8"/>
    <col min="1070" max="1070" width="11.375" style="8" bestFit="1" customWidth="1"/>
    <col min="1071" max="1280" width="8.75" style="8"/>
    <col min="1281" max="1281" width="17.125" style="8" customWidth="1"/>
    <col min="1282" max="1282" width="14.5" style="8" customWidth="1"/>
    <col min="1283" max="1283" width="14.625" style="8" customWidth="1"/>
    <col min="1284" max="1284" width="9.875" style="8" customWidth="1"/>
    <col min="1285" max="1285" width="9.25" style="8" customWidth="1"/>
    <col min="1286" max="1286" width="14" style="8" customWidth="1"/>
    <col min="1287" max="1287" width="12.875" style="8" customWidth="1"/>
    <col min="1288" max="1288" width="14" style="8" customWidth="1"/>
    <col min="1289" max="1289" width="12.875" style="8" customWidth="1"/>
    <col min="1290" max="1291" width="14" style="8" customWidth="1"/>
    <col min="1292" max="1293" width="14" style="8" bestFit="1" customWidth="1"/>
    <col min="1294" max="1300" width="12.875" style="8" customWidth="1"/>
    <col min="1301" max="1301" width="16.75" style="8" customWidth="1"/>
    <col min="1302" max="1302" width="10.625" style="8" customWidth="1"/>
    <col min="1303" max="1303" width="11.25" style="8" customWidth="1"/>
    <col min="1304" max="1304" width="10.25" style="8" customWidth="1"/>
    <col min="1305" max="1305" width="10.875" style="8" customWidth="1"/>
    <col min="1306" max="1306" width="8.75" style="8"/>
    <col min="1307" max="1307" width="10.125" style="8" customWidth="1"/>
    <col min="1308" max="1325" width="8.75" style="8"/>
    <col min="1326" max="1326" width="11.375" style="8" bestFit="1" customWidth="1"/>
    <col min="1327" max="1536" width="8.75" style="8"/>
    <col min="1537" max="1537" width="17.125" style="8" customWidth="1"/>
    <col min="1538" max="1538" width="14.5" style="8" customWidth="1"/>
    <col min="1539" max="1539" width="14.625" style="8" customWidth="1"/>
    <col min="1540" max="1540" width="9.875" style="8" customWidth="1"/>
    <col min="1541" max="1541" width="9.25" style="8" customWidth="1"/>
    <col min="1542" max="1542" width="14" style="8" customWidth="1"/>
    <col min="1543" max="1543" width="12.875" style="8" customWidth="1"/>
    <col min="1544" max="1544" width="14" style="8" customWidth="1"/>
    <col min="1545" max="1545" width="12.875" style="8" customWidth="1"/>
    <col min="1546" max="1547" width="14" style="8" customWidth="1"/>
    <col min="1548" max="1549" width="14" style="8" bestFit="1" customWidth="1"/>
    <col min="1550" max="1556" width="12.875" style="8" customWidth="1"/>
    <col min="1557" max="1557" width="16.75" style="8" customWidth="1"/>
    <col min="1558" max="1558" width="10.625" style="8" customWidth="1"/>
    <col min="1559" max="1559" width="11.25" style="8" customWidth="1"/>
    <col min="1560" max="1560" width="10.25" style="8" customWidth="1"/>
    <col min="1561" max="1561" width="10.875" style="8" customWidth="1"/>
    <col min="1562" max="1562" width="8.75" style="8"/>
    <col min="1563" max="1563" width="10.125" style="8" customWidth="1"/>
    <col min="1564" max="1581" width="8.75" style="8"/>
    <col min="1582" max="1582" width="11.375" style="8" bestFit="1" customWidth="1"/>
    <col min="1583" max="1792" width="8.75" style="8"/>
    <col min="1793" max="1793" width="17.125" style="8" customWidth="1"/>
    <col min="1794" max="1794" width="14.5" style="8" customWidth="1"/>
    <col min="1795" max="1795" width="14.625" style="8" customWidth="1"/>
    <col min="1796" max="1796" width="9.875" style="8" customWidth="1"/>
    <col min="1797" max="1797" width="9.25" style="8" customWidth="1"/>
    <col min="1798" max="1798" width="14" style="8" customWidth="1"/>
    <col min="1799" max="1799" width="12.875" style="8" customWidth="1"/>
    <col min="1800" max="1800" width="14" style="8" customWidth="1"/>
    <col min="1801" max="1801" width="12.875" style="8" customWidth="1"/>
    <col min="1802" max="1803" width="14" style="8" customWidth="1"/>
    <col min="1804" max="1805" width="14" style="8" bestFit="1" customWidth="1"/>
    <col min="1806" max="1812" width="12.875" style="8" customWidth="1"/>
    <col min="1813" max="1813" width="16.75" style="8" customWidth="1"/>
    <col min="1814" max="1814" width="10.625" style="8" customWidth="1"/>
    <col min="1815" max="1815" width="11.25" style="8" customWidth="1"/>
    <col min="1816" max="1816" width="10.25" style="8" customWidth="1"/>
    <col min="1817" max="1817" width="10.875" style="8" customWidth="1"/>
    <col min="1818" max="1818" width="8.75" style="8"/>
    <col min="1819" max="1819" width="10.125" style="8" customWidth="1"/>
    <col min="1820" max="1837" width="8.75" style="8"/>
    <col min="1838" max="1838" width="11.375" style="8" bestFit="1" customWidth="1"/>
    <col min="1839" max="2048" width="8.75" style="8"/>
    <col min="2049" max="2049" width="17.125" style="8" customWidth="1"/>
    <col min="2050" max="2050" width="14.5" style="8" customWidth="1"/>
    <col min="2051" max="2051" width="14.625" style="8" customWidth="1"/>
    <col min="2052" max="2052" width="9.875" style="8" customWidth="1"/>
    <col min="2053" max="2053" width="9.25" style="8" customWidth="1"/>
    <col min="2054" max="2054" width="14" style="8" customWidth="1"/>
    <col min="2055" max="2055" width="12.875" style="8" customWidth="1"/>
    <col min="2056" max="2056" width="14" style="8" customWidth="1"/>
    <col min="2057" max="2057" width="12.875" style="8" customWidth="1"/>
    <col min="2058" max="2059" width="14" style="8" customWidth="1"/>
    <col min="2060" max="2061" width="14" style="8" bestFit="1" customWidth="1"/>
    <col min="2062" max="2068" width="12.875" style="8" customWidth="1"/>
    <col min="2069" max="2069" width="16.75" style="8" customWidth="1"/>
    <col min="2070" max="2070" width="10.625" style="8" customWidth="1"/>
    <col min="2071" max="2071" width="11.25" style="8" customWidth="1"/>
    <col min="2072" max="2072" width="10.25" style="8" customWidth="1"/>
    <col min="2073" max="2073" width="10.875" style="8" customWidth="1"/>
    <col min="2074" max="2074" width="8.75" style="8"/>
    <col min="2075" max="2075" width="10.125" style="8" customWidth="1"/>
    <col min="2076" max="2093" width="8.75" style="8"/>
    <col min="2094" max="2094" width="11.375" style="8" bestFit="1" customWidth="1"/>
    <col min="2095" max="2304" width="8.75" style="8"/>
    <col min="2305" max="2305" width="17.125" style="8" customWidth="1"/>
    <col min="2306" max="2306" width="14.5" style="8" customWidth="1"/>
    <col min="2307" max="2307" width="14.625" style="8" customWidth="1"/>
    <col min="2308" max="2308" width="9.875" style="8" customWidth="1"/>
    <col min="2309" max="2309" width="9.25" style="8" customWidth="1"/>
    <col min="2310" max="2310" width="14" style="8" customWidth="1"/>
    <col min="2311" max="2311" width="12.875" style="8" customWidth="1"/>
    <col min="2312" max="2312" width="14" style="8" customWidth="1"/>
    <col min="2313" max="2313" width="12.875" style="8" customWidth="1"/>
    <col min="2314" max="2315" width="14" style="8" customWidth="1"/>
    <col min="2316" max="2317" width="14" style="8" bestFit="1" customWidth="1"/>
    <col min="2318" max="2324" width="12.875" style="8" customWidth="1"/>
    <col min="2325" max="2325" width="16.75" style="8" customWidth="1"/>
    <col min="2326" max="2326" width="10.625" style="8" customWidth="1"/>
    <col min="2327" max="2327" width="11.25" style="8" customWidth="1"/>
    <col min="2328" max="2328" width="10.25" style="8" customWidth="1"/>
    <col min="2329" max="2329" width="10.875" style="8" customWidth="1"/>
    <col min="2330" max="2330" width="8.75" style="8"/>
    <col min="2331" max="2331" width="10.125" style="8" customWidth="1"/>
    <col min="2332" max="2349" width="8.75" style="8"/>
    <col min="2350" max="2350" width="11.375" style="8" bestFit="1" customWidth="1"/>
    <col min="2351" max="2560" width="8.75" style="8"/>
    <col min="2561" max="2561" width="17.125" style="8" customWidth="1"/>
    <col min="2562" max="2562" width="14.5" style="8" customWidth="1"/>
    <col min="2563" max="2563" width="14.625" style="8" customWidth="1"/>
    <col min="2564" max="2564" width="9.875" style="8" customWidth="1"/>
    <col min="2565" max="2565" width="9.25" style="8" customWidth="1"/>
    <col min="2566" max="2566" width="14" style="8" customWidth="1"/>
    <col min="2567" max="2567" width="12.875" style="8" customWidth="1"/>
    <col min="2568" max="2568" width="14" style="8" customWidth="1"/>
    <col min="2569" max="2569" width="12.875" style="8" customWidth="1"/>
    <col min="2570" max="2571" width="14" style="8" customWidth="1"/>
    <col min="2572" max="2573" width="14" style="8" bestFit="1" customWidth="1"/>
    <col min="2574" max="2580" width="12.875" style="8" customWidth="1"/>
    <col min="2581" max="2581" width="16.75" style="8" customWidth="1"/>
    <col min="2582" max="2582" width="10.625" style="8" customWidth="1"/>
    <col min="2583" max="2583" width="11.25" style="8" customWidth="1"/>
    <col min="2584" max="2584" width="10.25" style="8" customWidth="1"/>
    <col min="2585" max="2585" width="10.875" style="8" customWidth="1"/>
    <col min="2586" max="2586" width="8.75" style="8"/>
    <col min="2587" max="2587" width="10.125" style="8" customWidth="1"/>
    <col min="2588" max="2605" width="8.75" style="8"/>
    <col min="2606" max="2606" width="11.375" style="8" bestFit="1" customWidth="1"/>
    <col min="2607" max="2816" width="8.75" style="8"/>
    <col min="2817" max="2817" width="17.125" style="8" customWidth="1"/>
    <col min="2818" max="2818" width="14.5" style="8" customWidth="1"/>
    <col min="2819" max="2819" width="14.625" style="8" customWidth="1"/>
    <col min="2820" max="2820" width="9.875" style="8" customWidth="1"/>
    <col min="2821" max="2821" width="9.25" style="8" customWidth="1"/>
    <col min="2822" max="2822" width="14" style="8" customWidth="1"/>
    <col min="2823" max="2823" width="12.875" style="8" customWidth="1"/>
    <col min="2824" max="2824" width="14" style="8" customWidth="1"/>
    <col min="2825" max="2825" width="12.875" style="8" customWidth="1"/>
    <col min="2826" max="2827" width="14" style="8" customWidth="1"/>
    <col min="2828" max="2829" width="14" style="8" bestFit="1" customWidth="1"/>
    <col min="2830" max="2836" width="12.875" style="8" customWidth="1"/>
    <col min="2837" max="2837" width="16.75" style="8" customWidth="1"/>
    <col min="2838" max="2838" width="10.625" style="8" customWidth="1"/>
    <col min="2839" max="2839" width="11.25" style="8" customWidth="1"/>
    <col min="2840" max="2840" width="10.25" style="8" customWidth="1"/>
    <col min="2841" max="2841" width="10.875" style="8" customWidth="1"/>
    <col min="2842" max="2842" width="8.75" style="8"/>
    <col min="2843" max="2843" width="10.125" style="8" customWidth="1"/>
    <col min="2844" max="2861" width="8.75" style="8"/>
    <col min="2862" max="2862" width="11.375" style="8" bestFit="1" customWidth="1"/>
    <col min="2863" max="3072" width="8.75" style="8"/>
    <col min="3073" max="3073" width="17.125" style="8" customWidth="1"/>
    <col min="3074" max="3074" width="14.5" style="8" customWidth="1"/>
    <col min="3075" max="3075" width="14.625" style="8" customWidth="1"/>
    <col min="3076" max="3076" width="9.875" style="8" customWidth="1"/>
    <col min="3077" max="3077" width="9.25" style="8" customWidth="1"/>
    <col min="3078" max="3078" width="14" style="8" customWidth="1"/>
    <col min="3079" max="3079" width="12.875" style="8" customWidth="1"/>
    <col min="3080" max="3080" width="14" style="8" customWidth="1"/>
    <col min="3081" max="3081" width="12.875" style="8" customWidth="1"/>
    <col min="3082" max="3083" width="14" style="8" customWidth="1"/>
    <col min="3084" max="3085" width="14" style="8" bestFit="1" customWidth="1"/>
    <col min="3086" max="3092" width="12.875" style="8" customWidth="1"/>
    <col min="3093" max="3093" width="16.75" style="8" customWidth="1"/>
    <col min="3094" max="3094" width="10.625" style="8" customWidth="1"/>
    <col min="3095" max="3095" width="11.25" style="8" customWidth="1"/>
    <col min="3096" max="3096" width="10.25" style="8" customWidth="1"/>
    <col min="3097" max="3097" width="10.875" style="8" customWidth="1"/>
    <col min="3098" max="3098" width="8.75" style="8"/>
    <col min="3099" max="3099" width="10.125" style="8" customWidth="1"/>
    <col min="3100" max="3117" width="8.75" style="8"/>
    <col min="3118" max="3118" width="11.375" style="8" bestFit="1" customWidth="1"/>
    <col min="3119" max="3328" width="8.75" style="8"/>
    <col min="3329" max="3329" width="17.125" style="8" customWidth="1"/>
    <col min="3330" max="3330" width="14.5" style="8" customWidth="1"/>
    <col min="3331" max="3331" width="14.625" style="8" customWidth="1"/>
    <col min="3332" max="3332" width="9.875" style="8" customWidth="1"/>
    <col min="3333" max="3333" width="9.25" style="8" customWidth="1"/>
    <col min="3334" max="3334" width="14" style="8" customWidth="1"/>
    <col min="3335" max="3335" width="12.875" style="8" customWidth="1"/>
    <col min="3336" max="3336" width="14" style="8" customWidth="1"/>
    <col min="3337" max="3337" width="12.875" style="8" customWidth="1"/>
    <col min="3338" max="3339" width="14" style="8" customWidth="1"/>
    <col min="3340" max="3341" width="14" style="8" bestFit="1" customWidth="1"/>
    <col min="3342" max="3348" width="12.875" style="8" customWidth="1"/>
    <col min="3349" max="3349" width="16.75" style="8" customWidth="1"/>
    <col min="3350" max="3350" width="10.625" style="8" customWidth="1"/>
    <col min="3351" max="3351" width="11.25" style="8" customWidth="1"/>
    <col min="3352" max="3352" width="10.25" style="8" customWidth="1"/>
    <col min="3353" max="3353" width="10.875" style="8" customWidth="1"/>
    <col min="3354" max="3354" width="8.75" style="8"/>
    <col min="3355" max="3355" width="10.125" style="8" customWidth="1"/>
    <col min="3356" max="3373" width="8.75" style="8"/>
    <col min="3374" max="3374" width="11.375" style="8" bestFit="1" customWidth="1"/>
    <col min="3375" max="3584" width="8.75" style="8"/>
    <col min="3585" max="3585" width="17.125" style="8" customWidth="1"/>
    <col min="3586" max="3586" width="14.5" style="8" customWidth="1"/>
    <col min="3587" max="3587" width="14.625" style="8" customWidth="1"/>
    <col min="3588" max="3588" width="9.875" style="8" customWidth="1"/>
    <col min="3589" max="3589" width="9.25" style="8" customWidth="1"/>
    <col min="3590" max="3590" width="14" style="8" customWidth="1"/>
    <col min="3591" max="3591" width="12.875" style="8" customWidth="1"/>
    <col min="3592" max="3592" width="14" style="8" customWidth="1"/>
    <col min="3593" max="3593" width="12.875" style="8" customWidth="1"/>
    <col min="3594" max="3595" width="14" style="8" customWidth="1"/>
    <col min="3596" max="3597" width="14" style="8" bestFit="1" customWidth="1"/>
    <col min="3598" max="3604" width="12.875" style="8" customWidth="1"/>
    <col min="3605" max="3605" width="16.75" style="8" customWidth="1"/>
    <col min="3606" max="3606" width="10.625" style="8" customWidth="1"/>
    <col min="3607" max="3607" width="11.25" style="8" customWidth="1"/>
    <col min="3608" max="3608" width="10.25" style="8" customWidth="1"/>
    <col min="3609" max="3609" width="10.875" style="8" customWidth="1"/>
    <col min="3610" max="3610" width="8.75" style="8"/>
    <col min="3611" max="3611" width="10.125" style="8" customWidth="1"/>
    <col min="3612" max="3629" width="8.75" style="8"/>
    <col min="3630" max="3630" width="11.375" style="8" bestFit="1" customWidth="1"/>
    <col min="3631" max="3840" width="8.75" style="8"/>
    <col min="3841" max="3841" width="17.125" style="8" customWidth="1"/>
    <col min="3842" max="3842" width="14.5" style="8" customWidth="1"/>
    <col min="3843" max="3843" width="14.625" style="8" customWidth="1"/>
    <col min="3844" max="3844" width="9.875" style="8" customWidth="1"/>
    <col min="3845" max="3845" width="9.25" style="8" customWidth="1"/>
    <col min="3846" max="3846" width="14" style="8" customWidth="1"/>
    <col min="3847" max="3847" width="12.875" style="8" customWidth="1"/>
    <col min="3848" max="3848" width="14" style="8" customWidth="1"/>
    <col min="3849" max="3849" width="12.875" style="8" customWidth="1"/>
    <col min="3850" max="3851" width="14" style="8" customWidth="1"/>
    <col min="3852" max="3853" width="14" style="8" bestFit="1" customWidth="1"/>
    <col min="3854" max="3860" width="12.875" style="8" customWidth="1"/>
    <col min="3861" max="3861" width="16.75" style="8" customWidth="1"/>
    <col min="3862" max="3862" width="10.625" style="8" customWidth="1"/>
    <col min="3863" max="3863" width="11.25" style="8" customWidth="1"/>
    <col min="3864" max="3864" width="10.25" style="8" customWidth="1"/>
    <col min="3865" max="3865" width="10.875" style="8" customWidth="1"/>
    <col min="3866" max="3866" width="8.75" style="8"/>
    <col min="3867" max="3867" width="10.125" style="8" customWidth="1"/>
    <col min="3868" max="3885" width="8.75" style="8"/>
    <col min="3886" max="3886" width="11.375" style="8" bestFit="1" customWidth="1"/>
    <col min="3887" max="4096" width="8.75" style="8"/>
    <col min="4097" max="4097" width="17.125" style="8" customWidth="1"/>
    <col min="4098" max="4098" width="14.5" style="8" customWidth="1"/>
    <col min="4099" max="4099" width="14.625" style="8" customWidth="1"/>
    <col min="4100" max="4100" width="9.875" style="8" customWidth="1"/>
    <col min="4101" max="4101" width="9.25" style="8" customWidth="1"/>
    <col min="4102" max="4102" width="14" style="8" customWidth="1"/>
    <col min="4103" max="4103" width="12.875" style="8" customWidth="1"/>
    <col min="4104" max="4104" width="14" style="8" customWidth="1"/>
    <col min="4105" max="4105" width="12.875" style="8" customWidth="1"/>
    <col min="4106" max="4107" width="14" style="8" customWidth="1"/>
    <col min="4108" max="4109" width="14" style="8" bestFit="1" customWidth="1"/>
    <col min="4110" max="4116" width="12.875" style="8" customWidth="1"/>
    <col min="4117" max="4117" width="16.75" style="8" customWidth="1"/>
    <col min="4118" max="4118" width="10.625" style="8" customWidth="1"/>
    <col min="4119" max="4119" width="11.25" style="8" customWidth="1"/>
    <col min="4120" max="4120" width="10.25" style="8" customWidth="1"/>
    <col min="4121" max="4121" width="10.875" style="8" customWidth="1"/>
    <col min="4122" max="4122" width="8.75" style="8"/>
    <col min="4123" max="4123" width="10.125" style="8" customWidth="1"/>
    <col min="4124" max="4141" width="8.75" style="8"/>
    <col min="4142" max="4142" width="11.375" style="8" bestFit="1" customWidth="1"/>
    <col min="4143" max="4352" width="8.75" style="8"/>
    <col min="4353" max="4353" width="17.125" style="8" customWidth="1"/>
    <col min="4354" max="4354" width="14.5" style="8" customWidth="1"/>
    <col min="4355" max="4355" width="14.625" style="8" customWidth="1"/>
    <col min="4356" max="4356" width="9.875" style="8" customWidth="1"/>
    <col min="4357" max="4357" width="9.25" style="8" customWidth="1"/>
    <col min="4358" max="4358" width="14" style="8" customWidth="1"/>
    <col min="4359" max="4359" width="12.875" style="8" customWidth="1"/>
    <col min="4360" max="4360" width="14" style="8" customWidth="1"/>
    <col min="4361" max="4361" width="12.875" style="8" customWidth="1"/>
    <col min="4362" max="4363" width="14" style="8" customWidth="1"/>
    <col min="4364" max="4365" width="14" style="8" bestFit="1" customWidth="1"/>
    <col min="4366" max="4372" width="12.875" style="8" customWidth="1"/>
    <col min="4373" max="4373" width="16.75" style="8" customWidth="1"/>
    <col min="4374" max="4374" width="10.625" style="8" customWidth="1"/>
    <col min="4375" max="4375" width="11.25" style="8" customWidth="1"/>
    <col min="4376" max="4376" width="10.25" style="8" customWidth="1"/>
    <col min="4377" max="4377" width="10.875" style="8" customWidth="1"/>
    <col min="4378" max="4378" width="8.75" style="8"/>
    <col min="4379" max="4379" width="10.125" style="8" customWidth="1"/>
    <col min="4380" max="4397" width="8.75" style="8"/>
    <col min="4398" max="4398" width="11.375" style="8" bestFit="1" customWidth="1"/>
    <col min="4399" max="4608" width="8.75" style="8"/>
    <col min="4609" max="4609" width="17.125" style="8" customWidth="1"/>
    <col min="4610" max="4610" width="14.5" style="8" customWidth="1"/>
    <col min="4611" max="4611" width="14.625" style="8" customWidth="1"/>
    <col min="4612" max="4612" width="9.875" style="8" customWidth="1"/>
    <col min="4613" max="4613" width="9.25" style="8" customWidth="1"/>
    <col min="4614" max="4614" width="14" style="8" customWidth="1"/>
    <col min="4615" max="4615" width="12.875" style="8" customWidth="1"/>
    <col min="4616" max="4616" width="14" style="8" customWidth="1"/>
    <col min="4617" max="4617" width="12.875" style="8" customWidth="1"/>
    <col min="4618" max="4619" width="14" style="8" customWidth="1"/>
    <col min="4620" max="4621" width="14" style="8" bestFit="1" customWidth="1"/>
    <col min="4622" max="4628" width="12.875" style="8" customWidth="1"/>
    <col min="4629" max="4629" width="16.75" style="8" customWidth="1"/>
    <col min="4630" max="4630" width="10.625" style="8" customWidth="1"/>
    <col min="4631" max="4631" width="11.25" style="8" customWidth="1"/>
    <col min="4632" max="4632" width="10.25" style="8" customWidth="1"/>
    <col min="4633" max="4633" width="10.875" style="8" customWidth="1"/>
    <col min="4634" max="4634" width="8.75" style="8"/>
    <col min="4635" max="4635" width="10.125" style="8" customWidth="1"/>
    <col min="4636" max="4653" width="8.75" style="8"/>
    <col min="4654" max="4654" width="11.375" style="8" bestFit="1" customWidth="1"/>
    <col min="4655" max="4864" width="8.75" style="8"/>
    <col min="4865" max="4865" width="17.125" style="8" customWidth="1"/>
    <col min="4866" max="4866" width="14.5" style="8" customWidth="1"/>
    <col min="4867" max="4867" width="14.625" style="8" customWidth="1"/>
    <col min="4868" max="4868" width="9.875" style="8" customWidth="1"/>
    <col min="4869" max="4869" width="9.25" style="8" customWidth="1"/>
    <col min="4870" max="4870" width="14" style="8" customWidth="1"/>
    <col min="4871" max="4871" width="12.875" style="8" customWidth="1"/>
    <col min="4872" max="4872" width="14" style="8" customWidth="1"/>
    <col min="4873" max="4873" width="12.875" style="8" customWidth="1"/>
    <col min="4874" max="4875" width="14" style="8" customWidth="1"/>
    <col min="4876" max="4877" width="14" style="8" bestFit="1" customWidth="1"/>
    <col min="4878" max="4884" width="12.875" style="8" customWidth="1"/>
    <col min="4885" max="4885" width="16.75" style="8" customWidth="1"/>
    <col min="4886" max="4886" width="10.625" style="8" customWidth="1"/>
    <col min="4887" max="4887" width="11.25" style="8" customWidth="1"/>
    <col min="4888" max="4888" width="10.25" style="8" customWidth="1"/>
    <col min="4889" max="4889" width="10.875" style="8" customWidth="1"/>
    <col min="4890" max="4890" width="8.75" style="8"/>
    <col min="4891" max="4891" width="10.125" style="8" customWidth="1"/>
    <col min="4892" max="4909" width="8.75" style="8"/>
    <col min="4910" max="4910" width="11.375" style="8" bestFit="1" customWidth="1"/>
    <col min="4911" max="5120" width="8.75" style="8"/>
    <col min="5121" max="5121" width="17.125" style="8" customWidth="1"/>
    <col min="5122" max="5122" width="14.5" style="8" customWidth="1"/>
    <col min="5123" max="5123" width="14.625" style="8" customWidth="1"/>
    <col min="5124" max="5124" width="9.875" style="8" customWidth="1"/>
    <col min="5125" max="5125" width="9.25" style="8" customWidth="1"/>
    <col min="5126" max="5126" width="14" style="8" customWidth="1"/>
    <col min="5127" max="5127" width="12.875" style="8" customWidth="1"/>
    <col min="5128" max="5128" width="14" style="8" customWidth="1"/>
    <col min="5129" max="5129" width="12.875" style="8" customWidth="1"/>
    <col min="5130" max="5131" width="14" style="8" customWidth="1"/>
    <col min="5132" max="5133" width="14" style="8" bestFit="1" customWidth="1"/>
    <col min="5134" max="5140" width="12.875" style="8" customWidth="1"/>
    <col min="5141" max="5141" width="16.75" style="8" customWidth="1"/>
    <col min="5142" max="5142" width="10.625" style="8" customWidth="1"/>
    <col min="5143" max="5143" width="11.25" style="8" customWidth="1"/>
    <col min="5144" max="5144" width="10.25" style="8" customWidth="1"/>
    <col min="5145" max="5145" width="10.875" style="8" customWidth="1"/>
    <col min="5146" max="5146" width="8.75" style="8"/>
    <col min="5147" max="5147" width="10.125" style="8" customWidth="1"/>
    <col min="5148" max="5165" width="8.75" style="8"/>
    <col min="5166" max="5166" width="11.375" style="8" bestFit="1" customWidth="1"/>
    <col min="5167" max="5376" width="8.75" style="8"/>
    <col min="5377" max="5377" width="17.125" style="8" customWidth="1"/>
    <col min="5378" max="5378" width="14.5" style="8" customWidth="1"/>
    <col min="5379" max="5379" width="14.625" style="8" customWidth="1"/>
    <col min="5380" max="5380" width="9.875" style="8" customWidth="1"/>
    <col min="5381" max="5381" width="9.25" style="8" customWidth="1"/>
    <col min="5382" max="5382" width="14" style="8" customWidth="1"/>
    <col min="5383" max="5383" width="12.875" style="8" customWidth="1"/>
    <col min="5384" max="5384" width="14" style="8" customWidth="1"/>
    <col min="5385" max="5385" width="12.875" style="8" customWidth="1"/>
    <col min="5386" max="5387" width="14" style="8" customWidth="1"/>
    <col min="5388" max="5389" width="14" style="8" bestFit="1" customWidth="1"/>
    <col min="5390" max="5396" width="12.875" style="8" customWidth="1"/>
    <col min="5397" max="5397" width="16.75" style="8" customWidth="1"/>
    <col min="5398" max="5398" width="10.625" style="8" customWidth="1"/>
    <col min="5399" max="5399" width="11.25" style="8" customWidth="1"/>
    <col min="5400" max="5400" width="10.25" style="8" customWidth="1"/>
    <col min="5401" max="5401" width="10.875" style="8" customWidth="1"/>
    <col min="5402" max="5402" width="8.75" style="8"/>
    <col min="5403" max="5403" width="10.125" style="8" customWidth="1"/>
    <col min="5404" max="5421" width="8.75" style="8"/>
    <col min="5422" max="5422" width="11.375" style="8" bestFit="1" customWidth="1"/>
    <col min="5423" max="5632" width="8.75" style="8"/>
    <col min="5633" max="5633" width="17.125" style="8" customWidth="1"/>
    <col min="5634" max="5634" width="14.5" style="8" customWidth="1"/>
    <col min="5635" max="5635" width="14.625" style="8" customWidth="1"/>
    <col min="5636" max="5636" width="9.875" style="8" customWidth="1"/>
    <col min="5637" max="5637" width="9.25" style="8" customWidth="1"/>
    <col min="5638" max="5638" width="14" style="8" customWidth="1"/>
    <col min="5639" max="5639" width="12.875" style="8" customWidth="1"/>
    <col min="5640" max="5640" width="14" style="8" customWidth="1"/>
    <col min="5641" max="5641" width="12.875" style="8" customWidth="1"/>
    <col min="5642" max="5643" width="14" style="8" customWidth="1"/>
    <col min="5644" max="5645" width="14" style="8" bestFit="1" customWidth="1"/>
    <col min="5646" max="5652" width="12.875" style="8" customWidth="1"/>
    <col min="5653" max="5653" width="16.75" style="8" customWidth="1"/>
    <col min="5654" max="5654" width="10.625" style="8" customWidth="1"/>
    <col min="5655" max="5655" width="11.25" style="8" customWidth="1"/>
    <col min="5656" max="5656" width="10.25" style="8" customWidth="1"/>
    <col min="5657" max="5657" width="10.875" style="8" customWidth="1"/>
    <col min="5658" max="5658" width="8.75" style="8"/>
    <col min="5659" max="5659" width="10.125" style="8" customWidth="1"/>
    <col min="5660" max="5677" width="8.75" style="8"/>
    <col min="5678" max="5678" width="11.375" style="8" bestFit="1" customWidth="1"/>
    <col min="5679" max="5888" width="8.75" style="8"/>
    <col min="5889" max="5889" width="17.125" style="8" customWidth="1"/>
    <col min="5890" max="5890" width="14.5" style="8" customWidth="1"/>
    <col min="5891" max="5891" width="14.625" style="8" customWidth="1"/>
    <col min="5892" max="5892" width="9.875" style="8" customWidth="1"/>
    <col min="5893" max="5893" width="9.25" style="8" customWidth="1"/>
    <col min="5894" max="5894" width="14" style="8" customWidth="1"/>
    <col min="5895" max="5895" width="12.875" style="8" customWidth="1"/>
    <col min="5896" max="5896" width="14" style="8" customWidth="1"/>
    <col min="5897" max="5897" width="12.875" style="8" customWidth="1"/>
    <col min="5898" max="5899" width="14" style="8" customWidth="1"/>
    <col min="5900" max="5901" width="14" style="8" bestFit="1" customWidth="1"/>
    <col min="5902" max="5908" width="12.875" style="8" customWidth="1"/>
    <col min="5909" max="5909" width="16.75" style="8" customWidth="1"/>
    <col min="5910" max="5910" width="10.625" style="8" customWidth="1"/>
    <col min="5911" max="5911" width="11.25" style="8" customWidth="1"/>
    <col min="5912" max="5912" width="10.25" style="8" customWidth="1"/>
    <col min="5913" max="5913" width="10.875" style="8" customWidth="1"/>
    <col min="5914" max="5914" width="8.75" style="8"/>
    <col min="5915" max="5915" width="10.125" style="8" customWidth="1"/>
    <col min="5916" max="5933" width="8.75" style="8"/>
    <col min="5934" max="5934" width="11.375" style="8" bestFit="1" customWidth="1"/>
    <col min="5935" max="6144" width="8.75" style="8"/>
    <col min="6145" max="6145" width="17.125" style="8" customWidth="1"/>
    <col min="6146" max="6146" width="14.5" style="8" customWidth="1"/>
    <col min="6147" max="6147" width="14.625" style="8" customWidth="1"/>
    <col min="6148" max="6148" width="9.875" style="8" customWidth="1"/>
    <col min="6149" max="6149" width="9.25" style="8" customWidth="1"/>
    <col min="6150" max="6150" width="14" style="8" customWidth="1"/>
    <col min="6151" max="6151" width="12.875" style="8" customWidth="1"/>
    <col min="6152" max="6152" width="14" style="8" customWidth="1"/>
    <col min="6153" max="6153" width="12.875" style="8" customWidth="1"/>
    <col min="6154" max="6155" width="14" style="8" customWidth="1"/>
    <col min="6156" max="6157" width="14" style="8" bestFit="1" customWidth="1"/>
    <col min="6158" max="6164" width="12.875" style="8" customWidth="1"/>
    <col min="6165" max="6165" width="16.75" style="8" customWidth="1"/>
    <col min="6166" max="6166" width="10.625" style="8" customWidth="1"/>
    <col min="6167" max="6167" width="11.25" style="8" customWidth="1"/>
    <col min="6168" max="6168" width="10.25" style="8" customWidth="1"/>
    <col min="6169" max="6169" width="10.875" style="8" customWidth="1"/>
    <col min="6170" max="6170" width="8.75" style="8"/>
    <col min="6171" max="6171" width="10.125" style="8" customWidth="1"/>
    <col min="6172" max="6189" width="8.75" style="8"/>
    <col min="6190" max="6190" width="11.375" style="8" bestFit="1" customWidth="1"/>
    <col min="6191" max="6400" width="8.75" style="8"/>
    <col min="6401" max="6401" width="17.125" style="8" customWidth="1"/>
    <col min="6402" max="6402" width="14.5" style="8" customWidth="1"/>
    <col min="6403" max="6403" width="14.625" style="8" customWidth="1"/>
    <col min="6404" max="6404" width="9.875" style="8" customWidth="1"/>
    <col min="6405" max="6405" width="9.25" style="8" customWidth="1"/>
    <col min="6406" max="6406" width="14" style="8" customWidth="1"/>
    <col min="6407" max="6407" width="12.875" style="8" customWidth="1"/>
    <col min="6408" max="6408" width="14" style="8" customWidth="1"/>
    <col min="6409" max="6409" width="12.875" style="8" customWidth="1"/>
    <col min="6410" max="6411" width="14" style="8" customWidth="1"/>
    <col min="6412" max="6413" width="14" style="8" bestFit="1" customWidth="1"/>
    <col min="6414" max="6420" width="12.875" style="8" customWidth="1"/>
    <col min="6421" max="6421" width="16.75" style="8" customWidth="1"/>
    <col min="6422" max="6422" width="10.625" style="8" customWidth="1"/>
    <col min="6423" max="6423" width="11.25" style="8" customWidth="1"/>
    <col min="6424" max="6424" width="10.25" style="8" customWidth="1"/>
    <col min="6425" max="6425" width="10.875" style="8" customWidth="1"/>
    <col min="6426" max="6426" width="8.75" style="8"/>
    <col min="6427" max="6427" width="10.125" style="8" customWidth="1"/>
    <col min="6428" max="6445" width="8.75" style="8"/>
    <col min="6446" max="6446" width="11.375" style="8" bestFit="1" customWidth="1"/>
    <col min="6447" max="6656" width="8.75" style="8"/>
    <col min="6657" max="6657" width="17.125" style="8" customWidth="1"/>
    <col min="6658" max="6658" width="14.5" style="8" customWidth="1"/>
    <col min="6659" max="6659" width="14.625" style="8" customWidth="1"/>
    <col min="6660" max="6660" width="9.875" style="8" customWidth="1"/>
    <col min="6661" max="6661" width="9.25" style="8" customWidth="1"/>
    <col min="6662" max="6662" width="14" style="8" customWidth="1"/>
    <col min="6663" max="6663" width="12.875" style="8" customWidth="1"/>
    <col min="6664" max="6664" width="14" style="8" customWidth="1"/>
    <col min="6665" max="6665" width="12.875" style="8" customWidth="1"/>
    <col min="6666" max="6667" width="14" style="8" customWidth="1"/>
    <col min="6668" max="6669" width="14" style="8" bestFit="1" customWidth="1"/>
    <col min="6670" max="6676" width="12.875" style="8" customWidth="1"/>
    <col min="6677" max="6677" width="16.75" style="8" customWidth="1"/>
    <col min="6678" max="6678" width="10.625" style="8" customWidth="1"/>
    <col min="6679" max="6679" width="11.25" style="8" customWidth="1"/>
    <col min="6680" max="6680" width="10.25" style="8" customWidth="1"/>
    <col min="6681" max="6681" width="10.875" style="8" customWidth="1"/>
    <col min="6682" max="6682" width="8.75" style="8"/>
    <col min="6683" max="6683" width="10.125" style="8" customWidth="1"/>
    <col min="6684" max="6701" width="8.75" style="8"/>
    <col min="6702" max="6702" width="11.375" style="8" bestFit="1" customWidth="1"/>
    <col min="6703" max="6912" width="8.75" style="8"/>
    <col min="6913" max="6913" width="17.125" style="8" customWidth="1"/>
    <col min="6914" max="6914" width="14.5" style="8" customWidth="1"/>
    <col min="6915" max="6915" width="14.625" style="8" customWidth="1"/>
    <col min="6916" max="6916" width="9.875" style="8" customWidth="1"/>
    <col min="6917" max="6917" width="9.25" style="8" customWidth="1"/>
    <col min="6918" max="6918" width="14" style="8" customWidth="1"/>
    <col min="6919" max="6919" width="12.875" style="8" customWidth="1"/>
    <col min="6920" max="6920" width="14" style="8" customWidth="1"/>
    <col min="6921" max="6921" width="12.875" style="8" customWidth="1"/>
    <col min="6922" max="6923" width="14" style="8" customWidth="1"/>
    <col min="6924" max="6925" width="14" style="8" bestFit="1" customWidth="1"/>
    <col min="6926" max="6932" width="12.875" style="8" customWidth="1"/>
    <col min="6933" max="6933" width="16.75" style="8" customWidth="1"/>
    <col min="6934" max="6934" width="10.625" style="8" customWidth="1"/>
    <col min="6935" max="6935" width="11.25" style="8" customWidth="1"/>
    <col min="6936" max="6936" width="10.25" style="8" customWidth="1"/>
    <col min="6937" max="6937" width="10.875" style="8" customWidth="1"/>
    <col min="6938" max="6938" width="8.75" style="8"/>
    <col min="6939" max="6939" width="10.125" style="8" customWidth="1"/>
    <col min="6940" max="6957" width="8.75" style="8"/>
    <col min="6958" max="6958" width="11.375" style="8" bestFit="1" customWidth="1"/>
    <col min="6959" max="7168" width="8.75" style="8"/>
    <col min="7169" max="7169" width="17.125" style="8" customWidth="1"/>
    <col min="7170" max="7170" width="14.5" style="8" customWidth="1"/>
    <col min="7171" max="7171" width="14.625" style="8" customWidth="1"/>
    <col min="7172" max="7172" width="9.875" style="8" customWidth="1"/>
    <col min="7173" max="7173" width="9.25" style="8" customWidth="1"/>
    <col min="7174" max="7174" width="14" style="8" customWidth="1"/>
    <col min="7175" max="7175" width="12.875" style="8" customWidth="1"/>
    <col min="7176" max="7176" width="14" style="8" customWidth="1"/>
    <col min="7177" max="7177" width="12.875" style="8" customWidth="1"/>
    <col min="7178" max="7179" width="14" style="8" customWidth="1"/>
    <col min="7180" max="7181" width="14" style="8" bestFit="1" customWidth="1"/>
    <col min="7182" max="7188" width="12.875" style="8" customWidth="1"/>
    <col min="7189" max="7189" width="16.75" style="8" customWidth="1"/>
    <col min="7190" max="7190" width="10.625" style="8" customWidth="1"/>
    <col min="7191" max="7191" width="11.25" style="8" customWidth="1"/>
    <col min="7192" max="7192" width="10.25" style="8" customWidth="1"/>
    <col min="7193" max="7193" width="10.875" style="8" customWidth="1"/>
    <col min="7194" max="7194" width="8.75" style="8"/>
    <col min="7195" max="7195" width="10.125" style="8" customWidth="1"/>
    <col min="7196" max="7213" width="8.75" style="8"/>
    <col min="7214" max="7214" width="11.375" style="8" bestFit="1" customWidth="1"/>
    <col min="7215" max="7424" width="8.75" style="8"/>
    <col min="7425" max="7425" width="17.125" style="8" customWidth="1"/>
    <col min="7426" max="7426" width="14.5" style="8" customWidth="1"/>
    <col min="7427" max="7427" width="14.625" style="8" customWidth="1"/>
    <col min="7428" max="7428" width="9.875" style="8" customWidth="1"/>
    <col min="7429" max="7429" width="9.25" style="8" customWidth="1"/>
    <col min="7430" max="7430" width="14" style="8" customWidth="1"/>
    <col min="7431" max="7431" width="12.875" style="8" customWidth="1"/>
    <col min="7432" max="7432" width="14" style="8" customWidth="1"/>
    <col min="7433" max="7433" width="12.875" style="8" customWidth="1"/>
    <col min="7434" max="7435" width="14" style="8" customWidth="1"/>
    <col min="7436" max="7437" width="14" style="8" bestFit="1" customWidth="1"/>
    <col min="7438" max="7444" width="12.875" style="8" customWidth="1"/>
    <col min="7445" max="7445" width="16.75" style="8" customWidth="1"/>
    <col min="7446" max="7446" width="10.625" style="8" customWidth="1"/>
    <col min="7447" max="7447" width="11.25" style="8" customWidth="1"/>
    <col min="7448" max="7448" width="10.25" style="8" customWidth="1"/>
    <col min="7449" max="7449" width="10.875" style="8" customWidth="1"/>
    <col min="7450" max="7450" width="8.75" style="8"/>
    <col min="7451" max="7451" width="10.125" style="8" customWidth="1"/>
    <col min="7452" max="7469" width="8.75" style="8"/>
    <col min="7470" max="7470" width="11.375" style="8" bestFit="1" customWidth="1"/>
    <col min="7471" max="7680" width="8.75" style="8"/>
    <col min="7681" max="7681" width="17.125" style="8" customWidth="1"/>
    <col min="7682" max="7682" width="14.5" style="8" customWidth="1"/>
    <col min="7683" max="7683" width="14.625" style="8" customWidth="1"/>
    <col min="7684" max="7684" width="9.875" style="8" customWidth="1"/>
    <col min="7685" max="7685" width="9.25" style="8" customWidth="1"/>
    <col min="7686" max="7686" width="14" style="8" customWidth="1"/>
    <col min="7687" max="7687" width="12.875" style="8" customWidth="1"/>
    <col min="7688" max="7688" width="14" style="8" customWidth="1"/>
    <col min="7689" max="7689" width="12.875" style="8" customWidth="1"/>
    <col min="7690" max="7691" width="14" style="8" customWidth="1"/>
    <col min="7692" max="7693" width="14" style="8" bestFit="1" customWidth="1"/>
    <col min="7694" max="7700" width="12.875" style="8" customWidth="1"/>
    <col min="7701" max="7701" width="16.75" style="8" customWidth="1"/>
    <col min="7702" max="7702" width="10.625" style="8" customWidth="1"/>
    <col min="7703" max="7703" width="11.25" style="8" customWidth="1"/>
    <col min="7704" max="7704" width="10.25" style="8" customWidth="1"/>
    <col min="7705" max="7705" width="10.875" style="8" customWidth="1"/>
    <col min="7706" max="7706" width="8.75" style="8"/>
    <col min="7707" max="7707" width="10.125" style="8" customWidth="1"/>
    <col min="7708" max="7725" width="8.75" style="8"/>
    <col min="7726" max="7726" width="11.375" style="8" bestFit="1" customWidth="1"/>
    <col min="7727" max="7936" width="8.75" style="8"/>
    <col min="7937" max="7937" width="17.125" style="8" customWidth="1"/>
    <col min="7938" max="7938" width="14.5" style="8" customWidth="1"/>
    <col min="7939" max="7939" width="14.625" style="8" customWidth="1"/>
    <col min="7940" max="7940" width="9.875" style="8" customWidth="1"/>
    <col min="7941" max="7941" width="9.25" style="8" customWidth="1"/>
    <col min="7942" max="7942" width="14" style="8" customWidth="1"/>
    <col min="7943" max="7943" width="12.875" style="8" customWidth="1"/>
    <col min="7944" max="7944" width="14" style="8" customWidth="1"/>
    <col min="7945" max="7945" width="12.875" style="8" customWidth="1"/>
    <col min="7946" max="7947" width="14" style="8" customWidth="1"/>
    <col min="7948" max="7949" width="14" style="8" bestFit="1" customWidth="1"/>
    <col min="7950" max="7956" width="12.875" style="8" customWidth="1"/>
    <col min="7957" max="7957" width="16.75" style="8" customWidth="1"/>
    <col min="7958" max="7958" width="10.625" style="8" customWidth="1"/>
    <col min="7959" max="7959" width="11.25" style="8" customWidth="1"/>
    <col min="7960" max="7960" width="10.25" style="8" customWidth="1"/>
    <col min="7961" max="7961" width="10.875" style="8" customWidth="1"/>
    <col min="7962" max="7962" width="8.75" style="8"/>
    <col min="7963" max="7963" width="10.125" style="8" customWidth="1"/>
    <col min="7964" max="7981" width="8.75" style="8"/>
    <col min="7982" max="7982" width="11.375" style="8" bestFit="1" customWidth="1"/>
    <col min="7983" max="8192" width="8.75" style="8"/>
    <col min="8193" max="8193" width="17.125" style="8" customWidth="1"/>
    <col min="8194" max="8194" width="14.5" style="8" customWidth="1"/>
    <col min="8195" max="8195" width="14.625" style="8" customWidth="1"/>
    <col min="8196" max="8196" width="9.875" style="8" customWidth="1"/>
    <col min="8197" max="8197" width="9.25" style="8" customWidth="1"/>
    <col min="8198" max="8198" width="14" style="8" customWidth="1"/>
    <col min="8199" max="8199" width="12.875" style="8" customWidth="1"/>
    <col min="8200" max="8200" width="14" style="8" customWidth="1"/>
    <col min="8201" max="8201" width="12.875" style="8" customWidth="1"/>
    <col min="8202" max="8203" width="14" style="8" customWidth="1"/>
    <col min="8204" max="8205" width="14" style="8" bestFit="1" customWidth="1"/>
    <col min="8206" max="8212" width="12.875" style="8" customWidth="1"/>
    <col min="8213" max="8213" width="16.75" style="8" customWidth="1"/>
    <col min="8214" max="8214" width="10.625" style="8" customWidth="1"/>
    <col min="8215" max="8215" width="11.25" style="8" customWidth="1"/>
    <col min="8216" max="8216" width="10.25" style="8" customWidth="1"/>
    <col min="8217" max="8217" width="10.875" style="8" customWidth="1"/>
    <col min="8218" max="8218" width="8.75" style="8"/>
    <col min="8219" max="8219" width="10.125" style="8" customWidth="1"/>
    <col min="8220" max="8237" width="8.75" style="8"/>
    <col min="8238" max="8238" width="11.375" style="8" bestFit="1" customWidth="1"/>
    <col min="8239" max="8448" width="8.75" style="8"/>
    <col min="8449" max="8449" width="17.125" style="8" customWidth="1"/>
    <col min="8450" max="8450" width="14.5" style="8" customWidth="1"/>
    <col min="8451" max="8451" width="14.625" style="8" customWidth="1"/>
    <col min="8452" max="8452" width="9.875" style="8" customWidth="1"/>
    <col min="8453" max="8453" width="9.25" style="8" customWidth="1"/>
    <col min="8454" max="8454" width="14" style="8" customWidth="1"/>
    <col min="8455" max="8455" width="12.875" style="8" customWidth="1"/>
    <col min="8456" max="8456" width="14" style="8" customWidth="1"/>
    <col min="8457" max="8457" width="12.875" style="8" customWidth="1"/>
    <col min="8458" max="8459" width="14" style="8" customWidth="1"/>
    <col min="8460" max="8461" width="14" style="8" bestFit="1" customWidth="1"/>
    <col min="8462" max="8468" width="12.875" style="8" customWidth="1"/>
    <col min="8469" max="8469" width="16.75" style="8" customWidth="1"/>
    <col min="8470" max="8470" width="10.625" style="8" customWidth="1"/>
    <col min="8471" max="8471" width="11.25" style="8" customWidth="1"/>
    <col min="8472" max="8472" width="10.25" style="8" customWidth="1"/>
    <col min="8473" max="8473" width="10.875" style="8" customWidth="1"/>
    <col min="8474" max="8474" width="8.75" style="8"/>
    <col min="8475" max="8475" width="10.125" style="8" customWidth="1"/>
    <col min="8476" max="8493" width="8.75" style="8"/>
    <col min="8494" max="8494" width="11.375" style="8" bestFit="1" customWidth="1"/>
    <col min="8495" max="8704" width="8.75" style="8"/>
    <col min="8705" max="8705" width="17.125" style="8" customWidth="1"/>
    <col min="8706" max="8706" width="14.5" style="8" customWidth="1"/>
    <col min="8707" max="8707" width="14.625" style="8" customWidth="1"/>
    <col min="8708" max="8708" width="9.875" style="8" customWidth="1"/>
    <col min="8709" max="8709" width="9.25" style="8" customWidth="1"/>
    <col min="8710" max="8710" width="14" style="8" customWidth="1"/>
    <col min="8711" max="8711" width="12.875" style="8" customWidth="1"/>
    <col min="8712" max="8712" width="14" style="8" customWidth="1"/>
    <col min="8713" max="8713" width="12.875" style="8" customWidth="1"/>
    <col min="8714" max="8715" width="14" style="8" customWidth="1"/>
    <col min="8716" max="8717" width="14" style="8" bestFit="1" customWidth="1"/>
    <col min="8718" max="8724" width="12.875" style="8" customWidth="1"/>
    <col min="8725" max="8725" width="16.75" style="8" customWidth="1"/>
    <col min="8726" max="8726" width="10.625" style="8" customWidth="1"/>
    <col min="8727" max="8727" width="11.25" style="8" customWidth="1"/>
    <col min="8728" max="8728" width="10.25" style="8" customWidth="1"/>
    <col min="8729" max="8729" width="10.875" style="8" customWidth="1"/>
    <col min="8730" max="8730" width="8.75" style="8"/>
    <col min="8731" max="8731" width="10.125" style="8" customWidth="1"/>
    <col min="8732" max="8749" width="8.75" style="8"/>
    <col min="8750" max="8750" width="11.375" style="8" bestFit="1" customWidth="1"/>
    <col min="8751" max="8960" width="8.75" style="8"/>
    <col min="8961" max="8961" width="17.125" style="8" customWidth="1"/>
    <col min="8962" max="8962" width="14.5" style="8" customWidth="1"/>
    <col min="8963" max="8963" width="14.625" style="8" customWidth="1"/>
    <col min="8964" max="8964" width="9.875" style="8" customWidth="1"/>
    <col min="8965" max="8965" width="9.25" style="8" customWidth="1"/>
    <col min="8966" max="8966" width="14" style="8" customWidth="1"/>
    <col min="8967" max="8967" width="12.875" style="8" customWidth="1"/>
    <col min="8968" max="8968" width="14" style="8" customWidth="1"/>
    <col min="8969" max="8969" width="12.875" style="8" customWidth="1"/>
    <col min="8970" max="8971" width="14" style="8" customWidth="1"/>
    <col min="8972" max="8973" width="14" style="8" bestFit="1" customWidth="1"/>
    <col min="8974" max="8980" width="12.875" style="8" customWidth="1"/>
    <col min="8981" max="8981" width="16.75" style="8" customWidth="1"/>
    <col min="8982" max="8982" width="10.625" style="8" customWidth="1"/>
    <col min="8983" max="8983" width="11.25" style="8" customWidth="1"/>
    <col min="8984" max="8984" width="10.25" style="8" customWidth="1"/>
    <col min="8985" max="8985" width="10.875" style="8" customWidth="1"/>
    <col min="8986" max="8986" width="8.75" style="8"/>
    <col min="8987" max="8987" width="10.125" style="8" customWidth="1"/>
    <col min="8988" max="9005" width="8.75" style="8"/>
    <col min="9006" max="9006" width="11.375" style="8" bestFit="1" customWidth="1"/>
    <col min="9007" max="9216" width="8.75" style="8"/>
    <col min="9217" max="9217" width="17.125" style="8" customWidth="1"/>
    <col min="9218" max="9218" width="14.5" style="8" customWidth="1"/>
    <col min="9219" max="9219" width="14.625" style="8" customWidth="1"/>
    <col min="9220" max="9220" width="9.875" style="8" customWidth="1"/>
    <col min="9221" max="9221" width="9.25" style="8" customWidth="1"/>
    <col min="9222" max="9222" width="14" style="8" customWidth="1"/>
    <col min="9223" max="9223" width="12.875" style="8" customWidth="1"/>
    <col min="9224" max="9224" width="14" style="8" customWidth="1"/>
    <col min="9225" max="9225" width="12.875" style="8" customWidth="1"/>
    <col min="9226" max="9227" width="14" style="8" customWidth="1"/>
    <col min="9228" max="9229" width="14" style="8" bestFit="1" customWidth="1"/>
    <col min="9230" max="9236" width="12.875" style="8" customWidth="1"/>
    <col min="9237" max="9237" width="16.75" style="8" customWidth="1"/>
    <col min="9238" max="9238" width="10.625" style="8" customWidth="1"/>
    <col min="9239" max="9239" width="11.25" style="8" customWidth="1"/>
    <col min="9240" max="9240" width="10.25" style="8" customWidth="1"/>
    <col min="9241" max="9241" width="10.875" style="8" customWidth="1"/>
    <col min="9242" max="9242" width="8.75" style="8"/>
    <col min="9243" max="9243" width="10.125" style="8" customWidth="1"/>
    <col min="9244" max="9261" width="8.75" style="8"/>
    <col min="9262" max="9262" width="11.375" style="8" bestFit="1" customWidth="1"/>
    <col min="9263" max="9472" width="8.75" style="8"/>
    <col min="9473" max="9473" width="17.125" style="8" customWidth="1"/>
    <col min="9474" max="9474" width="14.5" style="8" customWidth="1"/>
    <col min="9475" max="9475" width="14.625" style="8" customWidth="1"/>
    <col min="9476" max="9476" width="9.875" style="8" customWidth="1"/>
    <col min="9477" max="9477" width="9.25" style="8" customWidth="1"/>
    <col min="9478" max="9478" width="14" style="8" customWidth="1"/>
    <col min="9479" max="9479" width="12.875" style="8" customWidth="1"/>
    <col min="9480" max="9480" width="14" style="8" customWidth="1"/>
    <col min="9481" max="9481" width="12.875" style="8" customWidth="1"/>
    <col min="9482" max="9483" width="14" style="8" customWidth="1"/>
    <col min="9484" max="9485" width="14" style="8" bestFit="1" customWidth="1"/>
    <col min="9486" max="9492" width="12.875" style="8" customWidth="1"/>
    <col min="9493" max="9493" width="16.75" style="8" customWidth="1"/>
    <col min="9494" max="9494" width="10.625" style="8" customWidth="1"/>
    <col min="9495" max="9495" width="11.25" style="8" customWidth="1"/>
    <col min="9496" max="9496" width="10.25" style="8" customWidth="1"/>
    <col min="9497" max="9497" width="10.875" style="8" customWidth="1"/>
    <col min="9498" max="9498" width="8.75" style="8"/>
    <col min="9499" max="9499" width="10.125" style="8" customWidth="1"/>
    <col min="9500" max="9517" width="8.75" style="8"/>
    <col min="9518" max="9518" width="11.375" style="8" bestFit="1" customWidth="1"/>
    <col min="9519" max="9728" width="8.75" style="8"/>
    <col min="9729" max="9729" width="17.125" style="8" customWidth="1"/>
    <col min="9730" max="9730" width="14.5" style="8" customWidth="1"/>
    <col min="9731" max="9731" width="14.625" style="8" customWidth="1"/>
    <col min="9732" max="9732" width="9.875" style="8" customWidth="1"/>
    <col min="9733" max="9733" width="9.25" style="8" customWidth="1"/>
    <col min="9734" max="9734" width="14" style="8" customWidth="1"/>
    <col min="9735" max="9735" width="12.875" style="8" customWidth="1"/>
    <col min="9736" max="9736" width="14" style="8" customWidth="1"/>
    <col min="9737" max="9737" width="12.875" style="8" customWidth="1"/>
    <col min="9738" max="9739" width="14" style="8" customWidth="1"/>
    <col min="9740" max="9741" width="14" style="8" bestFit="1" customWidth="1"/>
    <col min="9742" max="9748" width="12.875" style="8" customWidth="1"/>
    <col min="9749" max="9749" width="16.75" style="8" customWidth="1"/>
    <col min="9750" max="9750" width="10.625" style="8" customWidth="1"/>
    <col min="9751" max="9751" width="11.25" style="8" customWidth="1"/>
    <col min="9752" max="9752" width="10.25" style="8" customWidth="1"/>
    <col min="9753" max="9753" width="10.875" style="8" customWidth="1"/>
    <col min="9754" max="9754" width="8.75" style="8"/>
    <col min="9755" max="9755" width="10.125" style="8" customWidth="1"/>
    <col min="9756" max="9773" width="8.75" style="8"/>
    <col min="9774" max="9774" width="11.375" style="8" bestFit="1" customWidth="1"/>
    <col min="9775" max="9984" width="8.75" style="8"/>
    <col min="9985" max="9985" width="17.125" style="8" customWidth="1"/>
    <col min="9986" max="9986" width="14.5" style="8" customWidth="1"/>
    <col min="9987" max="9987" width="14.625" style="8" customWidth="1"/>
    <col min="9988" max="9988" width="9.875" style="8" customWidth="1"/>
    <col min="9989" max="9989" width="9.25" style="8" customWidth="1"/>
    <col min="9990" max="9990" width="14" style="8" customWidth="1"/>
    <col min="9991" max="9991" width="12.875" style="8" customWidth="1"/>
    <col min="9992" max="9992" width="14" style="8" customWidth="1"/>
    <col min="9993" max="9993" width="12.875" style="8" customWidth="1"/>
    <col min="9994" max="9995" width="14" style="8" customWidth="1"/>
    <col min="9996" max="9997" width="14" style="8" bestFit="1" customWidth="1"/>
    <col min="9998" max="10004" width="12.875" style="8" customWidth="1"/>
    <col min="10005" max="10005" width="16.75" style="8" customWidth="1"/>
    <col min="10006" max="10006" width="10.625" style="8" customWidth="1"/>
    <col min="10007" max="10007" width="11.25" style="8" customWidth="1"/>
    <col min="10008" max="10008" width="10.25" style="8" customWidth="1"/>
    <col min="10009" max="10009" width="10.875" style="8" customWidth="1"/>
    <col min="10010" max="10010" width="8.75" style="8"/>
    <col min="10011" max="10011" width="10.125" style="8" customWidth="1"/>
    <col min="10012" max="10029" width="8.75" style="8"/>
    <col min="10030" max="10030" width="11.375" style="8" bestFit="1" customWidth="1"/>
    <col min="10031" max="10240" width="8.75" style="8"/>
    <col min="10241" max="10241" width="17.125" style="8" customWidth="1"/>
    <col min="10242" max="10242" width="14.5" style="8" customWidth="1"/>
    <col min="10243" max="10243" width="14.625" style="8" customWidth="1"/>
    <col min="10244" max="10244" width="9.875" style="8" customWidth="1"/>
    <col min="10245" max="10245" width="9.25" style="8" customWidth="1"/>
    <col min="10246" max="10246" width="14" style="8" customWidth="1"/>
    <col min="10247" max="10247" width="12.875" style="8" customWidth="1"/>
    <col min="10248" max="10248" width="14" style="8" customWidth="1"/>
    <col min="10249" max="10249" width="12.875" style="8" customWidth="1"/>
    <col min="10250" max="10251" width="14" style="8" customWidth="1"/>
    <col min="10252" max="10253" width="14" style="8" bestFit="1" customWidth="1"/>
    <col min="10254" max="10260" width="12.875" style="8" customWidth="1"/>
    <col min="10261" max="10261" width="16.75" style="8" customWidth="1"/>
    <col min="10262" max="10262" width="10.625" style="8" customWidth="1"/>
    <col min="10263" max="10263" width="11.25" style="8" customWidth="1"/>
    <col min="10264" max="10264" width="10.25" style="8" customWidth="1"/>
    <col min="10265" max="10265" width="10.875" style="8" customWidth="1"/>
    <col min="10266" max="10266" width="8.75" style="8"/>
    <col min="10267" max="10267" width="10.125" style="8" customWidth="1"/>
    <col min="10268" max="10285" width="8.75" style="8"/>
    <col min="10286" max="10286" width="11.375" style="8" bestFit="1" customWidth="1"/>
    <col min="10287" max="10496" width="8.75" style="8"/>
    <col min="10497" max="10497" width="17.125" style="8" customWidth="1"/>
    <col min="10498" max="10498" width="14.5" style="8" customWidth="1"/>
    <col min="10499" max="10499" width="14.625" style="8" customWidth="1"/>
    <col min="10500" max="10500" width="9.875" style="8" customWidth="1"/>
    <col min="10501" max="10501" width="9.25" style="8" customWidth="1"/>
    <col min="10502" max="10502" width="14" style="8" customWidth="1"/>
    <col min="10503" max="10503" width="12.875" style="8" customWidth="1"/>
    <col min="10504" max="10504" width="14" style="8" customWidth="1"/>
    <col min="10505" max="10505" width="12.875" style="8" customWidth="1"/>
    <col min="10506" max="10507" width="14" style="8" customWidth="1"/>
    <col min="10508" max="10509" width="14" style="8" bestFit="1" customWidth="1"/>
    <col min="10510" max="10516" width="12.875" style="8" customWidth="1"/>
    <col min="10517" max="10517" width="16.75" style="8" customWidth="1"/>
    <col min="10518" max="10518" width="10.625" style="8" customWidth="1"/>
    <col min="10519" max="10519" width="11.25" style="8" customWidth="1"/>
    <col min="10520" max="10520" width="10.25" style="8" customWidth="1"/>
    <col min="10521" max="10521" width="10.875" style="8" customWidth="1"/>
    <col min="10522" max="10522" width="8.75" style="8"/>
    <col min="10523" max="10523" width="10.125" style="8" customWidth="1"/>
    <col min="10524" max="10541" width="8.75" style="8"/>
    <col min="10542" max="10542" width="11.375" style="8" bestFit="1" customWidth="1"/>
    <col min="10543" max="10752" width="8.75" style="8"/>
    <col min="10753" max="10753" width="17.125" style="8" customWidth="1"/>
    <col min="10754" max="10754" width="14.5" style="8" customWidth="1"/>
    <col min="10755" max="10755" width="14.625" style="8" customWidth="1"/>
    <col min="10756" max="10756" width="9.875" style="8" customWidth="1"/>
    <col min="10757" max="10757" width="9.25" style="8" customWidth="1"/>
    <col min="10758" max="10758" width="14" style="8" customWidth="1"/>
    <col min="10759" max="10759" width="12.875" style="8" customWidth="1"/>
    <col min="10760" max="10760" width="14" style="8" customWidth="1"/>
    <col min="10761" max="10761" width="12.875" style="8" customWidth="1"/>
    <col min="10762" max="10763" width="14" style="8" customWidth="1"/>
    <col min="10764" max="10765" width="14" style="8" bestFit="1" customWidth="1"/>
    <col min="10766" max="10772" width="12.875" style="8" customWidth="1"/>
    <col min="10773" max="10773" width="16.75" style="8" customWidth="1"/>
    <col min="10774" max="10774" width="10.625" style="8" customWidth="1"/>
    <col min="10775" max="10775" width="11.25" style="8" customWidth="1"/>
    <col min="10776" max="10776" width="10.25" style="8" customWidth="1"/>
    <col min="10777" max="10777" width="10.875" style="8" customWidth="1"/>
    <col min="10778" max="10778" width="8.75" style="8"/>
    <col min="10779" max="10779" width="10.125" style="8" customWidth="1"/>
    <col min="10780" max="10797" width="8.75" style="8"/>
    <col min="10798" max="10798" width="11.375" style="8" bestFit="1" customWidth="1"/>
    <col min="10799" max="11008" width="8.75" style="8"/>
    <col min="11009" max="11009" width="17.125" style="8" customWidth="1"/>
    <col min="11010" max="11010" width="14.5" style="8" customWidth="1"/>
    <col min="11011" max="11011" width="14.625" style="8" customWidth="1"/>
    <col min="11012" max="11012" width="9.875" style="8" customWidth="1"/>
    <col min="11013" max="11013" width="9.25" style="8" customWidth="1"/>
    <col min="11014" max="11014" width="14" style="8" customWidth="1"/>
    <col min="11015" max="11015" width="12.875" style="8" customWidth="1"/>
    <col min="11016" max="11016" width="14" style="8" customWidth="1"/>
    <col min="11017" max="11017" width="12.875" style="8" customWidth="1"/>
    <col min="11018" max="11019" width="14" style="8" customWidth="1"/>
    <col min="11020" max="11021" width="14" style="8" bestFit="1" customWidth="1"/>
    <col min="11022" max="11028" width="12.875" style="8" customWidth="1"/>
    <col min="11029" max="11029" width="16.75" style="8" customWidth="1"/>
    <col min="11030" max="11030" width="10.625" style="8" customWidth="1"/>
    <col min="11031" max="11031" width="11.25" style="8" customWidth="1"/>
    <col min="11032" max="11032" width="10.25" style="8" customWidth="1"/>
    <col min="11033" max="11033" width="10.875" style="8" customWidth="1"/>
    <col min="11034" max="11034" width="8.75" style="8"/>
    <col min="11035" max="11035" width="10.125" style="8" customWidth="1"/>
    <col min="11036" max="11053" width="8.75" style="8"/>
    <col min="11054" max="11054" width="11.375" style="8" bestFit="1" customWidth="1"/>
    <col min="11055" max="11264" width="8.75" style="8"/>
    <col min="11265" max="11265" width="17.125" style="8" customWidth="1"/>
    <col min="11266" max="11266" width="14.5" style="8" customWidth="1"/>
    <col min="11267" max="11267" width="14.625" style="8" customWidth="1"/>
    <col min="11268" max="11268" width="9.875" style="8" customWidth="1"/>
    <col min="11269" max="11269" width="9.25" style="8" customWidth="1"/>
    <col min="11270" max="11270" width="14" style="8" customWidth="1"/>
    <col min="11271" max="11271" width="12.875" style="8" customWidth="1"/>
    <col min="11272" max="11272" width="14" style="8" customWidth="1"/>
    <col min="11273" max="11273" width="12.875" style="8" customWidth="1"/>
    <col min="11274" max="11275" width="14" style="8" customWidth="1"/>
    <col min="11276" max="11277" width="14" style="8" bestFit="1" customWidth="1"/>
    <col min="11278" max="11284" width="12.875" style="8" customWidth="1"/>
    <col min="11285" max="11285" width="16.75" style="8" customWidth="1"/>
    <col min="11286" max="11286" width="10.625" style="8" customWidth="1"/>
    <col min="11287" max="11287" width="11.25" style="8" customWidth="1"/>
    <col min="11288" max="11288" width="10.25" style="8" customWidth="1"/>
    <col min="11289" max="11289" width="10.875" style="8" customWidth="1"/>
    <col min="11290" max="11290" width="8.75" style="8"/>
    <col min="11291" max="11291" width="10.125" style="8" customWidth="1"/>
    <col min="11292" max="11309" width="8.75" style="8"/>
    <col min="11310" max="11310" width="11.375" style="8" bestFit="1" customWidth="1"/>
    <col min="11311" max="11520" width="8.75" style="8"/>
    <col min="11521" max="11521" width="17.125" style="8" customWidth="1"/>
    <col min="11522" max="11522" width="14.5" style="8" customWidth="1"/>
    <col min="11523" max="11523" width="14.625" style="8" customWidth="1"/>
    <col min="11524" max="11524" width="9.875" style="8" customWidth="1"/>
    <col min="11525" max="11525" width="9.25" style="8" customWidth="1"/>
    <col min="11526" max="11526" width="14" style="8" customWidth="1"/>
    <col min="11527" max="11527" width="12.875" style="8" customWidth="1"/>
    <col min="11528" max="11528" width="14" style="8" customWidth="1"/>
    <col min="11529" max="11529" width="12.875" style="8" customWidth="1"/>
    <col min="11530" max="11531" width="14" style="8" customWidth="1"/>
    <col min="11532" max="11533" width="14" style="8" bestFit="1" customWidth="1"/>
    <col min="11534" max="11540" width="12.875" style="8" customWidth="1"/>
    <col min="11541" max="11541" width="16.75" style="8" customWidth="1"/>
    <col min="11542" max="11542" width="10.625" style="8" customWidth="1"/>
    <col min="11543" max="11543" width="11.25" style="8" customWidth="1"/>
    <col min="11544" max="11544" width="10.25" style="8" customWidth="1"/>
    <col min="11545" max="11545" width="10.875" style="8" customWidth="1"/>
    <col min="11546" max="11546" width="8.75" style="8"/>
    <col min="11547" max="11547" width="10.125" style="8" customWidth="1"/>
    <col min="11548" max="11565" width="8.75" style="8"/>
    <col min="11566" max="11566" width="11.375" style="8" bestFit="1" customWidth="1"/>
    <col min="11567" max="11776" width="8.75" style="8"/>
    <col min="11777" max="11777" width="17.125" style="8" customWidth="1"/>
    <col min="11778" max="11778" width="14.5" style="8" customWidth="1"/>
    <col min="11779" max="11779" width="14.625" style="8" customWidth="1"/>
    <col min="11780" max="11780" width="9.875" style="8" customWidth="1"/>
    <col min="11781" max="11781" width="9.25" style="8" customWidth="1"/>
    <col min="11782" max="11782" width="14" style="8" customWidth="1"/>
    <col min="11783" max="11783" width="12.875" style="8" customWidth="1"/>
    <col min="11784" max="11784" width="14" style="8" customWidth="1"/>
    <col min="11785" max="11785" width="12.875" style="8" customWidth="1"/>
    <col min="11786" max="11787" width="14" style="8" customWidth="1"/>
    <col min="11788" max="11789" width="14" style="8" bestFit="1" customWidth="1"/>
    <col min="11790" max="11796" width="12.875" style="8" customWidth="1"/>
    <col min="11797" max="11797" width="16.75" style="8" customWidth="1"/>
    <col min="11798" max="11798" width="10.625" style="8" customWidth="1"/>
    <col min="11799" max="11799" width="11.25" style="8" customWidth="1"/>
    <col min="11800" max="11800" width="10.25" style="8" customWidth="1"/>
    <col min="11801" max="11801" width="10.875" style="8" customWidth="1"/>
    <col min="11802" max="11802" width="8.75" style="8"/>
    <col min="11803" max="11803" width="10.125" style="8" customWidth="1"/>
    <col min="11804" max="11821" width="8.75" style="8"/>
    <col min="11822" max="11822" width="11.375" style="8" bestFit="1" customWidth="1"/>
    <col min="11823" max="12032" width="8.75" style="8"/>
    <col min="12033" max="12033" width="17.125" style="8" customWidth="1"/>
    <col min="12034" max="12034" width="14.5" style="8" customWidth="1"/>
    <col min="12035" max="12035" width="14.625" style="8" customWidth="1"/>
    <col min="12036" max="12036" width="9.875" style="8" customWidth="1"/>
    <col min="12037" max="12037" width="9.25" style="8" customWidth="1"/>
    <col min="12038" max="12038" width="14" style="8" customWidth="1"/>
    <col min="12039" max="12039" width="12.875" style="8" customWidth="1"/>
    <col min="12040" max="12040" width="14" style="8" customWidth="1"/>
    <col min="12041" max="12041" width="12.875" style="8" customWidth="1"/>
    <col min="12042" max="12043" width="14" style="8" customWidth="1"/>
    <col min="12044" max="12045" width="14" style="8" bestFit="1" customWidth="1"/>
    <col min="12046" max="12052" width="12.875" style="8" customWidth="1"/>
    <col min="12053" max="12053" width="16.75" style="8" customWidth="1"/>
    <col min="12054" max="12054" width="10.625" style="8" customWidth="1"/>
    <col min="12055" max="12055" width="11.25" style="8" customWidth="1"/>
    <col min="12056" max="12056" width="10.25" style="8" customWidth="1"/>
    <col min="12057" max="12057" width="10.875" style="8" customWidth="1"/>
    <col min="12058" max="12058" width="8.75" style="8"/>
    <col min="12059" max="12059" width="10.125" style="8" customWidth="1"/>
    <col min="12060" max="12077" width="8.75" style="8"/>
    <col min="12078" max="12078" width="11.375" style="8" bestFit="1" customWidth="1"/>
    <col min="12079" max="12288" width="8.75" style="8"/>
    <col min="12289" max="12289" width="17.125" style="8" customWidth="1"/>
    <col min="12290" max="12290" width="14.5" style="8" customWidth="1"/>
    <col min="12291" max="12291" width="14.625" style="8" customWidth="1"/>
    <col min="12292" max="12292" width="9.875" style="8" customWidth="1"/>
    <col min="12293" max="12293" width="9.25" style="8" customWidth="1"/>
    <col min="12294" max="12294" width="14" style="8" customWidth="1"/>
    <col min="12295" max="12295" width="12.875" style="8" customWidth="1"/>
    <col min="12296" max="12296" width="14" style="8" customWidth="1"/>
    <col min="12297" max="12297" width="12.875" style="8" customWidth="1"/>
    <col min="12298" max="12299" width="14" style="8" customWidth="1"/>
    <col min="12300" max="12301" width="14" style="8" bestFit="1" customWidth="1"/>
    <col min="12302" max="12308" width="12.875" style="8" customWidth="1"/>
    <col min="12309" max="12309" width="16.75" style="8" customWidth="1"/>
    <col min="12310" max="12310" width="10.625" style="8" customWidth="1"/>
    <col min="12311" max="12311" width="11.25" style="8" customWidth="1"/>
    <col min="12312" max="12312" width="10.25" style="8" customWidth="1"/>
    <col min="12313" max="12313" width="10.875" style="8" customWidth="1"/>
    <col min="12314" max="12314" width="8.75" style="8"/>
    <col min="12315" max="12315" width="10.125" style="8" customWidth="1"/>
    <col min="12316" max="12333" width="8.75" style="8"/>
    <col min="12334" max="12334" width="11.375" style="8" bestFit="1" customWidth="1"/>
    <col min="12335" max="12544" width="8.75" style="8"/>
    <col min="12545" max="12545" width="17.125" style="8" customWidth="1"/>
    <col min="12546" max="12546" width="14.5" style="8" customWidth="1"/>
    <col min="12547" max="12547" width="14.625" style="8" customWidth="1"/>
    <col min="12548" max="12548" width="9.875" style="8" customWidth="1"/>
    <col min="12549" max="12549" width="9.25" style="8" customWidth="1"/>
    <col min="12550" max="12550" width="14" style="8" customWidth="1"/>
    <col min="12551" max="12551" width="12.875" style="8" customWidth="1"/>
    <col min="12552" max="12552" width="14" style="8" customWidth="1"/>
    <col min="12553" max="12553" width="12.875" style="8" customWidth="1"/>
    <col min="12554" max="12555" width="14" style="8" customWidth="1"/>
    <col min="12556" max="12557" width="14" style="8" bestFit="1" customWidth="1"/>
    <col min="12558" max="12564" width="12.875" style="8" customWidth="1"/>
    <col min="12565" max="12565" width="16.75" style="8" customWidth="1"/>
    <col min="12566" max="12566" width="10.625" style="8" customWidth="1"/>
    <col min="12567" max="12567" width="11.25" style="8" customWidth="1"/>
    <col min="12568" max="12568" width="10.25" style="8" customWidth="1"/>
    <col min="12569" max="12569" width="10.875" style="8" customWidth="1"/>
    <col min="12570" max="12570" width="8.75" style="8"/>
    <col min="12571" max="12571" width="10.125" style="8" customWidth="1"/>
    <col min="12572" max="12589" width="8.75" style="8"/>
    <col min="12590" max="12590" width="11.375" style="8" bestFit="1" customWidth="1"/>
    <col min="12591" max="12800" width="8.75" style="8"/>
    <col min="12801" max="12801" width="17.125" style="8" customWidth="1"/>
    <col min="12802" max="12802" width="14.5" style="8" customWidth="1"/>
    <col min="12803" max="12803" width="14.625" style="8" customWidth="1"/>
    <col min="12804" max="12804" width="9.875" style="8" customWidth="1"/>
    <col min="12805" max="12805" width="9.25" style="8" customWidth="1"/>
    <col min="12806" max="12806" width="14" style="8" customWidth="1"/>
    <col min="12807" max="12807" width="12.875" style="8" customWidth="1"/>
    <col min="12808" max="12808" width="14" style="8" customWidth="1"/>
    <col min="12809" max="12809" width="12.875" style="8" customWidth="1"/>
    <col min="12810" max="12811" width="14" style="8" customWidth="1"/>
    <col min="12812" max="12813" width="14" style="8" bestFit="1" customWidth="1"/>
    <col min="12814" max="12820" width="12.875" style="8" customWidth="1"/>
    <col min="12821" max="12821" width="16.75" style="8" customWidth="1"/>
    <col min="12822" max="12822" width="10.625" style="8" customWidth="1"/>
    <col min="12823" max="12823" width="11.25" style="8" customWidth="1"/>
    <col min="12824" max="12824" width="10.25" style="8" customWidth="1"/>
    <col min="12825" max="12825" width="10.875" style="8" customWidth="1"/>
    <col min="12826" max="12826" width="8.75" style="8"/>
    <col min="12827" max="12827" width="10.125" style="8" customWidth="1"/>
    <col min="12828" max="12845" width="8.75" style="8"/>
    <col min="12846" max="12846" width="11.375" style="8" bestFit="1" customWidth="1"/>
    <col min="12847" max="13056" width="8.75" style="8"/>
    <col min="13057" max="13057" width="17.125" style="8" customWidth="1"/>
    <col min="13058" max="13058" width="14.5" style="8" customWidth="1"/>
    <col min="13059" max="13059" width="14.625" style="8" customWidth="1"/>
    <col min="13060" max="13060" width="9.875" style="8" customWidth="1"/>
    <col min="13061" max="13061" width="9.25" style="8" customWidth="1"/>
    <col min="13062" max="13062" width="14" style="8" customWidth="1"/>
    <col min="13063" max="13063" width="12.875" style="8" customWidth="1"/>
    <col min="13064" max="13064" width="14" style="8" customWidth="1"/>
    <col min="13065" max="13065" width="12.875" style="8" customWidth="1"/>
    <col min="13066" max="13067" width="14" style="8" customWidth="1"/>
    <col min="13068" max="13069" width="14" style="8" bestFit="1" customWidth="1"/>
    <col min="13070" max="13076" width="12.875" style="8" customWidth="1"/>
    <col min="13077" max="13077" width="16.75" style="8" customWidth="1"/>
    <col min="13078" max="13078" width="10.625" style="8" customWidth="1"/>
    <col min="13079" max="13079" width="11.25" style="8" customWidth="1"/>
    <col min="13080" max="13080" width="10.25" style="8" customWidth="1"/>
    <col min="13081" max="13081" width="10.875" style="8" customWidth="1"/>
    <col min="13082" max="13082" width="8.75" style="8"/>
    <col min="13083" max="13083" width="10.125" style="8" customWidth="1"/>
    <col min="13084" max="13101" width="8.75" style="8"/>
    <col min="13102" max="13102" width="11.375" style="8" bestFit="1" customWidth="1"/>
    <col min="13103" max="13312" width="8.75" style="8"/>
    <col min="13313" max="13313" width="17.125" style="8" customWidth="1"/>
    <col min="13314" max="13314" width="14.5" style="8" customWidth="1"/>
    <col min="13315" max="13315" width="14.625" style="8" customWidth="1"/>
    <col min="13316" max="13316" width="9.875" style="8" customWidth="1"/>
    <col min="13317" max="13317" width="9.25" style="8" customWidth="1"/>
    <col min="13318" max="13318" width="14" style="8" customWidth="1"/>
    <col min="13319" max="13319" width="12.875" style="8" customWidth="1"/>
    <col min="13320" max="13320" width="14" style="8" customWidth="1"/>
    <col min="13321" max="13321" width="12.875" style="8" customWidth="1"/>
    <col min="13322" max="13323" width="14" style="8" customWidth="1"/>
    <col min="13324" max="13325" width="14" style="8" bestFit="1" customWidth="1"/>
    <col min="13326" max="13332" width="12.875" style="8" customWidth="1"/>
    <col min="13333" max="13333" width="16.75" style="8" customWidth="1"/>
    <col min="13334" max="13334" width="10.625" style="8" customWidth="1"/>
    <col min="13335" max="13335" width="11.25" style="8" customWidth="1"/>
    <col min="13336" max="13336" width="10.25" style="8" customWidth="1"/>
    <col min="13337" max="13337" width="10.875" style="8" customWidth="1"/>
    <col min="13338" max="13338" width="8.75" style="8"/>
    <col min="13339" max="13339" width="10.125" style="8" customWidth="1"/>
    <col min="13340" max="13357" width="8.75" style="8"/>
    <col min="13358" max="13358" width="11.375" style="8" bestFit="1" customWidth="1"/>
    <col min="13359" max="13568" width="8.75" style="8"/>
    <col min="13569" max="13569" width="17.125" style="8" customWidth="1"/>
    <col min="13570" max="13570" width="14.5" style="8" customWidth="1"/>
    <col min="13571" max="13571" width="14.625" style="8" customWidth="1"/>
    <col min="13572" max="13572" width="9.875" style="8" customWidth="1"/>
    <col min="13573" max="13573" width="9.25" style="8" customWidth="1"/>
    <col min="13574" max="13574" width="14" style="8" customWidth="1"/>
    <col min="13575" max="13575" width="12.875" style="8" customWidth="1"/>
    <col min="13576" max="13576" width="14" style="8" customWidth="1"/>
    <col min="13577" max="13577" width="12.875" style="8" customWidth="1"/>
    <col min="13578" max="13579" width="14" style="8" customWidth="1"/>
    <col min="13580" max="13581" width="14" style="8" bestFit="1" customWidth="1"/>
    <col min="13582" max="13588" width="12.875" style="8" customWidth="1"/>
    <col min="13589" max="13589" width="16.75" style="8" customWidth="1"/>
    <col min="13590" max="13590" width="10.625" style="8" customWidth="1"/>
    <col min="13591" max="13591" width="11.25" style="8" customWidth="1"/>
    <col min="13592" max="13592" width="10.25" style="8" customWidth="1"/>
    <col min="13593" max="13593" width="10.875" style="8" customWidth="1"/>
    <col min="13594" max="13594" width="8.75" style="8"/>
    <col min="13595" max="13595" width="10.125" style="8" customWidth="1"/>
    <col min="13596" max="13613" width="8.75" style="8"/>
    <col min="13614" max="13614" width="11.375" style="8" bestFit="1" customWidth="1"/>
    <col min="13615" max="13824" width="8.75" style="8"/>
    <col min="13825" max="13825" width="17.125" style="8" customWidth="1"/>
    <col min="13826" max="13826" width="14.5" style="8" customWidth="1"/>
    <col min="13827" max="13827" width="14.625" style="8" customWidth="1"/>
    <col min="13828" max="13828" width="9.875" style="8" customWidth="1"/>
    <col min="13829" max="13829" width="9.25" style="8" customWidth="1"/>
    <col min="13830" max="13830" width="14" style="8" customWidth="1"/>
    <col min="13831" max="13831" width="12.875" style="8" customWidth="1"/>
    <col min="13832" max="13832" width="14" style="8" customWidth="1"/>
    <col min="13833" max="13833" width="12.875" style="8" customWidth="1"/>
    <col min="13834" max="13835" width="14" style="8" customWidth="1"/>
    <col min="13836" max="13837" width="14" style="8" bestFit="1" customWidth="1"/>
    <col min="13838" max="13844" width="12.875" style="8" customWidth="1"/>
    <col min="13845" max="13845" width="16.75" style="8" customWidth="1"/>
    <col min="13846" max="13846" width="10.625" style="8" customWidth="1"/>
    <col min="13847" max="13847" width="11.25" style="8" customWidth="1"/>
    <col min="13848" max="13848" width="10.25" style="8" customWidth="1"/>
    <col min="13849" max="13849" width="10.875" style="8" customWidth="1"/>
    <col min="13850" max="13850" width="8.75" style="8"/>
    <col min="13851" max="13851" width="10.125" style="8" customWidth="1"/>
    <col min="13852" max="13869" width="8.75" style="8"/>
    <col min="13870" max="13870" width="11.375" style="8" bestFit="1" customWidth="1"/>
    <col min="13871" max="14080" width="8.75" style="8"/>
    <col min="14081" max="14081" width="17.125" style="8" customWidth="1"/>
    <col min="14082" max="14082" width="14.5" style="8" customWidth="1"/>
    <col min="14083" max="14083" width="14.625" style="8" customWidth="1"/>
    <col min="14084" max="14084" width="9.875" style="8" customWidth="1"/>
    <col min="14085" max="14085" width="9.25" style="8" customWidth="1"/>
    <col min="14086" max="14086" width="14" style="8" customWidth="1"/>
    <col min="14087" max="14087" width="12.875" style="8" customWidth="1"/>
    <col min="14088" max="14088" width="14" style="8" customWidth="1"/>
    <col min="14089" max="14089" width="12.875" style="8" customWidth="1"/>
    <col min="14090" max="14091" width="14" style="8" customWidth="1"/>
    <col min="14092" max="14093" width="14" style="8" bestFit="1" customWidth="1"/>
    <col min="14094" max="14100" width="12.875" style="8" customWidth="1"/>
    <col min="14101" max="14101" width="16.75" style="8" customWidth="1"/>
    <col min="14102" max="14102" width="10.625" style="8" customWidth="1"/>
    <col min="14103" max="14103" width="11.25" style="8" customWidth="1"/>
    <col min="14104" max="14104" width="10.25" style="8" customWidth="1"/>
    <col min="14105" max="14105" width="10.875" style="8" customWidth="1"/>
    <col min="14106" max="14106" width="8.75" style="8"/>
    <col min="14107" max="14107" width="10.125" style="8" customWidth="1"/>
    <col min="14108" max="14125" width="8.75" style="8"/>
    <col min="14126" max="14126" width="11.375" style="8" bestFit="1" customWidth="1"/>
    <col min="14127" max="14336" width="8.75" style="8"/>
    <col min="14337" max="14337" width="17.125" style="8" customWidth="1"/>
    <col min="14338" max="14338" width="14.5" style="8" customWidth="1"/>
    <col min="14339" max="14339" width="14.625" style="8" customWidth="1"/>
    <col min="14340" max="14340" width="9.875" style="8" customWidth="1"/>
    <col min="14341" max="14341" width="9.25" style="8" customWidth="1"/>
    <col min="14342" max="14342" width="14" style="8" customWidth="1"/>
    <col min="14343" max="14343" width="12.875" style="8" customWidth="1"/>
    <col min="14344" max="14344" width="14" style="8" customWidth="1"/>
    <col min="14345" max="14345" width="12.875" style="8" customWidth="1"/>
    <col min="14346" max="14347" width="14" style="8" customWidth="1"/>
    <col min="14348" max="14349" width="14" style="8" bestFit="1" customWidth="1"/>
    <col min="14350" max="14356" width="12.875" style="8" customWidth="1"/>
    <col min="14357" max="14357" width="16.75" style="8" customWidth="1"/>
    <col min="14358" max="14358" width="10.625" style="8" customWidth="1"/>
    <col min="14359" max="14359" width="11.25" style="8" customWidth="1"/>
    <col min="14360" max="14360" width="10.25" style="8" customWidth="1"/>
    <col min="14361" max="14361" width="10.875" style="8" customWidth="1"/>
    <col min="14362" max="14362" width="8.75" style="8"/>
    <col min="14363" max="14363" width="10.125" style="8" customWidth="1"/>
    <col min="14364" max="14381" width="8.75" style="8"/>
    <col min="14382" max="14382" width="11.375" style="8" bestFit="1" customWidth="1"/>
    <col min="14383" max="14592" width="8.75" style="8"/>
    <col min="14593" max="14593" width="17.125" style="8" customWidth="1"/>
    <col min="14594" max="14594" width="14.5" style="8" customWidth="1"/>
    <col min="14595" max="14595" width="14.625" style="8" customWidth="1"/>
    <col min="14596" max="14596" width="9.875" style="8" customWidth="1"/>
    <col min="14597" max="14597" width="9.25" style="8" customWidth="1"/>
    <col min="14598" max="14598" width="14" style="8" customWidth="1"/>
    <col min="14599" max="14599" width="12.875" style="8" customWidth="1"/>
    <col min="14600" max="14600" width="14" style="8" customWidth="1"/>
    <col min="14601" max="14601" width="12.875" style="8" customWidth="1"/>
    <col min="14602" max="14603" width="14" style="8" customWidth="1"/>
    <col min="14604" max="14605" width="14" style="8" bestFit="1" customWidth="1"/>
    <col min="14606" max="14612" width="12.875" style="8" customWidth="1"/>
    <col min="14613" max="14613" width="16.75" style="8" customWidth="1"/>
    <col min="14614" max="14614" width="10.625" style="8" customWidth="1"/>
    <col min="14615" max="14615" width="11.25" style="8" customWidth="1"/>
    <col min="14616" max="14616" width="10.25" style="8" customWidth="1"/>
    <col min="14617" max="14617" width="10.875" style="8" customWidth="1"/>
    <col min="14618" max="14618" width="8.75" style="8"/>
    <col min="14619" max="14619" width="10.125" style="8" customWidth="1"/>
    <col min="14620" max="14637" width="8.75" style="8"/>
    <col min="14638" max="14638" width="11.375" style="8" bestFit="1" customWidth="1"/>
    <col min="14639" max="14848" width="8.75" style="8"/>
    <col min="14849" max="14849" width="17.125" style="8" customWidth="1"/>
    <col min="14850" max="14850" width="14.5" style="8" customWidth="1"/>
    <col min="14851" max="14851" width="14.625" style="8" customWidth="1"/>
    <col min="14852" max="14852" width="9.875" style="8" customWidth="1"/>
    <col min="14853" max="14853" width="9.25" style="8" customWidth="1"/>
    <col min="14854" max="14854" width="14" style="8" customWidth="1"/>
    <col min="14855" max="14855" width="12.875" style="8" customWidth="1"/>
    <col min="14856" max="14856" width="14" style="8" customWidth="1"/>
    <col min="14857" max="14857" width="12.875" style="8" customWidth="1"/>
    <col min="14858" max="14859" width="14" style="8" customWidth="1"/>
    <col min="14860" max="14861" width="14" style="8" bestFit="1" customWidth="1"/>
    <col min="14862" max="14868" width="12.875" style="8" customWidth="1"/>
    <col min="14869" max="14869" width="16.75" style="8" customWidth="1"/>
    <col min="14870" max="14870" width="10.625" style="8" customWidth="1"/>
    <col min="14871" max="14871" width="11.25" style="8" customWidth="1"/>
    <col min="14872" max="14872" width="10.25" style="8" customWidth="1"/>
    <col min="14873" max="14873" width="10.875" style="8" customWidth="1"/>
    <col min="14874" max="14874" width="8.75" style="8"/>
    <col min="14875" max="14875" width="10.125" style="8" customWidth="1"/>
    <col min="14876" max="14893" width="8.75" style="8"/>
    <col min="14894" max="14894" width="11.375" style="8" bestFit="1" customWidth="1"/>
    <col min="14895" max="15104" width="8.75" style="8"/>
    <col min="15105" max="15105" width="17.125" style="8" customWidth="1"/>
    <col min="15106" max="15106" width="14.5" style="8" customWidth="1"/>
    <col min="15107" max="15107" width="14.625" style="8" customWidth="1"/>
    <col min="15108" max="15108" width="9.875" style="8" customWidth="1"/>
    <col min="15109" max="15109" width="9.25" style="8" customWidth="1"/>
    <col min="15110" max="15110" width="14" style="8" customWidth="1"/>
    <col min="15111" max="15111" width="12.875" style="8" customWidth="1"/>
    <col min="15112" max="15112" width="14" style="8" customWidth="1"/>
    <col min="15113" max="15113" width="12.875" style="8" customWidth="1"/>
    <col min="15114" max="15115" width="14" style="8" customWidth="1"/>
    <col min="15116" max="15117" width="14" style="8" bestFit="1" customWidth="1"/>
    <col min="15118" max="15124" width="12.875" style="8" customWidth="1"/>
    <col min="15125" max="15125" width="16.75" style="8" customWidth="1"/>
    <col min="15126" max="15126" width="10.625" style="8" customWidth="1"/>
    <col min="15127" max="15127" width="11.25" style="8" customWidth="1"/>
    <col min="15128" max="15128" width="10.25" style="8" customWidth="1"/>
    <col min="15129" max="15129" width="10.875" style="8" customWidth="1"/>
    <col min="15130" max="15130" width="8.75" style="8"/>
    <col min="15131" max="15131" width="10.125" style="8" customWidth="1"/>
    <col min="15132" max="15149" width="8.75" style="8"/>
    <col min="15150" max="15150" width="11.375" style="8" bestFit="1" customWidth="1"/>
    <col min="15151" max="15360" width="8.75" style="8"/>
    <col min="15361" max="15361" width="17.125" style="8" customWidth="1"/>
    <col min="15362" max="15362" width="14.5" style="8" customWidth="1"/>
    <col min="15363" max="15363" width="14.625" style="8" customWidth="1"/>
    <col min="15364" max="15364" width="9.875" style="8" customWidth="1"/>
    <col min="15365" max="15365" width="9.25" style="8" customWidth="1"/>
    <col min="15366" max="15366" width="14" style="8" customWidth="1"/>
    <col min="15367" max="15367" width="12.875" style="8" customWidth="1"/>
    <col min="15368" max="15368" width="14" style="8" customWidth="1"/>
    <col min="15369" max="15369" width="12.875" style="8" customWidth="1"/>
    <col min="15370" max="15371" width="14" style="8" customWidth="1"/>
    <col min="15372" max="15373" width="14" style="8" bestFit="1" customWidth="1"/>
    <col min="15374" max="15380" width="12.875" style="8" customWidth="1"/>
    <col min="15381" max="15381" width="16.75" style="8" customWidth="1"/>
    <col min="15382" max="15382" width="10.625" style="8" customWidth="1"/>
    <col min="15383" max="15383" width="11.25" style="8" customWidth="1"/>
    <col min="15384" max="15384" width="10.25" style="8" customWidth="1"/>
    <col min="15385" max="15385" width="10.875" style="8" customWidth="1"/>
    <col min="15386" max="15386" width="8.75" style="8"/>
    <col min="15387" max="15387" width="10.125" style="8" customWidth="1"/>
    <col min="15388" max="15405" width="8.75" style="8"/>
    <col min="15406" max="15406" width="11.375" style="8" bestFit="1" customWidth="1"/>
    <col min="15407" max="15616" width="8.75" style="8"/>
    <col min="15617" max="15617" width="17.125" style="8" customWidth="1"/>
    <col min="15618" max="15618" width="14.5" style="8" customWidth="1"/>
    <col min="15619" max="15619" width="14.625" style="8" customWidth="1"/>
    <col min="15620" max="15620" width="9.875" style="8" customWidth="1"/>
    <col min="15621" max="15621" width="9.25" style="8" customWidth="1"/>
    <col min="15622" max="15622" width="14" style="8" customWidth="1"/>
    <col min="15623" max="15623" width="12.875" style="8" customWidth="1"/>
    <col min="15624" max="15624" width="14" style="8" customWidth="1"/>
    <col min="15625" max="15625" width="12.875" style="8" customWidth="1"/>
    <col min="15626" max="15627" width="14" style="8" customWidth="1"/>
    <col min="15628" max="15629" width="14" style="8" bestFit="1" customWidth="1"/>
    <col min="15630" max="15636" width="12.875" style="8" customWidth="1"/>
    <col min="15637" max="15637" width="16.75" style="8" customWidth="1"/>
    <col min="15638" max="15638" width="10.625" style="8" customWidth="1"/>
    <col min="15639" max="15639" width="11.25" style="8" customWidth="1"/>
    <col min="15640" max="15640" width="10.25" style="8" customWidth="1"/>
    <col min="15641" max="15641" width="10.875" style="8" customWidth="1"/>
    <col min="15642" max="15642" width="8.75" style="8"/>
    <col min="15643" max="15643" width="10.125" style="8" customWidth="1"/>
    <col min="15644" max="15661" width="8.75" style="8"/>
    <col min="15662" max="15662" width="11.375" style="8" bestFit="1" customWidth="1"/>
    <col min="15663" max="15872" width="8.75" style="8"/>
    <col min="15873" max="15873" width="17.125" style="8" customWidth="1"/>
    <col min="15874" max="15874" width="14.5" style="8" customWidth="1"/>
    <col min="15875" max="15875" width="14.625" style="8" customWidth="1"/>
    <col min="15876" max="15876" width="9.875" style="8" customWidth="1"/>
    <col min="15877" max="15877" width="9.25" style="8" customWidth="1"/>
    <col min="15878" max="15878" width="14" style="8" customWidth="1"/>
    <col min="15879" max="15879" width="12.875" style="8" customWidth="1"/>
    <col min="15880" max="15880" width="14" style="8" customWidth="1"/>
    <col min="15881" max="15881" width="12.875" style="8" customWidth="1"/>
    <col min="15882" max="15883" width="14" style="8" customWidth="1"/>
    <col min="15884" max="15885" width="14" style="8" bestFit="1" customWidth="1"/>
    <col min="15886" max="15892" width="12.875" style="8" customWidth="1"/>
    <col min="15893" max="15893" width="16.75" style="8" customWidth="1"/>
    <col min="15894" max="15894" width="10.625" style="8" customWidth="1"/>
    <col min="15895" max="15895" width="11.25" style="8" customWidth="1"/>
    <col min="15896" max="15896" width="10.25" style="8" customWidth="1"/>
    <col min="15897" max="15897" width="10.875" style="8" customWidth="1"/>
    <col min="15898" max="15898" width="8.75" style="8"/>
    <col min="15899" max="15899" width="10.125" style="8" customWidth="1"/>
    <col min="15900" max="15917" width="8.75" style="8"/>
    <col min="15918" max="15918" width="11.375" style="8" bestFit="1" customWidth="1"/>
    <col min="15919" max="16128" width="8.75" style="8"/>
    <col min="16129" max="16129" width="17.125" style="8" customWidth="1"/>
    <col min="16130" max="16130" width="14.5" style="8" customWidth="1"/>
    <col min="16131" max="16131" width="14.625" style="8" customWidth="1"/>
    <col min="16132" max="16132" width="9.875" style="8" customWidth="1"/>
    <col min="16133" max="16133" width="9.25" style="8" customWidth="1"/>
    <col min="16134" max="16134" width="14" style="8" customWidth="1"/>
    <col min="16135" max="16135" width="12.875" style="8" customWidth="1"/>
    <col min="16136" max="16136" width="14" style="8" customWidth="1"/>
    <col min="16137" max="16137" width="12.875" style="8" customWidth="1"/>
    <col min="16138" max="16139" width="14" style="8" customWidth="1"/>
    <col min="16140" max="16141" width="14" style="8" bestFit="1" customWidth="1"/>
    <col min="16142" max="16148" width="12.875" style="8" customWidth="1"/>
    <col min="16149" max="16149" width="16.75" style="8" customWidth="1"/>
    <col min="16150" max="16150" width="10.625" style="8" customWidth="1"/>
    <col min="16151" max="16151" width="11.25" style="8" customWidth="1"/>
    <col min="16152" max="16152" width="10.25" style="8" customWidth="1"/>
    <col min="16153" max="16153" width="10.875" style="8" customWidth="1"/>
    <col min="16154" max="16154" width="8.75" style="8"/>
    <col min="16155" max="16155" width="10.125" style="8" customWidth="1"/>
    <col min="16156" max="16173" width="8.75" style="8"/>
    <col min="16174" max="16174" width="11.375" style="8" bestFit="1" customWidth="1"/>
    <col min="16175" max="16384" width="8.75" style="8"/>
  </cols>
  <sheetData>
    <row r="1" spans="1:64" x14ac:dyDescent="0.2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18" t="s">
        <v>10</v>
      </c>
      <c r="L1" s="19" t="s">
        <v>191</v>
      </c>
      <c r="M1" s="19" t="s">
        <v>190</v>
      </c>
      <c r="N1" s="23" t="s">
        <v>0</v>
      </c>
      <c r="O1" s="23" t="s">
        <v>72</v>
      </c>
      <c r="P1" s="23" t="s">
        <v>2</v>
      </c>
      <c r="Q1" s="23" t="s">
        <v>3</v>
      </c>
      <c r="R1" s="23" t="s">
        <v>4</v>
      </c>
      <c r="S1" s="23" t="s">
        <v>5</v>
      </c>
      <c r="T1" s="23" t="s">
        <v>6</v>
      </c>
      <c r="U1" s="23" t="s">
        <v>7</v>
      </c>
      <c r="V1" s="23" t="s">
        <v>8</v>
      </c>
      <c r="W1" s="23" t="s">
        <v>9</v>
      </c>
      <c r="X1" s="18"/>
      <c r="AJ1" s="8" t="s">
        <v>193</v>
      </c>
    </row>
    <row r="2" spans="1:64" x14ac:dyDescent="0.2">
      <c r="A2" s="60" t="s">
        <v>170</v>
      </c>
      <c r="B2" s="20">
        <f t="shared" ref="B2:B23" si="0">B65</f>
        <v>-24.119343999999998</v>
      </c>
      <c r="C2" s="20">
        <f>C65+K2-M2</f>
        <v>110.72177623516707</v>
      </c>
      <c r="D2" s="20">
        <f t="shared" ref="D2:J11" si="1">D65</f>
        <v>47.564990000000002</v>
      </c>
      <c r="E2" s="20">
        <f t="shared" si="1"/>
        <v>59.509990000000002</v>
      </c>
      <c r="F2" s="20">
        <f t="shared" si="1"/>
        <v>69.708631000000011</v>
      </c>
      <c r="G2" s="20">
        <f t="shared" si="1"/>
        <v>78.055796999999998</v>
      </c>
      <c r="H2" s="20">
        <f t="shared" si="1"/>
        <v>89.840733999999998</v>
      </c>
      <c r="I2" s="20">
        <f t="shared" si="1"/>
        <v>98.264347999999998</v>
      </c>
      <c r="J2" s="20">
        <f t="shared" si="1"/>
        <v>110.80182000000001</v>
      </c>
      <c r="K2" s="20">
        <f t="shared" ref="K2:K23" si="2">LN(L2)*1.987</f>
        <v>5.7431686829396789</v>
      </c>
      <c r="L2" s="4">
        <v>18</v>
      </c>
      <c r="M2" s="62">
        <f>1.987*LN(2)</f>
        <v>1.3772834477726112</v>
      </c>
      <c r="N2" s="8" t="s">
        <v>73</v>
      </c>
      <c r="O2" s="20">
        <f>B23-5*B29-B26</f>
        <v>-37.535798</v>
      </c>
      <c r="P2" s="20">
        <f t="shared" ref="P2:W2" si="3">C23-5*C29-C26</f>
        <v>29.116280447772613</v>
      </c>
      <c r="Q2" s="20">
        <f t="shared" si="3"/>
        <v>4.7002089999999992</v>
      </c>
      <c r="R2" s="20">
        <f t="shared" si="3"/>
        <v>4.694163999999998</v>
      </c>
      <c r="S2" s="20">
        <f t="shared" si="3"/>
        <v>4.9724560000000002</v>
      </c>
      <c r="T2" s="20">
        <f t="shared" si="3"/>
        <v>5.4347469999999962</v>
      </c>
      <c r="U2" s="20">
        <f t="shared" si="3"/>
        <v>5.8270120000000016</v>
      </c>
      <c r="V2" s="20">
        <f t="shared" si="3"/>
        <v>6.3362379999999998</v>
      </c>
      <c r="W2" s="20">
        <f t="shared" si="3"/>
        <v>6.7045699999999968</v>
      </c>
      <c r="Y2" s="8" t="s">
        <v>74</v>
      </c>
      <c r="Z2" s="4">
        <v>-37.9</v>
      </c>
      <c r="AA2" s="4">
        <v>29.1</v>
      </c>
      <c r="AB2" s="4">
        <v>4.3</v>
      </c>
      <c r="AC2" s="4">
        <v>4.5</v>
      </c>
      <c r="AD2" s="4">
        <v>4.82</v>
      </c>
      <c r="AE2" s="4">
        <v>5.23</v>
      </c>
      <c r="AF2" s="4">
        <v>6.02</v>
      </c>
      <c r="AG2" s="4">
        <v>6.61</v>
      </c>
      <c r="AH2" s="4">
        <v>7.44</v>
      </c>
      <c r="AI2" s="4"/>
      <c r="AJ2" s="20">
        <f>O2-Z2</f>
        <v>0.3642019999999988</v>
      </c>
      <c r="AK2" s="20">
        <f t="shared" ref="AJ2:AQ4" si="4">P2-AA2</f>
        <v>1.628044777261195E-2</v>
      </c>
      <c r="AL2" s="20">
        <f t="shared" si="4"/>
        <v>0.40020899999999937</v>
      </c>
      <c r="AM2" s="20">
        <f t="shared" si="4"/>
        <v>0.194163999999998</v>
      </c>
      <c r="AN2" s="20">
        <f t="shared" si="4"/>
        <v>0.15245599999999992</v>
      </c>
      <c r="AO2" s="20">
        <f t="shared" si="4"/>
        <v>0.20474699999999579</v>
      </c>
      <c r="AP2" s="20">
        <f t="shared" si="4"/>
        <v>-0.19298799999999794</v>
      </c>
      <c r="AQ2" s="20">
        <f t="shared" si="4"/>
        <v>-0.2737620000000005</v>
      </c>
      <c r="AR2" s="20">
        <f>W2-AH2</f>
        <v>-0.73543000000000358</v>
      </c>
      <c r="AT2" s="22"/>
      <c r="AU2" s="22"/>
      <c r="AV2" s="22"/>
      <c r="AW2" s="22"/>
      <c r="AX2" s="22"/>
      <c r="AY2" s="22"/>
      <c r="AZ2" s="22"/>
      <c r="BA2" s="22"/>
      <c r="BB2" s="22"/>
      <c r="BD2" s="11"/>
    </row>
    <row r="3" spans="1:64" x14ac:dyDescent="0.2">
      <c r="A3" s="60" t="s">
        <v>169</v>
      </c>
      <c r="B3" s="20">
        <f t="shared" si="0"/>
        <v>-15.356492000000001</v>
      </c>
      <c r="C3" s="20">
        <f>C66+K3-M3</f>
        <v>103.18625416981092</v>
      </c>
      <c r="D3" s="20">
        <f t="shared" si="1"/>
        <v>40.701393000000003</v>
      </c>
      <c r="E3" s="20">
        <f t="shared" si="1"/>
        <v>50.716080999999996</v>
      </c>
      <c r="F3" s="20">
        <f t="shared" si="1"/>
        <v>59.624662000000001</v>
      </c>
      <c r="G3" s="20">
        <f t="shared" si="1"/>
        <v>67.075952999999998</v>
      </c>
      <c r="H3" s="20">
        <f t="shared" si="1"/>
        <v>77.616220999999996</v>
      </c>
      <c r="I3" s="20">
        <f t="shared" si="1"/>
        <v>85.127236999999994</v>
      </c>
      <c r="J3" s="20">
        <f t="shared" si="1"/>
        <v>96.178750999999991</v>
      </c>
      <c r="K3" s="20">
        <f t="shared" si="2"/>
        <v>3.5602260653561455</v>
      </c>
      <c r="L3" s="4">
        <v>6</v>
      </c>
      <c r="M3" s="62">
        <f>1.987*LN(4)</f>
        <v>2.7545668955452225</v>
      </c>
      <c r="N3" s="60" t="s">
        <v>233</v>
      </c>
      <c r="O3" s="20">
        <f>B22-5*B29-B27-B26</f>
        <v>0.57816099999999937</v>
      </c>
      <c r="P3" s="20">
        <f t="shared" ref="O3:W3" si="5">C22-5*C29-C27-C26</f>
        <v>11.036959</v>
      </c>
      <c r="Q3" s="20">
        <f t="shared" si="5"/>
        <v>2.6030759999999975</v>
      </c>
      <c r="R3" s="20">
        <f t="shared" si="5"/>
        <v>2.2208149999999982</v>
      </c>
      <c r="S3" s="20">
        <f t="shared" si="5"/>
        <v>2.3262310000000008</v>
      </c>
      <c r="T3" s="20">
        <f t="shared" si="5"/>
        <v>2.6162589999999977</v>
      </c>
      <c r="U3" s="20">
        <f t="shared" si="5"/>
        <v>3.0273809999999948</v>
      </c>
      <c r="V3" s="20">
        <f t="shared" si="5"/>
        <v>3.3919550000000012</v>
      </c>
      <c r="W3" s="20">
        <f t="shared" si="5"/>
        <v>3.258024000000006</v>
      </c>
      <c r="Y3" s="8" t="s">
        <v>75</v>
      </c>
      <c r="Z3" s="4">
        <v>-1.98</v>
      </c>
      <c r="AA3" s="4">
        <v>10.7</v>
      </c>
      <c r="AB3" s="4">
        <v>2.85</v>
      </c>
      <c r="AC3" s="4">
        <v>2.92</v>
      </c>
      <c r="AD3" s="4">
        <v>3.02</v>
      </c>
      <c r="AE3" s="4">
        <v>3.09</v>
      </c>
      <c r="AF3" s="4">
        <v>3.48</v>
      </c>
      <c r="AG3" s="4">
        <v>3.66</v>
      </c>
      <c r="AH3" s="4">
        <v>3.23</v>
      </c>
      <c r="AI3" s="4"/>
      <c r="AJ3" s="20">
        <f>O3-Z3</f>
        <v>2.5581609999999992</v>
      </c>
      <c r="AK3" s="20">
        <f>P3-AA3</f>
        <v>0.33695900000000023</v>
      </c>
      <c r="AL3" s="20">
        <f t="shared" si="4"/>
        <v>-0.24692400000000259</v>
      </c>
      <c r="AM3" s="20">
        <f t="shared" si="4"/>
        <v>-0.69918500000000172</v>
      </c>
      <c r="AN3" s="20">
        <f t="shared" si="4"/>
        <v>-0.69376899999999919</v>
      </c>
      <c r="AO3" s="20">
        <f t="shared" si="4"/>
        <v>-0.47374100000000219</v>
      </c>
      <c r="AP3" s="20">
        <f t="shared" si="4"/>
        <v>-0.45261900000000521</v>
      </c>
      <c r="AQ3" s="20">
        <f t="shared" si="4"/>
        <v>-0.26804499999999898</v>
      </c>
      <c r="AR3" s="20">
        <f>W3-AH3</f>
        <v>2.8024000000006044E-2</v>
      </c>
      <c r="AT3" s="22"/>
      <c r="AU3" s="22"/>
      <c r="AV3" s="22"/>
      <c r="AW3" s="22"/>
      <c r="AX3" s="22"/>
      <c r="AY3" s="22"/>
      <c r="AZ3" s="22"/>
      <c r="BA3" s="22"/>
      <c r="BB3" s="22"/>
      <c r="BC3" s="11"/>
      <c r="BD3" s="22"/>
      <c r="BE3" s="22"/>
      <c r="BF3" s="22"/>
      <c r="BG3" s="22"/>
      <c r="BH3" s="22"/>
      <c r="BI3" s="22"/>
      <c r="BJ3" s="22"/>
      <c r="BK3" s="22"/>
      <c r="BL3" s="22"/>
    </row>
    <row r="4" spans="1:64" x14ac:dyDescent="0.2">
      <c r="A4" s="60" t="s">
        <v>168</v>
      </c>
      <c r="B4" s="20">
        <f t="shared" si="0"/>
        <v>-5.5496470000000002</v>
      </c>
      <c r="C4" s="20">
        <f>C67+K4-M4</f>
        <v>95.657949000000002</v>
      </c>
      <c r="D4" s="20">
        <f t="shared" si="1"/>
        <v>33.180820999999995</v>
      </c>
      <c r="E4" s="20">
        <f t="shared" si="1"/>
        <v>42.020120999999996</v>
      </c>
      <c r="F4" s="20">
        <f t="shared" si="1"/>
        <v>49.844096</v>
      </c>
      <c r="G4" s="20">
        <f t="shared" si="1"/>
        <v>56.375622</v>
      </c>
      <c r="H4" s="20">
        <f t="shared" si="1"/>
        <v>65.606718000000001</v>
      </c>
      <c r="I4" s="20">
        <f t="shared" si="1"/>
        <v>72.135854999999992</v>
      </c>
      <c r="J4" s="20">
        <f t="shared" si="1"/>
        <v>81.636908000000005</v>
      </c>
      <c r="K4" s="20">
        <f t="shared" si="2"/>
        <v>1.3772834477726112</v>
      </c>
      <c r="L4" s="4">
        <v>2</v>
      </c>
      <c r="M4" s="62">
        <f>1.987*LN(2)</f>
        <v>1.3772834477726112</v>
      </c>
      <c r="N4" s="8" t="s">
        <v>76</v>
      </c>
      <c r="O4" s="20">
        <f t="shared" ref="O4:W4" si="6">B21-5*B29-B30-B26</f>
        <v>-22.729130000000005</v>
      </c>
      <c r="P4" s="20">
        <f t="shared" si="6"/>
        <v>8.1900070653561556</v>
      </c>
      <c r="Q4" s="20">
        <f t="shared" si="6"/>
        <v>3.128145999999997</v>
      </c>
      <c r="R4" s="20">
        <f t="shared" si="6"/>
        <v>2.8027740000000003</v>
      </c>
      <c r="S4" s="20">
        <f t="shared" si="6"/>
        <v>2.8827959999999964</v>
      </c>
      <c r="T4" s="20">
        <f t="shared" si="6"/>
        <v>3.206922999999998</v>
      </c>
      <c r="U4" s="20">
        <f t="shared" si="6"/>
        <v>3.287111000000003</v>
      </c>
      <c r="V4" s="20">
        <f t="shared" si="6"/>
        <v>3.5422950000000117</v>
      </c>
      <c r="W4" s="20">
        <f t="shared" si="6"/>
        <v>3.3032849999999954</v>
      </c>
      <c r="Y4" s="8" t="s">
        <v>77</v>
      </c>
      <c r="Z4" s="4">
        <v>-22.6</v>
      </c>
      <c r="AA4" s="4">
        <v>9.6999999999999993</v>
      </c>
      <c r="AB4" s="4">
        <v>3.4</v>
      </c>
      <c r="AC4" s="4">
        <v>3.7</v>
      </c>
      <c r="AD4" s="4">
        <v>3.7</v>
      </c>
      <c r="AE4" s="4">
        <v>3.8</v>
      </c>
      <c r="AF4" s="4">
        <v>4.4000000000000004</v>
      </c>
      <c r="AG4" s="4">
        <v>4.5999999999999996</v>
      </c>
      <c r="AH4" s="4"/>
      <c r="AI4" s="4"/>
      <c r="AJ4" s="20">
        <f>O4-Z4</f>
        <v>-0.12913000000000352</v>
      </c>
      <c r="AK4" s="20">
        <f t="shared" si="4"/>
        <v>-1.5099929346438437</v>
      </c>
      <c r="AL4" s="20">
        <f t="shared" si="4"/>
        <v>-0.27185400000000293</v>
      </c>
      <c r="AM4" s="20">
        <f t="shared" si="4"/>
        <v>-0.89722599999999986</v>
      </c>
      <c r="AN4" s="20">
        <f t="shared" si="4"/>
        <v>-0.81720400000000382</v>
      </c>
      <c r="AO4" s="20">
        <f t="shared" si="4"/>
        <v>-0.59307700000000185</v>
      </c>
      <c r="AP4" s="20">
        <f t="shared" si="4"/>
        <v>-1.1128889999999974</v>
      </c>
      <c r="AQ4" s="20">
        <f t="shared" si="4"/>
        <v>-1.0577049999999879</v>
      </c>
      <c r="AR4" s="4"/>
      <c r="AT4" s="22"/>
      <c r="AU4" s="22"/>
      <c r="AV4" s="22"/>
      <c r="AW4" s="22"/>
      <c r="AX4" s="22"/>
      <c r="AY4" s="22"/>
      <c r="AZ4" s="22"/>
      <c r="BA4" s="22"/>
      <c r="BB4" s="22"/>
      <c r="BC4" s="11"/>
      <c r="BD4" s="11"/>
    </row>
    <row r="5" spans="1:64" x14ac:dyDescent="0.2">
      <c r="A5" s="8" t="s">
        <v>167</v>
      </c>
      <c r="B5" s="20">
        <f t="shared" si="0"/>
        <v>7.6686900000000007</v>
      </c>
      <c r="C5" s="20">
        <f t="shared" ref="C4:C23" si="7">C68+K5-M5</f>
        <v>95.616166447772613</v>
      </c>
      <c r="D5" s="20">
        <f t="shared" si="1"/>
        <v>35.751384999999999</v>
      </c>
      <c r="E5" s="20">
        <f t="shared" si="1"/>
        <v>45.503283000000003</v>
      </c>
      <c r="F5" s="20">
        <f t="shared" si="1"/>
        <v>54.077404000000001</v>
      </c>
      <c r="G5" s="20">
        <f t="shared" si="1"/>
        <v>61.208568999999997</v>
      </c>
      <c r="H5" s="20">
        <f t="shared" si="1"/>
        <v>71.278204000000002</v>
      </c>
      <c r="I5" s="20">
        <f t="shared" si="1"/>
        <v>78.342477000000002</v>
      </c>
      <c r="J5" s="20">
        <f t="shared" si="1"/>
        <v>88.400166999999996</v>
      </c>
      <c r="K5" s="20">
        <f t="shared" si="2"/>
        <v>1.3772834477726112</v>
      </c>
      <c r="L5" s="4">
        <v>2</v>
      </c>
      <c r="M5" s="20"/>
      <c r="N5" s="8" t="s">
        <v>78</v>
      </c>
      <c r="O5" s="20">
        <f>B20-5*B29-B26-B31-B45</f>
        <v>-25.732738999999999</v>
      </c>
      <c r="P5" s="20">
        <f t="shared" ref="P5:W5" si="8">C20-5*C29-C26-C32</f>
        <v>59.605519447772615</v>
      </c>
      <c r="Q5" s="20">
        <f t="shared" si="8"/>
        <v>7.362092999999998</v>
      </c>
      <c r="R5" s="20">
        <f t="shared" si="8"/>
        <v>8.3617509999999982</v>
      </c>
      <c r="S5" s="20">
        <f t="shared" si="8"/>
        <v>9.9673530000000028</v>
      </c>
      <c r="T5" s="20">
        <f t="shared" si="8"/>
        <v>11.844777000000001</v>
      </c>
      <c r="U5" s="20">
        <f t="shared" si="8"/>
        <v>14.396824000000002</v>
      </c>
      <c r="V5" s="20">
        <f t="shared" si="8"/>
        <v>16.616024000000007</v>
      </c>
      <c r="W5" s="20">
        <f t="shared" si="8"/>
        <v>19.540923999999997</v>
      </c>
      <c r="Z5" s="4"/>
      <c r="AA5" s="4"/>
      <c r="AB5" s="4"/>
      <c r="AC5" s="4"/>
      <c r="AD5" s="4"/>
      <c r="AE5" s="4"/>
      <c r="AF5" s="4"/>
      <c r="AG5" s="4"/>
      <c r="AH5" s="4"/>
      <c r="AI5" s="4"/>
      <c r="AJ5" s="20"/>
      <c r="AK5" s="20"/>
      <c r="AL5" s="20"/>
      <c r="AM5" s="20"/>
      <c r="AN5" s="20"/>
      <c r="AO5" s="20"/>
      <c r="AP5" s="20"/>
      <c r="AQ5" s="20"/>
      <c r="AR5" s="4"/>
      <c r="AT5" s="22"/>
      <c r="AU5" s="22"/>
      <c r="AV5" s="22"/>
      <c r="AW5" s="22"/>
      <c r="AX5" s="22"/>
      <c r="AY5" s="22"/>
      <c r="AZ5" s="22"/>
      <c r="BA5" s="22"/>
      <c r="BB5" s="22"/>
      <c r="BC5" s="11"/>
      <c r="BD5" s="11"/>
    </row>
    <row r="6" spans="1:64" x14ac:dyDescent="0.2">
      <c r="A6" s="23" t="s">
        <v>166</v>
      </c>
      <c r="B6" s="20">
        <f t="shared" si="0"/>
        <v>7.2888390000000003</v>
      </c>
      <c r="C6" s="20">
        <f t="shared" si="7"/>
        <v>105.31906500000001</v>
      </c>
      <c r="D6" s="20">
        <f t="shared" si="1"/>
        <v>42.722487000000001</v>
      </c>
      <c r="E6" s="20">
        <f t="shared" si="1"/>
        <v>53.518378000000006</v>
      </c>
      <c r="F6" s="20">
        <f t="shared" si="1"/>
        <v>62.945372000000006</v>
      </c>
      <c r="G6" s="20">
        <f t="shared" si="1"/>
        <v>70.783681000000001</v>
      </c>
      <c r="H6" s="20">
        <f t="shared" si="1"/>
        <v>81.978534999999994</v>
      </c>
      <c r="I6" s="20">
        <f t="shared" si="1"/>
        <v>90.050966000000003</v>
      </c>
      <c r="J6" s="20">
        <f t="shared" si="1"/>
        <v>101.984021</v>
      </c>
      <c r="K6" s="20">
        <f t="shared" si="2"/>
        <v>1.3772834477726112</v>
      </c>
      <c r="L6" s="21">
        <v>2</v>
      </c>
      <c r="M6" s="20">
        <f>1.987*LN(2)</f>
        <v>1.3772834477726112</v>
      </c>
      <c r="N6" s="8" t="s">
        <v>79</v>
      </c>
      <c r="O6" s="20">
        <f t="shared" ref="O6:W6" si="9">B19-5*B29-B26-B33-B46</f>
        <v>-17.922283999999998</v>
      </c>
      <c r="P6" s="20">
        <f t="shared" si="9"/>
        <v>9.9963794477726147</v>
      </c>
      <c r="Q6" s="20">
        <f t="shared" si="9"/>
        <v>2.428795999999994</v>
      </c>
      <c r="R6" s="20">
        <f t="shared" si="9"/>
        <v>2.1906969999999912</v>
      </c>
      <c r="S6" s="20">
        <f t="shared" si="9"/>
        <v>2.3594729999999977</v>
      </c>
      <c r="T6" s="20">
        <f t="shared" si="9"/>
        <v>2.2637920000000031</v>
      </c>
      <c r="U6" s="20">
        <f t="shared" si="9"/>
        <v>2.8359279999999965</v>
      </c>
      <c r="V6" s="20">
        <f t="shared" si="9"/>
        <v>3.3155120000000027</v>
      </c>
      <c r="W6" s="20" t="e">
        <f t="shared" si="9"/>
        <v>#VALUE!</v>
      </c>
      <c r="Z6" s="4"/>
      <c r="AA6" s="4"/>
      <c r="AB6" s="4"/>
      <c r="AC6" s="4"/>
      <c r="AD6" s="4"/>
      <c r="AE6" s="4"/>
      <c r="AF6" s="4"/>
      <c r="AG6" s="4"/>
      <c r="AH6" s="4"/>
      <c r="AI6" s="4"/>
      <c r="AJ6" s="63"/>
      <c r="AK6" s="63"/>
      <c r="AL6" s="63"/>
      <c r="AM6" s="63"/>
      <c r="AN6" s="63"/>
      <c r="AO6" s="63"/>
      <c r="AP6" s="63"/>
      <c r="AQ6" s="63"/>
      <c r="AR6" s="63"/>
      <c r="AT6" s="22"/>
      <c r="AU6" s="22"/>
      <c r="AV6" s="22"/>
      <c r="AW6" s="22"/>
      <c r="AX6" s="22"/>
      <c r="AY6" s="22"/>
      <c r="AZ6" s="22"/>
      <c r="BA6" s="22"/>
      <c r="BB6" s="22"/>
      <c r="BC6" s="11"/>
      <c r="BD6" s="11"/>
    </row>
    <row r="7" spans="1:64" x14ac:dyDescent="0.2">
      <c r="A7" s="23" t="s">
        <v>165</v>
      </c>
      <c r="B7" s="20">
        <f t="shared" si="0"/>
        <v>48.427419</v>
      </c>
      <c r="C7" s="20">
        <f t="shared" si="7"/>
        <v>101.993577</v>
      </c>
      <c r="D7" s="20">
        <f t="shared" si="1"/>
        <v>40.677503000000002</v>
      </c>
      <c r="E7" s="20">
        <f t="shared" si="1"/>
        <v>50.814029999999995</v>
      </c>
      <c r="F7" s="20">
        <f t="shared" si="1"/>
        <v>59.376205999999996</v>
      </c>
      <c r="G7" s="20">
        <f t="shared" si="1"/>
        <v>66.342529999999996</v>
      </c>
      <c r="H7" s="20">
        <f t="shared" si="1"/>
        <v>76.173265000000001</v>
      </c>
      <c r="I7" s="20">
        <f t="shared" si="1"/>
        <v>83.158700999999994</v>
      </c>
      <c r="J7" s="20">
        <f t="shared" si="1"/>
        <v>93.407511</v>
      </c>
      <c r="K7" s="20">
        <f t="shared" si="2"/>
        <v>1.3772834477726112</v>
      </c>
      <c r="L7" s="21">
        <v>2</v>
      </c>
      <c r="M7" s="20">
        <f>1.987*LN(2)</f>
        <v>1.3772834477726112</v>
      </c>
      <c r="N7" s="8" t="s">
        <v>204</v>
      </c>
      <c r="O7" s="20">
        <f t="shared" ref="O7:W7" si="10">B18-5*B29-B26-B34</f>
        <v>-36.776814000000002</v>
      </c>
      <c r="P7" s="20">
        <f t="shared" si="10"/>
        <v>7.0558234477726174</v>
      </c>
      <c r="Q7" s="20">
        <f t="shared" si="10"/>
        <v>2.5044249999999959</v>
      </c>
      <c r="R7" s="20">
        <f t="shared" si="10"/>
        <v>2.8867699999999967</v>
      </c>
      <c r="S7" s="20">
        <f t="shared" si="10"/>
        <v>3.3724579999999964</v>
      </c>
      <c r="T7" s="20">
        <f t="shared" si="10"/>
        <v>3.7935830000000017</v>
      </c>
      <c r="U7" s="20">
        <f t="shared" si="10"/>
        <v>3.8239199999999975</v>
      </c>
      <c r="V7" s="20">
        <f t="shared" si="10"/>
        <v>3.8527419999999921</v>
      </c>
      <c r="W7" s="20">
        <f t="shared" si="10"/>
        <v>3.179380999999994</v>
      </c>
      <c r="Z7" s="4"/>
      <c r="AA7" s="4"/>
      <c r="AB7" s="4"/>
      <c r="AC7" s="4"/>
      <c r="AD7" s="4"/>
      <c r="AE7" s="4"/>
      <c r="AF7" s="4"/>
      <c r="AG7" s="4"/>
      <c r="AH7" s="4"/>
      <c r="AI7" s="4"/>
      <c r="AJ7" s="20"/>
      <c r="AK7" s="20"/>
      <c r="AL7" s="20"/>
      <c r="AM7" s="20"/>
      <c r="AN7" s="20"/>
      <c r="AO7" s="20"/>
      <c r="AP7" s="20"/>
      <c r="AQ7" s="20"/>
      <c r="AR7" s="4"/>
      <c r="AT7" s="22"/>
      <c r="AU7" s="22"/>
      <c r="AV7" s="22"/>
      <c r="AW7" s="22"/>
      <c r="AX7" s="22"/>
      <c r="AY7" s="22"/>
      <c r="AZ7" s="22"/>
      <c r="BA7" s="22"/>
      <c r="BB7" s="22"/>
      <c r="BC7" s="11"/>
      <c r="BD7" s="11"/>
    </row>
    <row r="8" spans="1:64" x14ac:dyDescent="0.2">
      <c r="A8" s="23" t="s">
        <v>164</v>
      </c>
      <c r="B8" s="20">
        <f t="shared" si="0"/>
        <v>-19.188447999999998</v>
      </c>
      <c r="C8" s="20">
        <f t="shared" si="7"/>
        <v>101.08754261758354</v>
      </c>
      <c r="D8" s="20">
        <f t="shared" si="1"/>
        <v>39.043427000000001</v>
      </c>
      <c r="E8" s="20">
        <f t="shared" si="1"/>
        <v>49.275514000000001</v>
      </c>
      <c r="F8" s="20">
        <f t="shared" si="1"/>
        <v>58.155427000000003</v>
      </c>
      <c r="G8" s="20">
        <f t="shared" si="1"/>
        <v>65.601939999999999</v>
      </c>
      <c r="H8" s="20">
        <f t="shared" si="1"/>
        <v>76.59372900000001</v>
      </c>
      <c r="I8" s="20">
        <f t="shared" si="1"/>
        <v>84.515653</v>
      </c>
      <c r="J8" s="20">
        <f t="shared" si="1"/>
        <v>96.312534999999997</v>
      </c>
      <c r="K8" s="20">
        <f t="shared" si="2"/>
        <v>3.5602260653561455</v>
      </c>
      <c r="L8" s="21">
        <v>6</v>
      </c>
      <c r="M8" s="20">
        <f>1.987*LN(2)</f>
        <v>1.3772834477726112</v>
      </c>
      <c r="N8" s="8" t="s">
        <v>80</v>
      </c>
      <c r="O8" s="20">
        <f t="shared" ref="O8:W8" si="11">B17-5*B29-B35</f>
        <v>-32.640039000000002</v>
      </c>
      <c r="P8" s="20">
        <f t="shared" si="11"/>
        <v>33.198869447772609</v>
      </c>
      <c r="Q8" s="20">
        <f t="shared" si="11"/>
        <v>7.2254479999999965</v>
      </c>
      <c r="R8" s="20">
        <f t="shared" si="11"/>
        <v>8.2998670000000008</v>
      </c>
      <c r="S8" s="20">
        <f t="shared" si="11"/>
        <v>9.3994680000000042</v>
      </c>
      <c r="T8" s="20">
        <f t="shared" si="11"/>
        <v>10.494737999999998</v>
      </c>
      <c r="U8" s="20">
        <f t="shared" si="11"/>
        <v>11.840783999999999</v>
      </c>
      <c r="V8" s="20">
        <f t="shared" si="11"/>
        <v>12.662439000000003</v>
      </c>
      <c r="W8" s="20" t="e">
        <f t="shared" si="11"/>
        <v>#VALUE!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20"/>
      <c r="AK8" s="20"/>
      <c r="AL8" s="20"/>
      <c r="AM8" s="20"/>
      <c r="AN8" s="20"/>
      <c r="AO8" s="20"/>
      <c r="AP8" s="20"/>
      <c r="AQ8" s="20"/>
      <c r="AR8" s="4"/>
      <c r="AT8" s="22"/>
      <c r="AU8" s="22"/>
      <c r="AV8" s="22"/>
      <c r="AW8" s="22"/>
      <c r="AX8" s="22"/>
      <c r="AY8" s="22"/>
      <c r="AZ8" s="22"/>
      <c r="BA8" s="22"/>
      <c r="BB8" s="22"/>
      <c r="BC8" s="11"/>
      <c r="BD8" s="11"/>
    </row>
    <row r="9" spans="1:64" x14ac:dyDescent="0.2">
      <c r="A9" s="23" t="s">
        <v>163</v>
      </c>
      <c r="B9" s="20">
        <f t="shared" si="0"/>
        <v>-12.145676000000002</v>
      </c>
      <c r="C9" s="20">
        <f t="shared" si="7"/>
        <v>94.106318447772608</v>
      </c>
      <c r="D9" s="20">
        <f t="shared" si="1"/>
        <v>30.607868</v>
      </c>
      <c r="E9" s="20">
        <f t="shared" si="1"/>
        <v>39.810295999999994</v>
      </c>
      <c r="F9" s="20">
        <f t="shared" si="1"/>
        <v>48.095348000000001</v>
      </c>
      <c r="G9" s="20">
        <f t="shared" si="1"/>
        <v>55.054504999999999</v>
      </c>
      <c r="H9" s="20">
        <f t="shared" si="1"/>
        <v>64.839849000000001</v>
      </c>
      <c r="I9" s="20">
        <f t="shared" si="1"/>
        <v>71.825284999999994</v>
      </c>
      <c r="J9" s="20">
        <f t="shared" si="1"/>
        <v>81.925977000000003</v>
      </c>
      <c r="K9" s="20">
        <f t="shared" si="2"/>
        <v>1.3772834477726112</v>
      </c>
      <c r="L9" s="21">
        <v>2</v>
      </c>
      <c r="M9" s="20"/>
      <c r="N9" s="8" t="s">
        <v>81</v>
      </c>
      <c r="O9" s="20">
        <f t="shared" ref="O9:W9" si="12">B16-5*B29-B35-B36</f>
        <v>-36.388859999999987</v>
      </c>
      <c r="P9" s="20">
        <f t="shared" si="12"/>
        <v>13.718158447772609</v>
      </c>
      <c r="Q9" s="20">
        <f t="shared" si="12"/>
        <v>6.9229439999999949</v>
      </c>
      <c r="R9" s="20">
        <f t="shared" si="12"/>
        <v>7.6072340000000001</v>
      </c>
      <c r="S9" s="20">
        <f t="shared" si="12"/>
        <v>8.4467490000000005</v>
      </c>
      <c r="T9" s="20">
        <f t="shared" si="12"/>
        <v>9.4314259999999983</v>
      </c>
      <c r="U9" s="20">
        <f t="shared" si="12"/>
        <v>10.501000999999999</v>
      </c>
      <c r="V9" s="20">
        <f t="shared" si="12"/>
        <v>11.217179000000002</v>
      </c>
      <c r="W9" s="20" t="e">
        <f t="shared" si="12"/>
        <v>#VALUE!</v>
      </c>
      <c r="Y9" s="8" t="s">
        <v>82</v>
      </c>
      <c r="Z9" s="4">
        <v>-36.6</v>
      </c>
      <c r="AA9" s="4">
        <v>14.78</v>
      </c>
      <c r="AB9" s="4">
        <v>5.97</v>
      </c>
      <c r="AC9" s="4">
        <v>6.7</v>
      </c>
      <c r="AD9" s="4">
        <v>7.4</v>
      </c>
      <c r="AE9" s="4">
        <v>8.02</v>
      </c>
      <c r="AF9" s="4">
        <v>8.8699999999999992</v>
      </c>
      <c r="AG9" s="4">
        <v>9.36</v>
      </c>
      <c r="AH9" s="4"/>
      <c r="AI9" s="4"/>
      <c r="AJ9" s="20">
        <f>O9-Z9</f>
        <v>0.21114000000001454</v>
      </c>
      <c r="AK9" s="20">
        <f t="shared" ref="AK9:AQ9" si="13">P9-AA9</f>
        <v>-1.0618415522273903</v>
      </c>
      <c r="AL9" s="20">
        <f t="shared" si="13"/>
        <v>0.95294399999999513</v>
      </c>
      <c r="AM9" s="20">
        <f t="shared" si="13"/>
        <v>0.90723399999999987</v>
      </c>
      <c r="AN9" s="20">
        <f t="shared" si="13"/>
        <v>1.0467490000000002</v>
      </c>
      <c r="AO9" s="20">
        <f t="shared" si="13"/>
        <v>1.4114259999999987</v>
      </c>
      <c r="AP9" s="20">
        <f t="shared" si="13"/>
        <v>1.6310009999999995</v>
      </c>
      <c r="AQ9" s="20">
        <f t="shared" si="13"/>
        <v>1.8571790000000021</v>
      </c>
      <c r="AR9" s="4"/>
      <c r="AT9" s="22"/>
      <c r="AU9" s="22"/>
      <c r="AV9" s="22"/>
      <c r="AW9" s="22"/>
      <c r="AX9" s="22"/>
      <c r="AY9" s="22"/>
      <c r="AZ9" s="22"/>
      <c r="BA9" s="22"/>
      <c r="BB9" s="22"/>
      <c r="BC9" s="11"/>
      <c r="BD9" s="11"/>
    </row>
    <row r="10" spans="1:64" x14ac:dyDescent="0.2">
      <c r="A10" s="23" t="s">
        <v>162</v>
      </c>
      <c r="B10" s="20">
        <f t="shared" si="0"/>
        <v>-51.88908</v>
      </c>
      <c r="C10" s="20">
        <f t="shared" si="7"/>
        <v>95.411882000000006</v>
      </c>
      <c r="D10" s="20">
        <f t="shared" si="1"/>
        <v>36.396414999999998</v>
      </c>
      <c r="E10" s="20">
        <f t="shared" si="1"/>
        <v>47.192305999999995</v>
      </c>
      <c r="F10" s="20">
        <f t="shared" si="1"/>
        <v>56.573909</v>
      </c>
      <c r="G10" s="20">
        <f t="shared" si="1"/>
        <v>64.106425999999999</v>
      </c>
      <c r="H10" s="20">
        <f t="shared" si="1"/>
        <v>73.73887400000001</v>
      </c>
      <c r="I10" s="20">
        <f t="shared" si="1"/>
        <v>80.029111</v>
      </c>
      <c r="J10" s="20">
        <f t="shared" si="1"/>
        <v>88.605620999999999</v>
      </c>
      <c r="K10" s="20">
        <f t="shared" si="2"/>
        <v>1.3772834477726112</v>
      </c>
      <c r="L10" s="21">
        <v>2</v>
      </c>
      <c r="M10" s="20">
        <f>1.987*LN(2)</f>
        <v>1.3772834477726112</v>
      </c>
      <c r="N10" s="8" t="s">
        <v>83</v>
      </c>
      <c r="O10" s="20">
        <f t="shared" ref="O10:W10" si="14">B15-5*B29-B35-B37</f>
        <v>-33.348106999999999</v>
      </c>
      <c r="P10" s="20">
        <f t="shared" si="14"/>
        <v>13.024538065356136</v>
      </c>
      <c r="Q10" s="20">
        <f t="shared" si="14"/>
        <v>6.6849459999999956</v>
      </c>
      <c r="R10" s="20">
        <f t="shared" si="14"/>
        <v>7.4918139999999944</v>
      </c>
      <c r="S10" s="20">
        <f t="shared" si="14"/>
        <v>8.2761899999999962</v>
      </c>
      <c r="T10" s="20">
        <f t="shared" si="14"/>
        <v>9.2361719999999998</v>
      </c>
      <c r="U10" s="20">
        <f t="shared" si="14"/>
        <v>9.9972879999999975</v>
      </c>
      <c r="V10" s="20">
        <f t="shared" si="14"/>
        <v>10.345050000000009</v>
      </c>
      <c r="W10" s="20" t="e">
        <f t="shared" si="14"/>
        <v>#VALUE!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20"/>
      <c r="AK10" s="20"/>
      <c r="AL10" s="20"/>
      <c r="AM10" s="20"/>
      <c r="AN10" s="20"/>
      <c r="AO10" s="20"/>
      <c r="AP10" s="20"/>
      <c r="AQ10" s="20"/>
      <c r="AR10" s="4"/>
      <c r="AT10" s="22"/>
      <c r="AU10" s="22"/>
      <c r="AV10" s="22"/>
      <c r="AW10" s="22"/>
      <c r="AX10" s="22"/>
      <c r="AY10" s="22"/>
      <c r="AZ10" s="22"/>
      <c r="BA10" s="22"/>
      <c r="BB10" s="22"/>
      <c r="BC10" s="11"/>
      <c r="BD10" s="11"/>
    </row>
    <row r="11" spans="1:64" x14ac:dyDescent="0.2">
      <c r="A11" s="23" t="s">
        <v>161</v>
      </c>
      <c r="B11" s="20">
        <f t="shared" si="0"/>
        <v>-41.453928000000005</v>
      </c>
      <c r="C11" s="20">
        <f t="shared" si="7"/>
        <v>104.52354068293968</v>
      </c>
      <c r="D11" s="20">
        <f t="shared" si="1"/>
        <v>41.592489999999998</v>
      </c>
      <c r="E11" s="20">
        <f t="shared" si="1"/>
        <v>53.138527000000003</v>
      </c>
      <c r="F11" s="20">
        <f t="shared" si="1"/>
        <v>63.272665000000003</v>
      </c>
      <c r="G11" s="20">
        <f t="shared" si="1"/>
        <v>71.684334000000007</v>
      </c>
      <c r="H11" s="20">
        <f t="shared" si="1"/>
        <v>83.56244199999999</v>
      </c>
      <c r="I11" s="20">
        <f t="shared" si="1"/>
        <v>92.13656300000001</v>
      </c>
      <c r="J11" s="20">
        <f t="shared" si="1"/>
        <v>105.001328</v>
      </c>
      <c r="K11" s="20">
        <f t="shared" si="2"/>
        <v>5.7431686829396789</v>
      </c>
      <c r="L11" s="4">
        <v>18</v>
      </c>
      <c r="M11" s="20"/>
      <c r="N11" s="8" t="s">
        <v>84</v>
      </c>
      <c r="O11" s="20">
        <f>B14-5*B29-B35-B38-B45</f>
        <v>-32.177225</v>
      </c>
      <c r="P11" s="20">
        <f t="shared" ref="P11:W11" si="15">C9-5*C29-C35-C38-C45</f>
        <v>11.196318447772608</v>
      </c>
      <c r="Q11" s="20">
        <f t="shared" si="15"/>
        <v>1.8278679999999969</v>
      </c>
      <c r="R11" s="20">
        <f t="shared" si="15"/>
        <v>2.4202959999999907</v>
      </c>
      <c r="S11" s="20">
        <f t="shared" si="15"/>
        <v>3.015348000000003</v>
      </c>
      <c r="T11" s="20">
        <f t="shared" si="15"/>
        <v>3.6245049999999992</v>
      </c>
      <c r="U11" s="20">
        <f t="shared" si="15"/>
        <v>3.9398489999999988</v>
      </c>
      <c r="V11" s="20">
        <f t="shared" si="15"/>
        <v>4.0252849999999984</v>
      </c>
      <c r="W11" s="20" t="e">
        <f t="shared" si="15"/>
        <v>#VALUE!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20"/>
      <c r="AK11" s="20"/>
      <c r="AL11" s="20"/>
      <c r="AM11" s="20"/>
      <c r="AN11" s="20"/>
      <c r="AO11" s="20"/>
      <c r="AP11" s="20"/>
      <c r="AQ11" s="20"/>
      <c r="AR11" s="4"/>
      <c r="AT11" s="22"/>
      <c r="AU11" s="22"/>
      <c r="AV11" s="22"/>
      <c r="AW11" s="22"/>
      <c r="AX11" s="22"/>
      <c r="AY11" s="22"/>
      <c r="AZ11" s="22"/>
      <c r="BA11" s="22"/>
      <c r="BB11" s="22"/>
      <c r="BC11" s="11"/>
      <c r="BD11" s="11"/>
    </row>
    <row r="12" spans="1:64" x14ac:dyDescent="0.2">
      <c r="A12" s="23" t="s">
        <v>160</v>
      </c>
      <c r="B12" s="20">
        <f t="shared" si="0"/>
        <v>-32.554903000000003</v>
      </c>
      <c r="C12" s="20">
        <f t="shared" si="7"/>
        <v>95.865188617583527</v>
      </c>
      <c r="D12" s="20">
        <f t="shared" ref="D12:J21" si="16">D75</f>
        <v>36.876604</v>
      </c>
      <c r="E12" s="20">
        <f t="shared" si="16"/>
        <v>46.475605999999999</v>
      </c>
      <c r="F12" s="20">
        <f t="shared" si="16"/>
        <v>54.865774000000002</v>
      </c>
      <c r="G12" s="20">
        <f t="shared" si="16"/>
        <v>61.889434000000001</v>
      </c>
      <c r="H12" s="20">
        <f t="shared" si="16"/>
        <v>72.121521000000001</v>
      </c>
      <c r="I12" s="20">
        <f t="shared" si="16"/>
        <v>79.484419000000003</v>
      </c>
      <c r="J12" s="20">
        <f t="shared" si="16"/>
        <v>90.607602999999997</v>
      </c>
      <c r="K12" s="20">
        <f t="shared" si="2"/>
        <v>3.5602260653561455</v>
      </c>
      <c r="L12" s="4">
        <v>6</v>
      </c>
      <c r="M12" s="20">
        <f>1.987*LN(2)</f>
        <v>1.3772834477726112</v>
      </c>
      <c r="O12" s="20"/>
      <c r="P12" s="20"/>
      <c r="Q12" s="20"/>
      <c r="R12" s="20"/>
      <c r="S12" s="20"/>
      <c r="T12" s="20"/>
      <c r="U12" s="20"/>
      <c r="V12" s="20"/>
      <c r="W12" s="20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20"/>
      <c r="AK12" s="20"/>
      <c r="AL12" s="20"/>
      <c r="AM12" s="20"/>
      <c r="AN12" s="20"/>
      <c r="AO12" s="20"/>
      <c r="AP12" s="20"/>
      <c r="AQ12" s="20"/>
      <c r="AR12" s="4"/>
      <c r="AT12" s="22"/>
      <c r="AU12" s="22"/>
      <c r="AV12" s="22"/>
      <c r="AW12" s="22"/>
      <c r="AX12" s="22"/>
      <c r="AY12" s="22"/>
      <c r="AZ12" s="22"/>
      <c r="BA12" s="22"/>
      <c r="BB12" s="22"/>
      <c r="BC12" s="11"/>
      <c r="BD12" s="11"/>
    </row>
    <row r="13" spans="1:64" x14ac:dyDescent="0.2">
      <c r="A13" s="23" t="s">
        <v>197</v>
      </c>
      <c r="B13" s="20">
        <f t="shared" si="0"/>
        <v>-22.717001</v>
      </c>
      <c r="C13" s="20">
        <f t="shared" si="7"/>
        <v>87.739633447772619</v>
      </c>
      <c r="D13" s="20">
        <f t="shared" si="16"/>
        <v>29.563874999999999</v>
      </c>
      <c r="E13" s="20">
        <f t="shared" si="16"/>
        <v>37.884762000000002</v>
      </c>
      <c r="F13" s="20">
        <f t="shared" si="16"/>
        <v>45.273938999999999</v>
      </c>
      <c r="G13" s="20">
        <f t="shared" si="16"/>
        <v>51.471004999999998</v>
      </c>
      <c r="H13" s="20">
        <f t="shared" si="16"/>
        <v>60.334195000000001</v>
      </c>
      <c r="I13" s="20">
        <f t="shared" si="16"/>
        <v>66.696101999999996</v>
      </c>
      <c r="J13" s="20">
        <f t="shared" si="16"/>
        <v>76.163708999999997</v>
      </c>
      <c r="K13" s="20">
        <f t="shared" si="2"/>
        <v>1.3772834477726112</v>
      </c>
      <c r="L13" s="21">
        <v>2</v>
      </c>
      <c r="M13" s="20"/>
      <c r="N13" s="8" t="s">
        <v>85</v>
      </c>
      <c r="O13" s="20">
        <f t="shared" ref="O13:W13" si="17">B13-5*B29-B39-B28</f>
        <v>-6.6270009999999928</v>
      </c>
      <c r="P13" s="20">
        <f t="shared" si="17"/>
        <v>7.6896334477726178</v>
      </c>
      <c r="Q13" s="20">
        <f t="shared" si="17"/>
        <v>6.1938749999999967</v>
      </c>
      <c r="R13" s="20">
        <f t="shared" si="17"/>
        <v>7.944761999999999</v>
      </c>
      <c r="S13" s="20">
        <f t="shared" si="17"/>
        <v>9.4039389999999976</v>
      </c>
      <c r="T13" s="20">
        <f t="shared" si="17"/>
        <v>10.471004999999998</v>
      </c>
      <c r="U13" s="20">
        <f t="shared" si="17"/>
        <v>11.214194999999997</v>
      </c>
      <c r="V13" s="20">
        <f t="shared" si="17"/>
        <v>11.956101999999998</v>
      </c>
      <c r="W13" s="20">
        <f t="shared" si="17"/>
        <v>12.253708999999992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20"/>
      <c r="AK13" s="20"/>
      <c r="AL13" s="20"/>
      <c r="AM13" s="20"/>
      <c r="AN13" s="20"/>
      <c r="AO13" s="20"/>
      <c r="AP13" s="20"/>
      <c r="AQ13" s="20"/>
      <c r="AR13" s="4"/>
      <c r="AT13" s="22"/>
      <c r="AU13" s="22"/>
      <c r="AV13" s="22"/>
      <c r="AW13" s="22"/>
      <c r="AX13" s="22"/>
      <c r="AY13" s="22"/>
      <c r="AZ13" s="22"/>
      <c r="BA13" s="22"/>
      <c r="BB13" s="22"/>
      <c r="BC13" s="11"/>
      <c r="BD13" s="11"/>
    </row>
    <row r="14" spans="1:64" x14ac:dyDescent="0.2">
      <c r="A14" s="23" t="s">
        <v>159</v>
      </c>
      <c r="B14" s="20">
        <f t="shared" si="0"/>
        <v>5.9127749999999999</v>
      </c>
      <c r="C14" s="20">
        <f t="shared" si="7"/>
        <v>94.655788447772608</v>
      </c>
      <c r="D14" s="20">
        <f t="shared" si="16"/>
        <v>35.280752</v>
      </c>
      <c r="E14" s="20">
        <f t="shared" si="16"/>
        <v>45.555841000000001</v>
      </c>
      <c r="F14" s="20">
        <f t="shared" si="16"/>
        <v>54.438143000000004</v>
      </c>
      <c r="G14" s="20">
        <f t="shared" si="16"/>
        <v>61.703091999999991</v>
      </c>
      <c r="H14" s="20">
        <f t="shared" si="16"/>
        <v>71.696279000000004</v>
      </c>
      <c r="I14" s="20">
        <f t="shared" si="16"/>
        <v>78.629157000000006</v>
      </c>
      <c r="J14" s="20">
        <f t="shared" si="16"/>
        <v>88.474225999999987</v>
      </c>
      <c r="K14" s="20">
        <f t="shared" si="2"/>
        <v>1.3772834477726112</v>
      </c>
      <c r="L14" s="21">
        <v>2</v>
      </c>
      <c r="M14" s="20"/>
      <c r="N14" s="8" t="s">
        <v>86</v>
      </c>
      <c r="O14" s="20">
        <f t="shared" ref="O14:W14" si="18">B12-5*B29-B39-B40-B28</f>
        <v>-6.4549030000000016</v>
      </c>
      <c r="P14" s="20">
        <f t="shared" si="18"/>
        <v>-14.474811382416473</v>
      </c>
      <c r="Q14" s="20">
        <f t="shared" si="18"/>
        <v>7.286603999999997</v>
      </c>
      <c r="R14" s="20">
        <f t="shared" si="18"/>
        <v>8.7956059999999958</v>
      </c>
      <c r="S14" s="20">
        <f t="shared" si="18"/>
        <v>9.7557740000000024</v>
      </c>
      <c r="T14" s="20">
        <f t="shared" si="18"/>
        <v>10.269434000000004</v>
      </c>
      <c r="U14" s="20">
        <f t="shared" si="18"/>
        <v>10.161520999999997</v>
      </c>
      <c r="V14" s="20">
        <f t="shared" si="18"/>
        <v>10.154419000000004</v>
      </c>
      <c r="W14" s="20">
        <f t="shared" si="18"/>
        <v>9.347602999999987</v>
      </c>
      <c r="Y14" s="8" t="s">
        <v>87</v>
      </c>
      <c r="Z14" s="4">
        <v>-6</v>
      </c>
      <c r="AA14" s="4">
        <v>-11.1</v>
      </c>
      <c r="AB14" s="4">
        <v>4.47</v>
      </c>
      <c r="AC14" s="4">
        <v>6.82</v>
      </c>
      <c r="AD14" s="4">
        <v>8.4499999999999993</v>
      </c>
      <c r="AE14" s="4">
        <v>9.17</v>
      </c>
      <c r="AF14" s="4">
        <v>10.24</v>
      </c>
      <c r="AG14" s="4">
        <v>10.8</v>
      </c>
      <c r="AH14" s="4">
        <v>11.02</v>
      </c>
      <c r="AI14" s="4"/>
      <c r="AJ14" s="20">
        <f>O14-Z14</f>
        <v>-0.45490300000000161</v>
      </c>
      <c r="AK14" s="20">
        <f t="shared" ref="AK14:AQ15" si="19">P14-AA14</f>
        <v>-3.3748113824164729</v>
      </c>
      <c r="AL14" s="20">
        <f t="shared" si="19"/>
        <v>2.8166039999999972</v>
      </c>
      <c r="AM14" s="20">
        <f t="shared" si="19"/>
        <v>1.9756059999999955</v>
      </c>
      <c r="AN14" s="20">
        <f t="shared" si="19"/>
        <v>1.3057740000000031</v>
      </c>
      <c r="AO14" s="20">
        <f t="shared" si="19"/>
        <v>1.099434000000004</v>
      </c>
      <c r="AP14" s="20">
        <f t="shared" si="19"/>
        <v>-7.8479000000003296E-2</v>
      </c>
      <c r="AQ14" s="20">
        <f t="shared" si="19"/>
        <v>-0.64558099999999641</v>
      </c>
      <c r="AR14" s="20">
        <f>W14-AH14</f>
        <v>-1.6723970000000126</v>
      </c>
      <c r="AT14" s="22"/>
      <c r="AU14" s="22"/>
      <c r="AV14" s="22"/>
      <c r="AW14" s="22"/>
      <c r="AX14" s="22"/>
      <c r="AY14" s="22"/>
      <c r="AZ14" s="22"/>
      <c r="BA14" s="22"/>
      <c r="BB14" s="22"/>
      <c r="BC14" s="11"/>
      <c r="BD14" s="11"/>
    </row>
    <row r="15" spans="1:64" x14ac:dyDescent="0.2">
      <c r="A15" s="23" t="s">
        <v>198</v>
      </c>
      <c r="B15" s="20">
        <f t="shared" si="0"/>
        <v>-20.218107</v>
      </c>
      <c r="C15" s="20">
        <f t="shared" si="7"/>
        <v>91.494538065356139</v>
      </c>
      <c r="D15" s="20">
        <f t="shared" si="16"/>
        <v>32.284945999999998</v>
      </c>
      <c r="E15" s="20">
        <f t="shared" si="16"/>
        <v>41.391813999999997</v>
      </c>
      <c r="F15" s="20">
        <f t="shared" si="16"/>
        <v>49.476189999999995</v>
      </c>
      <c r="G15" s="20">
        <f t="shared" si="16"/>
        <v>56.256171999999999</v>
      </c>
      <c r="H15" s="20">
        <f t="shared" si="16"/>
        <v>65.917287999999999</v>
      </c>
      <c r="I15" s="20">
        <f t="shared" si="16"/>
        <v>72.745050000000006</v>
      </c>
      <c r="J15" s="20">
        <f t="shared" si="16"/>
        <v>82.571006999999994</v>
      </c>
      <c r="K15" s="20">
        <f t="shared" si="2"/>
        <v>3.5602260653561455</v>
      </c>
      <c r="L15" s="21">
        <v>6</v>
      </c>
      <c r="M15" s="20"/>
      <c r="N15" s="8" t="s">
        <v>88</v>
      </c>
      <c r="O15" s="20">
        <f t="shared" ref="O15:W15" si="20">B11-5*B29-B39-2*B40-B28</f>
        <v>-5.3439279999999982</v>
      </c>
      <c r="P15" s="20">
        <f t="shared" si="20"/>
        <v>-36.106459317060313</v>
      </c>
      <c r="Q15" s="20">
        <f t="shared" si="20"/>
        <v>5.7824899999999939</v>
      </c>
      <c r="R15" s="20">
        <f t="shared" si="20"/>
        <v>7.7185269999999999</v>
      </c>
      <c r="S15" s="20">
        <f t="shared" si="20"/>
        <v>8.9226650000000056</v>
      </c>
      <c r="T15" s="20">
        <f t="shared" si="20"/>
        <v>9.4443340000000102</v>
      </c>
      <c r="U15" s="20">
        <f t="shared" si="20"/>
        <v>8.7624419999999859</v>
      </c>
      <c r="V15" s="20">
        <f t="shared" si="20"/>
        <v>8.2165630000000149</v>
      </c>
      <c r="W15" s="20">
        <f t="shared" si="20"/>
        <v>6.391327999999989</v>
      </c>
      <c r="Y15" s="8" t="s">
        <v>89</v>
      </c>
      <c r="Z15" s="4">
        <v>-6.6</v>
      </c>
      <c r="AA15" s="4">
        <v>-32.56</v>
      </c>
      <c r="AB15" s="4">
        <v>4.63</v>
      </c>
      <c r="AC15" s="4">
        <v>6.79</v>
      </c>
      <c r="AD15" s="4">
        <v>7.95</v>
      </c>
      <c r="AE15" s="4">
        <v>8.4</v>
      </c>
      <c r="AF15" s="4">
        <v>8.8000000000000007</v>
      </c>
      <c r="AG15" s="4">
        <v>8.44</v>
      </c>
      <c r="AH15" s="4"/>
      <c r="AI15" s="4"/>
      <c r="AJ15" s="20">
        <f>O15-Z15</f>
        <v>1.2560720000000014</v>
      </c>
      <c r="AK15" s="20">
        <f t="shared" si="19"/>
        <v>-3.5464593170603109</v>
      </c>
      <c r="AL15" s="20">
        <f t="shared" si="19"/>
        <v>1.152489999999994</v>
      </c>
      <c r="AM15" s="20">
        <f t="shared" si="19"/>
        <v>0.92852699999999988</v>
      </c>
      <c r="AN15" s="20">
        <f t="shared" si="19"/>
        <v>0.97266500000000544</v>
      </c>
      <c r="AO15" s="20">
        <f t="shared" si="19"/>
        <v>1.0443340000000099</v>
      </c>
      <c r="AP15" s="20">
        <f t="shared" si="19"/>
        <v>-3.7558000000014857E-2</v>
      </c>
      <c r="AQ15" s="20">
        <f t="shared" si="19"/>
        <v>-0.22343699999998456</v>
      </c>
      <c r="AR15" s="4"/>
      <c r="AT15" s="22"/>
      <c r="AU15" s="22"/>
      <c r="AV15" s="22"/>
      <c r="AW15" s="22"/>
      <c r="AX15" s="22"/>
      <c r="AY15" s="22"/>
      <c r="AZ15" s="22"/>
      <c r="BA15" s="22"/>
      <c r="BB15" s="22"/>
      <c r="BC15" s="11"/>
      <c r="BD15" s="11"/>
    </row>
    <row r="16" spans="1:64" x14ac:dyDescent="0.2">
      <c r="A16" s="23" t="s">
        <v>158</v>
      </c>
      <c r="B16" s="20">
        <f t="shared" si="0"/>
        <v>-71.048859999999991</v>
      </c>
      <c r="C16" s="20">
        <f t="shared" si="7"/>
        <v>85.888158447772611</v>
      </c>
      <c r="D16" s="20">
        <f t="shared" si="16"/>
        <v>29.852943999999997</v>
      </c>
      <c r="E16" s="20">
        <f t="shared" si="16"/>
        <v>38.477234000000003</v>
      </c>
      <c r="F16" s="20">
        <f t="shared" si="16"/>
        <v>45.966749</v>
      </c>
      <c r="G16" s="20">
        <f t="shared" si="16"/>
        <v>52.161425999999999</v>
      </c>
      <c r="H16" s="20">
        <f t="shared" si="16"/>
        <v>60.941001</v>
      </c>
      <c r="I16" s="20">
        <f t="shared" si="16"/>
        <v>67.157178999999999</v>
      </c>
      <c r="J16" s="20">
        <f t="shared" si="16"/>
        <v>75.57362599999999</v>
      </c>
      <c r="K16" s="20">
        <f t="shared" si="2"/>
        <v>1.3772834477726112</v>
      </c>
      <c r="L16" s="21">
        <v>2</v>
      </c>
      <c r="M16" s="20"/>
      <c r="N16" s="8" t="s">
        <v>90</v>
      </c>
      <c r="O16" s="20">
        <f t="shared" ref="O16:W16" si="21">B10-5*B29-B39-B28-B42</f>
        <v>-6.4590800000000108</v>
      </c>
      <c r="P16" s="20">
        <f t="shared" si="21"/>
        <v>-19.088117999999998</v>
      </c>
      <c r="Q16" s="20">
        <f t="shared" si="21"/>
        <v>6.3064149999999932</v>
      </c>
      <c r="R16" s="20">
        <f t="shared" si="21"/>
        <v>9.5423059999999893</v>
      </c>
      <c r="S16" s="20">
        <f t="shared" si="21"/>
        <v>11.933909</v>
      </c>
      <c r="T16" s="20">
        <f t="shared" si="21"/>
        <v>13.206425999999999</v>
      </c>
      <c r="U16" s="20">
        <f t="shared" si="21"/>
        <v>13.168874000000006</v>
      </c>
      <c r="V16" s="20">
        <f t="shared" si="21"/>
        <v>12.659111000000005</v>
      </c>
      <c r="W16" s="20">
        <f t="shared" si="21"/>
        <v>24.695620999999988</v>
      </c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20"/>
      <c r="AK16" s="4"/>
      <c r="AL16" s="4"/>
      <c r="AM16" s="4"/>
      <c r="AN16" s="4"/>
      <c r="AO16" s="4"/>
      <c r="AP16" s="4"/>
      <c r="AQ16" s="4"/>
      <c r="AR16" s="4"/>
      <c r="AT16" s="22"/>
      <c r="AU16" s="22"/>
      <c r="AV16" s="22"/>
      <c r="AW16" s="22"/>
      <c r="AX16" s="22"/>
      <c r="AY16" s="22"/>
      <c r="AZ16" s="22"/>
      <c r="BA16" s="22"/>
      <c r="BB16" s="22"/>
      <c r="BC16" s="11"/>
      <c r="BD16" s="11"/>
    </row>
    <row r="17" spans="1:56" x14ac:dyDescent="0.2">
      <c r="A17" s="23" t="s">
        <v>157</v>
      </c>
      <c r="B17" s="20">
        <f t="shared" si="0"/>
        <v>-9.2000390000000003</v>
      </c>
      <c r="C17" s="20">
        <f t="shared" si="7"/>
        <v>80.86886944777261</v>
      </c>
      <c r="D17" s="20">
        <f t="shared" si="16"/>
        <v>26.355447999999999</v>
      </c>
      <c r="E17" s="20">
        <f t="shared" si="16"/>
        <v>34.169867000000004</v>
      </c>
      <c r="F17" s="20">
        <f t="shared" si="16"/>
        <v>41.119468000000005</v>
      </c>
      <c r="G17" s="20">
        <f t="shared" si="16"/>
        <v>46.924737999999998</v>
      </c>
      <c r="H17" s="20">
        <f t="shared" si="16"/>
        <v>55.080784000000001</v>
      </c>
      <c r="I17" s="20">
        <f t="shared" si="16"/>
        <v>60.802439</v>
      </c>
      <c r="J17" s="20">
        <f t="shared" si="16"/>
        <v>68.822311999999997</v>
      </c>
      <c r="K17" s="20">
        <f t="shared" si="2"/>
        <v>1.3772834477726112</v>
      </c>
      <c r="L17" s="21">
        <v>2</v>
      </c>
      <c r="M17" s="20"/>
      <c r="N17" s="8" t="s">
        <v>91</v>
      </c>
      <c r="O17" s="20">
        <f t="shared" ref="O17:W17" si="22">B9-5*B29-B39-B42</f>
        <v>-4.8156759999999998</v>
      </c>
      <c r="P17" s="20">
        <f t="shared" si="22"/>
        <v>9.6963184477726045</v>
      </c>
      <c r="Q17" s="20">
        <f t="shared" si="22"/>
        <v>5.0178679999999973</v>
      </c>
      <c r="R17" s="20">
        <f t="shared" si="22"/>
        <v>6.7602959999999905</v>
      </c>
      <c r="S17" s="20">
        <f t="shared" si="22"/>
        <v>8.3453480000000013</v>
      </c>
      <c r="T17" s="20">
        <f t="shared" si="22"/>
        <v>9.504505</v>
      </c>
      <c r="U17" s="20">
        <f t="shared" si="22"/>
        <v>10.729848999999998</v>
      </c>
      <c r="V17" s="20">
        <f t="shared" si="22"/>
        <v>11.705284999999995</v>
      </c>
      <c r="W17" s="20">
        <f t="shared" si="22"/>
        <v>27.295976999999997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20"/>
      <c r="AK17" s="4"/>
      <c r="AL17" s="4"/>
      <c r="AM17" s="4"/>
      <c r="AN17" s="4"/>
      <c r="AO17" s="4"/>
      <c r="AP17" s="4"/>
      <c r="AQ17" s="4"/>
      <c r="AR17" s="4"/>
      <c r="AT17" s="22"/>
      <c r="AU17" s="22"/>
      <c r="AV17" s="22"/>
      <c r="AW17" s="22"/>
      <c r="AX17" s="22"/>
      <c r="AY17" s="22"/>
      <c r="AZ17" s="22"/>
      <c r="BA17" s="22"/>
      <c r="BB17" s="22"/>
      <c r="BC17" s="11"/>
      <c r="BD17" s="11"/>
    </row>
    <row r="18" spans="1:56" x14ac:dyDescent="0.2">
      <c r="A18" s="23" t="s">
        <v>199</v>
      </c>
      <c r="B18" s="20">
        <f t="shared" si="0"/>
        <v>-53.336813999999997</v>
      </c>
      <c r="C18" s="20">
        <f t="shared" si="7"/>
        <v>89.43582344777262</v>
      </c>
      <c r="D18" s="20">
        <f t="shared" si="16"/>
        <v>29.444424999999999</v>
      </c>
      <c r="E18" s="20">
        <f t="shared" si="16"/>
        <v>38.05677</v>
      </c>
      <c r="F18" s="20">
        <f t="shared" si="16"/>
        <v>45.682457999999997</v>
      </c>
      <c r="G18" s="20">
        <f t="shared" si="16"/>
        <v>51.953583000000002</v>
      </c>
      <c r="H18" s="20">
        <f t="shared" si="16"/>
        <v>60.393920000000001</v>
      </c>
      <c r="I18" s="20">
        <f t="shared" si="16"/>
        <v>66.122741999999988</v>
      </c>
      <c r="J18" s="20">
        <f t="shared" si="16"/>
        <v>73.889381</v>
      </c>
      <c r="K18" s="20">
        <f t="shared" si="2"/>
        <v>1.3772834477726112</v>
      </c>
      <c r="L18" s="21">
        <v>2</v>
      </c>
      <c r="M18" s="20"/>
      <c r="N18" s="8" t="s">
        <v>92</v>
      </c>
      <c r="O18" s="20">
        <f t="shared" ref="O18:W18" si="23">B8-5*B29-B39-B40-B42</f>
        <v>-1.8484479999999941</v>
      </c>
      <c r="P18" s="20">
        <f t="shared" si="23"/>
        <v>-13.612457382416466</v>
      </c>
      <c r="Q18" s="20">
        <f t="shared" si="23"/>
        <v>7.2334269999999981</v>
      </c>
      <c r="R18" s="20">
        <f t="shared" si="23"/>
        <v>8.4855139999999949</v>
      </c>
      <c r="S18" s="20">
        <f t="shared" si="23"/>
        <v>9.1654270000000047</v>
      </c>
      <c r="T18" s="20">
        <f t="shared" si="23"/>
        <v>9.4319400000000027</v>
      </c>
      <c r="U18" s="20">
        <f t="shared" si="23"/>
        <v>9.6437290000000075</v>
      </c>
      <c r="V18" s="20">
        <f t="shared" si="23"/>
        <v>9.8056530000000048</v>
      </c>
      <c r="W18" s="20">
        <f t="shared" si="23"/>
        <v>24.332534999999986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20"/>
      <c r="AK18" s="4"/>
      <c r="AL18" s="4"/>
      <c r="AM18" s="4"/>
      <c r="AN18" s="4"/>
      <c r="AO18" s="4"/>
      <c r="AP18" s="4"/>
      <c r="AQ18" s="4"/>
      <c r="AR18" s="4"/>
      <c r="AT18" s="22"/>
      <c r="AU18" s="22"/>
      <c r="AV18" s="22"/>
      <c r="AW18" s="22"/>
      <c r="AX18" s="22"/>
      <c r="AY18" s="22"/>
      <c r="AZ18" s="22"/>
      <c r="BA18" s="22"/>
      <c r="BB18" s="22"/>
      <c r="BC18" s="11"/>
      <c r="BD18" s="11"/>
    </row>
    <row r="19" spans="1:56" x14ac:dyDescent="0.2">
      <c r="A19" s="23" t="s">
        <v>156</v>
      </c>
      <c r="B19" s="20">
        <f t="shared" si="0"/>
        <v>56.007716000000002</v>
      </c>
      <c r="C19" s="20">
        <f t="shared" si="7"/>
        <v>87.056379447772613</v>
      </c>
      <c r="D19" s="20">
        <f t="shared" si="16"/>
        <v>31.448795999999998</v>
      </c>
      <c r="E19" s="20">
        <f t="shared" si="16"/>
        <v>40.070696999999996</v>
      </c>
      <c r="F19" s="20">
        <f t="shared" si="16"/>
        <v>47.199472999999998</v>
      </c>
      <c r="G19" s="20">
        <f t="shared" si="16"/>
        <v>52.863792000000004</v>
      </c>
      <c r="H19" s="20">
        <f t="shared" si="16"/>
        <v>60.565928</v>
      </c>
      <c r="I19" s="20">
        <f t="shared" si="16"/>
        <v>65.955511999999999</v>
      </c>
      <c r="J19" s="20">
        <f t="shared" si="16"/>
        <v>73.769931</v>
      </c>
      <c r="K19" s="20">
        <f t="shared" si="2"/>
        <v>1.3772834477726112</v>
      </c>
      <c r="L19" s="21">
        <v>2</v>
      </c>
      <c r="M19" s="20"/>
      <c r="N19" s="8" t="s">
        <v>93</v>
      </c>
      <c r="O19" s="20">
        <f t="shared" ref="O19:W19" si="24">B6-5*B29-B39-B43-B42-B45</f>
        <v>-0.52116100000000021</v>
      </c>
      <c r="P19" s="20">
        <f t="shared" si="24"/>
        <v>-10.830934999999993</v>
      </c>
      <c r="Q19" s="20">
        <f t="shared" si="24"/>
        <v>6.2524869999999968</v>
      </c>
      <c r="R19" s="20">
        <f t="shared" si="24"/>
        <v>6.9783780000000002</v>
      </c>
      <c r="S19" s="20">
        <f t="shared" si="24"/>
        <v>7.3853720000000109</v>
      </c>
      <c r="T19" s="20">
        <f t="shared" si="24"/>
        <v>7.493681000000004</v>
      </c>
      <c r="U19" s="20">
        <f t="shared" si="24"/>
        <v>7.1285349999999887</v>
      </c>
      <c r="V19" s="20">
        <f t="shared" si="24"/>
        <v>6.9709660000000095</v>
      </c>
      <c r="W19" s="20">
        <f t="shared" si="24"/>
        <v>20.914020999999991</v>
      </c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20"/>
      <c r="AK19" s="4"/>
      <c r="AL19" s="4"/>
      <c r="AM19" s="4"/>
      <c r="AN19" s="4"/>
      <c r="AO19" s="4"/>
      <c r="AP19" s="4"/>
      <c r="AQ19" s="4"/>
      <c r="AR19" s="4"/>
      <c r="AT19" s="22"/>
      <c r="AU19" s="22"/>
      <c r="AV19" s="22"/>
      <c r="AW19" s="22"/>
      <c r="AX19" s="22"/>
      <c r="AY19" s="22"/>
      <c r="AZ19" s="22"/>
      <c r="BA19" s="22"/>
      <c r="BB19" s="22"/>
      <c r="BC19" s="11"/>
      <c r="BD19" s="11"/>
    </row>
    <row r="20" spans="1:56" x14ac:dyDescent="0.2">
      <c r="A20" s="23" t="s">
        <v>200</v>
      </c>
      <c r="B20" s="20">
        <f t="shared" si="0"/>
        <v>4.4172609999999999</v>
      </c>
      <c r="C20" s="20">
        <f t="shared" si="7"/>
        <v>92.455519447772616</v>
      </c>
      <c r="D20" s="20">
        <f t="shared" si="16"/>
        <v>31.862093000000002</v>
      </c>
      <c r="E20" s="20">
        <f t="shared" si="16"/>
        <v>41.231751000000003</v>
      </c>
      <c r="F20" s="20">
        <f t="shared" si="16"/>
        <v>49.397353000000003</v>
      </c>
      <c r="G20" s="20">
        <f t="shared" si="16"/>
        <v>56.124777000000002</v>
      </c>
      <c r="H20" s="20">
        <f t="shared" si="16"/>
        <v>65.496824000000004</v>
      </c>
      <c r="I20" s="20">
        <f t="shared" si="16"/>
        <v>72.186024000000003</v>
      </c>
      <c r="J20" s="20">
        <f t="shared" si="16"/>
        <v>81.980924000000002</v>
      </c>
      <c r="K20" s="20">
        <f t="shared" si="2"/>
        <v>1.3772834477726112</v>
      </c>
      <c r="L20" s="21">
        <v>2</v>
      </c>
      <c r="M20" s="20"/>
      <c r="N20" s="8" t="s">
        <v>94</v>
      </c>
      <c r="O20" s="20">
        <f t="shared" ref="O20:W20" si="25">B7-5*B29-B39-B42-B44-B46</f>
        <v>1.2774189999999983</v>
      </c>
      <c r="P20" s="20">
        <f t="shared" si="25"/>
        <v>-13.466423000000001</v>
      </c>
      <c r="Q20" s="20">
        <f t="shared" si="25"/>
        <v>6.6775029999999989</v>
      </c>
      <c r="R20" s="20">
        <f t="shared" si="25"/>
        <v>8.2940299999999905</v>
      </c>
      <c r="S20" s="20">
        <f t="shared" si="25"/>
        <v>9.3262059999999991</v>
      </c>
      <c r="T20" s="20">
        <f t="shared" si="25"/>
        <v>9.8325299999999984</v>
      </c>
      <c r="U20" s="20">
        <f t="shared" si="25"/>
        <v>9.993265000000001</v>
      </c>
      <c r="V20" s="20">
        <f t="shared" si="25"/>
        <v>10.158700999999994</v>
      </c>
      <c r="W20" s="20">
        <f t="shared" si="25"/>
        <v>23.577510999999987</v>
      </c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20"/>
      <c r="AK20" s="4"/>
      <c r="AL20" s="4"/>
      <c r="AM20" s="4"/>
      <c r="AN20" s="4"/>
      <c r="AO20" s="4"/>
      <c r="AP20" s="4"/>
      <c r="AQ20" s="4"/>
      <c r="AR20" s="4"/>
      <c r="AT20" s="22"/>
      <c r="AU20" s="22"/>
      <c r="AV20" s="22"/>
      <c r="AW20" s="22"/>
      <c r="AX20" s="22"/>
      <c r="AY20" s="22"/>
      <c r="AZ20" s="22"/>
      <c r="BA20" s="22"/>
      <c r="BB20" s="22"/>
      <c r="BC20" s="11"/>
      <c r="BD20" s="11"/>
    </row>
    <row r="21" spans="1:56" x14ac:dyDescent="0.2">
      <c r="A21" s="23" t="s">
        <v>155</v>
      </c>
      <c r="B21" s="20">
        <f t="shared" si="0"/>
        <v>-17.12913</v>
      </c>
      <c r="C21" s="20">
        <f t="shared" si="7"/>
        <v>86.050007065356155</v>
      </c>
      <c r="D21" s="20">
        <f t="shared" si="16"/>
        <v>29.418146</v>
      </c>
      <c r="E21" s="20">
        <f t="shared" si="16"/>
        <v>38.142774000000003</v>
      </c>
      <c r="F21" s="20">
        <f t="shared" si="16"/>
        <v>45.782795999999998</v>
      </c>
      <c r="G21" s="20">
        <f t="shared" si="16"/>
        <v>52.096922999999997</v>
      </c>
      <c r="H21" s="20">
        <f t="shared" si="16"/>
        <v>60.917111000000006</v>
      </c>
      <c r="I21" s="20">
        <f t="shared" si="16"/>
        <v>67.262295000000009</v>
      </c>
      <c r="J21" s="20">
        <f t="shared" si="16"/>
        <v>76.603285</v>
      </c>
      <c r="K21" s="20">
        <f t="shared" si="2"/>
        <v>3.5602260653561455</v>
      </c>
      <c r="L21" s="21">
        <v>6</v>
      </c>
      <c r="M21" s="20"/>
      <c r="N21" s="8" t="s">
        <v>194</v>
      </c>
      <c r="O21" s="20">
        <f t="shared" ref="O21:W21" si="26">B5-5*B29-B47-B45-B48</f>
        <v>10.42869</v>
      </c>
      <c r="P21" s="20">
        <f t="shared" si="26"/>
        <v>-14.863833552227387</v>
      </c>
      <c r="Q21" s="20">
        <f t="shared" si="26"/>
        <v>3.1813849999999961</v>
      </c>
      <c r="R21" s="20">
        <f t="shared" si="26"/>
        <v>4.1032830000000011</v>
      </c>
      <c r="S21" s="20">
        <f t="shared" si="26"/>
        <v>5.0574040000000018</v>
      </c>
      <c r="T21" s="20">
        <f t="shared" si="26"/>
        <v>5.8385689999999997</v>
      </c>
      <c r="U21" s="20">
        <f t="shared" si="26"/>
        <v>6.1982039999999969</v>
      </c>
      <c r="V21" s="20">
        <f t="shared" si="26"/>
        <v>6.662477000000008</v>
      </c>
      <c r="W21" s="20" t="e">
        <f t="shared" si="26"/>
        <v>#VALUE!</v>
      </c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20"/>
      <c r="AK21" s="4"/>
      <c r="AL21" s="4"/>
      <c r="AM21" s="4"/>
      <c r="AN21" s="4"/>
      <c r="AO21" s="4"/>
      <c r="AP21" s="4"/>
      <c r="AQ21" s="4"/>
      <c r="AR21" s="4"/>
      <c r="AT21" s="22"/>
      <c r="AU21" s="22"/>
      <c r="AV21" s="22"/>
      <c r="AW21" s="22"/>
      <c r="AX21" s="22"/>
      <c r="AY21" s="22"/>
      <c r="AZ21" s="22"/>
      <c r="BA21" s="22"/>
      <c r="BB21" s="22"/>
      <c r="BC21" s="11"/>
      <c r="BD21" s="11"/>
    </row>
    <row r="22" spans="1:56" x14ac:dyDescent="0.2">
      <c r="A22" s="61" t="s">
        <v>154</v>
      </c>
      <c r="B22" s="20">
        <f t="shared" si="0"/>
        <v>-0.121839</v>
      </c>
      <c r="C22" s="20">
        <f>C85+K22-M22</f>
        <v>86.316958999999997</v>
      </c>
      <c r="D22" s="20">
        <f t="shared" ref="D22:J23" si="27">D85</f>
        <v>27.913076</v>
      </c>
      <c r="E22" s="20">
        <f t="shared" si="27"/>
        <v>35.440815000000001</v>
      </c>
      <c r="F22" s="20">
        <f t="shared" si="27"/>
        <v>41.996231000000002</v>
      </c>
      <c r="G22" s="20">
        <f t="shared" si="27"/>
        <v>47.376258999999997</v>
      </c>
      <c r="H22" s="20">
        <f t="shared" si="27"/>
        <v>54.777380999999998</v>
      </c>
      <c r="I22" s="20">
        <f t="shared" si="27"/>
        <v>59.951954999999998</v>
      </c>
      <c r="J22" s="20">
        <f t="shared" si="27"/>
        <v>67.408024000000012</v>
      </c>
      <c r="K22" s="20">
        <f t="shared" si="2"/>
        <v>1.3772834477726112</v>
      </c>
      <c r="L22" s="21">
        <v>2</v>
      </c>
      <c r="M22" s="62">
        <f>1.987*LN(2)</f>
        <v>1.3772834477726112</v>
      </c>
      <c r="N22" s="60" t="s">
        <v>201</v>
      </c>
      <c r="O22" s="20">
        <f>B4-5*B29-B39-B49</f>
        <v>-6.9596469999999968</v>
      </c>
      <c r="P22" s="20">
        <f t="shared" ref="O22:W22" si="28">C4-5*C29-C39-C49</f>
        <v>7.0579490000000007</v>
      </c>
      <c r="Q22" s="20">
        <f t="shared" si="28"/>
        <v>4.7908209999999922</v>
      </c>
      <c r="R22" s="20">
        <f t="shared" si="28"/>
        <v>5.6301209999999919</v>
      </c>
      <c r="S22" s="20">
        <f t="shared" si="28"/>
        <v>7.3040959999999995</v>
      </c>
      <c r="T22" s="20">
        <f t="shared" si="28"/>
        <v>8.195622000000002</v>
      </c>
      <c r="U22" s="20">
        <f t="shared" si="28"/>
        <v>9.5467179999999967</v>
      </c>
      <c r="V22" s="20">
        <f t="shared" si="28"/>
        <v>10.595854999999993</v>
      </c>
      <c r="W22" s="20" t="e">
        <f t="shared" si="28"/>
        <v>#VALUE!</v>
      </c>
      <c r="Y22" s="8" t="s">
        <v>95</v>
      </c>
      <c r="Z22" s="4">
        <v>-6.41</v>
      </c>
      <c r="AA22" s="4">
        <v>4.68</v>
      </c>
      <c r="AB22" s="4">
        <v>4.3099999999999996</v>
      </c>
      <c r="AC22" s="4">
        <v>5.66</v>
      </c>
      <c r="AD22" s="4">
        <v>7.64</v>
      </c>
      <c r="AE22" s="4">
        <v>8.6199999999999992</v>
      </c>
      <c r="AF22" s="4">
        <v>10.38</v>
      </c>
      <c r="AG22" s="4">
        <v>11.4</v>
      </c>
      <c r="AH22" s="4"/>
      <c r="AI22" s="4"/>
      <c r="AJ22" s="20">
        <f>O22-Z22</f>
        <v>-0.54964699999999667</v>
      </c>
      <c r="AK22" s="20">
        <f t="shared" ref="AK22:AQ22" si="29">P22-AA22</f>
        <v>2.377949000000001</v>
      </c>
      <c r="AL22" s="20">
        <f t="shared" si="29"/>
        <v>0.48082099999999262</v>
      </c>
      <c r="AM22" s="20">
        <f t="shared" si="29"/>
        <v>-2.9879000000008205E-2</v>
      </c>
      <c r="AN22" s="20">
        <f t="shared" si="29"/>
        <v>-0.3359040000000002</v>
      </c>
      <c r="AO22" s="20">
        <f t="shared" si="29"/>
        <v>-0.42437799999999726</v>
      </c>
      <c r="AP22" s="20">
        <f t="shared" si="29"/>
        <v>-0.83328200000000407</v>
      </c>
      <c r="AQ22" s="20">
        <f t="shared" si="29"/>
        <v>-0.80414500000000722</v>
      </c>
      <c r="AR22" s="4"/>
      <c r="AT22" s="22"/>
      <c r="AU22" s="22"/>
      <c r="AV22" s="22"/>
      <c r="AW22" s="22"/>
      <c r="AX22" s="22"/>
      <c r="AY22" s="22"/>
      <c r="AZ22" s="22"/>
      <c r="BA22" s="22"/>
      <c r="BB22" s="22"/>
      <c r="BC22" s="11"/>
      <c r="BD22" s="11"/>
    </row>
    <row r="23" spans="1:56" x14ac:dyDescent="0.2">
      <c r="A23" s="23" t="s">
        <v>153</v>
      </c>
      <c r="B23" s="20">
        <f t="shared" si="0"/>
        <v>-21.935797999999998</v>
      </c>
      <c r="C23" s="20">
        <f t="shared" si="7"/>
        <v>76.566280447772613</v>
      </c>
      <c r="D23" s="20">
        <f t="shared" si="27"/>
        <v>24.800209000000002</v>
      </c>
      <c r="E23" s="20">
        <f t="shared" si="27"/>
        <v>32.194164000000001</v>
      </c>
      <c r="F23" s="20">
        <f t="shared" si="27"/>
        <v>38.472456000000001</v>
      </c>
      <c r="G23" s="20">
        <f t="shared" si="27"/>
        <v>43.534746999999996</v>
      </c>
      <c r="H23" s="20">
        <f t="shared" si="27"/>
        <v>50.427012000000005</v>
      </c>
      <c r="I23" s="20">
        <f t="shared" si="27"/>
        <v>55.286237999999997</v>
      </c>
      <c r="J23" s="20">
        <f t="shared" si="27"/>
        <v>62.424570000000003</v>
      </c>
      <c r="K23" s="20">
        <f t="shared" si="2"/>
        <v>1.3772834477726112</v>
      </c>
      <c r="L23" s="21">
        <v>2</v>
      </c>
      <c r="M23" s="20"/>
      <c r="N23" s="60" t="s">
        <v>202</v>
      </c>
      <c r="O23" s="20">
        <f>B3-5*B29-B39-B40-B49</f>
        <v>-6.7564920000000015</v>
      </c>
      <c r="P23" s="20">
        <f t="shared" ref="O23:W23" si="30">C3-5*C29-C39-C40-C49</f>
        <v>-15.703745830189078</v>
      </c>
      <c r="Q23" s="20">
        <f t="shared" si="30"/>
        <v>6.0913930000000001</v>
      </c>
      <c r="R23" s="20">
        <f t="shared" si="30"/>
        <v>6.5860809999999894</v>
      </c>
      <c r="S23" s="20">
        <f t="shared" si="30"/>
        <v>7.8446620000000014</v>
      </c>
      <c r="T23" s="20">
        <f t="shared" si="30"/>
        <v>8.275953000000003</v>
      </c>
      <c r="U23" s="20">
        <f t="shared" si="30"/>
        <v>8.716220999999992</v>
      </c>
      <c r="V23" s="20">
        <f t="shared" si="30"/>
        <v>8.9972369999999984</v>
      </c>
      <c r="W23" s="20" t="e">
        <f t="shared" si="30"/>
        <v>#VALUE!</v>
      </c>
      <c r="AT23" s="22"/>
      <c r="AU23" s="22"/>
      <c r="AV23" s="22"/>
      <c r="AW23" s="22"/>
      <c r="AX23" s="22"/>
      <c r="AY23" s="22"/>
      <c r="AZ23" s="22"/>
      <c r="BA23" s="22"/>
      <c r="BB23" s="22"/>
      <c r="BC23" s="11"/>
      <c r="BD23" s="11"/>
    </row>
    <row r="24" spans="1:56" x14ac:dyDescent="0.2">
      <c r="N24" s="60" t="s">
        <v>203</v>
      </c>
      <c r="O24" s="20">
        <f>B2-5*B29-B39-2*B40-B49</f>
        <v>-5.5093439999999951</v>
      </c>
      <c r="P24" s="20">
        <f>C2-5*C29-C39-2*C40-C49</f>
        <v>-38.45822376483293</v>
      </c>
      <c r="Q24" s="20">
        <f t="shared" ref="O24:W24" si="31">D2-5*D29-D39-2*D40-D49</f>
        <v>6.7349899999999998</v>
      </c>
      <c r="R24" s="20">
        <f t="shared" si="31"/>
        <v>7.6399899999999974</v>
      </c>
      <c r="S24" s="20">
        <f t="shared" si="31"/>
        <v>8.6886310000000133</v>
      </c>
      <c r="T24" s="20">
        <f t="shared" si="31"/>
        <v>8.6357970000000019</v>
      </c>
      <c r="U24" s="20">
        <f t="shared" si="31"/>
        <v>8.1007339999999939</v>
      </c>
      <c r="V24" s="20">
        <f t="shared" si="31"/>
        <v>7.5443480000000029</v>
      </c>
      <c r="W24" s="20" t="e">
        <f t="shared" si="31"/>
        <v>#VALUE!</v>
      </c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x14ac:dyDescent="0.2">
      <c r="A25" s="45" t="s">
        <v>232</v>
      </c>
      <c r="B25" s="45"/>
      <c r="C25" s="45"/>
      <c r="D25" s="45"/>
      <c r="E25" s="45"/>
      <c r="F25" s="45"/>
      <c r="G25" s="45"/>
      <c r="H25" s="45"/>
      <c r="I25" s="45"/>
      <c r="J25" s="45"/>
      <c r="M25" s="13"/>
      <c r="N25" s="13"/>
      <c r="O25" s="13"/>
      <c r="P25" s="13"/>
      <c r="Q25" s="13"/>
      <c r="R25" s="13"/>
      <c r="S25" s="13"/>
      <c r="T25" s="13"/>
      <c r="U25" s="13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x14ac:dyDescent="0.25">
      <c r="A26" s="26" t="s">
        <v>96</v>
      </c>
      <c r="B26" s="25">
        <v>-0.9</v>
      </c>
      <c r="C26" s="25">
        <v>-10.199999999999999</v>
      </c>
      <c r="D26" s="25">
        <v>3.9</v>
      </c>
      <c r="E26" s="25">
        <v>5.3</v>
      </c>
      <c r="F26" s="25">
        <v>6.2</v>
      </c>
      <c r="G26" s="25">
        <v>6.6</v>
      </c>
      <c r="H26" s="25">
        <v>6.9</v>
      </c>
      <c r="I26" s="25">
        <v>6.9</v>
      </c>
      <c r="J26" s="25">
        <v>7.07</v>
      </c>
      <c r="K26" s="18"/>
      <c r="M26" s="13"/>
      <c r="N26" s="13"/>
      <c r="O26" s="13"/>
      <c r="P26" s="13"/>
      <c r="Q26" s="13"/>
      <c r="R26" s="13"/>
      <c r="S26" s="13"/>
      <c r="T26" s="13"/>
      <c r="U26" s="13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ht="16.5" x14ac:dyDescent="0.25">
      <c r="A27" s="26" t="s">
        <v>97</v>
      </c>
      <c r="B27" s="25">
        <v>-16.3</v>
      </c>
      <c r="C27" s="25">
        <v>27.83</v>
      </c>
      <c r="D27" s="25">
        <v>5.21</v>
      </c>
      <c r="E27" s="25">
        <v>5.72</v>
      </c>
      <c r="F27" s="25">
        <v>6.17</v>
      </c>
      <c r="G27" s="25">
        <v>6.66</v>
      </c>
      <c r="H27" s="25">
        <v>7.15</v>
      </c>
      <c r="I27" s="25">
        <v>7.61</v>
      </c>
      <c r="J27" s="25">
        <v>8.43</v>
      </c>
      <c r="M27" s="27"/>
      <c r="N27" s="13"/>
      <c r="O27" s="13"/>
      <c r="P27" s="13"/>
      <c r="Q27" s="13"/>
      <c r="R27" s="13"/>
      <c r="S27" s="13"/>
      <c r="T27" s="13"/>
      <c r="U27" s="13"/>
      <c r="V27" s="27"/>
      <c r="W27" s="13"/>
      <c r="X27" s="13"/>
      <c r="Y27" s="13"/>
      <c r="Z27" s="13"/>
      <c r="AA27" s="13"/>
      <c r="AB27" s="13"/>
      <c r="AC27" s="13"/>
      <c r="AD27" s="13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x14ac:dyDescent="0.25">
      <c r="A28" s="26" t="s">
        <v>98</v>
      </c>
      <c r="B28" s="25">
        <v>-38.1</v>
      </c>
      <c r="C28" s="25">
        <v>30.09</v>
      </c>
      <c r="D28" s="25">
        <v>4.5</v>
      </c>
      <c r="E28" s="25">
        <v>4.5999999999999996</v>
      </c>
      <c r="F28" s="25">
        <v>4.8899999999999997</v>
      </c>
      <c r="G28" s="25">
        <v>5.35</v>
      </c>
      <c r="H28" s="25">
        <v>6.46</v>
      </c>
      <c r="I28" s="25">
        <v>7.25</v>
      </c>
      <c r="J28" s="25">
        <v>9.2799999999999994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x14ac:dyDescent="0.2">
      <c r="A29" s="18" t="s">
        <v>12</v>
      </c>
      <c r="B29" s="4">
        <v>3.3</v>
      </c>
      <c r="C29" s="4">
        <v>11.53</v>
      </c>
      <c r="D29" s="4">
        <v>3.24</v>
      </c>
      <c r="E29" s="4">
        <v>4.4400000000000004</v>
      </c>
      <c r="F29" s="4">
        <v>5.46</v>
      </c>
      <c r="G29" s="4">
        <v>6.3</v>
      </c>
      <c r="H29" s="4">
        <v>7.54</v>
      </c>
      <c r="I29" s="4">
        <v>8.41</v>
      </c>
      <c r="J29" s="4">
        <v>9.73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56" x14ac:dyDescent="0.25">
      <c r="A30" s="26" t="s">
        <v>99</v>
      </c>
      <c r="B30" s="25">
        <v>-10</v>
      </c>
      <c r="C30" s="25">
        <v>30.41</v>
      </c>
      <c r="D30" s="25">
        <v>6.19</v>
      </c>
      <c r="E30" s="25">
        <v>7.84</v>
      </c>
      <c r="F30" s="25">
        <v>9.4</v>
      </c>
      <c r="G30" s="25">
        <v>10.79</v>
      </c>
      <c r="H30" s="25">
        <v>13.03</v>
      </c>
      <c r="I30" s="25">
        <v>14.77</v>
      </c>
      <c r="J30" s="25">
        <v>17.579999999999998</v>
      </c>
      <c r="M30" s="13"/>
      <c r="N30" s="13"/>
      <c r="O30" s="13"/>
      <c r="P30" s="13"/>
      <c r="Q30" s="13"/>
      <c r="R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56" x14ac:dyDescent="0.25">
      <c r="A31" s="26" t="s">
        <v>100</v>
      </c>
      <c r="B31" s="25">
        <v>8.6</v>
      </c>
      <c r="C31" s="25">
        <v>8</v>
      </c>
      <c r="D31" s="25">
        <v>4.2</v>
      </c>
      <c r="E31" s="25">
        <v>5</v>
      </c>
      <c r="F31" s="25">
        <v>5.8</v>
      </c>
      <c r="G31" s="25">
        <v>6.5</v>
      </c>
      <c r="H31" s="25">
        <v>7.6</v>
      </c>
      <c r="I31" s="25">
        <v>8.4</v>
      </c>
      <c r="J31" s="25">
        <v>9.6</v>
      </c>
      <c r="M31" s="13"/>
      <c r="N31" s="13"/>
      <c r="O31" s="13"/>
      <c r="P31" s="13"/>
      <c r="Q31" s="13"/>
      <c r="R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56" x14ac:dyDescent="0.25">
      <c r="A32" s="26" t="s">
        <v>101</v>
      </c>
      <c r="B32" s="25">
        <v>6.9</v>
      </c>
      <c r="C32" s="25">
        <v>-14.6</v>
      </c>
      <c r="D32" s="25">
        <v>4.4000000000000004</v>
      </c>
      <c r="E32" s="25">
        <v>5.37</v>
      </c>
      <c r="F32" s="25">
        <v>5.93</v>
      </c>
      <c r="G32" s="25">
        <v>6.18</v>
      </c>
      <c r="H32" s="25">
        <v>6.5</v>
      </c>
      <c r="I32" s="25">
        <v>6.62</v>
      </c>
      <c r="J32" s="25">
        <v>6.72</v>
      </c>
      <c r="N32" s="13"/>
      <c r="O32" s="13"/>
      <c r="P32" s="13"/>
      <c r="Q32" s="13"/>
      <c r="R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64" x14ac:dyDescent="0.25">
      <c r="A33" s="26" t="s">
        <v>102</v>
      </c>
      <c r="B33" s="25">
        <v>31.4</v>
      </c>
      <c r="C33" s="25">
        <v>4.91</v>
      </c>
      <c r="D33" s="25">
        <v>3.64</v>
      </c>
      <c r="E33" s="25">
        <v>4.3899999999999997</v>
      </c>
      <c r="F33" s="25">
        <v>4.8499999999999996</v>
      </c>
      <c r="G33" s="25">
        <v>5.63</v>
      </c>
      <c r="H33" s="25">
        <v>5.66</v>
      </c>
      <c r="I33" s="25">
        <v>5.73</v>
      </c>
      <c r="J33" s="4" t="s">
        <v>192</v>
      </c>
      <c r="N33" s="13"/>
      <c r="O33" s="13"/>
      <c r="P33" s="13"/>
      <c r="Q33" s="13"/>
      <c r="R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64" x14ac:dyDescent="0.25">
      <c r="A34" s="26" t="s">
        <v>103</v>
      </c>
      <c r="B34" s="25">
        <v>-32.159999999999997</v>
      </c>
      <c r="C34" s="25">
        <v>34.93</v>
      </c>
      <c r="D34" s="25">
        <v>6.84</v>
      </c>
      <c r="E34" s="25">
        <v>7.67</v>
      </c>
      <c r="F34" s="25">
        <v>8.81</v>
      </c>
      <c r="G34" s="25">
        <v>10.06</v>
      </c>
      <c r="H34" s="25">
        <v>11.97</v>
      </c>
      <c r="I34" s="25">
        <v>13.32</v>
      </c>
      <c r="J34" s="25">
        <v>14.99</v>
      </c>
    </row>
    <row r="35" spans="1:64" x14ac:dyDescent="0.25">
      <c r="A35" s="26" t="s">
        <v>104</v>
      </c>
      <c r="B35" s="25">
        <v>6.94</v>
      </c>
      <c r="C35" s="25">
        <v>-9.98</v>
      </c>
      <c r="D35" s="25">
        <v>2.93</v>
      </c>
      <c r="E35" s="25">
        <v>3.67</v>
      </c>
      <c r="F35" s="25">
        <v>4.42</v>
      </c>
      <c r="G35" s="25">
        <v>4.93</v>
      </c>
      <c r="H35" s="25">
        <v>5.54</v>
      </c>
      <c r="I35" s="25">
        <v>6.09</v>
      </c>
      <c r="J35" s="4" t="s">
        <v>192</v>
      </c>
    </row>
    <row r="36" spans="1:64" x14ac:dyDescent="0.25">
      <c r="A36" s="26" t="s">
        <v>105</v>
      </c>
      <c r="B36" s="25">
        <v>-58.1</v>
      </c>
      <c r="C36" s="25">
        <v>24.5</v>
      </c>
      <c r="D36" s="25">
        <v>3.8</v>
      </c>
      <c r="E36" s="25">
        <v>5</v>
      </c>
      <c r="F36" s="25">
        <v>5.8</v>
      </c>
      <c r="G36" s="25">
        <v>6.3</v>
      </c>
      <c r="H36" s="25">
        <v>7.2</v>
      </c>
      <c r="I36" s="25">
        <v>7.8</v>
      </c>
      <c r="J36" s="4" t="s">
        <v>192</v>
      </c>
    </row>
    <row r="37" spans="1:64" x14ac:dyDescent="0.25">
      <c r="A37" s="2" t="s">
        <v>106</v>
      </c>
      <c r="B37" s="15">
        <v>-10.31</v>
      </c>
      <c r="C37" s="15">
        <v>30.8</v>
      </c>
      <c r="D37" s="15">
        <v>6.47</v>
      </c>
      <c r="E37" s="15">
        <v>8.0299999999999994</v>
      </c>
      <c r="F37" s="15">
        <v>9.48</v>
      </c>
      <c r="G37" s="15">
        <v>10.59</v>
      </c>
      <c r="H37" s="15">
        <v>12.68</v>
      </c>
      <c r="I37" s="15">
        <v>14.26</v>
      </c>
      <c r="J37" s="4" t="s">
        <v>192</v>
      </c>
    </row>
    <row r="38" spans="1:64" x14ac:dyDescent="0.25">
      <c r="A38" s="26" t="s">
        <v>107</v>
      </c>
      <c r="B38" s="25">
        <v>8.6999999999999993</v>
      </c>
      <c r="C38" s="25">
        <v>8.01</v>
      </c>
      <c r="D38" s="25">
        <v>4.32</v>
      </c>
      <c r="E38" s="25">
        <v>5.0599999999999996</v>
      </c>
      <c r="F38" s="25">
        <v>5.84</v>
      </c>
      <c r="G38" s="25">
        <v>6.55</v>
      </c>
      <c r="H38" s="25">
        <v>7.7</v>
      </c>
      <c r="I38" s="25">
        <v>8.5399999999999991</v>
      </c>
      <c r="J38" s="25">
        <v>10.09</v>
      </c>
    </row>
    <row r="39" spans="1:64" x14ac:dyDescent="0.25">
      <c r="A39" s="18" t="s">
        <v>59</v>
      </c>
      <c r="B39" s="25">
        <v>5.51</v>
      </c>
      <c r="C39" s="25">
        <v>-7.69</v>
      </c>
      <c r="D39" s="25">
        <v>2.67</v>
      </c>
      <c r="E39" s="25">
        <v>3.14</v>
      </c>
      <c r="F39" s="25">
        <v>3.68</v>
      </c>
      <c r="G39" s="25">
        <v>4.1500000000000004</v>
      </c>
      <c r="H39" s="25">
        <v>4.96</v>
      </c>
      <c r="I39" s="25">
        <v>5.44</v>
      </c>
      <c r="J39" s="25">
        <v>5.98</v>
      </c>
      <c r="N39" s="9"/>
    </row>
    <row r="40" spans="1:64" x14ac:dyDescent="0.25">
      <c r="A40" s="1" t="s">
        <v>58</v>
      </c>
      <c r="B40" s="25">
        <v>-10.01</v>
      </c>
      <c r="C40" s="25">
        <v>30.29</v>
      </c>
      <c r="D40" s="25">
        <v>6.22</v>
      </c>
      <c r="E40" s="25">
        <v>7.74</v>
      </c>
      <c r="F40" s="25">
        <v>9.24</v>
      </c>
      <c r="G40" s="25">
        <v>10.62</v>
      </c>
      <c r="H40" s="25">
        <v>12.84</v>
      </c>
      <c r="I40" s="25">
        <v>14.59</v>
      </c>
      <c r="J40" s="25">
        <v>17.350000000000001</v>
      </c>
      <c r="N40" s="10"/>
      <c r="X40" s="10"/>
      <c r="AI40" s="6"/>
      <c r="AJ40" s="6"/>
      <c r="AK40" s="6"/>
      <c r="AL40" s="6"/>
      <c r="AM40" s="6"/>
      <c r="AN40" s="6"/>
      <c r="AO40" s="6"/>
      <c r="AP40" s="6"/>
      <c r="AQ40" s="6"/>
      <c r="AR40" s="4"/>
      <c r="AS40" s="11"/>
      <c r="AT40" s="11"/>
      <c r="AU40" s="11"/>
      <c r="AV40" s="11"/>
      <c r="AW40" s="11"/>
      <c r="AX40" s="11"/>
      <c r="AY40" s="11"/>
      <c r="AZ40" s="11"/>
      <c r="BA40" s="11"/>
      <c r="BL40" s="24"/>
    </row>
    <row r="41" spans="1:64" x14ac:dyDescent="0.25">
      <c r="A41" s="26" t="s">
        <v>108</v>
      </c>
      <c r="B41" s="25">
        <v>-34.86</v>
      </c>
      <c r="C41" s="25">
        <v>15.14</v>
      </c>
      <c r="D41" s="25">
        <v>5.52</v>
      </c>
      <c r="E41" s="25">
        <v>6.04</v>
      </c>
      <c r="F41" s="25">
        <v>6.8</v>
      </c>
      <c r="G41" s="25">
        <v>7.64</v>
      </c>
      <c r="H41" s="25">
        <v>8.91</v>
      </c>
      <c r="I41" s="25">
        <v>9.99</v>
      </c>
      <c r="J41" s="25">
        <v>11.54</v>
      </c>
      <c r="N41" s="10"/>
      <c r="X41" s="10"/>
      <c r="AI41" s="6"/>
      <c r="AJ41" s="6"/>
      <c r="AK41" s="6"/>
      <c r="AL41" s="6"/>
      <c r="AM41" s="6"/>
      <c r="AN41" s="6"/>
      <c r="AO41" s="6"/>
      <c r="AP41" s="6"/>
      <c r="AQ41" s="6"/>
      <c r="AR41" s="4"/>
      <c r="AS41" s="11"/>
      <c r="AT41" s="11"/>
      <c r="AU41" s="11"/>
      <c r="AV41" s="11"/>
      <c r="AW41" s="11"/>
      <c r="AX41" s="11"/>
      <c r="AY41" s="11"/>
      <c r="AZ41" s="11"/>
      <c r="BA41" s="11"/>
      <c r="BL41" s="24"/>
    </row>
    <row r="42" spans="1:64" x14ac:dyDescent="0.25">
      <c r="A42" s="26" t="s">
        <v>109</v>
      </c>
      <c r="B42" s="25">
        <v>-29.34</v>
      </c>
      <c r="C42" s="25">
        <v>34.450000000000003</v>
      </c>
      <c r="D42" s="25">
        <v>6.72</v>
      </c>
      <c r="E42" s="25">
        <v>7.71</v>
      </c>
      <c r="F42" s="25">
        <v>8.77</v>
      </c>
      <c r="G42" s="25">
        <v>9.9</v>
      </c>
      <c r="H42" s="25">
        <v>11.45</v>
      </c>
      <c r="I42" s="25">
        <v>12.63</v>
      </c>
      <c r="J42" s="4"/>
      <c r="N42" s="10"/>
      <c r="X42" s="10"/>
      <c r="AI42" s="6"/>
      <c r="AJ42" s="6"/>
      <c r="AK42" s="6"/>
      <c r="AL42" s="6"/>
      <c r="AM42" s="6"/>
      <c r="AN42" s="6"/>
      <c r="AO42" s="6"/>
      <c r="AP42" s="6"/>
      <c r="AQ42" s="6"/>
      <c r="AR42" s="4"/>
      <c r="AS42" s="11"/>
      <c r="AT42" s="11"/>
      <c r="AU42" s="11"/>
      <c r="AV42" s="11"/>
      <c r="AW42" s="11"/>
      <c r="AX42" s="11"/>
      <c r="AY42" s="11"/>
      <c r="AZ42" s="11"/>
      <c r="BA42" s="11"/>
      <c r="BL42" s="24"/>
    </row>
    <row r="43" spans="1:64" x14ac:dyDescent="0.25">
      <c r="A43" s="1" t="s">
        <v>64</v>
      </c>
      <c r="B43" s="25">
        <v>9.19</v>
      </c>
      <c r="C43" s="25">
        <v>4.51</v>
      </c>
      <c r="D43" s="25">
        <v>5.55</v>
      </c>
      <c r="E43" s="25">
        <v>7.03</v>
      </c>
      <c r="F43" s="25">
        <v>8.2899999999999991</v>
      </c>
      <c r="G43" s="25">
        <v>9.2899999999999991</v>
      </c>
      <c r="H43" s="25">
        <v>10.78</v>
      </c>
      <c r="I43" s="25">
        <v>11.84</v>
      </c>
      <c r="J43" s="25">
        <v>13.41</v>
      </c>
      <c r="N43" s="10"/>
      <c r="X43" s="10"/>
      <c r="AI43" s="6"/>
      <c r="AJ43" s="3"/>
      <c r="AK43" s="6"/>
      <c r="AL43" s="6"/>
      <c r="AM43" s="6"/>
      <c r="AN43" s="6"/>
      <c r="AO43" s="6"/>
      <c r="AP43" s="6"/>
      <c r="AQ43" s="6"/>
      <c r="AR43" s="4"/>
      <c r="AS43" s="11"/>
      <c r="AT43" s="11"/>
      <c r="AU43" s="11"/>
      <c r="AV43" s="11"/>
      <c r="AW43" s="11"/>
      <c r="AX43" s="11"/>
      <c r="AY43" s="11"/>
      <c r="AZ43" s="11"/>
      <c r="BA43" s="11"/>
      <c r="BL43" s="24"/>
    </row>
    <row r="44" spans="1:64" x14ac:dyDescent="0.25">
      <c r="A44" s="1" t="s">
        <v>66</v>
      </c>
      <c r="B44" s="25">
        <v>27.55</v>
      </c>
      <c r="C44" s="25">
        <v>6.35</v>
      </c>
      <c r="D44" s="25">
        <v>3.13</v>
      </c>
      <c r="E44" s="25">
        <v>3.48</v>
      </c>
      <c r="F44" s="25">
        <v>3.81</v>
      </c>
      <c r="G44" s="25">
        <v>4.09</v>
      </c>
      <c r="H44" s="25">
        <v>4.5999999999999996</v>
      </c>
      <c r="I44" s="25">
        <v>4.92</v>
      </c>
      <c r="J44" s="25">
        <v>6.35</v>
      </c>
      <c r="N44" s="10"/>
      <c r="X44" s="10"/>
      <c r="AI44" s="6"/>
      <c r="AJ44" s="3"/>
      <c r="AK44" s="6"/>
      <c r="AL44" s="6"/>
      <c r="AM44" s="6"/>
      <c r="AN44" s="6"/>
      <c r="AO44" s="6"/>
      <c r="AP44" s="6"/>
      <c r="AQ44" s="6"/>
      <c r="AR44" s="4"/>
      <c r="AS44" s="11"/>
      <c r="AT44" s="11"/>
      <c r="AU44" s="11"/>
      <c r="AV44" s="11"/>
      <c r="AW44" s="11"/>
      <c r="AX44" s="11"/>
      <c r="AY44" s="11"/>
      <c r="AZ44" s="11"/>
      <c r="BA44" s="11"/>
      <c r="BL44" s="24"/>
    </row>
    <row r="45" spans="1:64" x14ac:dyDescent="0.2">
      <c r="A45" s="8" t="s">
        <v>110</v>
      </c>
      <c r="B45" s="4">
        <v>5.95</v>
      </c>
      <c r="C45" s="4">
        <v>27.23</v>
      </c>
      <c r="D45" s="4">
        <v>5.33</v>
      </c>
      <c r="E45" s="4">
        <v>6.46</v>
      </c>
      <c r="F45" s="4">
        <v>7.52</v>
      </c>
      <c r="G45" s="4">
        <v>8.4499999999999993</v>
      </c>
      <c r="H45" s="4">
        <v>9.9600000000000009</v>
      </c>
      <c r="I45" s="4">
        <v>11.12</v>
      </c>
      <c r="J45" s="4">
        <v>13.03</v>
      </c>
      <c r="N45" s="10"/>
      <c r="X45" s="10"/>
      <c r="AI45" s="6"/>
      <c r="AJ45" s="3"/>
      <c r="AK45" s="6"/>
      <c r="AL45" s="6"/>
      <c r="AM45" s="6"/>
      <c r="AN45" s="6"/>
      <c r="AO45" s="6"/>
      <c r="AP45" s="6"/>
      <c r="AQ45" s="6"/>
      <c r="AR45" s="4"/>
      <c r="AS45" s="11"/>
      <c r="AT45" s="11"/>
      <c r="AU45" s="11"/>
      <c r="AV45" s="11"/>
      <c r="AW45" s="11"/>
      <c r="AX45" s="11"/>
      <c r="AY45" s="11"/>
      <c r="AZ45" s="11"/>
      <c r="BA45" s="11"/>
      <c r="BL45" s="24"/>
    </row>
    <row r="46" spans="1:64" x14ac:dyDescent="0.2">
      <c r="A46" s="8" t="s">
        <v>111</v>
      </c>
      <c r="B46" s="4">
        <v>26.93</v>
      </c>
      <c r="C46" s="4">
        <v>24.7</v>
      </c>
      <c r="D46" s="4">
        <v>5.28</v>
      </c>
      <c r="E46" s="4">
        <v>5.99</v>
      </c>
      <c r="F46" s="4">
        <v>6.49</v>
      </c>
      <c r="G46" s="4">
        <v>6.87</v>
      </c>
      <c r="H46" s="4">
        <v>7.47</v>
      </c>
      <c r="I46" s="4">
        <v>7.96</v>
      </c>
      <c r="J46" s="4">
        <v>8.85</v>
      </c>
      <c r="N46" s="10"/>
      <c r="X46" s="10"/>
      <c r="AI46" s="6"/>
      <c r="AJ46" s="6"/>
      <c r="AK46" s="6"/>
      <c r="AL46" s="6"/>
      <c r="AM46" s="6"/>
      <c r="AN46" s="6"/>
      <c r="AO46" s="6"/>
      <c r="AP46" s="6"/>
      <c r="AQ46" s="6"/>
      <c r="AR46" s="4"/>
      <c r="AS46" s="11"/>
      <c r="AT46" s="11"/>
      <c r="AU46" s="11"/>
      <c r="AV46" s="11"/>
      <c r="AW46" s="11"/>
      <c r="AX46" s="11"/>
      <c r="AY46" s="11"/>
      <c r="AZ46" s="11"/>
      <c r="BA46" s="11"/>
      <c r="BL46" s="24"/>
    </row>
    <row r="47" spans="1:64" x14ac:dyDescent="0.2">
      <c r="A47" s="8" t="s">
        <v>112</v>
      </c>
      <c r="B47" s="4">
        <v>5.69</v>
      </c>
      <c r="C47" s="4">
        <v>-7.8</v>
      </c>
      <c r="D47" s="4">
        <v>3.59</v>
      </c>
      <c r="E47" s="4">
        <v>3.97</v>
      </c>
      <c r="F47" s="4">
        <v>4.38</v>
      </c>
      <c r="G47" s="4">
        <v>4.72</v>
      </c>
      <c r="H47" s="4">
        <v>5.28</v>
      </c>
      <c r="I47" s="4">
        <v>5.61</v>
      </c>
      <c r="J47" s="4">
        <v>5.75</v>
      </c>
      <c r="N47" s="10"/>
      <c r="X47" s="10"/>
      <c r="AI47" s="6"/>
      <c r="AJ47" s="6"/>
      <c r="AK47" s="6"/>
      <c r="AL47" s="6"/>
      <c r="AM47" s="6"/>
      <c r="AN47" s="6"/>
      <c r="AO47" s="6"/>
      <c r="AP47" s="6"/>
      <c r="AQ47" s="6"/>
      <c r="AR47" s="4"/>
      <c r="AS47" s="11"/>
      <c r="AT47" s="11"/>
      <c r="AU47" s="11"/>
      <c r="AV47" s="11"/>
      <c r="AW47" s="11"/>
      <c r="AX47" s="11"/>
      <c r="AY47" s="11"/>
      <c r="AZ47" s="11"/>
      <c r="BA47" s="11"/>
      <c r="BL47" s="24"/>
    </row>
    <row r="48" spans="1:64" x14ac:dyDescent="0.2">
      <c r="A48" s="8" t="s">
        <v>113</v>
      </c>
      <c r="B48" s="4">
        <v>-30.9</v>
      </c>
      <c r="C48" s="4">
        <v>33.4</v>
      </c>
      <c r="D48" s="4">
        <v>7.45</v>
      </c>
      <c r="E48" s="4">
        <v>8.77</v>
      </c>
      <c r="F48" s="4">
        <v>9.82</v>
      </c>
      <c r="G48" s="4">
        <v>10.7</v>
      </c>
      <c r="H48" s="4">
        <v>12.14</v>
      </c>
      <c r="I48" s="4">
        <v>12.9</v>
      </c>
      <c r="J48" s="4" t="s">
        <v>192</v>
      </c>
      <c r="N48" s="4"/>
      <c r="X48" s="4"/>
      <c r="AI48" s="6"/>
      <c r="AJ48" s="6"/>
      <c r="AK48" s="6"/>
      <c r="AL48" s="6"/>
      <c r="AM48" s="6"/>
      <c r="AN48" s="6"/>
      <c r="AO48" s="6"/>
      <c r="AP48" s="6"/>
      <c r="AQ48" s="6"/>
      <c r="AR48" s="4"/>
      <c r="AS48" s="11"/>
      <c r="AT48" s="11"/>
      <c r="AU48" s="11"/>
      <c r="AV48" s="11"/>
      <c r="AW48" s="11"/>
      <c r="AX48" s="11"/>
      <c r="AY48" s="11"/>
      <c r="AZ48" s="11"/>
      <c r="BA48" s="11"/>
      <c r="BL48" s="24"/>
    </row>
    <row r="49" spans="1:64" x14ac:dyDescent="0.2">
      <c r="A49" s="8" t="s">
        <v>114</v>
      </c>
      <c r="B49" s="4">
        <v>-20.6</v>
      </c>
      <c r="C49" s="4">
        <v>38.64</v>
      </c>
      <c r="D49" s="4">
        <v>9.52</v>
      </c>
      <c r="E49" s="4">
        <v>11.05</v>
      </c>
      <c r="F49" s="4">
        <v>11.56</v>
      </c>
      <c r="G49" s="4">
        <v>12.53</v>
      </c>
      <c r="H49" s="4">
        <v>13.4</v>
      </c>
      <c r="I49" s="4">
        <v>14.05</v>
      </c>
      <c r="J49" s="4" t="s">
        <v>192</v>
      </c>
      <c r="N49" s="4"/>
      <c r="X49" s="4"/>
      <c r="AI49" s="6"/>
      <c r="AJ49" s="6"/>
      <c r="AK49" s="6"/>
      <c r="AL49" s="6"/>
      <c r="AM49" s="6"/>
      <c r="AN49" s="6"/>
      <c r="AO49" s="6"/>
      <c r="AP49" s="6"/>
      <c r="AQ49" s="6"/>
      <c r="AR49" s="4"/>
      <c r="AS49" s="11"/>
      <c r="AT49" s="11"/>
      <c r="AU49" s="11"/>
      <c r="AV49" s="11"/>
      <c r="AW49" s="11"/>
      <c r="AX49" s="11"/>
      <c r="AY49" s="11"/>
      <c r="AZ49" s="11"/>
      <c r="BA49" s="11"/>
      <c r="BL49" s="24"/>
    </row>
    <row r="50" spans="1:64" x14ac:dyDescent="0.2">
      <c r="A50" s="8" t="s">
        <v>115</v>
      </c>
      <c r="B50" s="4">
        <v>-8.02</v>
      </c>
      <c r="C50" s="4">
        <v>9.15</v>
      </c>
      <c r="D50" s="4">
        <v>4.55</v>
      </c>
      <c r="E50" s="4">
        <v>6.6</v>
      </c>
      <c r="F50" s="4">
        <v>8.3000000000000007</v>
      </c>
      <c r="G50" s="4">
        <v>9.5299999999999994</v>
      </c>
      <c r="H50" s="4">
        <v>10.91</v>
      </c>
      <c r="I50" s="4">
        <v>11.95</v>
      </c>
      <c r="J50" s="4">
        <v>12.67</v>
      </c>
      <c r="AH50" s="4"/>
      <c r="AI50" s="12"/>
      <c r="AR50" s="4"/>
      <c r="BL50" s="24"/>
    </row>
    <row r="51" spans="1:64" x14ac:dyDescent="0.2">
      <c r="A51" s="8" t="s">
        <v>116</v>
      </c>
      <c r="B51" s="4">
        <v>-23.84</v>
      </c>
      <c r="C51" s="4">
        <v>8.81</v>
      </c>
      <c r="D51" s="4">
        <v>3.21</v>
      </c>
      <c r="E51" s="4">
        <v>2.96</v>
      </c>
      <c r="F51" s="4">
        <v>2.97</v>
      </c>
      <c r="G51" s="4">
        <v>3.09</v>
      </c>
      <c r="H51" s="4">
        <v>3.55</v>
      </c>
      <c r="I51" s="4">
        <v>3.86</v>
      </c>
      <c r="J51" s="4">
        <v>4.24</v>
      </c>
      <c r="AH51" s="4"/>
      <c r="AI51" s="12"/>
      <c r="AR51" s="4"/>
      <c r="BL51" s="24"/>
    </row>
    <row r="52" spans="1:64" x14ac:dyDescent="0.2">
      <c r="A52" s="8" t="s">
        <v>117</v>
      </c>
      <c r="B52" s="4">
        <v>-5</v>
      </c>
      <c r="C52" s="4">
        <v>9.65</v>
      </c>
      <c r="D52" s="4">
        <v>5.59</v>
      </c>
      <c r="E52" s="4">
        <v>7.08</v>
      </c>
      <c r="F52" s="4">
        <v>8.43</v>
      </c>
      <c r="G52" s="4">
        <v>9.5299999999999994</v>
      </c>
      <c r="H52" s="4">
        <v>11.23</v>
      </c>
      <c r="I52" s="4">
        <v>12.48</v>
      </c>
      <c r="J52" s="4">
        <v>14.34</v>
      </c>
      <c r="AH52" s="4"/>
      <c r="AI52" s="12"/>
      <c r="AR52" s="4"/>
      <c r="BL52" s="24"/>
    </row>
    <row r="53" spans="1:64" x14ac:dyDescent="0.2">
      <c r="A53" s="8" t="s">
        <v>19</v>
      </c>
      <c r="B53" s="4">
        <v>-4.8600000000000003</v>
      </c>
      <c r="C53" s="4">
        <v>9.34</v>
      </c>
      <c r="D53" s="4">
        <v>5.84</v>
      </c>
      <c r="E53" s="4">
        <v>7.61</v>
      </c>
      <c r="F53" s="4">
        <v>8.98</v>
      </c>
      <c r="G53" s="4">
        <v>10.01</v>
      </c>
      <c r="H53" s="4">
        <v>11.49</v>
      </c>
      <c r="I53" s="4">
        <v>12.54</v>
      </c>
      <c r="J53" s="4">
        <v>13.76</v>
      </c>
      <c r="AH53" s="4"/>
      <c r="AI53" s="12"/>
      <c r="AR53" s="4"/>
      <c r="BL53" s="24"/>
    </row>
    <row r="54" spans="1:64" x14ac:dyDescent="0.2">
      <c r="A54" s="8" t="s">
        <v>25</v>
      </c>
      <c r="B54" s="4">
        <v>6.78</v>
      </c>
      <c r="C54" s="4">
        <v>6.38</v>
      </c>
      <c r="D54" s="4">
        <v>4.46</v>
      </c>
      <c r="E54" s="4">
        <v>5.79</v>
      </c>
      <c r="F54" s="4">
        <v>6.75</v>
      </c>
      <c r="G54" s="4">
        <v>7.42</v>
      </c>
      <c r="H54" s="4">
        <v>8.35</v>
      </c>
      <c r="I54" s="4">
        <v>9.11</v>
      </c>
      <c r="J54" s="4">
        <v>10.09</v>
      </c>
      <c r="BL54" s="24"/>
    </row>
    <row r="55" spans="1:64" x14ac:dyDescent="0.2">
      <c r="A55" s="8" t="s">
        <v>118</v>
      </c>
      <c r="B55" s="4">
        <v>-5.48</v>
      </c>
      <c r="C55" s="4">
        <v>13.26</v>
      </c>
      <c r="D55" s="4">
        <v>3.98</v>
      </c>
      <c r="E55" s="4">
        <v>5</v>
      </c>
      <c r="F55" s="4">
        <v>5.94</v>
      </c>
      <c r="G55" s="4">
        <v>6.73</v>
      </c>
      <c r="H55" s="4">
        <v>8.0299999999999994</v>
      </c>
      <c r="I55" s="4">
        <v>8.98</v>
      </c>
      <c r="J55" s="4">
        <v>10.56</v>
      </c>
      <c r="BL55" s="24"/>
    </row>
    <row r="56" spans="1:64" x14ac:dyDescent="0.2">
      <c r="A56" s="8" t="s">
        <v>119</v>
      </c>
      <c r="B56" s="4">
        <v>-4.29</v>
      </c>
      <c r="C56" s="4">
        <v>2</v>
      </c>
      <c r="D56" s="4">
        <v>4.51</v>
      </c>
      <c r="E56" s="4">
        <v>6.76</v>
      </c>
      <c r="F56" s="4">
        <v>8.61</v>
      </c>
      <c r="G56" s="4">
        <v>10.01</v>
      </c>
      <c r="H56" s="4">
        <v>11.97</v>
      </c>
      <c r="I56" s="4">
        <v>13.4</v>
      </c>
      <c r="J56" s="4">
        <v>15.47</v>
      </c>
      <c r="BL56" s="24"/>
    </row>
    <row r="57" spans="1:64" x14ac:dyDescent="0.2">
      <c r="A57" s="8" t="s">
        <v>120</v>
      </c>
      <c r="B57" s="4">
        <v>9.19</v>
      </c>
      <c r="C57" s="4">
        <v>4.51</v>
      </c>
      <c r="D57" s="4">
        <v>5.55</v>
      </c>
      <c r="E57" s="4">
        <v>7.03</v>
      </c>
      <c r="F57" s="4">
        <v>8.2899999999999991</v>
      </c>
      <c r="G57" s="4">
        <v>9.2899999999999991</v>
      </c>
      <c r="H57" s="4">
        <v>10.78</v>
      </c>
      <c r="I57" s="4">
        <v>11.84</v>
      </c>
      <c r="J57" s="4">
        <v>13.41</v>
      </c>
      <c r="BL57" s="24"/>
    </row>
    <row r="58" spans="1:64" x14ac:dyDescent="0.2">
      <c r="A58" s="8" t="s">
        <v>121</v>
      </c>
      <c r="B58" s="4">
        <v>-6.76</v>
      </c>
      <c r="C58" s="4">
        <v>9.8000000000000007</v>
      </c>
      <c r="D58" s="4">
        <v>5.12</v>
      </c>
      <c r="E58" s="4">
        <v>6.86</v>
      </c>
      <c r="F58" s="4">
        <v>8.32</v>
      </c>
      <c r="G58" s="4">
        <v>9.49</v>
      </c>
      <c r="H58" s="4">
        <v>11.22</v>
      </c>
      <c r="I58" s="4">
        <v>12.48</v>
      </c>
      <c r="J58" s="4">
        <v>14.4</v>
      </c>
      <c r="N58" s="10"/>
      <c r="X58" s="10"/>
      <c r="AI58" s="6"/>
      <c r="AJ58" s="6"/>
      <c r="AK58" s="6"/>
      <c r="AL58" s="6"/>
      <c r="AM58" s="6"/>
      <c r="AN58" s="6"/>
      <c r="AO58" s="6"/>
      <c r="AP58" s="6"/>
      <c r="AQ58" s="6"/>
      <c r="AR58" s="4"/>
      <c r="AS58" s="11"/>
      <c r="AT58" s="11"/>
      <c r="AU58" s="11"/>
      <c r="AV58" s="11"/>
      <c r="AW58" s="11"/>
      <c r="AX58" s="11"/>
      <c r="AY58" s="11"/>
      <c r="AZ58" s="11"/>
      <c r="BA58" s="11"/>
      <c r="BL58" s="24"/>
    </row>
    <row r="59" spans="1:64" x14ac:dyDescent="0.2">
      <c r="N59" s="4"/>
      <c r="X59" s="4"/>
      <c r="AI59" s="6"/>
      <c r="AJ59" s="6"/>
      <c r="AK59" s="6"/>
      <c r="AL59" s="6"/>
      <c r="AM59" s="6"/>
      <c r="AN59" s="6"/>
      <c r="AO59" s="6"/>
      <c r="AP59" s="6"/>
      <c r="AQ59" s="6"/>
      <c r="AR59" s="4"/>
      <c r="AS59" s="11"/>
      <c r="AT59" s="11"/>
      <c r="AU59" s="11"/>
      <c r="AV59" s="11"/>
      <c r="AW59" s="11"/>
      <c r="AX59" s="11"/>
      <c r="AY59" s="11"/>
      <c r="AZ59" s="11"/>
      <c r="BA59" s="11"/>
    </row>
    <row r="60" spans="1:64" x14ac:dyDescent="0.2">
      <c r="N60" s="10"/>
      <c r="X60" s="10"/>
      <c r="AI60" s="6"/>
      <c r="AJ60" s="6"/>
      <c r="AK60" s="6"/>
      <c r="AL60" s="6"/>
      <c r="AM60" s="6"/>
      <c r="AN60" s="6"/>
      <c r="AO60" s="6"/>
      <c r="AP60" s="6"/>
      <c r="AQ60" s="6"/>
      <c r="AR60" s="4"/>
      <c r="AS60" s="11"/>
      <c r="AT60" s="11"/>
      <c r="AU60" s="11"/>
      <c r="AV60" s="11"/>
      <c r="AW60" s="11"/>
      <c r="AX60" s="11"/>
      <c r="AY60" s="11"/>
      <c r="AZ60" s="11"/>
      <c r="BA60" s="11"/>
    </row>
    <row r="61" spans="1:64" x14ac:dyDescent="0.2">
      <c r="N61" s="4"/>
      <c r="X61" s="4"/>
      <c r="AI61" s="6"/>
      <c r="AJ61" s="6"/>
      <c r="AK61" s="6"/>
      <c r="AL61" s="6"/>
      <c r="AM61" s="6"/>
      <c r="AN61" s="6"/>
      <c r="AO61" s="6"/>
      <c r="AP61" s="6"/>
      <c r="AQ61" s="6"/>
      <c r="AR61" s="4"/>
      <c r="AS61" s="11"/>
      <c r="AT61" s="11"/>
      <c r="AU61" s="11"/>
      <c r="AV61" s="11"/>
      <c r="AW61" s="11"/>
      <c r="AX61" s="11"/>
      <c r="AY61" s="11"/>
      <c r="AZ61" s="11"/>
      <c r="BA61" s="11"/>
    </row>
    <row r="62" spans="1:64" x14ac:dyDescent="0.2">
      <c r="N62" s="10"/>
      <c r="X62" s="10"/>
      <c r="AI62" s="6"/>
      <c r="AJ62" s="6"/>
      <c r="AK62" s="6"/>
      <c r="AL62" s="6"/>
      <c r="AM62" s="6"/>
      <c r="AN62" s="6"/>
      <c r="AO62" s="6"/>
      <c r="AP62" s="6"/>
      <c r="AQ62" s="6"/>
      <c r="AR62" s="4"/>
      <c r="AS62" s="11"/>
      <c r="AT62" s="11"/>
      <c r="AU62" s="11"/>
      <c r="AV62" s="11"/>
      <c r="AW62" s="11"/>
      <c r="AX62" s="11"/>
      <c r="AY62" s="11"/>
      <c r="AZ62" s="11"/>
      <c r="BA62" s="11"/>
    </row>
    <row r="63" spans="1:64" x14ac:dyDescent="0.2">
      <c r="N63" s="10"/>
      <c r="X63" s="10"/>
      <c r="AH63" s="4"/>
      <c r="AI63" s="6"/>
      <c r="AJ63" s="6"/>
      <c r="AK63" s="6"/>
      <c r="AL63" s="6"/>
      <c r="AM63" s="6"/>
      <c r="AN63" s="6"/>
      <c r="AO63" s="6"/>
      <c r="AP63" s="6"/>
      <c r="AQ63" s="6"/>
      <c r="AR63" s="4"/>
      <c r="AS63" s="11"/>
      <c r="AT63" s="11"/>
      <c r="AU63" s="11"/>
      <c r="AV63" s="11"/>
      <c r="AW63" s="11"/>
      <c r="AX63" s="11"/>
      <c r="AY63" s="11"/>
      <c r="AZ63" s="11"/>
      <c r="BA63" s="11"/>
    </row>
    <row r="64" spans="1:64" x14ac:dyDescent="0.2">
      <c r="A64" s="8" t="s">
        <v>0</v>
      </c>
      <c r="B64" s="8" t="s">
        <v>1</v>
      </c>
      <c r="C64" s="8" t="s">
        <v>2</v>
      </c>
      <c r="D64" s="8" t="s">
        <v>3</v>
      </c>
      <c r="E64" s="8" t="s">
        <v>4</v>
      </c>
      <c r="F64" s="8" t="s">
        <v>5</v>
      </c>
      <c r="G64" s="8" t="s">
        <v>6</v>
      </c>
      <c r="H64" s="8" t="s">
        <v>7</v>
      </c>
      <c r="I64" s="8" t="s">
        <v>8</v>
      </c>
      <c r="J64" s="8" t="s">
        <v>9</v>
      </c>
      <c r="N64" s="4"/>
      <c r="X64" s="4"/>
      <c r="AI64" s="6"/>
      <c r="AJ64" s="6"/>
      <c r="AK64" s="6"/>
      <c r="AL64" s="6"/>
      <c r="AM64" s="6"/>
      <c r="AN64" s="6"/>
      <c r="AO64" s="6"/>
      <c r="AP64" s="6"/>
      <c r="AQ64" s="6"/>
    </row>
    <row r="65" spans="1:10" x14ac:dyDescent="0.2">
      <c r="A65" s="60" t="s">
        <v>170</v>
      </c>
      <c r="B65" s="20">
        <v>-24.119343999999998</v>
      </c>
      <c r="C65" s="20">
        <v>106.355891</v>
      </c>
      <c r="D65" s="20">
        <v>47.564990000000002</v>
      </c>
      <c r="E65" s="20">
        <v>59.509990000000002</v>
      </c>
      <c r="F65" s="20">
        <v>69.708631000000011</v>
      </c>
      <c r="G65" s="20">
        <v>78.055796999999998</v>
      </c>
      <c r="H65" s="20">
        <v>89.840733999999998</v>
      </c>
      <c r="I65" s="20">
        <v>98.264347999999998</v>
      </c>
      <c r="J65" s="20">
        <v>110.80182000000001</v>
      </c>
    </row>
    <row r="66" spans="1:10" x14ac:dyDescent="0.2">
      <c r="A66" s="60" t="s">
        <v>169</v>
      </c>
      <c r="B66" s="20">
        <v>-15.356492000000001</v>
      </c>
      <c r="C66" s="20">
        <v>102.380595</v>
      </c>
      <c r="D66" s="20">
        <v>40.701393000000003</v>
      </c>
      <c r="E66" s="20">
        <v>50.716080999999996</v>
      </c>
      <c r="F66" s="20">
        <v>59.624662000000001</v>
      </c>
      <c r="G66" s="20">
        <v>67.075952999999998</v>
      </c>
      <c r="H66" s="20">
        <v>77.616220999999996</v>
      </c>
      <c r="I66" s="20">
        <v>85.127236999999994</v>
      </c>
      <c r="J66" s="20">
        <v>96.178750999999991</v>
      </c>
    </row>
    <row r="67" spans="1:10" x14ac:dyDescent="0.2">
      <c r="A67" s="60" t="s">
        <v>168</v>
      </c>
      <c r="B67" s="20">
        <v>-5.5496470000000002</v>
      </c>
      <c r="C67" s="20">
        <v>95.657949000000002</v>
      </c>
      <c r="D67" s="20">
        <v>33.180820999999995</v>
      </c>
      <c r="E67" s="20">
        <v>42.020120999999996</v>
      </c>
      <c r="F67" s="20">
        <v>49.844096</v>
      </c>
      <c r="G67" s="20">
        <v>56.375622</v>
      </c>
      <c r="H67" s="20">
        <v>65.606718000000001</v>
      </c>
      <c r="I67" s="20">
        <v>72.135854999999992</v>
      </c>
      <c r="J67" s="20">
        <v>81.636908000000005</v>
      </c>
    </row>
    <row r="68" spans="1:10" x14ac:dyDescent="0.2">
      <c r="A68" s="8" t="s">
        <v>167</v>
      </c>
      <c r="B68" s="20">
        <v>7.6686900000000007</v>
      </c>
      <c r="C68" s="20">
        <v>94.238883000000001</v>
      </c>
      <c r="D68" s="20">
        <v>35.751384999999999</v>
      </c>
      <c r="E68" s="20">
        <v>45.503283000000003</v>
      </c>
      <c r="F68" s="20">
        <v>54.077404000000001</v>
      </c>
      <c r="G68" s="20">
        <v>61.208568999999997</v>
      </c>
      <c r="H68" s="20">
        <v>71.278204000000002</v>
      </c>
      <c r="I68" s="20">
        <v>78.342477000000002</v>
      </c>
      <c r="J68" s="20">
        <v>88.400166999999996</v>
      </c>
    </row>
    <row r="69" spans="1:10" x14ac:dyDescent="0.2">
      <c r="A69" s="23" t="s">
        <v>166</v>
      </c>
      <c r="B69" s="20">
        <v>7.2888390000000003</v>
      </c>
      <c r="C69" s="20">
        <v>105.31906500000001</v>
      </c>
      <c r="D69" s="20">
        <v>42.722487000000001</v>
      </c>
      <c r="E69" s="20">
        <v>53.518378000000006</v>
      </c>
      <c r="F69" s="20">
        <v>62.945372000000006</v>
      </c>
      <c r="G69" s="20">
        <v>70.783681000000001</v>
      </c>
      <c r="H69" s="20">
        <v>81.978534999999994</v>
      </c>
      <c r="I69" s="20">
        <v>90.050966000000003</v>
      </c>
      <c r="J69" s="20">
        <v>101.984021</v>
      </c>
    </row>
    <row r="70" spans="1:10" x14ac:dyDescent="0.2">
      <c r="A70" s="23" t="s">
        <v>165</v>
      </c>
      <c r="B70" s="20">
        <v>48.427419</v>
      </c>
      <c r="C70" s="20">
        <v>101.993577</v>
      </c>
      <c r="D70" s="20">
        <v>40.677503000000002</v>
      </c>
      <c r="E70" s="20">
        <v>50.814029999999995</v>
      </c>
      <c r="F70" s="20">
        <v>59.376205999999996</v>
      </c>
      <c r="G70" s="20">
        <v>66.342529999999996</v>
      </c>
      <c r="H70" s="20">
        <v>76.173265000000001</v>
      </c>
      <c r="I70" s="20">
        <v>83.158700999999994</v>
      </c>
      <c r="J70" s="20">
        <v>93.407511</v>
      </c>
    </row>
    <row r="71" spans="1:10" x14ac:dyDescent="0.2">
      <c r="A71" s="23" t="s">
        <v>164</v>
      </c>
      <c r="B71" s="20">
        <v>-19.188447999999998</v>
      </c>
      <c r="C71" s="20">
        <v>98.904600000000002</v>
      </c>
      <c r="D71" s="20">
        <v>39.043427000000001</v>
      </c>
      <c r="E71" s="20">
        <v>49.275514000000001</v>
      </c>
      <c r="F71" s="20">
        <v>58.155427000000003</v>
      </c>
      <c r="G71" s="20">
        <v>65.601939999999999</v>
      </c>
      <c r="H71" s="20">
        <v>76.59372900000001</v>
      </c>
      <c r="I71" s="20">
        <v>84.515653</v>
      </c>
      <c r="J71" s="20">
        <v>96.312534999999997</v>
      </c>
    </row>
    <row r="72" spans="1:10" x14ac:dyDescent="0.2">
      <c r="A72" s="23" t="s">
        <v>163</v>
      </c>
      <c r="B72" s="20">
        <v>-12.145676000000002</v>
      </c>
      <c r="C72" s="20">
        <v>92.729034999999996</v>
      </c>
      <c r="D72" s="20">
        <v>30.607868</v>
      </c>
      <c r="E72" s="20">
        <v>39.810295999999994</v>
      </c>
      <c r="F72" s="20">
        <v>48.095348000000001</v>
      </c>
      <c r="G72" s="20">
        <v>55.054504999999999</v>
      </c>
      <c r="H72" s="20">
        <v>64.839849000000001</v>
      </c>
      <c r="I72" s="20">
        <v>71.825284999999994</v>
      </c>
      <c r="J72" s="20">
        <v>81.925977000000003</v>
      </c>
    </row>
    <row r="73" spans="1:10" x14ac:dyDescent="0.2">
      <c r="A73" s="23" t="s">
        <v>162</v>
      </c>
      <c r="B73" s="20">
        <v>-51.88908</v>
      </c>
      <c r="C73" s="20">
        <v>95.411882000000006</v>
      </c>
      <c r="D73" s="20">
        <v>36.396414999999998</v>
      </c>
      <c r="E73" s="20">
        <v>47.192305999999995</v>
      </c>
      <c r="F73" s="20">
        <v>56.573909</v>
      </c>
      <c r="G73" s="20">
        <v>64.106425999999999</v>
      </c>
      <c r="H73" s="20">
        <v>73.73887400000001</v>
      </c>
      <c r="I73" s="20">
        <v>80.029111</v>
      </c>
      <c r="J73" s="20">
        <v>88.605620999999999</v>
      </c>
    </row>
    <row r="74" spans="1:10" x14ac:dyDescent="0.2">
      <c r="A74" s="23" t="s">
        <v>161</v>
      </c>
      <c r="B74" s="20">
        <v>-41.453928000000005</v>
      </c>
      <c r="C74" s="20">
        <v>98.780372</v>
      </c>
      <c r="D74" s="20">
        <v>41.592489999999998</v>
      </c>
      <c r="E74" s="20">
        <v>53.138527000000003</v>
      </c>
      <c r="F74" s="20">
        <v>63.272665000000003</v>
      </c>
      <c r="G74" s="20">
        <v>71.684334000000007</v>
      </c>
      <c r="H74" s="20">
        <v>83.56244199999999</v>
      </c>
      <c r="I74" s="20">
        <v>92.13656300000001</v>
      </c>
      <c r="J74" s="20">
        <v>105.001328</v>
      </c>
    </row>
    <row r="75" spans="1:10" x14ac:dyDescent="0.2">
      <c r="A75" s="23" t="s">
        <v>160</v>
      </c>
      <c r="B75" s="20">
        <v>-32.554903000000003</v>
      </c>
      <c r="C75" s="20">
        <v>93.682245999999992</v>
      </c>
      <c r="D75" s="20">
        <v>36.876604</v>
      </c>
      <c r="E75" s="20">
        <v>46.475605999999999</v>
      </c>
      <c r="F75" s="20">
        <v>54.865774000000002</v>
      </c>
      <c r="G75" s="20">
        <v>61.889434000000001</v>
      </c>
      <c r="H75" s="20">
        <v>72.121521000000001</v>
      </c>
      <c r="I75" s="20">
        <v>79.484419000000003</v>
      </c>
      <c r="J75" s="20">
        <v>90.607602999999997</v>
      </c>
    </row>
    <row r="76" spans="1:10" x14ac:dyDescent="0.2">
      <c r="A76" s="23" t="s">
        <v>197</v>
      </c>
      <c r="B76" s="20">
        <v>-22.717001</v>
      </c>
      <c r="C76" s="20">
        <v>86.362350000000006</v>
      </c>
      <c r="D76" s="20">
        <v>29.563874999999999</v>
      </c>
      <c r="E76" s="20">
        <v>37.884762000000002</v>
      </c>
      <c r="F76" s="20">
        <v>45.273938999999999</v>
      </c>
      <c r="G76" s="20">
        <v>51.471004999999998</v>
      </c>
      <c r="H76" s="20">
        <v>60.334195000000001</v>
      </c>
      <c r="I76" s="20">
        <v>66.696101999999996</v>
      </c>
      <c r="J76" s="20">
        <v>76.163708999999997</v>
      </c>
    </row>
    <row r="77" spans="1:10" x14ac:dyDescent="0.2">
      <c r="A77" s="23" t="s">
        <v>159</v>
      </c>
      <c r="B77" s="20">
        <v>5.9127749999999999</v>
      </c>
      <c r="C77" s="20">
        <v>93.278504999999996</v>
      </c>
      <c r="D77" s="20">
        <v>35.280752</v>
      </c>
      <c r="E77" s="20">
        <v>45.555841000000001</v>
      </c>
      <c r="F77" s="20">
        <v>54.438143000000004</v>
      </c>
      <c r="G77" s="20">
        <v>61.703091999999991</v>
      </c>
      <c r="H77" s="20">
        <v>71.696279000000004</v>
      </c>
      <c r="I77" s="20">
        <v>78.629157000000006</v>
      </c>
      <c r="J77" s="20">
        <v>88.474225999999987</v>
      </c>
    </row>
    <row r="78" spans="1:10" x14ac:dyDescent="0.2">
      <c r="A78" s="23" t="s">
        <v>198</v>
      </c>
      <c r="B78" s="20">
        <v>-20.218107</v>
      </c>
      <c r="C78" s="20">
        <v>87.934311999999991</v>
      </c>
      <c r="D78" s="20">
        <v>32.284945999999998</v>
      </c>
      <c r="E78" s="20">
        <v>41.391813999999997</v>
      </c>
      <c r="F78" s="20">
        <v>49.476189999999995</v>
      </c>
      <c r="G78" s="20">
        <v>56.256171999999999</v>
      </c>
      <c r="H78" s="20">
        <v>65.917287999999999</v>
      </c>
      <c r="I78" s="20">
        <v>72.745050000000006</v>
      </c>
      <c r="J78" s="20">
        <v>82.571006999999994</v>
      </c>
    </row>
    <row r="79" spans="1:10" x14ac:dyDescent="0.2">
      <c r="A79" s="23" t="s">
        <v>158</v>
      </c>
      <c r="B79" s="20">
        <v>-71.048859999999991</v>
      </c>
      <c r="C79" s="20">
        <v>84.510874999999999</v>
      </c>
      <c r="D79" s="20">
        <v>29.852943999999997</v>
      </c>
      <c r="E79" s="20">
        <v>38.477234000000003</v>
      </c>
      <c r="F79" s="20">
        <v>45.966749</v>
      </c>
      <c r="G79" s="20">
        <v>52.161425999999999</v>
      </c>
      <c r="H79" s="20">
        <v>60.941001</v>
      </c>
      <c r="I79" s="20">
        <v>67.157178999999999</v>
      </c>
      <c r="J79" s="20">
        <v>75.57362599999999</v>
      </c>
    </row>
    <row r="80" spans="1:10" x14ac:dyDescent="0.2">
      <c r="A80" s="23" t="s">
        <v>157</v>
      </c>
      <c r="B80" s="20">
        <v>-9.2000390000000003</v>
      </c>
      <c r="C80" s="20">
        <v>79.491585999999998</v>
      </c>
      <c r="D80" s="20">
        <v>26.355447999999999</v>
      </c>
      <c r="E80" s="20">
        <v>34.169867000000004</v>
      </c>
      <c r="F80" s="20">
        <v>41.119468000000005</v>
      </c>
      <c r="G80" s="20">
        <v>46.924737999999998</v>
      </c>
      <c r="H80" s="20">
        <v>55.080784000000001</v>
      </c>
      <c r="I80" s="20">
        <v>60.802439</v>
      </c>
      <c r="J80" s="20">
        <v>68.822311999999997</v>
      </c>
    </row>
    <row r="81" spans="1:10" x14ac:dyDescent="0.2">
      <c r="A81" s="23" t="s">
        <v>199</v>
      </c>
      <c r="B81" s="20">
        <v>-53.336813999999997</v>
      </c>
      <c r="C81" s="20">
        <v>88.058540000000008</v>
      </c>
      <c r="D81" s="20">
        <v>29.444424999999999</v>
      </c>
      <c r="E81" s="20">
        <v>38.05677</v>
      </c>
      <c r="F81" s="20">
        <v>45.682457999999997</v>
      </c>
      <c r="G81" s="20">
        <v>51.953583000000002</v>
      </c>
      <c r="H81" s="20">
        <v>60.393920000000001</v>
      </c>
      <c r="I81" s="20">
        <v>66.122741999999988</v>
      </c>
      <c r="J81" s="20">
        <v>73.889381</v>
      </c>
    </row>
    <row r="82" spans="1:10" x14ac:dyDescent="0.2">
      <c r="A82" s="23" t="s">
        <v>156</v>
      </c>
      <c r="B82" s="20">
        <v>56.007716000000002</v>
      </c>
      <c r="C82" s="20">
        <v>85.679096000000001</v>
      </c>
      <c r="D82" s="20">
        <v>31.448795999999998</v>
      </c>
      <c r="E82" s="20">
        <v>40.070696999999996</v>
      </c>
      <c r="F82" s="20">
        <v>47.199472999999998</v>
      </c>
      <c r="G82" s="20">
        <v>52.863792000000004</v>
      </c>
      <c r="H82" s="20">
        <v>60.565928</v>
      </c>
      <c r="I82" s="20">
        <v>65.955511999999999</v>
      </c>
      <c r="J82" s="20">
        <v>73.769931</v>
      </c>
    </row>
    <row r="83" spans="1:10" x14ac:dyDescent="0.2">
      <c r="A83" s="23" t="s">
        <v>200</v>
      </c>
      <c r="B83" s="20">
        <v>4.4172609999999999</v>
      </c>
      <c r="C83" s="20">
        <v>91.078236000000004</v>
      </c>
      <c r="D83" s="20">
        <v>31.862093000000002</v>
      </c>
      <c r="E83" s="20">
        <v>41.231751000000003</v>
      </c>
      <c r="F83" s="20">
        <v>49.397353000000003</v>
      </c>
      <c r="G83" s="20">
        <v>56.124777000000002</v>
      </c>
      <c r="H83" s="20">
        <v>65.496824000000004</v>
      </c>
      <c r="I83" s="20">
        <v>72.186024000000003</v>
      </c>
      <c r="J83" s="20">
        <v>81.980924000000002</v>
      </c>
    </row>
    <row r="84" spans="1:10" x14ac:dyDescent="0.2">
      <c r="A84" s="23" t="s">
        <v>155</v>
      </c>
      <c r="B84" s="20">
        <v>-17.12913</v>
      </c>
      <c r="C84" s="20">
        <v>82.489781000000008</v>
      </c>
      <c r="D84" s="20">
        <v>29.418146</v>
      </c>
      <c r="E84" s="20">
        <v>38.142774000000003</v>
      </c>
      <c r="F84" s="20">
        <v>45.782795999999998</v>
      </c>
      <c r="G84" s="20">
        <v>52.096922999999997</v>
      </c>
      <c r="H84" s="20">
        <v>60.917111000000006</v>
      </c>
      <c r="I84" s="20">
        <v>67.262295000000009</v>
      </c>
      <c r="J84" s="20">
        <v>76.603285</v>
      </c>
    </row>
    <row r="85" spans="1:10" x14ac:dyDescent="0.2">
      <c r="A85" s="61" t="s">
        <v>154</v>
      </c>
      <c r="B85" s="20">
        <v>-0.121839</v>
      </c>
      <c r="C85" s="20">
        <v>86.316958999999997</v>
      </c>
      <c r="D85" s="20">
        <v>27.913076</v>
      </c>
      <c r="E85" s="20">
        <v>35.440815000000001</v>
      </c>
      <c r="F85" s="20">
        <v>41.996231000000002</v>
      </c>
      <c r="G85" s="20">
        <v>47.376258999999997</v>
      </c>
      <c r="H85" s="20">
        <v>54.777380999999998</v>
      </c>
      <c r="I85" s="20">
        <v>59.951954999999998</v>
      </c>
      <c r="J85" s="20">
        <v>67.408024000000012</v>
      </c>
    </row>
    <row r="86" spans="1:10" x14ac:dyDescent="0.2">
      <c r="A86" s="23" t="s">
        <v>153</v>
      </c>
      <c r="B86" s="20">
        <v>-21.935797999999998</v>
      </c>
      <c r="C86" s="20">
        <v>75.188997000000001</v>
      </c>
      <c r="D86" s="20">
        <v>24.800209000000002</v>
      </c>
      <c r="E86" s="20">
        <v>32.194164000000001</v>
      </c>
      <c r="F86" s="20">
        <v>38.472456000000001</v>
      </c>
      <c r="G86" s="20">
        <v>43.534746999999996</v>
      </c>
      <c r="H86" s="20">
        <v>50.427012000000005</v>
      </c>
      <c r="I86" s="20">
        <v>55.286237999999997</v>
      </c>
      <c r="J86" s="20">
        <v>62.424570000000003</v>
      </c>
    </row>
    <row r="95" spans="1:10" x14ac:dyDescent="0.2"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2">
      <c r="B96" s="11"/>
      <c r="C96" s="11"/>
      <c r="D96" s="11"/>
      <c r="E96" s="11"/>
      <c r="F96" s="11"/>
      <c r="G96" s="11"/>
      <c r="H96" s="11"/>
      <c r="I96" s="11"/>
      <c r="J96" s="11"/>
    </row>
    <row r="97" spans="2:10" x14ac:dyDescent="0.2">
      <c r="B97" s="11"/>
      <c r="C97" s="11"/>
      <c r="D97" s="11"/>
      <c r="E97" s="11"/>
      <c r="F97" s="11"/>
      <c r="G97" s="11"/>
      <c r="H97" s="11"/>
      <c r="I97" s="11"/>
      <c r="J97" s="11"/>
    </row>
    <row r="98" spans="2:10" x14ac:dyDescent="0.2">
      <c r="B98" s="11"/>
      <c r="C98" s="11"/>
      <c r="D98" s="11"/>
      <c r="E98" s="11"/>
      <c r="F98" s="11"/>
      <c r="G98" s="11"/>
      <c r="H98" s="11"/>
      <c r="I98" s="11"/>
      <c r="J98" s="11"/>
    </row>
  </sheetData>
  <mergeCells count="1">
    <mergeCell ref="A25:J2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71824-6890-4339-A8A5-07960C8F69AD}">
  <dimension ref="A1:BI92"/>
  <sheetViews>
    <sheetView topLeftCell="N1" workbookViewId="0">
      <selection activeCell="W28" sqref="W28"/>
    </sheetView>
  </sheetViews>
  <sheetFormatPr defaultColWidth="9.875" defaultRowHeight="15" x14ac:dyDescent="0.2"/>
  <cols>
    <col min="1" max="13" width="9.875" style="6"/>
    <col min="14" max="14" width="15.375" style="6" customWidth="1"/>
    <col min="15" max="15" width="14.25" style="6" customWidth="1"/>
    <col min="16" max="16" width="14" style="6" customWidth="1"/>
    <col min="17" max="47" width="9.875" style="6"/>
    <col min="48" max="48" width="11.625" style="6" bestFit="1" customWidth="1"/>
    <col min="49" max="56" width="6.5" style="6" bestFit="1" customWidth="1"/>
    <col min="57" max="16384" width="9.875" style="6"/>
  </cols>
  <sheetData>
    <row r="1" spans="1:56" ht="30" x14ac:dyDescent="0.2">
      <c r="A1" s="6" t="s">
        <v>0</v>
      </c>
      <c r="B1" s="6" t="s">
        <v>152</v>
      </c>
      <c r="C1" s="6" t="s">
        <v>123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8" t="s">
        <v>10</v>
      </c>
      <c r="L1" s="19" t="s">
        <v>191</v>
      </c>
      <c r="M1" s="19" t="s">
        <v>190</v>
      </c>
      <c r="Q1" s="4" t="s">
        <v>122</v>
      </c>
      <c r="R1" s="6" t="s">
        <v>152</v>
      </c>
      <c r="S1" s="4" t="s">
        <v>123</v>
      </c>
      <c r="T1" s="4" t="s">
        <v>3</v>
      </c>
      <c r="U1" s="4" t="s">
        <v>4</v>
      </c>
      <c r="V1" s="4" t="s">
        <v>5</v>
      </c>
      <c r="W1" s="4" t="s">
        <v>6</v>
      </c>
      <c r="X1" s="4" t="s">
        <v>7</v>
      </c>
      <c r="Y1" s="4" t="s">
        <v>8</v>
      </c>
      <c r="Z1" s="4" t="s">
        <v>9</v>
      </c>
      <c r="AL1" s="8" t="s">
        <v>193</v>
      </c>
    </row>
    <row r="2" spans="1:56" x14ac:dyDescent="0.2">
      <c r="A2" s="6" t="s">
        <v>171</v>
      </c>
      <c r="B2" s="20">
        <f t="shared" ref="B2:B20" si="0">B45</f>
        <v>52.961740999999996</v>
      </c>
      <c r="C2" s="20">
        <f>C45+K2</f>
        <v>101.63106506535614</v>
      </c>
      <c r="D2" s="20">
        <f t="shared" ref="D2:J11" si="1">D45</f>
        <v>38.751969000000003</v>
      </c>
      <c r="E2" s="20">
        <f t="shared" si="1"/>
        <v>50.441345999999996</v>
      </c>
      <c r="F2" s="20">
        <f t="shared" si="1"/>
        <v>60.706879000000001</v>
      </c>
      <c r="G2" s="20">
        <f t="shared" si="1"/>
        <v>69.235608999999997</v>
      </c>
      <c r="H2" s="20">
        <f t="shared" si="1"/>
        <v>81.266613000000007</v>
      </c>
      <c r="I2" s="20">
        <f t="shared" si="1"/>
        <v>89.809677000000008</v>
      </c>
      <c r="J2" s="20">
        <f t="shared" si="1"/>
        <v>102.146473</v>
      </c>
      <c r="K2" s="20">
        <f>LN(L2)*1.987</f>
        <v>3.5602260653561455</v>
      </c>
      <c r="L2" s="21">
        <v>6</v>
      </c>
      <c r="M2" s="8"/>
      <c r="P2" s="24"/>
      <c r="Q2" s="6" t="s">
        <v>171</v>
      </c>
      <c r="R2" s="20">
        <f t="shared" ref="R2:R20" si="2">B2-B23+52.1</f>
        <v>79.31071</v>
      </c>
      <c r="S2" s="20">
        <f t="shared" ref="S2:S20" si="3">C2-C23</f>
        <v>-1.2028365522273958</v>
      </c>
      <c r="T2" s="20">
        <f t="shared" ref="T2:T20" si="4">D2-D23</f>
        <v>-1.1897219999999962</v>
      </c>
      <c r="U2" s="20">
        <f t="shared" ref="U2:U20" si="5">E2-E23</f>
        <v>-0.90065300000000548</v>
      </c>
      <c r="V2" s="20">
        <f t="shared" ref="V2:V20" si="6">F2-F23</f>
        <v>-0.99621299999999025</v>
      </c>
      <c r="W2" s="20">
        <f t="shared" ref="W2:W20" si="7">G2-G23</f>
        <v>-1.2542250000000053</v>
      </c>
      <c r="X2" s="20">
        <f t="shared" ref="X2:X20" si="8">H2-H23</f>
        <v>-1.7702489999999926</v>
      </c>
      <c r="Y2" s="20">
        <f t="shared" ref="Y2:Y20" si="9">I2-I23</f>
        <v>-2.3221079999999859</v>
      </c>
      <c r="Z2" s="20">
        <f t="shared" ref="Z2:Z20" si="10">J2-J23</f>
        <v>-3.4807729999999992</v>
      </c>
      <c r="AA2" s="6" t="s">
        <v>125</v>
      </c>
      <c r="AB2" s="4">
        <v>73.16</v>
      </c>
      <c r="AC2" s="4">
        <v>-6.25</v>
      </c>
      <c r="AD2" s="4">
        <v>-2.27</v>
      </c>
      <c r="AE2" s="4">
        <v>-2.02</v>
      </c>
      <c r="AF2" s="4">
        <v>-1.94</v>
      </c>
      <c r="AG2" s="4">
        <v>-1.95</v>
      </c>
      <c r="AH2" s="4">
        <v>-2.13</v>
      </c>
      <c r="AI2" s="4">
        <v>-2.4</v>
      </c>
      <c r="AJ2" s="4">
        <v>-2.98</v>
      </c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56" x14ac:dyDescent="0.2">
      <c r="A3" s="6" t="s">
        <v>172</v>
      </c>
      <c r="B3" s="20">
        <f t="shared" si="0"/>
        <v>71.641332000000006</v>
      </c>
      <c r="C3" s="20">
        <f t="shared" ref="C3:C20" si="11">C46+K3</f>
        <v>100.42761244777262</v>
      </c>
      <c r="D3" s="20">
        <f t="shared" si="1"/>
        <v>38.668354000000001</v>
      </c>
      <c r="E3" s="20">
        <f t="shared" si="1"/>
        <v>49.007945999999997</v>
      </c>
      <c r="F3" s="20">
        <f t="shared" si="1"/>
        <v>57.746907999999998</v>
      </c>
      <c r="G3" s="20">
        <f t="shared" si="1"/>
        <v>64.804013999999995</v>
      </c>
      <c r="H3" s="20">
        <f t="shared" si="1"/>
        <v>74.486631000000003</v>
      </c>
      <c r="I3" s="20">
        <f t="shared" si="1"/>
        <v>81.154330000000002</v>
      </c>
      <c r="J3" s="20">
        <f t="shared" si="1"/>
        <v>90.437984</v>
      </c>
      <c r="K3" s="20">
        <f t="shared" ref="K3:K20" si="12">LN(L3)*1.987</f>
        <v>1.3772834477726112</v>
      </c>
      <c r="L3" s="21">
        <v>2</v>
      </c>
      <c r="M3" s="8"/>
      <c r="P3" s="24"/>
      <c r="Q3" s="6" t="s">
        <v>172</v>
      </c>
      <c r="R3" s="20">
        <f t="shared" si="2"/>
        <v>75.313913000000014</v>
      </c>
      <c r="S3" s="20">
        <f t="shared" si="3"/>
        <v>-1.5659645522273848</v>
      </c>
      <c r="T3" s="20">
        <f t="shared" si="4"/>
        <v>-2.0091490000000007</v>
      </c>
      <c r="U3" s="20">
        <f t="shared" si="5"/>
        <v>-1.8060839999999985</v>
      </c>
      <c r="V3" s="20">
        <f t="shared" si="6"/>
        <v>-1.6292979999999986</v>
      </c>
      <c r="W3" s="20">
        <f t="shared" si="7"/>
        <v>-1.5385160000000013</v>
      </c>
      <c r="X3" s="20">
        <f t="shared" si="8"/>
        <v>-1.686633999999998</v>
      </c>
      <c r="Y3" s="20">
        <f t="shared" si="9"/>
        <v>-2.0043709999999919</v>
      </c>
      <c r="Z3" s="20">
        <f t="shared" si="10"/>
        <v>-2.9695269999999994</v>
      </c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56" x14ac:dyDescent="0.2">
      <c r="A4" s="6" t="s">
        <v>173</v>
      </c>
      <c r="B4" s="20">
        <f t="shared" si="0"/>
        <v>92.944045000000003</v>
      </c>
      <c r="C4" s="20">
        <f t="shared" si="11"/>
        <v>99.404517065356146</v>
      </c>
      <c r="D4" s="20">
        <f t="shared" si="1"/>
        <v>38.016157</v>
      </c>
      <c r="E4" s="20">
        <f t="shared" si="1"/>
        <v>48.207630999999999</v>
      </c>
      <c r="F4" s="20">
        <f t="shared" si="1"/>
        <v>57.049320000000002</v>
      </c>
      <c r="G4" s="20">
        <f t="shared" si="1"/>
        <v>64.381161000000006</v>
      </c>
      <c r="H4" s="20">
        <f t="shared" si="1"/>
        <v>74.873649</v>
      </c>
      <c r="I4" s="20">
        <f t="shared" si="1"/>
        <v>82.355997000000002</v>
      </c>
      <c r="J4" s="20">
        <f t="shared" si="1"/>
        <v>93.230725000000007</v>
      </c>
      <c r="K4" s="20">
        <f>LN(L4)*1.987</f>
        <v>3.5602260653561455</v>
      </c>
      <c r="L4" s="21">
        <v>6</v>
      </c>
      <c r="M4" s="8"/>
      <c r="P4" s="24"/>
      <c r="Q4" s="6" t="s">
        <v>173</v>
      </c>
      <c r="R4" s="20">
        <f t="shared" si="2"/>
        <v>78.938026000000008</v>
      </c>
      <c r="S4" s="20">
        <f t="shared" si="3"/>
        <v>0.26162044777260007</v>
      </c>
      <c r="T4" s="20">
        <f t="shared" si="4"/>
        <v>-0.70475500000000579</v>
      </c>
      <c r="U4" s="20">
        <f t="shared" si="5"/>
        <v>-1.2183899999999994</v>
      </c>
      <c r="V4" s="20">
        <f t="shared" si="6"/>
        <v>-1.6627439999999964</v>
      </c>
      <c r="W4" s="20">
        <f t="shared" si="7"/>
        <v>-2.0115380000000016</v>
      </c>
      <c r="X4" s="20">
        <f t="shared" si="8"/>
        <v>-2.4558920000000057</v>
      </c>
      <c r="Y4" s="20">
        <f t="shared" si="9"/>
        <v>-2.8715779999999995</v>
      </c>
      <c r="Z4" s="20">
        <f t="shared" si="10"/>
        <v>-3.7626749999999873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56" x14ac:dyDescent="0.2">
      <c r="A5" s="6" t="s">
        <v>174</v>
      </c>
      <c r="B5" s="20">
        <f t="shared" si="0"/>
        <v>33.362385000000003</v>
      </c>
      <c r="C5" s="20">
        <f t="shared" si="11"/>
        <v>103.36847144777262</v>
      </c>
      <c r="D5" s="20">
        <f t="shared" si="1"/>
        <v>41.138579999999997</v>
      </c>
      <c r="E5" s="20">
        <f t="shared" si="1"/>
        <v>52.070644000000001</v>
      </c>
      <c r="F5" s="20">
        <f t="shared" si="1"/>
        <v>61.643366999999991</v>
      </c>
      <c r="G5" s="20">
        <f t="shared" si="1"/>
        <v>69.574847000000005</v>
      </c>
      <c r="H5" s="20">
        <f t="shared" si="1"/>
        <v>80.700420000000008</v>
      </c>
      <c r="I5" s="20">
        <f t="shared" si="1"/>
        <v>88.447946999999999</v>
      </c>
      <c r="J5" s="20">
        <f t="shared" si="1"/>
        <v>99.289229000000006</v>
      </c>
      <c r="K5" s="20">
        <f t="shared" si="12"/>
        <v>1.3772834477726112</v>
      </c>
      <c r="L5" s="21">
        <v>2</v>
      </c>
      <c r="M5" s="8"/>
      <c r="P5" s="24"/>
      <c r="Q5" s="6" t="s">
        <v>174</v>
      </c>
      <c r="R5" s="20">
        <f t="shared" si="2"/>
        <v>78.173546000000002</v>
      </c>
      <c r="S5" s="20">
        <f t="shared" si="3"/>
        <v>-1.9505935522273887</v>
      </c>
      <c r="T5" s="20">
        <f t="shared" si="4"/>
        <v>-1.5839070000000035</v>
      </c>
      <c r="U5" s="20">
        <f t="shared" si="5"/>
        <v>-1.4477340000000041</v>
      </c>
      <c r="V5" s="20">
        <f t="shared" si="6"/>
        <v>-1.3020050000000154</v>
      </c>
      <c r="W5" s="20">
        <f t="shared" si="7"/>
        <v>-1.208833999999996</v>
      </c>
      <c r="X5" s="20">
        <f t="shared" si="8"/>
        <v>-1.2781149999999855</v>
      </c>
      <c r="Y5" s="20">
        <f t="shared" si="9"/>
        <v>-1.6030190000000033</v>
      </c>
      <c r="Z5" s="20">
        <f t="shared" si="10"/>
        <v>-2.6947919999999925</v>
      </c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56" x14ac:dyDescent="0.2">
      <c r="A6" s="6" t="s">
        <v>175</v>
      </c>
      <c r="B6" s="20">
        <f t="shared" si="0"/>
        <v>72.752216999999987</v>
      </c>
      <c r="C6" s="20">
        <f t="shared" si="11"/>
        <v>104.21061889554522</v>
      </c>
      <c r="D6" s="20">
        <f t="shared" si="1"/>
        <v>44.401954000000003</v>
      </c>
      <c r="E6" s="20">
        <f t="shared" si="1"/>
        <v>56.877312000000003</v>
      </c>
      <c r="F6" s="20">
        <f t="shared" si="1"/>
        <v>67.651702</v>
      </c>
      <c r="G6" s="20">
        <f t="shared" si="1"/>
        <v>76.404997999999992</v>
      </c>
      <c r="H6" s="20">
        <f t="shared" si="1"/>
        <v>88.240104000000002</v>
      </c>
      <c r="I6" s="20">
        <f t="shared" si="1"/>
        <v>96.563379999999995</v>
      </c>
      <c r="J6" s="20">
        <f t="shared" si="1"/>
        <v>108.515547</v>
      </c>
      <c r="K6" s="20">
        <f t="shared" si="12"/>
        <v>2.7545668955452225</v>
      </c>
      <c r="L6" s="21">
        <v>4</v>
      </c>
      <c r="M6" s="8"/>
      <c r="P6" s="24"/>
      <c r="Q6" s="6" t="s">
        <v>175</v>
      </c>
      <c r="R6" s="20">
        <f t="shared" si="2"/>
        <v>73.357321999999982</v>
      </c>
      <c r="S6" s="20">
        <f t="shared" si="3"/>
        <v>-6.848043552227395</v>
      </c>
      <c r="T6" s="20">
        <f t="shared" si="4"/>
        <v>-0.34401599999999632</v>
      </c>
      <c r="U6" s="20">
        <f t="shared" si="5"/>
        <v>0.36073900000000236</v>
      </c>
      <c r="V6" s="20">
        <f t="shared" si="6"/>
        <v>0.73103399999999397</v>
      </c>
      <c r="W6" s="20">
        <f t="shared" si="7"/>
        <v>0.74297899999999117</v>
      </c>
      <c r="X6" s="20">
        <f t="shared" si="8"/>
        <v>-7.8836999999992941E-2</v>
      </c>
      <c r="Y6" s="20">
        <f t="shared" si="9"/>
        <v>-0.92215400000000614</v>
      </c>
      <c r="Z6" s="20">
        <f t="shared" si="10"/>
        <v>-2.690014000000005</v>
      </c>
      <c r="AA6" s="6" t="s">
        <v>130</v>
      </c>
      <c r="AB6" s="4">
        <v>71.19</v>
      </c>
      <c r="AC6" s="4">
        <v>-6.09</v>
      </c>
      <c r="AD6" s="4">
        <v>-3.09</v>
      </c>
      <c r="AE6" s="4">
        <v>-2.72</v>
      </c>
      <c r="AF6" s="4">
        <v>-2.69</v>
      </c>
      <c r="AG6" s="4">
        <v>-2.83</v>
      </c>
      <c r="AH6" s="4">
        <v>-3.39</v>
      </c>
      <c r="AI6" s="4">
        <v>-4.03</v>
      </c>
      <c r="AJ6" s="4">
        <v>-5.19</v>
      </c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56" x14ac:dyDescent="0.2">
      <c r="A7" s="6" t="s">
        <v>176</v>
      </c>
      <c r="B7" s="20">
        <f t="shared" si="0"/>
        <v>154.93859499999999</v>
      </c>
      <c r="C7" s="20">
        <f t="shared" si="11"/>
        <v>99.423062895545215</v>
      </c>
      <c r="D7" s="20">
        <f t="shared" si="1"/>
        <v>39.960803000000006</v>
      </c>
      <c r="E7" s="20">
        <f t="shared" si="1"/>
        <v>50.137943</v>
      </c>
      <c r="F7" s="20">
        <f t="shared" si="1"/>
        <v>58.456440999999998</v>
      </c>
      <c r="G7" s="20">
        <f t="shared" si="1"/>
        <v>65.095472000000001</v>
      </c>
      <c r="H7" s="20">
        <f t="shared" si="1"/>
        <v>74.410183000000004</v>
      </c>
      <c r="I7" s="20">
        <f t="shared" si="1"/>
        <v>80.939320000000009</v>
      </c>
      <c r="J7" s="20">
        <f t="shared" si="1"/>
        <v>90.342424000000008</v>
      </c>
      <c r="K7" s="20">
        <f t="shared" si="12"/>
        <v>2.7545668955452225</v>
      </c>
      <c r="L7" s="21">
        <v>4</v>
      </c>
      <c r="M7" s="8"/>
      <c r="P7" s="24"/>
      <c r="Q7" s="6" t="s">
        <v>176</v>
      </c>
      <c r="R7" s="20">
        <f t="shared" si="2"/>
        <v>70.667307999999963</v>
      </c>
      <c r="S7" s="20">
        <f t="shared" si="3"/>
        <v>-1.2625615522273961</v>
      </c>
      <c r="T7" s="20">
        <f t="shared" si="4"/>
        <v>0.7859810000000067</v>
      </c>
      <c r="U7" s="20">
        <f t="shared" si="5"/>
        <v>0.32251499999999567</v>
      </c>
      <c r="V7" s="20">
        <f t="shared" si="6"/>
        <v>-0.28429100000000318</v>
      </c>
      <c r="W7" s="20">
        <f t="shared" si="7"/>
        <v>-0.85526199999999619</v>
      </c>
      <c r="X7" s="20">
        <f t="shared" si="8"/>
        <v>-1.6054079999999971</v>
      </c>
      <c r="Y7" s="20">
        <f t="shared" si="9"/>
        <v>-2.2623829999999856</v>
      </c>
      <c r="Z7" s="20">
        <f t="shared" si="10"/>
        <v>-3.432992999999982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56" x14ac:dyDescent="0.2">
      <c r="A8" s="6" t="s">
        <v>177</v>
      </c>
      <c r="B8" s="20">
        <f t="shared" si="0"/>
        <v>112.21133</v>
      </c>
      <c r="C8" s="20">
        <f t="shared" si="11"/>
        <v>101.09653244777262</v>
      </c>
      <c r="D8" s="20">
        <f t="shared" si="1"/>
        <v>41.339255999999999</v>
      </c>
      <c r="E8" s="20">
        <f t="shared" si="1"/>
        <v>53.009520999999999</v>
      </c>
      <c r="F8" s="20">
        <f t="shared" si="1"/>
        <v>62.754252000000001</v>
      </c>
      <c r="G8" s="20">
        <f t="shared" si="1"/>
        <v>70.556725999999998</v>
      </c>
      <c r="H8" s="20">
        <f t="shared" si="1"/>
        <v>81.233166999999995</v>
      </c>
      <c r="I8" s="20">
        <f t="shared" si="1"/>
        <v>88.696402999999989</v>
      </c>
      <c r="J8" s="20">
        <f t="shared" si="1"/>
        <v>99.351343</v>
      </c>
      <c r="K8" s="20">
        <f t="shared" si="12"/>
        <v>1.3772834477726112</v>
      </c>
      <c r="L8" s="21">
        <v>2</v>
      </c>
      <c r="M8" s="8"/>
      <c r="P8" s="24"/>
      <c r="Q8" s="6" t="s">
        <v>177</v>
      </c>
      <c r="R8" s="20">
        <f t="shared" si="2"/>
        <v>72.217769000000004</v>
      </c>
      <c r="S8" s="20">
        <f t="shared" si="3"/>
        <v>-2.6075685522273773</v>
      </c>
      <c r="T8" s="20">
        <f t="shared" si="4"/>
        <v>-0.16961900000000441</v>
      </c>
      <c r="U8" s="20">
        <f t="shared" si="5"/>
        <v>3.5834999999998729E-2</v>
      </c>
      <c r="V8" s="20">
        <f t="shared" si="6"/>
        <v>-7.6447999999999183E-2</v>
      </c>
      <c r="W8" s="20">
        <f t="shared" si="7"/>
        <v>-0.35118300000000602</v>
      </c>
      <c r="X8" s="20">
        <f t="shared" si="8"/>
        <v>-0.99621299999999735</v>
      </c>
      <c r="Y8" s="20">
        <f t="shared" si="9"/>
        <v>-1.7033570000000111</v>
      </c>
      <c r="Z8" s="20">
        <f t="shared" si="10"/>
        <v>-3.1487020000000001</v>
      </c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56" x14ac:dyDescent="0.2">
      <c r="A9" s="6" t="s">
        <v>178</v>
      </c>
      <c r="B9" s="20">
        <f t="shared" si="0"/>
        <v>50.178556</v>
      </c>
      <c r="C9" s="20">
        <f t="shared" si="11"/>
        <v>78.471532895545224</v>
      </c>
      <c r="D9" s="20">
        <f t="shared" si="1"/>
        <v>25.810756000000001</v>
      </c>
      <c r="E9" s="20">
        <f t="shared" si="1"/>
        <v>33.840184999999998</v>
      </c>
      <c r="F9" s="20">
        <f t="shared" si="1"/>
        <v>40.777841000000002</v>
      </c>
      <c r="G9" s="20">
        <f t="shared" si="1"/>
        <v>46.466050000000003</v>
      </c>
      <c r="H9" s="20">
        <f t="shared" si="1"/>
        <v>54.387974</v>
      </c>
      <c r="I9" s="20">
        <f t="shared" si="1"/>
        <v>60.042737000000002</v>
      </c>
      <c r="J9" s="20">
        <f t="shared" si="1"/>
        <v>68.241784999999993</v>
      </c>
      <c r="K9" s="20">
        <f t="shared" si="12"/>
        <v>2.7545668955452225</v>
      </c>
      <c r="L9" s="21">
        <v>4</v>
      </c>
      <c r="M9" s="8"/>
      <c r="P9" s="24"/>
      <c r="Q9" s="6" t="s">
        <v>178</v>
      </c>
      <c r="R9" s="20">
        <f t="shared" si="2"/>
        <v>90.421949000000012</v>
      </c>
      <c r="S9" s="20">
        <f t="shared" si="3"/>
        <v>-1.6179191698109179</v>
      </c>
      <c r="T9" s="20">
        <f t="shared" si="4"/>
        <v>1.0774390000000018</v>
      </c>
      <c r="U9" s="20">
        <f t="shared" si="5"/>
        <v>0.92693199999999365</v>
      </c>
      <c r="V9" s="20">
        <f t="shared" si="6"/>
        <v>0.44435399999999703</v>
      </c>
      <c r="W9" s="20">
        <f t="shared" si="7"/>
        <v>-0.14333999999999492</v>
      </c>
      <c r="X9" s="20">
        <f t="shared" si="8"/>
        <v>-1.1323860000000039</v>
      </c>
      <c r="Y9" s="20">
        <f t="shared" si="9"/>
        <v>-1.9303120000000007</v>
      </c>
      <c r="Z9" s="20">
        <f t="shared" si="10"/>
        <v>-3.2370950000000107</v>
      </c>
      <c r="AA9" s="6" t="s">
        <v>134</v>
      </c>
      <c r="AB9" s="4">
        <v>89</v>
      </c>
      <c r="AC9" s="14">
        <v>-3.36</v>
      </c>
      <c r="AD9" s="4">
        <v>0.75</v>
      </c>
      <c r="AE9" s="4">
        <v>0.6</v>
      </c>
      <c r="AF9" s="4">
        <v>0.13</v>
      </c>
      <c r="AG9" s="4">
        <v>-0.42</v>
      </c>
      <c r="AH9" s="4">
        <v>-1.41</v>
      </c>
      <c r="AI9" s="4">
        <v>-2.1800000000000002</v>
      </c>
      <c r="AJ9" s="4">
        <v>-3.37</v>
      </c>
      <c r="AK9" s="4"/>
      <c r="AL9" s="20">
        <f>R9-AB9</f>
        <v>1.4219490000000121</v>
      </c>
      <c r="AM9" s="20">
        <f t="shared" ref="AM9:AT9" si="13">S9-AC9</f>
        <v>1.742080830189082</v>
      </c>
      <c r="AN9" s="20">
        <f t="shared" si="13"/>
        <v>0.32743900000000181</v>
      </c>
      <c r="AO9" s="20">
        <f t="shared" si="13"/>
        <v>0.32693199999999367</v>
      </c>
      <c r="AP9" s="20">
        <f t="shared" si="13"/>
        <v>0.31435399999999702</v>
      </c>
      <c r="AQ9" s="20">
        <f t="shared" si="13"/>
        <v>0.27666000000000507</v>
      </c>
      <c r="AR9" s="20">
        <f t="shared" si="13"/>
        <v>0.27761399999999603</v>
      </c>
      <c r="AS9" s="20">
        <f t="shared" si="13"/>
        <v>0.24968799999999947</v>
      </c>
      <c r="AT9" s="20">
        <f t="shared" si="13"/>
        <v>0.13290499999998939</v>
      </c>
    </row>
    <row r="10" spans="1:56" x14ac:dyDescent="0.2">
      <c r="A10" s="6" t="s">
        <v>179</v>
      </c>
      <c r="B10" s="20">
        <f t="shared" si="0"/>
        <v>8.7986869999999993</v>
      </c>
      <c r="C10" s="20">
        <f t="shared" si="11"/>
        <v>85.536975447772605</v>
      </c>
      <c r="D10" s="20">
        <f t="shared" si="1"/>
        <v>30.044064000000002</v>
      </c>
      <c r="E10" s="20">
        <f t="shared" si="1"/>
        <v>38.295670000000001</v>
      </c>
      <c r="F10" s="20">
        <f t="shared" si="1"/>
        <v>45.386221999999997</v>
      </c>
      <c r="G10" s="20">
        <f t="shared" si="1"/>
        <v>51.167602000000002</v>
      </c>
      <c r="H10" s="20">
        <f t="shared" si="1"/>
        <v>59.137305999999995</v>
      </c>
      <c r="I10" s="20">
        <f t="shared" si="1"/>
        <v>64.775345999999999</v>
      </c>
      <c r="J10" s="20">
        <f t="shared" si="1"/>
        <v>73.007840000000002</v>
      </c>
      <c r="K10" s="20">
        <f t="shared" si="12"/>
        <v>1.3772834477726112</v>
      </c>
      <c r="L10" s="21">
        <v>2</v>
      </c>
      <c r="M10" s="8"/>
      <c r="P10" s="24"/>
      <c r="Q10" s="6" t="s">
        <v>179</v>
      </c>
      <c r="R10" s="20">
        <f t="shared" si="2"/>
        <v>83.615688000000006</v>
      </c>
      <c r="S10" s="20">
        <f t="shared" si="3"/>
        <v>-2.2026580000000138</v>
      </c>
      <c r="T10" s="20">
        <f t="shared" si="4"/>
        <v>0.48018900000000286</v>
      </c>
      <c r="U10" s="20">
        <f t="shared" si="5"/>
        <v>0.41090799999999916</v>
      </c>
      <c r="V10" s="20">
        <f t="shared" si="6"/>
        <v>0.11228299999999791</v>
      </c>
      <c r="W10" s="20">
        <f t="shared" si="7"/>
        <v>-0.30340299999999587</v>
      </c>
      <c r="X10" s="20">
        <f t="shared" si="8"/>
        <v>-1.1968890000000059</v>
      </c>
      <c r="Y10" s="20">
        <f t="shared" si="9"/>
        <v>-1.9207559999999972</v>
      </c>
      <c r="Z10" s="20">
        <f t="shared" si="10"/>
        <v>-3.1558689999999956</v>
      </c>
      <c r="AA10" s="6" t="s">
        <v>136</v>
      </c>
      <c r="AB10" s="4">
        <v>86.15</v>
      </c>
      <c r="AC10" s="4">
        <v>-4.3499999999999996</v>
      </c>
      <c r="AD10" s="4">
        <v>-0.48</v>
      </c>
      <c r="AE10" s="4">
        <v>-0.04</v>
      </c>
      <c r="AF10" s="4">
        <v>-0.04</v>
      </c>
      <c r="AG10" s="4">
        <v>-0.38</v>
      </c>
      <c r="AH10" s="4">
        <v>-1.35</v>
      </c>
      <c r="AI10" s="4">
        <v>-2.15</v>
      </c>
      <c r="AJ10" s="4">
        <v>-3.18</v>
      </c>
      <c r="AK10" s="4"/>
      <c r="AL10" s="20"/>
      <c r="AM10" s="4"/>
      <c r="AN10" s="4"/>
      <c r="AO10" s="4"/>
      <c r="AP10" s="4"/>
      <c r="AQ10" s="4"/>
      <c r="AR10" s="4"/>
      <c r="AS10" s="4"/>
      <c r="AT10" s="4"/>
    </row>
    <row r="11" spans="1:56" x14ac:dyDescent="0.2">
      <c r="A11" s="6" t="s">
        <v>180</v>
      </c>
      <c r="B11" s="20">
        <f t="shared" si="0"/>
        <v>19.329398999999999</v>
      </c>
      <c r="C11" s="20">
        <f t="shared" si="11"/>
        <v>89.366542447772616</v>
      </c>
      <c r="D11" s="20">
        <f t="shared" si="1"/>
        <v>31.568245999999998</v>
      </c>
      <c r="E11" s="20">
        <f t="shared" si="1"/>
        <v>40.651223999999999</v>
      </c>
      <c r="F11" s="20">
        <f t="shared" si="1"/>
        <v>48.534923999999997</v>
      </c>
      <c r="G11" s="20">
        <f t="shared" si="1"/>
        <v>55.021059000000001</v>
      </c>
      <c r="H11" s="20">
        <f t="shared" si="1"/>
        <v>64.063424000000012</v>
      </c>
      <c r="I11" s="20">
        <f t="shared" si="1"/>
        <v>70.406218999999993</v>
      </c>
      <c r="J11" s="20">
        <f t="shared" si="1"/>
        <v>79.345856999999995</v>
      </c>
      <c r="K11" s="20">
        <f t="shared" si="12"/>
        <v>1.3772834477726112</v>
      </c>
      <c r="L11" s="21">
        <v>2</v>
      </c>
      <c r="M11" s="8"/>
      <c r="P11" s="24"/>
      <c r="Q11" s="6" t="s">
        <v>180</v>
      </c>
      <c r="R11" s="20">
        <f t="shared" si="2"/>
        <v>83.575074999999998</v>
      </c>
      <c r="S11" s="20">
        <f t="shared" si="3"/>
        <v>-4.739775999999992</v>
      </c>
      <c r="T11" s="20">
        <f t="shared" si="4"/>
        <v>0.96037799999999862</v>
      </c>
      <c r="U11" s="20">
        <f t="shared" si="5"/>
        <v>0.84092800000000523</v>
      </c>
      <c r="V11" s="20">
        <f t="shared" si="6"/>
        <v>0.4395759999999953</v>
      </c>
      <c r="W11" s="20">
        <f t="shared" si="7"/>
        <v>-3.3445999999997866E-2</v>
      </c>
      <c r="X11" s="20">
        <f t="shared" si="8"/>
        <v>-0.77642499999998904</v>
      </c>
      <c r="Y11" s="20">
        <f t="shared" si="9"/>
        <v>-1.4190660000000008</v>
      </c>
      <c r="Z11" s="20">
        <f t="shared" si="10"/>
        <v>-2.580120000000008</v>
      </c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20"/>
      <c r="AM11" s="4"/>
      <c r="AN11" s="4"/>
      <c r="AO11" s="4"/>
      <c r="AP11" s="4"/>
      <c r="AQ11" s="4"/>
      <c r="AR11" s="4"/>
      <c r="AS11" s="4"/>
      <c r="AT11" s="4"/>
    </row>
    <row r="12" spans="1:56" x14ac:dyDescent="0.2">
      <c r="A12" s="6" t="s">
        <v>181</v>
      </c>
      <c r="B12" s="20">
        <f t="shared" si="0"/>
        <v>-31.902705999999998</v>
      </c>
      <c r="C12" s="20">
        <f t="shared" si="11"/>
        <v>93.989257447772616</v>
      </c>
      <c r="D12" s="20">
        <f t="shared" ref="D12:J17" si="14">D55</f>
        <v>34.499549000000002</v>
      </c>
      <c r="E12" s="20">
        <f t="shared" si="14"/>
        <v>44.179777000000001</v>
      </c>
      <c r="F12" s="20">
        <f t="shared" si="14"/>
        <v>52.670282999999998</v>
      </c>
      <c r="G12" s="20">
        <f t="shared" si="14"/>
        <v>59.746501000000002</v>
      </c>
      <c r="H12" s="20">
        <f t="shared" si="14"/>
        <v>69.823302999999996</v>
      </c>
      <c r="I12" s="20">
        <f t="shared" si="14"/>
        <v>76.918633</v>
      </c>
      <c r="J12" s="20">
        <f t="shared" si="14"/>
        <v>86.84731699999999</v>
      </c>
      <c r="K12" s="20">
        <f>LN(L12)*1.987</f>
        <v>1.3772834477726112</v>
      </c>
      <c r="L12" s="21">
        <v>2</v>
      </c>
      <c r="M12" s="8"/>
      <c r="P12" s="24"/>
      <c r="Q12" s="6" t="s">
        <v>181</v>
      </c>
      <c r="R12" s="20">
        <f t="shared" si="2"/>
        <v>72.086374000000006</v>
      </c>
      <c r="S12" s="20">
        <f t="shared" si="3"/>
        <v>-1.4226245522273899</v>
      </c>
      <c r="T12" s="20">
        <f t="shared" si="4"/>
        <v>-1.8968659999999957</v>
      </c>
      <c r="U12" s="20">
        <f t="shared" si="5"/>
        <v>-3.0125289999999936</v>
      </c>
      <c r="V12" s="20">
        <f t="shared" si="6"/>
        <v>-3.9036260000000027</v>
      </c>
      <c r="W12" s="20">
        <f t="shared" si="7"/>
        <v>-4.3599249999999969</v>
      </c>
      <c r="X12" s="20">
        <f t="shared" si="8"/>
        <v>-3.9155710000000141</v>
      </c>
      <c r="Y12" s="20">
        <f t="shared" si="9"/>
        <v>-3.1104780000000005</v>
      </c>
      <c r="Z12" s="20">
        <f t="shared" si="10"/>
        <v>-1.7583040000000096</v>
      </c>
      <c r="AB12" s="4"/>
      <c r="AC12" s="14"/>
      <c r="AD12" s="4"/>
      <c r="AE12" s="4"/>
      <c r="AF12" s="4"/>
      <c r="AG12" s="4"/>
      <c r="AH12" s="4"/>
      <c r="AI12" s="4"/>
      <c r="AJ12" s="4"/>
      <c r="AK12" s="4"/>
      <c r="AL12" s="20"/>
      <c r="AM12" s="4"/>
      <c r="AN12" s="4"/>
      <c r="AO12" s="4"/>
      <c r="AP12" s="4"/>
      <c r="AQ12" s="4"/>
      <c r="AR12" s="4"/>
      <c r="AS12" s="4"/>
      <c r="AT12" s="4"/>
    </row>
    <row r="13" spans="1:56" x14ac:dyDescent="0.2">
      <c r="A13" s="6" t="s">
        <v>182</v>
      </c>
      <c r="B13" s="20">
        <f t="shared" si="0"/>
        <v>42.741599000000001</v>
      </c>
      <c r="C13" s="20">
        <f t="shared" si="11"/>
        <v>89.122261065356142</v>
      </c>
      <c r="D13" s="20">
        <f t="shared" si="14"/>
        <v>30.130068000000001</v>
      </c>
      <c r="E13" s="20">
        <f t="shared" si="14"/>
        <v>39.396999000000001</v>
      </c>
      <c r="F13" s="20">
        <f t="shared" si="14"/>
        <v>47.727442000000003</v>
      </c>
      <c r="G13" s="20">
        <f t="shared" si="14"/>
        <v>54.734379000000004</v>
      </c>
      <c r="H13" s="20">
        <f t="shared" si="14"/>
        <v>64.646340000000009</v>
      </c>
      <c r="I13" s="20">
        <f t="shared" si="14"/>
        <v>71.791838999999996</v>
      </c>
      <c r="J13" s="20">
        <f t="shared" si="14"/>
        <v>82.164877000000004</v>
      </c>
      <c r="K13" s="20">
        <f t="shared" si="12"/>
        <v>3.5602260653561455</v>
      </c>
      <c r="L13" s="21">
        <v>6</v>
      </c>
      <c r="M13" s="8"/>
      <c r="P13" s="24"/>
      <c r="Q13" s="6" t="s">
        <v>182</v>
      </c>
      <c r="R13" s="20">
        <f t="shared" si="2"/>
        <v>87.946944999999999</v>
      </c>
      <c r="S13" s="20">
        <f t="shared" si="3"/>
        <v>-0.68803199999999265</v>
      </c>
      <c r="T13" s="20">
        <f t="shared" si="4"/>
        <v>-0.20306499999999872</v>
      </c>
      <c r="U13" s="20">
        <f t="shared" si="5"/>
        <v>-0.49213400000000007</v>
      </c>
      <c r="V13" s="20">
        <f t="shared" si="6"/>
        <v>-0.90543099999999299</v>
      </c>
      <c r="W13" s="20">
        <f t="shared" si="7"/>
        <v>-1.318727999999993</v>
      </c>
      <c r="X13" s="20">
        <f t="shared" si="8"/>
        <v>-1.9446459999999917</v>
      </c>
      <c r="Y13" s="20">
        <f t="shared" si="9"/>
        <v>-2.4941160000000053</v>
      </c>
      <c r="Z13" s="20">
        <f t="shared" si="10"/>
        <v>-3.5213860000000068</v>
      </c>
      <c r="AA13" s="6" t="s">
        <v>140</v>
      </c>
      <c r="AB13" s="4">
        <v>86.5</v>
      </c>
      <c r="AC13" s="4">
        <v>-3.67</v>
      </c>
      <c r="AD13" s="4">
        <v>0.87</v>
      </c>
      <c r="AE13" s="4">
        <v>0.09</v>
      </c>
      <c r="AF13" s="4">
        <v>-0.62</v>
      </c>
      <c r="AG13" s="4">
        <v>-1.21</v>
      </c>
      <c r="AH13" s="4">
        <v>-2.0699999999999998</v>
      </c>
      <c r="AI13" s="4">
        <v>-2.69</v>
      </c>
      <c r="AJ13" s="4">
        <v>-3.65</v>
      </c>
      <c r="AK13" s="4"/>
      <c r="AL13" s="20">
        <f t="shared" ref="AL13:AT13" si="15">R13-AB13</f>
        <v>1.4469449999999995</v>
      </c>
      <c r="AM13" s="20">
        <f t="shared" si="15"/>
        <v>2.9819680000000073</v>
      </c>
      <c r="AN13" s="20">
        <f t="shared" si="15"/>
        <v>-1.0730649999999988</v>
      </c>
      <c r="AO13" s="20">
        <f t="shared" si="15"/>
        <v>-0.58213400000000004</v>
      </c>
      <c r="AP13" s="20">
        <f t="shared" si="15"/>
        <v>-0.285430999999993</v>
      </c>
      <c r="AQ13" s="20">
        <f t="shared" si="15"/>
        <v>-0.10872799999999305</v>
      </c>
      <c r="AR13" s="20">
        <f t="shared" si="15"/>
        <v>0.12535400000000818</v>
      </c>
      <c r="AS13" s="20">
        <f t="shared" si="15"/>
        <v>0.19588399999999462</v>
      </c>
      <c r="AT13" s="20">
        <f t="shared" si="15"/>
        <v>0.12861399999999312</v>
      </c>
    </row>
    <row r="14" spans="1:56" x14ac:dyDescent="0.2">
      <c r="A14" s="6" t="s">
        <v>183</v>
      </c>
      <c r="B14" s="20">
        <f t="shared" si="0"/>
        <v>-0.74536800000000003</v>
      </c>
      <c r="C14" s="20">
        <f t="shared" si="11"/>
        <v>97.419258065356146</v>
      </c>
      <c r="D14" s="20">
        <f t="shared" si="14"/>
        <v>34.210479999999997</v>
      </c>
      <c r="E14" s="20">
        <f t="shared" si="14"/>
        <v>43.857262000000006</v>
      </c>
      <c r="F14" s="20">
        <f t="shared" si="14"/>
        <v>52.354935000000005</v>
      </c>
      <c r="G14" s="20">
        <f t="shared" si="14"/>
        <v>59.414429999999996</v>
      </c>
      <c r="H14" s="20">
        <f t="shared" si="14"/>
        <v>69.335947000000004</v>
      </c>
      <c r="I14" s="20">
        <f t="shared" si="14"/>
        <v>76.436054999999996</v>
      </c>
      <c r="J14" s="20">
        <f t="shared" si="14"/>
        <v>86.859262000000001</v>
      </c>
      <c r="K14" s="20">
        <f t="shared" si="12"/>
        <v>3.5602260653561455</v>
      </c>
      <c r="L14" s="21">
        <v>6</v>
      </c>
      <c r="M14" s="8"/>
      <c r="P14" s="24"/>
      <c r="Q14" s="6" t="s">
        <v>183</v>
      </c>
      <c r="R14" s="20">
        <f t="shared" si="2"/>
        <v>83.909535000000005</v>
      </c>
      <c r="S14" s="20">
        <f t="shared" si="3"/>
        <v>1.5540694477726191</v>
      </c>
      <c r="T14" s="20">
        <f t="shared" si="4"/>
        <v>-2.6661240000000035</v>
      </c>
      <c r="U14" s="20">
        <f t="shared" si="5"/>
        <v>-2.6183439999999933</v>
      </c>
      <c r="V14" s="20">
        <f t="shared" si="6"/>
        <v>-2.5108389999999972</v>
      </c>
      <c r="W14" s="20">
        <f t="shared" si="7"/>
        <v>-2.4750040000000055</v>
      </c>
      <c r="X14" s="20">
        <f t="shared" si="8"/>
        <v>-2.7855739999999969</v>
      </c>
      <c r="Y14" s="20">
        <f t="shared" si="9"/>
        <v>-3.0483640000000065</v>
      </c>
      <c r="Z14" s="20">
        <f t="shared" si="10"/>
        <v>-3.7483409999999964</v>
      </c>
      <c r="AB14" s="4"/>
      <c r="AC14" s="14"/>
      <c r="AD14" s="4"/>
      <c r="AE14" s="4"/>
      <c r="AF14" s="4"/>
      <c r="AG14" s="4"/>
      <c r="AH14" s="4"/>
      <c r="AI14" s="4"/>
      <c r="AJ14" s="4"/>
      <c r="AK14" s="4"/>
      <c r="AL14" s="20"/>
      <c r="AM14" s="20"/>
      <c r="AN14" s="20"/>
      <c r="AO14" s="20"/>
      <c r="AP14" s="20"/>
      <c r="AQ14" s="20"/>
      <c r="AR14" s="20"/>
      <c r="AS14" s="20"/>
      <c r="AT14" s="20"/>
    </row>
    <row r="15" spans="1:56" x14ac:dyDescent="0.2">
      <c r="A15" s="6" t="s">
        <v>184</v>
      </c>
      <c r="B15" s="20">
        <f t="shared" si="0"/>
        <v>35.603267000000002</v>
      </c>
      <c r="C15" s="20">
        <f t="shared" si="11"/>
        <v>100.5685761307123</v>
      </c>
      <c r="D15" s="20">
        <f t="shared" si="14"/>
        <v>34.986905</v>
      </c>
      <c r="E15" s="20">
        <f t="shared" si="14"/>
        <v>45.422057000000002</v>
      </c>
      <c r="F15" s="20">
        <f t="shared" si="14"/>
        <v>54.985224000000002</v>
      </c>
      <c r="G15" s="20">
        <f t="shared" si="14"/>
        <v>63.141270000000006</v>
      </c>
      <c r="H15" s="20">
        <f t="shared" si="14"/>
        <v>74.866482000000005</v>
      </c>
      <c r="I15" s="20">
        <f t="shared" si="14"/>
        <v>83.383266999999989</v>
      </c>
      <c r="J15" s="20">
        <f t="shared" si="14"/>
        <v>95.877736999999996</v>
      </c>
      <c r="K15" s="20">
        <f>LN(L15)*1.987</f>
        <v>7.120452130712291</v>
      </c>
      <c r="L15" s="21">
        <v>36</v>
      </c>
      <c r="M15" s="8"/>
      <c r="P15" s="24"/>
      <c r="Q15" s="6" t="s">
        <v>184</v>
      </c>
      <c r="R15" s="20">
        <f t="shared" si="2"/>
        <v>87.409420000000011</v>
      </c>
      <c r="S15" s="20">
        <f t="shared" si="3"/>
        <v>1.7547454477726205</v>
      </c>
      <c r="T15" s="20">
        <f t="shared" si="4"/>
        <v>-1.3593409999999935</v>
      </c>
      <c r="U15" s="20">
        <f t="shared" si="5"/>
        <v>-1.9995929999999973</v>
      </c>
      <c r="V15" s="20">
        <f t="shared" si="6"/>
        <v>-2.4105009999999965</v>
      </c>
      <c r="W15" s="20">
        <f t="shared" si="7"/>
        <v>-2.6804579999999874</v>
      </c>
      <c r="X15" s="20">
        <f t="shared" si="8"/>
        <v>-3.0292519999999996</v>
      </c>
      <c r="Y15" s="20">
        <f t="shared" si="9"/>
        <v>-3.3541560000000032</v>
      </c>
      <c r="Z15" s="20">
        <f t="shared" si="10"/>
        <v>-4.0828010000000035</v>
      </c>
      <c r="AA15" s="6" t="s">
        <v>143</v>
      </c>
      <c r="AB15" s="4">
        <v>84.2</v>
      </c>
      <c r="AC15" s="14">
        <v>-3.96</v>
      </c>
      <c r="AD15" s="4">
        <v>0.26</v>
      </c>
      <c r="AE15" s="4">
        <v>-0.78</v>
      </c>
      <c r="AF15" s="4">
        <v>-1.54</v>
      </c>
      <c r="AG15" s="4">
        <v>-2.06</v>
      </c>
      <c r="AH15" s="4">
        <v>-2.73</v>
      </c>
      <c r="AI15" s="4">
        <v>-3.19</v>
      </c>
      <c r="AJ15" s="4">
        <v>-3.91</v>
      </c>
      <c r="AK15" s="4"/>
      <c r="AL15" s="20">
        <f t="shared" ref="AL15:AT15" si="16">R15-AB15</f>
        <v>3.2094200000000086</v>
      </c>
      <c r="AM15" s="20">
        <f t="shared" si="16"/>
        <v>5.7147454477726205</v>
      </c>
      <c r="AN15" s="20">
        <f t="shared" si="16"/>
        <v>-1.6193409999999935</v>
      </c>
      <c r="AO15" s="20">
        <f t="shared" si="16"/>
        <v>-1.2195929999999973</v>
      </c>
      <c r="AP15" s="20">
        <f t="shared" si="16"/>
        <v>-0.87050099999999642</v>
      </c>
      <c r="AQ15" s="20">
        <f t="shared" si="16"/>
        <v>-0.6204579999999873</v>
      </c>
      <c r="AR15" s="20">
        <f t="shared" si="16"/>
        <v>-0.29925199999999963</v>
      </c>
      <c r="AS15" s="20">
        <f t="shared" si="16"/>
        <v>-0.1641560000000033</v>
      </c>
      <c r="AT15" s="20">
        <f t="shared" si="16"/>
        <v>-0.17280100000000331</v>
      </c>
      <c r="AV15" s="5"/>
      <c r="AW15" s="5"/>
      <c r="AX15" s="5"/>
      <c r="AY15" s="5"/>
      <c r="AZ15" s="5"/>
      <c r="BA15" s="5"/>
      <c r="BB15" s="5"/>
      <c r="BC15" s="5"/>
      <c r="BD15" s="5"/>
    </row>
    <row r="16" spans="1:56" x14ac:dyDescent="0.2">
      <c r="A16" s="6" t="s">
        <v>185</v>
      </c>
      <c r="B16" s="20">
        <f t="shared" si="0"/>
        <v>100.753686</v>
      </c>
      <c r="C16" s="20">
        <f t="shared" si="11"/>
        <v>88.645064447772612</v>
      </c>
      <c r="D16" s="20">
        <f t="shared" si="14"/>
        <v>32.440230999999997</v>
      </c>
      <c r="E16" s="20">
        <f t="shared" si="14"/>
        <v>41.594879000000006</v>
      </c>
      <c r="F16" s="20">
        <f t="shared" si="14"/>
        <v>49.318516000000002</v>
      </c>
      <c r="G16" s="20">
        <f t="shared" si="14"/>
        <v>55.575307000000002</v>
      </c>
      <c r="H16" s="20">
        <f t="shared" si="14"/>
        <v>64.292767999999995</v>
      </c>
      <c r="I16" s="20">
        <f t="shared" si="14"/>
        <v>70.451609999999988</v>
      </c>
      <c r="J16" s="20">
        <f t="shared" si="14"/>
        <v>79.310022000000004</v>
      </c>
      <c r="K16" s="20">
        <f>LN(L16)*1.987</f>
        <v>1.3772834477726112</v>
      </c>
      <c r="L16" s="21">
        <v>2</v>
      </c>
      <c r="M16" s="8"/>
      <c r="P16" s="24"/>
      <c r="Q16" s="6" t="s">
        <v>185</v>
      </c>
      <c r="R16" s="20">
        <f t="shared" si="2"/>
        <v>79.929461000000003</v>
      </c>
      <c r="S16" s="20">
        <f t="shared" si="3"/>
        <v>-1.7917500000000075</v>
      </c>
      <c r="T16" s="20">
        <f t="shared" si="4"/>
        <v>0.49930099999999911</v>
      </c>
      <c r="U16" s="20">
        <f t="shared" si="5"/>
        <v>0.29862500000000125</v>
      </c>
      <c r="V16" s="20">
        <f t="shared" si="6"/>
        <v>-0.15767399999999299</v>
      </c>
      <c r="W16" s="20">
        <f t="shared" si="7"/>
        <v>-0.66891999999999996</v>
      </c>
      <c r="X16" s="20">
        <f t="shared" si="8"/>
        <v>-1.4620680000000021</v>
      </c>
      <c r="Y16" s="20">
        <f t="shared" si="9"/>
        <v>-2.1405440000000198</v>
      </c>
      <c r="Z16" s="20">
        <f t="shared" si="10"/>
        <v>-3.3302659999999946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0"/>
      <c r="AM16" s="20"/>
      <c r="AN16" s="20"/>
      <c r="AO16" s="20"/>
      <c r="AP16" s="20"/>
      <c r="AQ16" s="20"/>
      <c r="AR16" s="20"/>
      <c r="AS16" s="20"/>
      <c r="AT16" s="20"/>
    </row>
    <row r="17" spans="1:61" x14ac:dyDescent="0.2">
      <c r="A17" s="6" t="s">
        <v>186</v>
      </c>
      <c r="B17" s="20">
        <f t="shared" si="0"/>
        <v>58.776567</v>
      </c>
      <c r="C17" s="20">
        <f t="shared" si="11"/>
        <v>90.045018447772605</v>
      </c>
      <c r="D17" s="20">
        <f t="shared" si="14"/>
        <v>33.864075</v>
      </c>
      <c r="E17" s="20">
        <f t="shared" si="14"/>
        <v>44.550072</v>
      </c>
      <c r="F17" s="20">
        <f t="shared" si="14"/>
        <v>53.871949999999998</v>
      </c>
      <c r="G17" s="20">
        <f t="shared" si="14"/>
        <v>61.466581000000005</v>
      </c>
      <c r="H17" s="20">
        <f t="shared" si="14"/>
        <v>71.67</v>
      </c>
      <c r="I17" s="20">
        <f t="shared" si="14"/>
        <v>78.808331999999993</v>
      </c>
      <c r="J17" s="20">
        <f t="shared" si="14"/>
        <v>88.839742999999999</v>
      </c>
      <c r="K17" s="20">
        <f t="shared" si="12"/>
        <v>1.3772834477726112</v>
      </c>
      <c r="L17" s="21">
        <v>2</v>
      </c>
      <c r="M17" s="8"/>
      <c r="P17" s="24"/>
      <c r="Q17" s="6" t="s">
        <v>186</v>
      </c>
      <c r="R17" s="20">
        <f t="shared" si="2"/>
        <v>78.806630999999996</v>
      </c>
      <c r="S17" s="20">
        <f t="shared" si="3"/>
        <v>-4.2906440000000146</v>
      </c>
      <c r="T17" s="20">
        <f t="shared" si="4"/>
        <v>0.23412199999999928</v>
      </c>
      <c r="U17" s="20">
        <f t="shared" si="5"/>
        <v>0.65219700000000103</v>
      </c>
      <c r="V17" s="20">
        <f t="shared" si="6"/>
        <v>0.78359199999999873</v>
      </c>
      <c r="W17" s="20">
        <f t="shared" si="7"/>
        <v>0.66891999999999996</v>
      </c>
      <c r="X17" s="20">
        <f t="shared" si="8"/>
        <v>-3.5834999999991624E-2</v>
      </c>
      <c r="Y17" s="20">
        <f t="shared" si="9"/>
        <v>-0.79553699999999594</v>
      </c>
      <c r="Z17" s="20">
        <f t="shared" si="10"/>
        <v>-2.4415580000000006</v>
      </c>
      <c r="AA17" s="6" t="s">
        <v>146</v>
      </c>
      <c r="AB17" s="4">
        <v>74.7</v>
      </c>
      <c r="AC17" s="4">
        <v>-5.44</v>
      </c>
      <c r="AD17" s="4">
        <v>-1.05</v>
      </c>
      <c r="AE17" s="4">
        <v>-0.71</v>
      </c>
      <c r="AF17" s="4">
        <v>-0.67</v>
      </c>
      <c r="AG17" s="4">
        <v>-0.81</v>
      </c>
      <c r="AH17" s="4">
        <v>-1.29</v>
      </c>
      <c r="AI17" s="4">
        <v>-1.78</v>
      </c>
      <c r="AJ17" s="4">
        <v>-2.69</v>
      </c>
      <c r="AK17" s="4"/>
      <c r="AL17" s="20"/>
      <c r="AM17" s="20"/>
      <c r="AN17" s="20"/>
      <c r="AO17" s="20"/>
      <c r="AP17" s="20"/>
      <c r="AQ17" s="20"/>
      <c r="AR17" s="20"/>
      <c r="AS17" s="20"/>
      <c r="AT17" s="20"/>
    </row>
    <row r="18" spans="1:61" x14ac:dyDescent="0.2">
      <c r="A18" s="6" t="s">
        <v>187</v>
      </c>
      <c r="B18" s="20">
        <f t="shared" si="0"/>
        <v>11.409863999999999</v>
      </c>
      <c r="C18" s="20">
        <f t="shared" si="11"/>
        <v>100.95020006535616</v>
      </c>
      <c r="D18" s="20">
        <f t="shared" ref="D18:F20" si="17">D61</f>
        <v>36.370136000000002</v>
      </c>
      <c r="E18" s="20">
        <f t="shared" si="17"/>
        <v>46.575944</v>
      </c>
      <c r="F18" s="20">
        <f t="shared" si="17"/>
        <v>55.646977</v>
      </c>
      <c r="G18" s="20">
        <v>62.522518999999996</v>
      </c>
      <c r="H18" s="20">
        <f t="shared" ref="H18:J20" si="18">H61</f>
        <v>74.145004</v>
      </c>
      <c r="I18" s="20">
        <f t="shared" si="18"/>
        <v>81.844750999999988</v>
      </c>
      <c r="J18" s="20">
        <f t="shared" si="18"/>
        <v>92.92493300000001</v>
      </c>
      <c r="K18" s="20">
        <f t="shared" si="12"/>
        <v>3.5602260653561455</v>
      </c>
      <c r="L18" s="21">
        <v>6</v>
      </c>
      <c r="M18" s="8"/>
      <c r="P18" s="24"/>
      <c r="Q18" s="6" t="s">
        <v>187</v>
      </c>
      <c r="R18" s="20">
        <f t="shared" si="2"/>
        <v>82.698312000000001</v>
      </c>
      <c r="S18" s="20">
        <f t="shared" si="3"/>
        <v>-0.13734255222738057</v>
      </c>
      <c r="T18" s="20">
        <f t="shared" si="4"/>
        <v>-2.673290999999999</v>
      </c>
      <c r="U18" s="20">
        <f t="shared" si="5"/>
        <v>-2.6995700000000014</v>
      </c>
      <c r="V18" s="20">
        <f t="shared" si="6"/>
        <v>-2.5084500000000034</v>
      </c>
      <c r="W18" s="20">
        <f t="shared" si="7"/>
        <v>-3.0794210000000035</v>
      </c>
      <c r="X18" s="20">
        <f t="shared" si="8"/>
        <v>-2.4487250000000103</v>
      </c>
      <c r="Y18" s="20">
        <f t="shared" si="9"/>
        <v>-2.6709020000000123</v>
      </c>
      <c r="Z18" s="20">
        <f t="shared" si="10"/>
        <v>-3.3876019999999869</v>
      </c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20"/>
      <c r="AM18" s="20"/>
      <c r="AN18" s="20"/>
      <c r="AO18" s="20"/>
      <c r="AP18" s="20"/>
      <c r="AQ18" s="20"/>
      <c r="AR18" s="20"/>
      <c r="AS18" s="20"/>
      <c r="AT18" s="20"/>
    </row>
    <row r="19" spans="1:61" x14ac:dyDescent="0.2">
      <c r="A19" s="6" t="s">
        <v>188</v>
      </c>
      <c r="B19" s="20">
        <f t="shared" si="0"/>
        <v>81.507902000000001</v>
      </c>
      <c r="C19" s="20">
        <f t="shared" si="11"/>
        <v>70.278432447772616</v>
      </c>
      <c r="D19" s="20">
        <f t="shared" si="17"/>
        <v>19.08811</v>
      </c>
      <c r="E19" s="20">
        <f t="shared" si="17"/>
        <v>25.469128999999999</v>
      </c>
      <c r="F19" s="20">
        <f t="shared" si="17"/>
        <v>31.111946999999997</v>
      </c>
      <c r="G19" s="20">
        <f>G62</f>
        <v>35.765719000000004</v>
      </c>
      <c r="H19" s="20">
        <f t="shared" si="18"/>
        <v>42.113292000000001</v>
      </c>
      <c r="I19" s="20">
        <f t="shared" si="18"/>
        <v>46.597445</v>
      </c>
      <c r="J19" s="20">
        <f t="shared" si="18"/>
        <v>53.016687999999995</v>
      </c>
      <c r="K19" s="20">
        <f t="shared" si="12"/>
        <v>1.3772834477726112</v>
      </c>
      <c r="L19" s="21">
        <v>2</v>
      </c>
      <c r="N19" s="8"/>
      <c r="O19" s="8"/>
      <c r="P19" s="24"/>
      <c r="Q19" s="6" t="s">
        <v>188</v>
      </c>
      <c r="R19" s="20">
        <f t="shared" si="2"/>
        <v>113.47341</v>
      </c>
      <c r="S19" s="20">
        <f t="shared" si="3"/>
        <v>1.0911569346438625</v>
      </c>
      <c r="T19" s="20">
        <f t="shared" si="4"/>
        <v>-0.50407900000000083</v>
      </c>
      <c r="U19" s="20">
        <f t="shared" si="5"/>
        <v>-1.0798279999999991</v>
      </c>
      <c r="V19" s="20">
        <f t="shared" si="6"/>
        <v>-1.6675220000000017</v>
      </c>
      <c r="W19" s="20">
        <f t="shared" si="7"/>
        <v>-2.1883239999999944</v>
      </c>
      <c r="X19" s="20">
        <f t="shared" si="8"/>
        <v>-2.9360809999999944</v>
      </c>
      <c r="Y19" s="20">
        <f t="shared" si="9"/>
        <v>-3.5285529999999952</v>
      </c>
      <c r="Z19" s="20">
        <f t="shared" si="10"/>
        <v>-4.4793750000000045</v>
      </c>
      <c r="AA19" s="6" t="s">
        <v>149</v>
      </c>
      <c r="AB19" s="4">
        <v>113</v>
      </c>
      <c r="AC19" s="4">
        <v>1.48</v>
      </c>
      <c r="AD19" s="4">
        <v>-0.41</v>
      </c>
      <c r="AE19" s="4">
        <v>-1.18</v>
      </c>
      <c r="AF19" s="4">
        <v>-1.93</v>
      </c>
      <c r="AG19" s="4">
        <v>-2.69</v>
      </c>
      <c r="AH19" s="4">
        <v>-3.75</v>
      </c>
      <c r="AI19" s="4">
        <v>-4.4800000000000004</v>
      </c>
      <c r="AJ19" s="4">
        <v>-5.24</v>
      </c>
      <c r="AK19" s="4"/>
      <c r="AL19" s="20">
        <f>R19-AB19</f>
        <v>0.47341000000000122</v>
      </c>
      <c r="AM19" s="20">
        <f t="shared" ref="AM19:AR20" si="19">S19-AC19</f>
        <v>-0.38884306535613744</v>
      </c>
      <c r="AN19" s="20">
        <f t="shared" si="19"/>
        <v>-9.4079000000000856E-2</v>
      </c>
      <c r="AO19" s="20">
        <f t="shared" si="19"/>
        <v>0.10017200000000082</v>
      </c>
      <c r="AP19" s="20">
        <f t="shared" si="19"/>
        <v>0.26247799999999821</v>
      </c>
      <c r="AQ19" s="20">
        <f t="shared" si="19"/>
        <v>0.50167600000000556</v>
      </c>
      <c r="AR19" s="20">
        <f t="shared" si="19"/>
        <v>0.81391900000000561</v>
      </c>
      <c r="AS19" s="20">
        <f>Y19-AI19</f>
        <v>0.95144700000000526</v>
      </c>
      <c r="AT19" s="20">
        <f>Z19-AJ19</f>
        <v>0.76062499999999567</v>
      </c>
      <c r="AV19" s="5"/>
      <c r="AW19" s="5"/>
      <c r="AX19" s="5"/>
      <c r="AY19" s="5"/>
      <c r="AZ19" s="5"/>
      <c r="BA19" s="5"/>
      <c r="BB19" s="5"/>
      <c r="BC19" s="5"/>
      <c r="BD19" s="5"/>
      <c r="BE19" s="29"/>
      <c r="BF19" s="29"/>
      <c r="BG19" s="29"/>
      <c r="BH19" s="29"/>
      <c r="BI19" s="29"/>
    </row>
    <row r="20" spans="1:61" x14ac:dyDescent="0.2">
      <c r="A20" s="6" t="s">
        <v>189</v>
      </c>
      <c r="B20" s="20">
        <f t="shared" si="0"/>
        <v>13.810809000000001</v>
      </c>
      <c r="C20" s="20">
        <f t="shared" si="11"/>
        <v>75.586790447772614</v>
      </c>
      <c r="D20" s="20">
        <f t="shared" si="17"/>
        <v>22.989347000000002</v>
      </c>
      <c r="E20" s="20">
        <f t="shared" si="17"/>
        <v>29.936558999999999</v>
      </c>
      <c r="F20" s="20">
        <f t="shared" si="17"/>
        <v>35.932949000000001</v>
      </c>
      <c r="G20" s="20">
        <f>G63</f>
        <v>40.820843000000004</v>
      </c>
      <c r="H20" s="20">
        <f t="shared" si="18"/>
        <v>47.495708999999998</v>
      </c>
      <c r="I20" s="20">
        <f t="shared" si="18"/>
        <v>52.144703</v>
      </c>
      <c r="J20" s="20">
        <f t="shared" si="18"/>
        <v>58.767011000000004</v>
      </c>
      <c r="K20" s="20">
        <f t="shared" si="12"/>
        <v>1.3772834477726112</v>
      </c>
      <c r="L20" s="21">
        <v>2</v>
      </c>
      <c r="N20" s="8"/>
      <c r="O20" s="8"/>
      <c r="P20" s="24"/>
      <c r="Q20" s="6" t="s">
        <v>189</v>
      </c>
      <c r="R20" s="20">
        <f t="shared" si="2"/>
        <v>87.846607000000006</v>
      </c>
      <c r="S20" s="20">
        <f t="shared" si="3"/>
        <v>-0.97948999999999842</v>
      </c>
      <c r="T20" s="20">
        <f t="shared" si="4"/>
        <v>-1.8108620000000002</v>
      </c>
      <c r="U20" s="20">
        <f t="shared" si="5"/>
        <v>-2.2576050000000016</v>
      </c>
      <c r="V20" s="20">
        <f t="shared" si="6"/>
        <v>-2.5395070000000004</v>
      </c>
      <c r="W20" s="20">
        <f t="shared" si="7"/>
        <v>-2.7139039999999923</v>
      </c>
      <c r="X20" s="20">
        <f t="shared" si="8"/>
        <v>-2.9313030000000069</v>
      </c>
      <c r="Y20" s="20">
        <f t="shared" si="9"/>
        <v>-3.1415349999999975</v>
      </c>
      <c r="Z20" s="20">
        <f t="shared" si="10"/>
        <v>-3.6575589999999991</v>
      </c>
      <c r="AA20" s="6" t="s">
        <v>151</v>
      </c>
      <c r="AB20" s="4">
        <v>86.5</v>
      </c>
      <c r="AC20" s="4">
        <v>1.3</v>
      </c>
      <c r="AD20" s="4">
        <v>-1.58</v>
      </c>
      <c r="AE20" s="4">
        <v>-2.2400000000000002</v>
      </c>
      <c r="AF20" s="4">
        <v>-2.67</v>
      </c>
      <c r="AG20" s="4">
        <v>-2.93</v>
      </c>
      <c r="AH20" s="4">
        <v>-3.21</v>
      </c>
      <c r="AI20" s="4">
        <v>-3.41</v>
      </c>
      <c r="AJ20" s="4">
        <v>-3.81</v>
      </c>
      <c r="AK20" s="4"/>
      <c r="AL20" s="20">
        <f>R20-AB20</f>
        <v>1.3466070000000059</v>
      </c>
      <c r="AM20" s="20">
        <f t="shared" si="19"/>
        <v>-2.2794899999999982</v>
      </c>
      <c r="AN20" s="20">
        <f>T20-AD20</f>
        <v>-0.23086200000000012</v>
      </c>
      <c r="AO20" s="20">
        <f t="shared" si="19"/>
        <v>-1.7605000000001425E-2</v>
      </c>
      <c r="AP20" s="20">
        <f t="shared" si="19"/>
        <v>0.13049299999999953</v>
      </c>
      <c r="AQ20" s="20">
        <f t="shared" si="19"/>
        <v>0.21609600000000784</v>
      </c>
      <c r="AR20" s="20">
        <f t="shared" si="19"/>
        <v>0.27869699999999309</v>
      </c>
      <c r="AS20" s="20">
        <f>Y20-AI20</f>
        <v>0.26846500000000262</v>
      </c>
      <c r="AT20" s="20">
        <f>Z20-AJ20</f>
        <v>0.15244100000000094</v>
      </c>
      <c r="AV20" s="5"/>
      <c r="AW20" s="5"/>
      <c r="AX20" s="5"/>
      <c r="AY20" s="5"/>
      <c r="AZ20" s="5"/>
      <c r="BA20" s="5"/>
      <c r="BB20" s="5"/>
      <c r="BC20" s="5"/>
      <c r="BD20" s="5"/>
    </row>
    <row r="21" spans="1:61" x14ac:dyDescent="0.2">
      <c r="P21" s="8"/>
      <c r="R21" s="7"/>
      <c r="S21" s="7"/>
      <c r="T21" s="7"/>
      <c r="U21" s="7"/>
      <c r="V21" s="7"/>
      <c r="W21" s="7"/>
      <c r="X21" s="7"/>
      <c r="Y21" s="7"/>
      <c r="Z21" s="7"/>
      <c r="AL21" s="7"/>
      <c r="AM21" s="7"/>
      <c r="AN21" s="7"/>
      <c r="AO21" s="7"/>
      <c r="AP21" s="7"/>
      <c r="AQ21" s="7"/>
      <c r="AR21" s="7"/>
      <c r="AS21" s="7"/>
      <c r="AT21" s="7"/>
    </row>
    <row r="22" spans="1:61" x14ac:dyDescent="0.2">
      <c r="R22" s="7"/>
      <c r="S22" s="7"/>
      <c r="T22" s="7"/>
      <c r="U22" s="7"/>
      <c r="V22" s="7"/>
      <c r="W22" s="7"/>
      <c r="X22" s="7"/>
      <c r="Y22" s="7"/>
      <c r="Z22" s="7"/>
      <c r="AL22" s="7"/>
      <c r="AM22" s="7"/>
      <c r="AN22" s="7"/>
      <c r="AO22" s="7"/>
      <c r="AP22" s="7"/>
      <c r="AQ22" s="7"/>
      <c r="AR22" s="7"/>
      <c r="AS22" s="7"/>
      <c r="AT22" s="7"/>
    </row>
    <row r="23" spans="1:61" x14ac:dyDescent="0.2">
      <c r="A23" s="6" t="s">
        <v>171</v>
      </c>
      <c r="B23" s="20">
        <v>25.751031000000001</v>
      </c>
      <c r="C23" s="20">
        <v>102.83390161758354</v>
      </c>
      <c r="D23" s="20">
        <v>39.941690999999999</v>
      </c>
      <c r="E23" s="20">
        <v>51.341999000000001</v>
      </c>
      <c r="F23" s="20">
        <v>61.703091999999991</v>
      </c>
      <c r="G23" s="20">
        <v>70.489834000000002</v>
      </c>
      <c r="H23" s="20">
        <v>83.036861999999999</v>
      </c>
      <c r="I23" s="20">
        <v>92.131784999999994</v>
      </c>
      <c r="J23" s="20">
        <v>105.627246</v>
      </c>
      <c r="R23" s="7"/>
      <c r="S23" s="7"/>
      <c r="T23" s="7"/>
      <c r="U23" s="7"/>
      <c r="V23" s="7"/>
      <c r="W23" s="7"/>
      <c r="X23" s="7"/>
      <c r="Y23" s="7"/>
      <c r="Z23" s="7"/>
    </row>
    <row r="24" spans="1:61" x14ac:dyDescent="0.25">
      <c r="A24" s="6" t="s">
        <v>172</v>
      </c>
      <c r="B24" s="16">
        <v>48.427419</v>
      </c>
      <c r="C24" s="16">
        <v>101.993577</v>
      </c>
      <c r="D24" s="16">
        <v>40.677503000000002</v>
      </c>
      <c r="E24" s="16">
        <v>50.814029999999995</v>
      </c>
      <c r="F24" s="16">
        <v>59.376205999999996</v>
      </c>
      <c r="G24" s="16">
        <v>66.342529999999996</v>
      </c>
      <c r="H24" s="16">
        <v>76.173265000000001</v>
      </c>
      <c r="I24" s="16">
        <v>83.158700999999994</v>
      </c>
      <c r="J24" s="16">
        <v>93.407511</v>
      </c>
    </row>
    <row r="25" spans="1:61" x14ac:dyDescent="0.25">
      <c r="A25" s="6" t="s">
        <v>173</v>
      </c>
      <c r="B25" s="16">
        <v>66.106018999999989</v>
      </c>
      <c r="C25" s="16">
        <v>99.142896617583546</v>
      </c>
      <c r="D25" s="16">
        <v>38.720912000000006</v>
      </c>
      <c r="E25" s="16">
        <v>49.426020999999999</v>
      </c>
      <c r="F25" s="16">
        <v>58.712063999999998</v>
      </c>
      <c r="G25" s="16">
        <v>66.392699000000007</v>
      </c>
      <c r="H25" s="16">
        <v>77.329541000000006</v>
      </c>
      <c r="I25" s="16">
        <v>85.227575000000002</v>
      </c>
      <c r="J25" s="16">
        <v>96.993399999999994</v>
      </c>
      <c r="O25" s="30"/>
    </row>
    <row r="26" spans="1:61" x14ac:dyDescent="0.25">
      <c r="A26" s="6" t="s">
        <v>174</v>
      </c>
      <c r="B26" s="16">
        <v>7.2888390000000003</v>
      </c>
      <c r="C26" s="16">
        <v>105.31906500000001</v>
      </c>
      <c r="D26" s="16">
        <v>42.722487000000001</v>
      </c>
      <c r="E26" s="16">
        <v>53.518378000000006</v>
      </c>
      <c r="F26" s="16">
        <v>62.945372000000006</v>
      </c>
      <c r="G26" s="16">
        <v>70.783681000000001</v>
      </c>
      <c r="H26" s="16">
        <v>81.978534999999994</v>
      </c>
      <c r="I26" s="16">
        <v>90.050966000000003</v>
      </c>
      <c r="J26" s="16">
        <v>101.984021</v>
      </c>
      <c r="O26" s="30"/>
      <c r="P26" s="30"/>
      <c r="Q26" s="30"/>
      <c r="R26" s="30"/>
      <c r="S26" s="30"/>
      <c r="T26" s="30"/>
      <c r="U26" s="30"/>
      <c r="V26" s="30"/>
      <c r="W26" s="30"/>
    </row>
    <row r="27" spans="1:61" x14ac:dyDescent="0.2">
      <c r="A27" s="6" t="s">
        <v>175</v>
      </c>
      <c r="B27" s="20">
        <v>51.494895</v>
      </c>
      <c r="C27" s="20">
        <v>111.05866244777262</v>
      </c>
      <c r="D27" s="20">
        <v>44.74597</v>
      </c>
      <c r="E27" s="20">
        <v>56.516573000000001</v>
      </c>
      <c r="F27" s="20">
        <v>66.920668000000006</v>
      </c>
      <c r="G27" s="20">
        <v>75.662019000000001</v>
      </c>
      <c r="H27" s="20">
        <v>88.318940999999995</v>
      </c>
      <c r="I27" s="20">
        <v>97.485534000000001</v>
      </c>
      <c r="J27" s="20">
        <v>111.205561</v>
      </c>
      <c r="O27" s="30"/>
      <c r="P27" s="30"/>
      <c r="Q27" s="30"/>
      <c r="R27" s="20"/>
      <c r="S27" s="20"/>
      <c r="T27" s="20"/>
      <c r="U27" s="20"/>
      <c r="V27" s="20"/>
      <c r="W27" s="20"/>
      <c r="X27" s="20"/>
      <c r="Y27" s="20"/>
      <c r="Z27" s="20"/>
    </row>
    <row r="28" spans="1:61" x14ac:dyDescent="0.25">
      <c r="A28" s="6" t="s">
        <v>176</v>
      </c>
      <c r="B28" s="16">
        <v>136.37128700000002</v>
      </c>
      <c r="C28" s="16">
        <v>100.68562444777261</v>
      </c>
      <c r="D28" s="16">
        <v>39.174821999999999</v>
      </c>
      <c r="E28" s="16">
        <v>49.815428000000004</v>
      </c>
      <c r="F28" s="16">
        <v>58.740732000000001</v>
      </c>
      <c r="G28" s="16">
        <v>65.950733999999997</v>
      </c>
      <c r="H28" s="16">
        <v>76.015591000000001</v>
      </c>
      <c r="I28" s="16">
        <v>83.201702999999995</v>
      </c>
      <c r="J28" s="16">
        <v>93.77541699999999</v>
      </c>
      <c r="O28" s="30"/>
      <c r="P28" s="30"/>
      <c r="Q28" s="30"/>
      <c r="R28" s="20"/>
      <c r="S28" s="20"/>
      <c r="T28" s="20"/>
      <c r="U28" s="20"/>
      <c r="V28" s="20"/>
      <c r="W28" s="20"/>
      <c r="X28" s="20"/>
      <c r="Y28" s="20"/>
      <c r="Z28" s="20"/>
    </row>
    <row r="29" spans="1:61" x14ac:dyDescent="0.25">
      <c r="A29" s="6" t="s">
        <v>177</v>
      </c>
      <c r="B29" s="16">
        <v>92.093561000000008</v>
      </c>
      <c r="C29" s="16">
        <v>103.70410099999999</v>
      </c>
      <c r="D29" s="16">
        <v>41.508875000000003</v>
      </c>
      <c r="E29" s="16">
        <v>52.973686000000001</v>
      </c>
      <c r="F29" s="16">
        <v>62.8307</v>
      </c>
      <c r="G29" s="16">
        <v>70.907909000000004</v>
      </c>
      <c r="H29" s="16">
        <v>82.229379999999992</v>
      </c>
      <c r="I29" s="16">
        <v>90.399760000000001</v>
      </c>
      <c r="J29" s="16">
        <v>102.500045</v>
      </c>
      <c r="O29" s="30"/>
      <c r="P29" s="30"/>
      <c r="Q29" s="30"/>
      <c r="R29" s="20"/>
      <c r="S29" s="20"/>
      <c r="T29" s="20"/>
      <c r="U29" s="20"/>
      <c r="V29" s="20"/>
      <c r="W29" s="20"/>
      <c r="X29" s="20"/>
      <c r="Y29" s="20"/>
      <c r="Z29" s="20"/>
    </row>
    <row r="30" spans="1:61" x14ac:dyDescent="0.25">
      <c r="A30" s="6" t="s">
        <v>178</v>
      </c>
      <c r="B30" s="16">
        <v>11.856607</v>
      </c>
      <c r="C30" s="16">
        <v>80.089452065356141</v>
      </c>
      <c r="D30" s="16">
        <v>24.733317</v>
      </c>
      <c r="E30" s="16">
        <v>32.913253000000005</v>
      </c>
      <c r="F30" s="16">
        <v>40.333487000000005</v>
      </c>
      <c r="G30" s="16">
        <v>46.609389999999998</v>
      </c>
      <c r="H30" s="16">
        <v>55.520360000000004</v>
      </c>
      <c r="I30" s="16">
        <v>61.973049000000003</v>
      </c>
      <c r="J30" s="16">
        <v>71.478880000000004</v>
      </c>
      <c r="O30" s="30"/>
      <c r="P30" s="30"/>
      <c r="Q30" s="30"/>
      <c r="R30" s="30"/>
      <c r="S30" s="30"/>
      <c r="T30" s="30"/>
      <c r="U30" s="30"/>
      <c r="V30" s="30"/>
      <c r="W30" s="30"/>
    </row>
    <row r="31" spans="1:61" x14ac:dyDescent="0.2">
      <c r="A31" s="6" t="s">
        <v>179</v>
      </c>
      <c r="B31" s="20">
        <v>-22.717001</v>
      </c>
      <c r="C31" s="20">
        <v>87.739633447772619</v>
      </c>
      <c r="D31" s="20">
        <v>29.563874999999999</v>
      </c>
      <c r="E31" s="20">
        <v>37.884762000000002</v>
      </c>
      <c r="F31" s="20">
        <v>45.273938999999999</v>
      </c>
      <c r="G31" s="20">
        <v>51.471004999999998</v>
      </c>
      <c r="H31" s="20">
        <v>60.334195000000001</v>
      </c>
      <c r="I31" s="20">
        <v>66.696101999999996</v>
      </c>
      <c r="J31" s="20">
        <v>76.163708999999997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61" x14ac:dyDescent="0.25">
      <c r="A32" s="6" t="s">
        <v>180</v>
      </c>
      <c r="B32" s="16">
        <v>-12.145676000000002</v>
      </c>
      <c r="C32" s="16">
        <v>94.106318447772608</v>
      </c>
      <c r="D32" s="16">
        <v>30.607868</v>
      </c>
      <c r="E32" s="16">
        <v>39.810295999999994</v>
      </c>
      <c r="F32" s="16">
        <v>48.095348000000001</v>
      </c>
      <c r="G32" s="16">
        <v>55.054504999999999</v>
      </c>
      <c r="H32" s="16">
        <v>64.839849000000001</v>
      </c>
      <c r="I32" s="16">
        <v>71.825284999999994</v>
      </c>
      <c r="J32" s="16">
        <v>81.925977000000003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32" x14ac:dyDescent="0.25">
      <c r="A33" s="6" t="s">
        <v>181</v>
      </c>
      <c r="B33" s="16">
        <v>-51.88908</v>
      </c>
      <c r="C33" s="16">
        <v>95.411882000000006</v>
      </c>
      <c r="D33" s="16">
        <v>36.396414999999998</v>
      </c>
      <c r="E33" s="16">
        <v>47.192305999999995</v>
      </c>
      <c r="F33" s="16">
        <v>56.573909</v>
      </c>
      <c r="G33" s="16">
        <v>64.106425999999999</v>
      </c>
      <c r="H33" s="16">
        <v>73.73887400000001</v>
      </c>
      <c r="I33" s="16">
        <v>80.029111</v>
      </c>
      <c r="J33" s="28">
        <v>88.605620999999999</v>
      </c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32" x14ac:dyDescent="0.25">
      <c r="A34" s="6" t="s">
        <v>182</v>
      </c>
      <c r="B34" s="16">
        <v>6.8946540000000001</v>
      </c>
      <c r="C34" s="16">
        <v>89.810293065356134</v>
      </c>
      <c r="D34" s="16">
        <v>30.333133</v>
      </c>
      <c r="E34" s="16">
        <v>39.889133000000001</v>
      </c>
      <c r="F34" s="16">
        <v>48.632872999999996</v>
      </c>
      <c r="G34" s="16">
        <v>56.053106999999997</v>
      </c>
      <c r="H34" s="16">
        <v>66.590986000000001</v>
      </c>
      <c r="I34" s="16">
        <v>74.285955000000001</v>
      </c>
      <c r="J34" s="16">
        <v>85.686263000000011</v>
      </c>
      <c r="P34" s="30"/>
      <c r="Q34" s="30"/>
      <c r="R34" s="30"/>
      <c r="S34" s="30"/>
      <c r="T34" s="30"/>
      <c r="U34" s="30"/>
      <c r="V34" s="30"/>
      <c r="W34" s="30"/>
    </row>
    <row r="35" spans="1:32" x14ac:dyDescent="0.2">
      <c r="A35" s="6" t="s">
        <v>183</v>
      </c>
      <c r="B35" s="20">
        <v>-32.554903000000003</v>
      </c>
      <c r="C35" s="20">
        <v>95.865188617583527</v>
      </c>
      <c r="D35" s="20">
        <v>36.876604</v>
      </c>
      <c r="E35" s="20">
        <v>46.475605999999999</v>
      </c>
      <c r="F35" s="20">
        <v>54.865774000000002</v>
      </c>
      <c r="G35" s="20">
        <v>61.889434000000001</v>
      </c>
      <c r="H35" s="20">
        <v>72.121521000000001</v>
      </c>
      <c r="I35" s="20">
        <v>79.484419000000003</v>
      </c>
      <c r="J35" s="20">
        <v>90.607602999999997</v>
      </c>
      <c r="R35" s="7"/>
      <c r="S35" s="7"/>
      <c r="T35" s="7"/>
      <c r="U35" s="7"/>
      <c r="V35" s="7"/>
      <c r="W35" s="7"/>
      <c r="X35" s="7"/>
      <c r="Y35" s="7"/>
      <c r="Z35" s="7"/>
      <c r="AD35" s="7"/>
      <c r="AE35" s="7"/>
      <c r="AF35" s="7"/>
    </row>
    <row r="36" spans="1:32" x14ac:dyDescent="0.25">
      <c r="A36" s="6" t="s">
        <v>184</v>
      </c>
      <c r="B36" s="16">
        <v>0.29384700000000002</v>
      </c>
      <c r="C36" s="16">
        <v>98.813830682939681</v>
      </c>
      <c r="D36" s="16">
        <v>36.346245999999994</v>
      </c>
      <c r="E36" s="16">
        <v>47.42165</v>
      </c>
      <c r="F36" s="16">
        <v>57.395724999999999</v>
      </c>
      <c r="G36" s="16">
        <v>65.821727999999993</v>
      </c>
      <c r="H36" s="16">
        <v>77.895734000000004</v>
      </c>
      <c r="I36" s="16">
        <v>86.737422999999993</v>
      </c>
      <c r="J36" s="16">
        <v>99.960538</v>
      </c>
      <c r="R36" s="7"/>
      <c r="S36" s="7"/>
      <c r="T36" s="7"/>
      <c r="U36" s="7"/>
      <c r="V36" s="7"/>
      <c r="W36" s="7"/>
      <c r="X36" s="7"/>
      <c r="Y36" s="7"/>
      <c r="Z36" s="7"/>
      <c r="AD36" s="7"/>
      <c r="AE36" s="7"/>
      <c r="AF36" s="7"/>
    </row>
    <row r="37" spans="1:32" x14ac:dyDescent="0.2">
      <c r="A37" s="6" t="s">
        <v>185</v>
      </c>
      <c r="B37" s="20">
        <v>72.924225000000007</v>
      </c>
      <c r="C37" s="20">
        <v>90.436814447772619</v>
      </c>
      <c r="D37" s="20">
        <v>31.940929999999998</v>
      </c>
      <c r="E37" s="20">
        <v>41.296254000000005</v>
      </c>
      <c r="F37" s="20">
        <v>49.476189999999995</v>
      </c>
      <c r="G37" s="20">
        <v>56.244227000000002</v>
      </c>
      <c r="H37" s="20">
        <v>65.754835999999997</v>
      </c>
      <c r="I37" s="20">
        <v>72.592154000000008</v>
      </c>
      <c r="J37" s="20">
        <v>82.640287999999998</v>
      </c>
      <c r="R37" s="7"/>
      <c r="S37" s="7"/>
      <c r="T37" s="7"/>
      <c r="U37" s="7"/>
      <c r="V37" s="7"/>
      <c r="W37" s="7"/>
      <c r="X37" s="7"/>
      <c r="Y37" s="7"/>
      <c r="Z37" s="7"/>
      <c r="AD37" s="7"/>
      <c r="AE37" s="7"/>
      <c r="AF37" s="7"/>
    </row>
    <row r="38" spans="1:32" x14ac:dyDescent="0.2">
      <c r="A38" s="6" t="s">
        <v>186</v>
      </c>
      <c r="B38" s="20">
        <v>32.069936000000006</v>
      </c>
      <c r="C38" s="20">
        <v>94.33566244777262</v>
      </c>
      <c r="D38" s="20">
        <v>33.629953</v>
      </c>
      <c r="E38" s="20">
        <v>43.897874999999999</v>
      </c>
      <c r="F38" s="20">
        <v>53.088357999999999</v>
      </c>
      <c r="G38" s="20">
        <v>60.797661000000005</v>
      </c>
      <c r="H38" s="20">
        <v>71.705834999999993</v>
      </c>
      <c r="I38" s="20">
        <v>79.603868999999989</v>
      </c>
      <c r="J38" s="20">
        <v>91.281300999999999</v>
      </c>
      <c r="R38" s="7"/>
      <c r="S38" s="7"/>
      <c r="T38" s="7"/>
      <c r="U38" s="7"/>
      <c r="V38" s="7"/>
      <c r="W38" s="7"/>
      <c r="X38" s="7"/>
      <c r="Y38" s="7"/>
      <c r="Z38" s="7"/>
    </row>
    <row r="39" spans="1:32" x14ac:dyDescent="0.2">
      <c r="A39" s="6" t="s">
        <v>187</v>
      </c>
      <c r="B39" s="20">
        <v>-19.188447999999998</v>
      </c>
      <c r="C39" s="20">
        <v>101.08754261758354</v>
      </c>
      <c r="D39" s="20">
        <v>39.043427000000001</v>
      </c>
      <c r="E39" s="20">
        <v>49.275514000000001</v>
      </c>
      <c r="F39" s="20">
        <v>58.155427000000003</v>
      </c>
      <c r="G39" s="20">
        <v>65.601939999999999</v>
      </c>
      <c r="H39" s="20">
        <v>76.59372900000001</v>
      </c>
      <c r="I39" s="20">
        <v>84.515653</v>
      </c>
      <c r="J39" s="20">
        <v>96.312534999999997</v>
      </c>
      <c r="R39" s="7"/>
      <c r="S39" s="7"/>
      <c r="T39" s="7"/>
      <c r="U39" s="7"/>
      <c r="V39" s="7"/>
      <c r="W39" s="7"/>
      <c r="X39" s="7"/>
      <c r="Y39" s="7"/>
      <c r="Z39" s="7"/>
    </row>
    <row r="40" spans="1:32" x14ac:dyDescent="0.2">
      <c r="A40" s="6" t="s">
        <v>188</v>
      </c>
      <c r="B40" s="20">
        <v>20.134492000000002</v>
      </c>
      <c r="C40" s="20">
        <v>69.187275513128753</v>
      </c>
      <c r="D40" s="20">
        <v>19.592189000000001</v>
      </c>
      <c r="E40" s="20">
        <v>26.548956999999998</v>
      </c>
      <c r="F40" s="20">
        <v>32.779468999999999</v>
      </c>
      <c r="G40" s="20">
        <v>37.954042999999999</v>
      </c>
      <c r="H40" s="20">
        <v>45.049372999999996</v>
      </c>
      <c r="I40" s="20">
        <v>50.125997999999996</v>
      </c>
      <c r="J40" s="20">
        <v>57.496062999999999</v>
      </c>
      <c r="R40" s="7"/>
      <c r="S40" s="7"/>
      <c r="T40" s="7"/>
      <c r="U40" s="7"/>
      <c r="V40" s="7"/>
      <c r="W40" s="7"/>
      <c r="X40" s="7"/>
      <c r="Y40" s="7"/>
      <c r="Z40" s="7"/>
    </row>
    <row r="41" spans="1:32" x14ac:dyDescent="0.2">
      <c r="A41" s="6" t="s">
        <v>189</v>
      </c>
      <c r="B41" s="20">
        <v>-21.935797999999998</v>
      </c>
      <c r="C41" s="20">
        <v>76.566280447772613</v>
      </c>
      <c r="D41" s="20">
        <v>24.800209000000002</v>
      </c>
      <c r="E41" s="20">
        <v>32.194164000000001</v>
      </c>
      <c r="F41" s="20">
        <v>38.472456000000001</v>
      </c>
      <c r="G41" s="20">
        <v>43.534746999999996</v>
      </c>
      <c r="H41" s="20">
        <v>50.427012000000005</v>
      </c>
      <c r="I41" s="20">
        <v>55.286237999999997</v>
      </c>
      <c r="J41" s="20">
        <v>62.424570000000003</v>
      </c>
      <c r="R41" s="7"/>
      <c r="S41" s="7"/>
      <c r="T41" s="7"/>
      <c r="U41" s="7"/>
      <c r="V41" s="7"/>
      <c r="W41" s="7"/>
      <c r="X41" s="7"/>
      <c r="Y41" s="7"/>
      <c r="Z41" s="7"/>
    </row>
    <row r="42" spans="1:32" x14ac:dyDescent="0.2">
      <c r="R42" s="7"/>
      <c r="S42" s="7"/>
      <c r="T42" s="7"/>
      <c r="U42" s="7"/>
      <c r="V42" s="7"/>
      <c r="W42" s="7"/>
      <c r="X42" s="7"/>
      <c r="Y42" s="7"/>
      <c r="Z42" s="7"/>
    </row>
    <row r="43" spans="1:32" x14ac:dyDescent="0.2">
      <c r="R43" s="7"/>
      <c r="S43" s="7"/>
      <c r="T43" s="7"/>
      <c r="U43" s="7"/>
      <c r="V43" s="7"/>
      <c r="W43" s="7"/>
      <c r="X43" s="7"/>
      <c r="Y43" s="7"/>
      <c r="Z43" s="7"/>
    </row>
    <row r="44" spans="1:32" x14ac:dyDescent="0.2">
      <c r="A44" s="8" t="s">
        <v>0</v>
      </c>
      <c r="B44" s="8" t="s">
        <v>1</v>
      </c>
      <c r="C44" s="8" t="s">
        <v>2</v>
      </c>
      <c r="D44" s="8" t="s">
        <v>3</v>
      </c>
      <c r="E44" s="8" t="s">
        <v>4</v>
      </c>
      <c r="F44" s="8" t="s">
        <v>5</v>
      </c>
      <c r="G44" s="8" t="s">
        <v>6</v>
      </c>
      <c r="H44" s="8" t="s">
        <v>7</v>
      </c>
      <c r="I44" s="8" t="s">
        <v>8</v>
      </c>
      <c r="J44" s="8" t="s">
        <v>9</v>
      </c>
      <c r="O44" s="30"/>
    </row>
    <row r="45" spans="1:32" x14ac:dyDescent="0.2">
      <c r="A45" s="6" t="s">
        <v>124</v>
      </c>
      <c r="B45" s="20">
        <v>52.961740999999996</v>
      </c>
      <c r="C45" s="20">
        <v>98.070838999999992</v>
      </c>
      <c r="D45" s="20">
        <v>38.751969000000003</v>
      </c>
      <c r="E45" s="20">
        <v>50.441345999999996</v>
      </c>
      <c r="F45" s="20">
        <v>60.706879000000001</v>
      </c>
      <c r="G45" s="20">
        <v>69.235608999999997</v>
      </c>
      <c r="H45" s="20">
        <v>81.266613000000007</v>
      </c>
      <c r="I45" s="20">
        <v>89.809677000000008</v>
      </c>
      <c r="J45" s="20">
        <v>102.146473</v>
      </c>
      <c r="T45" s="30"/>
    </row>
    <row r="46" spans="1:32" x14ac:dyDescent="0.2">
      <c r="A46" s="6" t="s">
        <v>126</v>
      </c>
      <c r="B46" s="20">
        <v>71.641332000000006</v>
      </c>
      <c r="C46" s="20">
        <v>99.050329000000005</v>
      </c>
      <c r="D46" s="20">
        <v>38.668354000000001</v>
      </c>
      <c r="E46" s="20">
        <v>49.007945999999997</v>
      </c>
      <c r="F46" s="20">
        <v>57.746907999999998</v>
      </c>
      <c r="G46" s="20">
        <v>64.804013999999995</v>
      </c>
      <c r="H46" s="20">
        <v>74.486631000000003</v>
      </c>
      <c r="I46" s="20">
        <v>81.154330000000002</v>
      </c>
      <c r="J46" s="20">
        <v>90.437984</v>
      </c>
      <c r="T46" s="30"/>
    </row>
    <row r="47" spans="1:32" x14ac:dyDescent="0.2">
      <c r="A47" s="6" t="s">
        <v>127</v>
      </c>
      <c r="B47" s="20">
        <v>92.944045000000003</v>
      </c>
      <c r="C47" s="20">
        <v>95.844290999999998</v>
      </c>
      <c r="D47" s="20">
        <v>38.016157</v>
      </c>
      <c r="E47" s="20">
        <v>48.207630999999999</v>
      </c>
      <c r="F47" s="20">
        <v>57.049320000000002</v>
      </c>
      <c r="G47" s="20">
        <v>64.381161000000006</v>
      </c>
      <c r="H47" s="20">
        <v>74.873649</v>
      </c>
      <c r="I47" s="20">
        <v>82.355997000000002</v>
      </c>
      <c r="J47" s="20">
        <v>93.230725000000007</v>
      </c>
      <c r="T47" s="30"/>
    </row>
    <row r="48" spans="1:32" x14ac:dyDescent="0.2">
      <c r="A48" s="6" t="s">
        <v>128</v>
      </c>
      <c r="B48" s="20">
        <v>33.362385000000003</v>
      </c>
      <c r="C48" s="20">
        <v>101.99118800000001</v>
      </c>
      <c r="D48" s="20">
        <v>41.138579999999997</v>
      </c>
      <c r="E48" s="20">
        <v>52.070644000000001</v>
      </c>
      <c r="F48" s="20">
        <v>61.643366999999991</v>
      </c>
      <c r="G48" s="20">
        <v>69.574847000000005</v>
      </c>
      <c r="H48" s="20">
        <v>80.700420000000008</v>
      </c>
      <c r="I48" s="20">
        <v>88.447946999999999</v>
      </c>
      <c r="J48" s="20">
        <v>99.289229000000006</v>
      </c>
      <c r="T48" s="30"/>
    </row>
    <row r="49" spans="1:20" x14ac:dyDescent="0.2">
      <c r="A49" s="6" t="s">
        <v>129</v>
      </c>
      <c r="B49" s="20">
        <v>72.752216999999987</v>
      </c>
      <c r="C49" s="20">
        <v>101.456052</v>
      </c>
      <c r="D49" s="20">
        <v>44.401954000000003</v>
      </c>
      <c r="E49" s="20">
        <v>56.877312000000003</v>
      </c>
      <c r="F49" s="20">
        <v>67.651702</v>
      </c>
      <c r="G49" s="20">
        <v>76.404997999999992</v>
      </c>
      <c r="H49" s="20">
        <v>88.240104000000002</v>
      </c>
      <c r="I49" s="20">
        <v>96.563379999999995</v>
      </c>
      <c r="J49" s="20">
        <v>108.515547</v>
      </c>
      <c r="T49" s="30"/>
    </row>
    <row r="50" spans="1:20" x14ac:dyDescent="0.2">
      <c r="A50" s="6" t="s">
        <v>131</v>
      </c>
      <c r="B50" s="20">
        <v>154.93859499999999</v>
      </c>
      <c r="C50" s="20">
        <v>96.66849599999999</v>
      </c>
      <c r="D50" s="20">
        <v>39.960803000000006</v>
      </c>
      <c r="E50" s="20">
        <v>50.137943</v>
      </c>
      <c r="F50" s="20">
        <v>58.456440999999998</v>
      </c>
      <c r="G50" s="20">
        <v>65.095472000000001</v>
      </c>
      <c r="H50" s="20">
        <v>74.410183000000004</v>
      </c>
      <c r="I50" s="20">
        <v>80.939320000000009</v>
      </c>
      <c r="J50" s="20">
        <v>90.342424000000008</v>
      </c>
      <c r="T50" s="30"/>
    </row>
    <row r="51" spans="1:20" x14ac:dyDescent="0.2">
      <c r="A51" s="6" t="s">
        <v>132</v>
      </c>
      <c r="B51" s="20">
        <v>112.21133</v>
      </c>
      <c r="C51" s="20">
        <v>99.719249000000005</v>
      </c>
      <c r="D51" s="20">
        <v>41.339255999999999</v>
      </c>
      <c r="E51" s="20">
        <v>53.009520999999999</v>
      </c>
      <c r="F51" s="20">
        <v>62.754252000000001</v>
      </c>
      <c r="G51" s="20">
        <v>70.556725999999998</v>
      </c>
      <c r="H51" s="20">
        <v>81.233166999999995</v>
      </c>
      <c r="I51" s="20">
        <v>88.696402999999989</v>
      </c>
      <c r="J51" s="20">
        <v>99.351343</v>
      </c>
      <c r="T51" s="5"/>
    </row>
    <row r="52" spans="1:20" x14ac:dyDescent="0.2">
      <c r="A52" s="6" t="s">
        <v>133</v>
      </c>
      <c r="B52" s="20">
        <v>50.178556</v>
      </c>
      <c r="C52" s="20">
        <v>75.716965999999999</v>
      </c>
      <c r="D52" s="20">
        <v>25.810756000000001</v>
      </c>
      <c r="E52" s="20">
        <v>33.840184999999998</v>
      </c>
      <c r="F52" s="20">
        <v>40.777841000000002</v>
      </c>
      <c r="G52" s="20">
        <v>46.466050000000003</v>
      </c>
      <c r="H52" s="20">
        <v>54.387974</v>
      </c>
      <c r="I52" s="20">
        <v>60.042737000000002</v>
      </c>
      <c r="J52" s="20">
        <v>68.241784999999993</v>
      </c>
      <c r="T52" s="5"/>
    </row>
    <row r="53" spans="1:20" x14ac:dyDescent="0.2">
      <c r="A53" s="6" t="s">
        <v>135</v>
      </c>
      <c r="B53" s="20">
        <v>8.7986869999999993</v>
      </c>
      <c r="C53" s="20">
        <v>84.159691999999993</v>
      </c>
      <c r="D53" s="20">
        <v>30.044064000000002</v>
      </c>
      <c r="E53" s="20">
        <v>38.295670000000001</v>
      </c>
      <c r="F53" s="20">
        <v>45.386221999999997</v>
      </c>
      <c r="G53" s="20">
        <v>51.167602000000002</v>
      </c>
      <c r="H53" s="20">
        <v>59.137305999999995</v>
      </c>
      <c r="I53" s="20">
        <v>64.775345999999999</v>
      </c>
      <c r="J53" s="20">
        <v>73.007840000000002</v>
      </c>
      <c r="T53" s="5"/>
    </row>
    <row r="54" spans="1:20" x14ac:dyDescent="0.2">
      <c r="A54" s="6" t="s">
        <v>137</v>
      </c>
      <c r="B54" s="20">
        <v>19.329398999999999</v>
      </c>
      <c r="C54" s="20">
        <v>87.989259000000004</v>
      </c>
      <c r="D54" s="20">
        <v>31.568245999999998</v>
      </c>
      <c r="E54" s="20">
        <v>40.651223999999999</v>
      </c>
      <c r="F54" s="20">
        <v>48.534923999999997</v>
      </c>
      <c r="G54" s="20">
        <v>55.021059000000001</v>
      </c>
      <c r="H54" s="20">
        <v>64.063424000000012</v>
      </c>
      <c r="I54" s="20">
        <v>70.406218999999993</v>
      </c>
      <c r="J54" s="20">
        <v>79.345856999999995</v>
      </c>
      <c r="T54" s="5"/>
    </row>
    <row r="55" spans="1:20" x14ac:dyDescent="0.2">
      <c r="A55" s="6" t="s">
        <v>138</v>
      </c>
      <c r="B55" s="20">
        <v>-31.902705999999998</v>
      </c>
      <c r="C55" s="20">
        <v>92.611974000000004</v>
      </c>
      <c r="D55" s="20">
        <v>34.499549000000002</v>
      </c>
      <c r="E55" s="20">
        <v>44.179777000000001</v>
      </c>
      <c r="F55" s="20">
        <v>52.670282999999998</v>
      </c>
      <c r="G55" s="20">
        <v>59.746501000000002</v>
      </c>
      <c r="H55" s="20">
        <v>69.823302999999996</v>
      </c>
      <c r="I55" s="20">
        <v>76.918633</v>
      </c>
      <c r="J55" s="20">
        <v>86.84731699999999</v>
      </c>
      <c r="T55" s="5"/>
    </row>
    <row r="56" spans="1:20" x14ac:dyDescent="0.2">
      <c r="A56" s="6" t="s">
        <v>139</v>
      </c>
      <c r="B56" s="20">
        <v>42.741599000000001</v>
      </c>
      <c r="C56" s="20">
        <v>85.562034999999995</v>
      </c>
      <c r="D56" s="20">
        <v>30.130068000000001</v>
      </c>
      <c r="E56" s="20">
        <v>39.396999000000001</v>
      </c>
      <c r="F56" s="20">
        <v>47.727442000000003</v>
      </c>
      <c r="G56" s="20">
        <v>54.734379000000004</v>
      </c>
      <c r="H56" s="20">
        <v>64.646340000000009</v>
      </c>
      <c r="I56" s="20">
        <v>71.791838999999996</v>
      </c>
      <c r="J56" s="20">
        <v>82.164877000000004</v>
      </c>
      <c r="T56" s="5"/>
    </row>
    <row r="57" spans="1:20" x14ac:dyDescent="0.2">
      <c r="A57" s="6" t="s">
        <v>141</v>
      </c>
      <c r="B57" s="20">
        <v>-0.74536800000000003</v>
      </c>
      <c r="C57" s="20">
        <v>93.859031999999999</v>
      </c>
      <c r="D57" s="20">
        <v>34.210479999999997</v>
      </c>
      <c r="E57" s="20">
        <v>43.857262000000006</v>
      </c>
      <c r="F57" s="20">
        <v>52.354935000000005</v>
      </c>
      <c r="G57" s="20">
        <v>59.414429999999996</v>
      </c>
      <c r="H57" s="20">
        <v>69.335947000000004</v>
      </c>
      <c r="I57" s="20">
        <v>76.436054999999996</v>
      </c>
      <c r="J57" s="20">
        <v>86.859262000000001</v>
      </c>
      <c r="T57" s="5"/>
    </row>
    <row r="58" spans="1:20" x14ac:dyDescent="0.2">
      <c r="A58" s="6" t="s">
        <v>142</v>
      </c>
      <c r="B58" s="20">
        <v>35.603267000000002</v>
      </c>
      <c r="C58" s="20">
        <v>93.448124000000007</v>
      </c>
      <c r="D58" s="20">
        <v>34.986905</v>
      </c>
      <c r="E58" s="20">
        <v>45.422057000000002</v>
      </c>
      <c r="F58" s="20">
        <v>54.985224000000002</v>
      </c>
      <c r="G58" s="20">
        <v>63.141270000000006</v>
      </c>
      <c r="H58" s="20">
        <v>74.866482000000005</v>
      </c>
      <c r="I58" s="20">
        <v>83.383266999999989</v>
      </c>
      <c r="J58" s="20">
        <v>95.877736999999996</v>
      </c>
      <c r="T58" s="5"/>
    </row>
    <row r="59" spans="1:20" x14ac:dyDescent="0.2">
      <c r="A59" s="6" t="s">
        <v>144</v>
      </c>
      <c r="B59" s="20">
        <v>100.753686</v>
      </c>
      <c r="C59" s="20">
        <v>87.267780999999999</v>
      </c>
      <c r="D59" s="20">
        <v>32.440230999999997</v>
      </c>
      <c r="E59" s="20">
        <v>41.594879000000006</v>
      </c>
      <c r="F59" s="20">
        <v>49.318516000000002</v>
      </c>
      <c r="G59" s="20">
        <v>55.575307000000002</v>
      </c>
      <c r="H59" s="20">
        <v>64.292767999999995</v>
      </c>
      <c r="I59" s="20">
        <v>70.451609999999988</v>
      </c>
      <c r="J59" s="20">
        <v>79.310022000000004</v>
      </c>
      <c r="T59" s="5"/>
    </row>
    <row r="60" spans="1:20" x14ac:dyDescent="0.2">
      <c r="A60" s="6" t="s">
        <v>145</v>
      </c>
      <c r="B60" s="20">
        <v>58.776567</v>
      </c>
      <c r="C60" s="20">
        <v>88.667734999999993</v>
      </c>
      <c r="D60" s="20">
        <v>33.864075</v>
      </c>
      <c r="E60" s="20">
        <v>44.550072</v>
      </c>
      <c r="F60" s="20">
        <v>53.871949999999998</v>
      </c>
      <c r="G60" s="20">
        <v>61.466581000000005</v>
      </c>
      <c r="H60" s="20">
        <v>71.67</v>
      </c>
      <c r="I60" s="20">
        <v>78.808331999999993</v>
      </c>
      <c r="J60" s="20">
        <v>88.839742999999999</v>
      </c>
      <c r="T60" s="5"/>
    </row>
    <row r="61" spans="1:20" x14ac:dyDescent="0.2">
      <c r="A61" s="6" t="s">
        <v>147</v>
      </c>
      <c r="B61" s="20">
        <v>11.409863999999999</v>
      </c>
      <c r="C61" s="20">
        <v>97.389974000000009</v>
      </c>
      <c r="D61" s="20">
        <v>36.370136000000002</v>
      </c>
      <c r="E61" s="20">
        <v>46.575944</v>
      </c>
      <c r="F61" s="20">
        <v>55.646977</v>
      </c>
      <c r="G61" s="20">
        <v>63.263109</v>
      </c>
      <c r="H61" s="20">
        <v>74.145004</v>
      </c>
      <c r="I61" s="20">
        <v>81.844750999999988</v>
      </c>
      <c r="J61" s="20">
        <v>92.92493300000001</v>
      </c>
      <c r="T61" s="5"/>
    </row>
    <row r="62" spans="1:20" x14ac:dyDescent="0.2">
      <c r="A62" s="6" t="s">
        <v>148</v>
      </c>
      <c r="B62" s="20">
        <v>81.507902000000001</v>
      </c>
      <c r="C62" s="20">
        <v>68.901149000000004</v>
      </c>
      <c r="D62" s="20">
        <v>19.08811</v>
      </c>
      <c r="E62" s="20">
        <v>25.469128999999999</v>
      </c>
      <c r="F62" s="20">
        <v>31.111946999999997</v>
      </c>
      <c r="G62" s="20">
        <v>35.765719000000004</v>
      </c>
      <c r="H62" s="20">
        <v>42.113292000000001</v>
      </c>
      <c r="I62" s="20">
        <v>46.597445</v>
      </c>
      <c r="J62" s="20">
        <v>53.016687999999995</v>
      </c>
      <c r="T62" s="5"/>
    </row>
    <row r="63" spans="1:20" x14ac:dyDescent="0.2">
      <c r="A63" s="6" t="s">
        <v>150</v>
      </c>
      <c r="B63" s="20">
        <v>13.810809000000001</v>
      </c>
      <c r="C63" s="20">
        <v>74.209507000000002</v>
      </c>
      <c r="D63" s="20">
        <v>22.989347000000002</v>
      </c>
      <c r="E63" s="20">
        <v>29.936558999999999</v>
      </c>
      <c r="F63" s="20">
        <v>35.932949000000001</v>
      </c>
      <c r="G63" s="20">
        <v>40.820843000000004</v>
      </c>
      <c r="H63" s="20">
        <v>47.495708999999998</v>
      </c>
      <c r="I63" s="20">
        <v>52.144703</v>
      </c>
      <c r="J63" s="20">
        <v>58.767011000000004</v>
      </c>
      <c r="T63" s="5"/>
    </row>
    <row r="64" spans="1:20" x14ac:dyDescent="0.2">
      <c r="K64" s="5"/>
      <c r="L64" s="5"/>
      <c r="M64" s="5"/>
      <c r="N64" s="5"/>
      <c r="O64" s="5"/>
      <c r="P64" s="5"/>
      <c r="Q64" s="5"/>
      <c r="R64" s="5"/>
      <c r="S64" s="5"/>
      <c r="T64" s="5"/>
    </row>
    <row r="67" spans="1:31" x14ac:dyDescent="0.2">
      <c r="A67" s="4"/>
      <c r="B67" s="5"/>
      <c r="C67" s="5"/>
      <c r="D67" s="5"/>
      <c r="E67" s="5"/>
      <c r="F67" s="5"/>
      <c r="G67" s="5"/>
      <c r="H67" s="5"/>
      <c r="I67" s="5"/>
      <c r="J67" s="5"/>
    </row>
    <row r="68" spans="1:31" x14ac:dyDescent="0.2">
      <c r="A68" s="4"/>
      <c r="B68" s="5"/>
      <c r="C68" s="5"/>
      <c r="D68" s="5"/>
      <c r="E68" s="5"/>
      <c r="F68" s="5"/>
      <c r="G68" s="5"/>
      <c r="H68" s="5"/>
      <c r="I68" s="5"/>
      <c r="J68" s="5"/>
    </row>
    <row r="69" spans="1:31" x14ac:dyDescent="0.2">
      <c r="A69" s="4"/>
      <c r="B69" s="5"/>
      <c r="C69" s="5"/>
      <c r="D69" s="5"/>
      <c r="E69" s="5"/>
      <c r="F69" s="5"/>
      <c r="G69" s="5"/>
      <c r="H69" s="5"/>
      <c r="I69" s="5"/>
      <c r="J69" s="5"/>
    </row>
    <row r="70" spans="1:31" x14ac:dyDescent="0.2">
      <c r="A70" s="4"/>
      <c r="B70" s="5"/>
      <c r="C70" s="5"/>
      <c r="D70" s="5"/>
      <c r="E70" s="5"/>
      <c r="F70" s="5"/>
      <c r="G70" s="5"/>
      <c r="H70" s="5"/>
      <c r="I70" s="5"/>
      <c r="J70" s="5"/>
    </row>
    <row r="71" spans="1:31" x14ac:dyDescent="0.2">
      <c r="A71" s="4"/>
      <c r="B71" s="5"/>
      <c r="C71" s="5"/>
      <c r="D71" s="5"/>
      <c r="E71" s="5"/>
      <c r="F71" s="5"/>
      <c r="G71" s="5"/>
      <c r="H71" s="5"/>
      <c r="I71" s="5"/>
      <c r="J71" s="5"/>
    </row>
    <row r="72" spans="1:31" x14ac:dyDescent="0.2">
      <c r="A72" s="4"/>
      <c r="B72" s="5"/>
      <c r="C72" s="5"/>
      <c r="D72" s="5"/>
      <c r="E72" s="5"/>
      <c r="F72" s="5"/>
      <c r="G72" s="5"/>
      <c r="H72" s="5"/>
      <c r="I72" s="5"/>
      <c r="J72" s="5"/>
    </row>
    <row r="73" spans="1:31" x14ac:dyDescent="0.2">
      <c r="A73" s="4"/>
      <c r="B73" s="5"/>
      <c r="C73" s="5"/>
      <c r="D73" s="5"/>
      <c r="E73" s="5"/>
      <c r="F73" s="5"/>
      <c r="G73" s="5"/>
      <c r="H73" s="5"/>
      <c r="I73" s="5"/>
      <c r="J73" s="5"/>
    </row>
    <row r="74" spans="1:31" x14ac:dyDescent="0.2">
      <c r="A74" s="4"/>
      <c r="B74" s="5"/>
      <c r="C74" s="3"/>
      <c r="D74" s="5"/>
      <c r="E74" s="5"/>
      <c r="F74" s="5"/>
      <c r="G74" s="5"/>
      <c r="H74" s="5"/>
      <c r="I74" s="5"/>
      <c r="J74" s="5"/>
      <c r="K74" s="4"/>
      <c r="L74" s="5"/>
      <c r="M74" s="5"/>
      <c r="N74" s="5"/>
      <c r="O74" s="5"/>
      <c r="P74" s="5"/>
      <c r="Q74" s="5"/>
      <c r="R74" s="5"/>
      <c r="S74" s="5"/>
      <c r="T74" s="5"/>
      <c r="U74" s="4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 x14ac:dyDescent="0.2">
      <c r="A75" s="4"/>
      <c r="B75" s="5"/>
      <c r="C75" s="3"/>
      <c r="D75" s="5"/>
      <c r="E75" s="5"/>
      <c r="F75" s="5"/>
      <c r="G75" s="5"/>
      <c r="H75" s="5"/>
      <c r="I75" s="5"/>
      <c r="J75" s="5"/>
      <c r="K75" s="4"/>
      <c r="L75" s="5"/>
      <c r="M75" s="5"/>
      <c r="N75" s="5"/>
      <c r="O75" s="5"/>
      <c r="P75" s="5"/>
      <c r="Q75" s="5"/>
      <c r="R75" s="5"/>
      <c r="S75" s="5"/>
      <c r="T75" s="5"/>
      <c r="U75" s="4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 x14ac:dyDescent="0.2">
      <c r="A76" s="4"/>
      <c r="B76" s="5"/>
      <c r="C76" s="3"/>
      <c r="D76" s="5"/>
      <c r="E76" s="5"/>
      <c r="F76" s="5"/>
      <c r="G76" s="5"/>
      <c r="H76" s="5"/>
      <c r="I76" s="5"/>
      <c r="J76" s="5"/>
      <c r="K76" s="4"/>
      <c r="L76" s="5"/>
      <c r="M76" s="5"/>
      <c r="N76" s="5"/>
      <c r="O76" s="5"/>
      <c r="P76" s="5"/>
      <c r="Q76" s="5"/>
      <c r="R76" s="5"/>
      <c r="S76" s="5"/>
      <c r="T76" s="5"/>
      <c r="U76" s="4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 x14ac:dyDescent="0.2">
      <c r="A77" s="4"/>
      <c r="B77" s="5"/>
      <c r="C77" s="5"/>
      <c r="D77" s="5"/>
      <c r="E77" s="5"/>
      <c r="F77" s="5"/>
      <c r="G77" s="5"/>
      <c r="H77" s="5"/>
      <c r="I77" s="5"/>
      <c r="J77" s="5"/>
      <c r="L77" s="5"/>
      <c r="M77" s="5"/>
      <c r="N77" s="5"/>
      <c r="O77" s="5"/>
      <c r="P77" s="5"/>
      <c r="Q77" s="5"/>
      <c r="R77" s="5"/>
      <c r="S77" s="5"/>
      <c r="T77" s="5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 x14ac:dyDescent="0.2">
      <c r="A78" s="4"/>
      <c r="B78" s="5"/>
      <c r="C78" s="5"/>
      <c r="D78" s="5"/>
      <c r="E78" s="5"/>
      <c r="F78" s="5"/>
      <c r="G78" s="5"/>
      <c r="H78" s="5"/>
      <c r="I78" s="5"/>
      <c r="J78" s="5"/>
      <c r="K78" s="4"/>
      <c r="L78" s="5"/>
      <c r="M78" s="5"/>
      <c r="N78" s="5"/>
      <c r="O78" s="5"/>
      <c r="P78" s="5"/>
      <c r="Q78" s="5"/>
      <c r="R78" s="5"/>
      <c r="S78" s="5"/>
      <c r="T78" s="5"/>
      <c r="U78" s="4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 x14ac:dyDescent="0.2">
      <c r="A79" s="4"/>
      <c r="B79" s="5"/>
      <c r="C79" s="5"/>
      <c r="D79" s="5"/>
      <c r="E79" s="5"/>
      <c r="F79" s="5"/>
      <c r="G79" s="5"/>
      <c r="H79" s="5"/>
      <c r="I79" s="5"/>
      <c r="J79" s="5"/>
      <c r="K79" s="4"/>
      <c r="L79" s="5"/>
      <c r="M79" s="5"/>
      <c r="N79" s="5"/>
      <c r="O79" s="5"/>
      <c r="P79" s="5"/>
      <c r="Q79" s="5"/>
      <c r="R79" s="5"/>
      <c r="S79" s="5"/>
      <c r="T79" s="5"/>
      <c r="U79" s="4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 x14ac:dyDescent="0.2">
      <c r="B80" s="5"/>
      <c r="C80" s="5"/>
      <c r="D80" s="5"/>
      <c r="E80" s="5"/>
      <c r="F80" s="5"/>
      <c r="G80" s="5"/>
      <c r="H80" s="5"/>
      <c r="I80" s="5"/>
      <c r="J80" s="5"/>
      <c r="K80" s="4"/>
      <c r="L80" s="5"/>
      <c r="M80" s="5"/>
      <c r="N80" s="5"/>
      <c r="O80" s="5"/>
      <c r="P80" s="5"/>
      <c r="Q80" s="5"/>
      <c r="R80" s="5"/>
      <c r="S80" s="5"/>
      <c r="T80" s="5"/>
      <c r="U80" s="4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 x14ac:dyDescent="0.2">
      <c r="A81" s="4"/>
      <c r="B81" s="5"/>
      <c r="C81" s="5"/>
      <c r="D81" s="5"/>
      <c r="E81" s="5"/>
      <c r="F81" s="5"/>
      <c r="G81" s="5"/>
      <c r="H81" s="5"/>
      <c r="I81" s="5"/>
      <c r="J81" s="5"/>
      <c r="K81" s="4"/>
      <c r="L81" s="5"/>
      <c r="M81" s="5"/>
      <c r="N81" s="5"/>
      <c r="O81" s="5"/>
      <c r="P81" s="5"/>
      <c r="Q81" s="5"/>
      <c r="R81" s="5"/>
      <c r="S81" s="5"/>
      <c r="T81" s="5"/>
      <c r="U81" s="4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 x14ac:dyDescent="0.2">
      <c r="B82" s="5"/>
      <c r="C82" s="5"/>
      <c r="D82" s="5"/>
      <c r="E82" s="5"/>
      <c r="F82" s="5"/>
      <c r="G82" s="5"/>
      <c r="H82" s="5"/>
      <c r="I82" s="5"/>
      <c r="J82" s="5"/>
      <c r="K82" s="4"/>
      <c r="L82" s="5"/>
      <c r="M82" s="5"/>
      <c r="N82" s="5"/>
      <c r="O82" s="5"/>
      <c r="P82" s="5"/>
      <c r="Q82" s="5"/>
      <c r="R82" s="5"/>
      <c r="S82" s="5"/>
      <c r="T82" s="5"/>
      <c r="U82" s="4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 x14ac:dyDescent="0.2">
      <c r="A83" s="4"/>
      <c r="B83" s="5"/>
      <c r="C83" s="5"/>
      <c r="D83" s="5"/>
      <c r="E83" s="5"/>
      <c r="F83" s="5"/>
      <c r="G83" s="5"/>
      <c r="H83" s="5"/>
      <c r="I83" s="5"/>
      <c r="J83" s="5"/>
      <c r="L83" s="5"/>
      <c r="M83" s="5"/>
      <c r="N83" s="5"/>
      <c r="O83" s="5"/>
      <c r="P83" s="5"/>
      <c r="Q83" s="5"/>
      <c r="R83" s="5"/>
      <c r="S83" s="5"/>
      <c r="T83" s="5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 x14ac:dyDescent="0.2">
      <c r="A84" s="4"/>
      <c r="B84" s="5"/>
      <c r="C84" s="5"/>
      <c r="D84" s="5"/>
      <c r="E84" s="5"/>
      <c r="F84" s="5"/>
      <c r="G84" s="5"/>
      <c r="H84" s="5"/>
      <c r="I84" s="5"/>
      <c r="J84" s="5"/>
      <c r="K84" s="4"/>
      <c r="L84" s="5"/>
      <c r="M84" s="5"/>
      <c r="N84" s="5"/>
      <c r="O84" s="5"/>
      <c r="P84" s="5"/>
      <c r="Q84" s="5"/>
      <c r="R84" s="5"/>
      <c r="S84" s="5"/>
      <c r="T84" s="5"/>
      <c r="U84" s="4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 x14ac:dyDescent="0.2">
      <c r="A85" s="4"/>
      <c r="B85" s="5"/>
      <c r="C85" s="5"/>
      <c r="D85" s="5"/>
      <c r="E85" s="5"/>
      <c r="F85" s="5"/>
      <c r="G85" s="5"/>
      <c r="H85" s="5"/>
      <c r="I85" s="5"/>
      <c r="J85" s="5"/>
      <c r="K85" s="4"/>
      <c r="L85" s="5"/>
      <c r="M85" s="5"/>
      <c r="N85" s="5"/>
      <c r="O85" s="5"/>
      <c r="P85" s="5"/>
      <c r="Q85" s="5"/>
      <c r="R85" s="5"/>
      <c r="S85" s="5"/>
      <c r="T85" s="5"/>
      <c r="U85" s="4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 x14ac:dyDescent="0.2">
      <c r="A86" s="4"/>
      <c r="B86" s="5"/>
      <c r="C86" s="5"/>
      <c r="D86" s="5"/>
      <c r="E86" s="5"/>
      <c r="F86" s="5"/>
      <c r="G86" s="5"/>
      <c r="H86" s="5"/>
      <c r="I86" s="5"/>
      <c r="J86" s="5"/>
      <c r="K86" s="4"/>
      <c r="L86" s="5"/>
      <c r="M86" s="5"/>
      <c r="N86" s="5"/>
      <c r="O86" s="5"/>
      <c r="P86" s="5"/>
      <c r="Q86" s="5"/>
      <c r="R86" s="5"/>
      <c r="S86" s="5"/>
      <c r="T86" s="5"/>
      <c r="U86" s="4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9" spans="1:31" x14ac:dyDescent="0.2">
      <c r="U89" s="4"/>
    </row>
    <row r="90" spans="1:31" x14ac:dyDescent="0.2">
      <c r="U90" s="4"/>
    </row>
    <row r="91" spans="1:31" x14ac:dyDescent="0.2">
      <c r="U91" s="4"/>
    </row>
    <row r="92" spans="1:31" x14ac:dyDescent="0.2">
      <c r="U92" s="4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8367-A3AC-46D4-9A38-E89217FCC342}">
  <dimension ref="A1:AJ38"/>
  <sheetViews>
    <sheetView topLeftCell="S1" workbookViewId="0">
      <selection activeCell="AD14" sqref="AD14"/>
    </sheetView>
  </sheetViews>
  <sheetFormatPr defaultRowHeight="14.25" x14ac:dyDescent="0.2"/>
  <cols>
    <col min="1" max="1" width="14.125" customWidth="1"/>
    <col min="12" max="12" width="15.375" customWidth="1"/>
    <col min="13" max="14" width="14.5" customWidth="1"/>
    <col min="28" max="28" width="10.875" customWidth="1"/>
  </cols>
  <sheetData>
    <row r="1" spans="1:36" ht="15.75" thickBot="1" x14ac:dyDescent="0.25">
      <c r="A1" t="s">
        <v>229</v>
      </c>
      <c r="B1" s="6" t="s">
        <v>152</v>
      </c>
      <c r="C1" s="4" t="s">
        <v>123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8" t="s">
        <v>10</v>
      </c>
      <c r="L1" s="19" t="s">
        <v>191</v>
      </c>
      <c r="M1" s="19" t="s">
        <v>190</v>
      </c>
      <c r="P1" s="4" t="s">
        <v>230</v>
      </c>
      <c r="Q1" s="6" t="s">
        <v>152</v>
      </c>
      <c r="R1" s="4" t="s">
        <v>123</v>
      </c>
      <c r="S1" s="4" t="s">
        <v>3</v>
      </c>
      <c r="T1" s="4" t="s">
        <v>4</v>
      </c>
      <c r="U1" s="4" t="s">
        <v>5</v>
      </c>
      <c r="V1" s="4" t="s">
        <v>6</v>
      </c>
      <c r="W1" s="4" t="s">
        <v>7</v>
      </c>
      <c r="X1" s="4" t="s">
        <v>8</v>
      </c>
      <c r="Y1" s="4" t="s">
        <v>9</v>
      </c>
      <c r="AA1" s="58" t="s">
        <v>213</v>
      </c>
      <c r="AB1" s="57" t="s">
        <v>152</v>
      </c>
      <c r="AC1" s="58" t="s">
        <v>123</v>
      </c>
      <c r="AD1" s="58" t="s">
        <v>3</v>
      </c>
      <c r="AE1" s="58" t="s">
        <v>4</v>
      </c>
      <c r="AF1" s="58" t="s">
        <v>5</v>
      </c>
      <c r="AG1" s="58" t="s">
        <v>6</v>
      </c>
      <c r="AH1" s="58" t="s">
        <v>7</v>
      </c>
      <c r="AI1" s="58" t="s">
        <v>8</v>
      </c>
      <c r="AJ1" s="58" t="s">
        <v>9</v>
      </c>
    </row>
    <row r="2" spans="1:36" ht="16.5" thickBot="1" x14ac:dyDescent="0.25">
      <c r="A2" s="46" t="s">
        <v>214</v>
      </c>
      <c r="B2" s="49">
        <f>B21</f>
        <v>-63.671596000000001</v>
      </c>
      <c r="C2" s="49">
        <f>C21-K2</f>
        <v>82.575277447772606</v>
      </c>
      <c r="D2" s="49">
        <f t="shared" ref="C2:J2" si="0">D21</f>
        <v>30.160418</v>
      </c>
      <c r="E2" s="49">
        <f t="shared" si="0"/>
        <v>37.748327999999994</v>
      </c>
      <c r="F2" s="49">
        <f t="shared" si="0"/>
        <v>44.184912000000004</v>
      </c>
      <c r="G2" s="49">
        <f t="shared" si="0"/>
        <v>49.269493999999995</v>
      </c>
      <c r="H2" s="49">
        <f t="shared" si="0"/>
        <v>55.614024000000001</v>
      </c>
      <c r="I2" s="49">
        <f t="shared" si="0"/>
        <v>60.112476000000001</v>
      </c>
      <c r="J2" s="49">
        <f t="shared" si="0"/>
        <v>66.469139999999996</v>
      </c>
      <c r="K2" s="50">
        <f>LN(L2)*1.987</f>
        <v>1.3772834477726112</v>
      </c>
      <c r="L2" s="48">
        <v>2</v>
      </c>
      <c r="M2" s="40">
        <v>1</v>
      </c>
      <c r="P2" s="38" t="s">
        <v>214</v>
      </c>
      <c r="Q2" s="41">
        <v>-64.863738999999995</v>
      </c>
      <c r="R2" s="42">
        <v>78.234971999999999</v>
      </c>
      <c r="S2" s="42">
        <v>28.722947000000001</v>
      </c>
      <c r="T2" s="42">
        <v>36.900494000000002</v>
      </c>
      <c r="U2" s="42">
        <v>43.902653000000001</v>
      </c>
      <c r="V2" s="42">
        <v>49.693588999999996</v>
      </c>
      <c r="W2" s="42">
        <v>57.983419000000005</v>
      </c>
      <c r="X2" s="42">
        <v>63.399281999999999</v>
      </c>
      <c r="Y2" s="42">
        <v>70.117149999999995</v>
      </c>
      <c r="AA2" s="59" t="s">
        <v>214</v>
      </c>
      <c r="AB2" s="49">
        <f>Q2-B2</f>
        <v>-1.1921429999999944</v>
      </c>
      <c r="AC2" s="49">
        <f t="shared" ref="AC2:AJ16" si="1">R2-C2</f>
        <v>-4.3403054477726073</v>
      </c>
      <c r="AD2" s="49">
        <f t="shared" si="1"/>
        <v>-1.4374709999999986</v>
      </c>
      <c r="AE2" s="49">
        <f t="shared" si="1"/>
        <v>-0.84783399999999176</v>
      </c>
      <c r="AF2" s="49">
        <f t="shared" si="1"/>
        <v>-0.28225900000000337</v>
      </c>
      <c r="AG2" s="49">
        <f t="shared" si="1"/>
        <v>0.42409500000000122</v>
      </c>
      <c r="AH2" s="49">
        <f t="shared" si="1"/>
        <v>2.3693950000000044</v>
      </c>
      <c r="AI2" s="49">
        <f t="shared" si="1"/>
        <v>3.2868059999999986</v>
      </c>
      <c r="AJ2" s="49">
        <f t="shared" si="1"/>
        <v>3.6480099999999993</v>
      </c>
    </row>
    <row r="3" spans="1:36" ht="27.75" thickBot="1" x14ac:dyDescent="0.25">
      <c r="A3" s="47" t="s">
        <v>215</v>
      </c>
      <c r="B3" s="49">
        <f>B21</f>
        <v>-63.671596000000001</v>
      </c>
      <c r="C3" s="49">
        <f>C21-K3</f>
        <v>82.575277447772606</v>
      </c>
      <c r="D3" s="49">
        <f t="shared" ref="C3:J3" si="2">D21</f>
        <v>30.160418</v>
      </c>
      <c r="E3" s="49">
        <f t="shared" si="2"/>
        <v>37.748327999999994</v>
      </c>
      <c r="F3" s="49">
        <f t="shared" si="2"/>
        <v>44.184912000000004</v>
      </c>
      <c r="G3" s="49">
        <f t="shared" si="2"/>
        <v>49.269493999999995</v>
      </c>
      <c r="H3" s="49">
        <f t="shared" si="2"/>
        <v>55.614024000000001</v>
      </c>
      <c r="I3" s="49">
        <f t="shared" si="2"/>
        <v>60.112476000000001</v>
      </c>
      <c r="J3" s="49">
        <f t="shared" si="2"/>
        <v>66.469139999999996</v>
      </c>
      <c r="K3" s="50">
        <f t="shared" ref="K3:K16" si="3">LN(L3)*1.987</f>
        <v>1.3772834477726112</v>
      </c>
      <c r="L3" s="48">
        <v>2</v>
      </c>
      <c r="M3" s="40">
        <v>1</v>
      </c>
      <c r="P3" s="39" t="s">
        <v>215</v>
      </c>
      <c r="Q3" s="41">
        <v>-63.908138999999998</v>
      </c>
      <c r="R3" s="42">
        <v>81.667965000000009</v>
      </c>
      <c r="S3" s="42">
        <v>31.229008</v>
      </c>
      <c r="T3" s="42">
        <v>38.675520999999996</v>
      </c>
      <c r="U3" s="42">
        <v>44.731636000000002</v>
      </c>
      <c r="V3" s="42">
        <v>49.507247</v>
      </c>
      <c r="W3" s="42">
        <v>56.024439000000001</v>
      </c>
      <c r="X3" s="42">
        <v>60.568317</v>
      </c>
      <c r="Y3" s="42">
        <v>67.391300999999999</v>
      </c>
      <c r="AA3" s="59" t="s">
        <v>215</v>
      </c>
      <c r="AB3" s="49">
        <f t="shared" ref="AB3:AB16" si="4">Q3-B3</f>
        <v>-0.23654299999999751</v>
      </c>
      <c r="AC3" s="49">
        <f t="shared" si="1"/>
        <v>-0.9073124477725969</v>
      </c>
      <c r="AD3" s="49">
        <f t="shared" si="1"/>
        <v>1.0685900000000004</v>
      </c>
      <c r="AE3" s="49">
        <f t="shared" si="1"/>
        <v>0.9271930000000026</v>
      </c>
      <c r="AF3" s="49">
        <f t="shared" si="1"/>
        <v>0.54672399999999755</v>
      </c>
      <c r="AG3" s="49">
        <f t="shared" si="1"/>
        <v>0.23775300000000499</v>
      </c>
      <c r="AH3" s="49">
        <f t="shared" si="1"/>
        <v>0.41041500000000042</v>
      </c>
      <c r="AI3" s="49">
        <f t="shared" si="1"/>
        <v>0.4558409999999995</v>
      </c>
      <c r="AJ3" s="49">
        <f t="shared" si="1"/>
        <v>0.92216100000000267</v>
      </c>
    </row>
    <row r="4" spans="1:36" ht="16.5" thickBot="1" x14ac:dyDescent="0.25">
      <c r="A4" s="47" t="s">
        <v>216</v>
      </c>
      <c r="B4" s="49">
        <f>B21</f>
        <v>-63.671596000000001</v>
      </c>
      <c r="C4" s="49">
        <f>C21-K4</f>
        <v>81.197993999999994</v>
      </c>
      <c r="D4" s="49">
        <f t="shared" ref="C4:J4" si="5">D21</f>
        <v>30.160418</v>
      </c>
      <c r="E4" s="49">
        <f t="shared" si="5"/>
        <v>37.748327999999994</v>
      </c>
      <c r="F4" s="49">
        <f t="shared" si="5"/>
        <v>44.184912000000004</v>
      </c>
      <c r="G4" s="49">
        <f t="shared" si="5"/>
        <v>49.269493999999995</v>
      </c>
      <c r="H4" s="49">
        <f t="shared" si="5"/>
        <v>55.614024000000001</v>
      </c>
      <c r="I4" s="49">
        <f t="shared" si="5"/>
        <v>60.112476000000001</v>
      </c>
      <c r="J4" s="49">
        <f t="shared" si="5"/>
        <v>66.469139999999996</v>
      </c>
      <c r="K4" s="50">
        <f t="shared" si="3"/>
        <v>2.7545668955452225</v>
      </c>
      <c r="L4" s="48">
        <v>4</v>
      </c>
      <c r="M4" s="40">
        <v>1</v>
      </c>
      <c r="P4" s="39" t="s">
        <v>216</v>
      </c>
      <c r="Q4" s="42">
        <v>-62.159390999999999</v>
      </c>
      <c r="R4" s="42">
        <v>81.753968999999998</v>
      </c>
      <c r="S4" s="42">
        <v>30.223239000000003</v>
      </c>
      <c r="T4" s="42">
        <v>37.696030999999998</v>
      </c>
      <c r="U4" s="42">
        <v>43.771258000000003</v>
      </c>
      <c r="V4" s="42">
        <v>48.594648999999997</v>
      </c>
      <c r="W4" s="42">
        <v>55.312517</v>
      </c>
      <c r="X4" s="42">
        <v>60.023625000000003</v>
      </c>
      <c r="Y4" s="42">
        <v>67.104620999999995</v>
      </c>
      <c r="AA4" s="59" t="s">
        <v>216</v>
      </c>
      <c r="AB4" s="49">
        <f t="shared" si="4"/>
        <v>1.5122050000000016</v>
      </c>
      <c r="AC4" s="49">
        <f t="shared" si="1"/>
        <v>0.55597500000000366</v>
      </c>
      <c r="AD4" s="49">
        <f t="shared" si="1"/>
        <v>6.2821000000003124E-2</v>
      </c>
      <c r="AE4" s="49">
        <f t="shared" si="1"/>
        <v>-5.2296999999995819E-2</v>
      </c>
      <c r="AF4" s="49">
        <f t="shared" si="1"/>
        <v>-0.41365400000000108</v>
      </c>
      <c r="AG4" s="49">
        <f t="shared" si="1"/>
        <v>-0.6748449999999977</v>
      </c>
      <c r="AH4" s="49">
        <f t="shared" si="1"/>
        <v>-0.30150700000000086</v>
      </c>
      <c r="AI4" s="49">
        <f t="shared" si="1"/>
        <v>-8.8850999999998237E-2</v>
      </c>
      <c r="AJ4" s="49">
        <f t="shared" si="1"/>
        <v>0.63548099999999863</v>
      </c>
    </row>
    <row r="5" spans="1:36" ht="29.25" thickBot="1" x14ac:dyDescent="0.25">
      <c r="A5" s="47" t="s">
        <v>217</v>
      </c>
      <c r="B5" s="49">
        <f>B20</f>
        <v>-29.879190999999999</v>
      </c>
      <c r="C5" s="49">
        <f>C20-K5</f>
        <v>85.292789895545212</v>
      </c>
      <c r="D5" s="49">
        <f t="shared" ref="C5:J5" si="6">D20</f>
        <v>30.093525999999997</v>
      </c>
      <c r="E5" s="49">
        <f t="shared" si="6"/>
        <v>38.467417000000005</v>
      </c>
      <c r="F5" s="49">
        <f t="shared" si="6"/>
        <v>46.045943000000008</v>
      </c>
      <c r="G5" s="49">
        <f t="shared" si="6"/>
        <v>52.344136999999996</v>
      </c>
      <c r="H5" s="49">
        <f t="shared" si="6"/>
        <v>60.707371999999999</v>
      </c>
      <c r="I5" s="49">
        <f t="shared" si="6"/>
        <v>66.799287000000007</v>
      </c>
      <c r="J5" s="49">
        <f t="shared" si="6"/>
        <v>75.523449999999997</v>
      </c>
      <c r="K5" s="50">
        <f t="shared" si="3"/>
        <v>2.1829426175835343</v>
      </c>
      <c r="L5" s="48">
        <v>3</v>
      </c>
      <c r="M5" s="40">
        <v>1</v>
      </c>
      <c r="P5" s="39" t="s">
        <v>217</v>
      </c>
      <c r="Q5" s="41">
        <v>-30.529031000000003</v>
      </c>
      <c r="R5" s="42">
        <v>84.236140000000006</v>
      </c>
      <c r="S5" s="42">
        <v>30.727318</v>
      </c>
      <c r="T5" s="42">
        <v>38.974145999999998</v>
      </c>
      <c r="U5" s="42">
        <v>46.236705999999998</v>
      </c>
      <c r="V5" s="42">
        <v>52.295210000000004</v>
      </c>
      <c r="W5" s="42">
        <v>60.909944000000003</v>
      </c>
      <c r="X5" s="42">
        <v>67.114176999999998</v>
      </c>
      <c r="Y5" s="42">
        <v>76.373941000000002</v>
      </c>
      <c r="AA5" s="59" t="s">
        <v>217</v>
      </c>
      <c r="AB5" s="49">
        <f t="shared" si="4"/>
        <v>-0.64984000000000464</v>
      </c>
      <c r="AC5" s="49">
        <f t="shared" si="1"/>
        <v>-1.0566498955452062</v>
      </c>
      <c r="AD5" s="49">
        <f t="shared" si="1"/>
        <v>0.63379200000000324</v>
      </c>
      <c r="AE5" s="49">
        <f t="shared" si="1"/>
        <v>0.50672899999999288</v>
      </c>
      <c r="AF5" s="49">
        <f t="shared" si="1"/>
        <v>0.1907629999999898</v>
      </c>
      <c r="AG5" s="49">
        <f t="shared" si="1"/>
        <v>-4.8926999999991949E-2</v>
      </c>
      <c r="AH5" s="49">
        <f t="shared" si="1"/>
        <v>0.20257200000000353</v>
      </c>
      <c r="AI5" s="49">
        <f t="shared" si="1"/>
        <v>0.31488999999999123</v>
      </c>
      <c r="AJ5" s="49">
        <f t="shared" si="1"/>
        <v>0.85049100000000522</v>
      </c>
    </row>
    <row r="6" spans="1:36" ht="29.25" thickBot="1" x14ac:dyDescent="0.25">
      <c r="A6" s="47" t="s">
        <v>218</v>
      </c>
      <c r="B6" s="49">
        <f>B20</f>
        <v>-29.879190999999999</v>
      </c>
      <c r="C6" s="49">
        <f>C20-K6</f>
        <v>85.292789895545212</v>
      </c>
      <c r="D6" s="49">
        <f t="shared" ref="C6:J6" si="7">D20</f>
        <v>30.093525999999997</v>
      </c>
      <c r="E6" s="49">
        <f t="shared" si="7"/>
        <v>38.467417000000005</v>
      </c>
      <c r="F6" s="49">
        <f t="shared" si="7"/>
        <v>46.045943000000008</v>
      </c>
      <c r="G6" s="49">
        <f t="shared" si="7"/>
        <v>52.344136999999996</v>
      </c>
      <c r="H6" s="49">
        <f t="shared" si="7"/>
        <v>60.707371999999999</v>
      </c>
      <c r="I6" s="49">
        <f t="shared" si="7"/>
        <v>66.799287000000007</v>
      </c>
      <c r="J6" s="49">
        <f t="shared" si="7"/>
        <v>75.523449999999997</v>
      </c>
      <c r="K6" s="50">
        <f t="shared" si="3"/>
        <v>2.1829426175835343</v>
      </c>
      <c r="L6" s="48">
        <v>3</v>
      </c>
      <c r="M6" s="40">
        <v>1</v>
      </c>
      <c r="P6" s="39" t="s">
        <v>218</v>
      </c>
      <c r="Q6" s="43">
        <v>-30.342689</v>
      </c>
      <c r="R6" s="44">
        <v>85.177406000000005</v>
      </c>
      <c r="S6" s="44">
        <v>29.862500000000001</v>
      </c>
      <c r="T6" s="44">
        <v>38.470067</v>
      </c>
      <c r="U6" s="44">
        <v>45.952415000000002</v>
      </c>
      <c r="V6" s="44">
        <v>52.137536000000004</v>
      </c>
      <c r="W6" s="44">
        <v>60.871720000000003</v>
      </c>
      <c r="X6" s="44">
        <v>67.126122000000009</v>
      </c>
      <c r="Y6" s="44">
        <v>76.412165000000002</v>
      </c>
      <c r="AA6" s="59" t="s">
        <v>218</v>
      </c>
      <c r="AB6" s="49">
        <f t="shared" si="4"/>
        <v>-0.4634980000000013</v>
      </c>
      <c r="AC6" s="49">
        <f t="shared" si="1"/>
        <v>-0.11538389554520734</v>
      </c>
      <c r="AD6" s="49">
        <f t="shared" si="1"/>
        <v>-0.2310259999999964</v>
      </c>
      <c r="AE6" s="49">
        <f t="shared" si="1"/>
        <v>2.6499999999956003E-3</v>
      </c>
      <c r="AF6" s="49">
        <f t="shared" si="1"/>
        <v>-9.3528000000006273E-2</v>
      </c>
      <c r="AG6" s="49">
        <f t="shared" si="1"/>
        <v>-0.20660099999999204</v>
      </c>
      <c r="AH6" s="49">
        <f t="shared" si="1"/>
        <v>0.16434800000000394</v>
      </c>
      <c r="AI6" s="49">
        <f t="shared" si="1"/>
        <v>0.32683500000000265</v>
      </c>
      <c r="AJ6" s="49">
        <f t="shared" si="1"/>
        <v>0.88871500000000481</v>
      </c>
    </row>
    <row r="7" spans="1:36" ht="29.25" thickBot="1" x14ac:dyDescent="0.25">
      <c r="A7" s="47" t="s">
        <v>219</v>
      </c>
      <c r="B7" s="49">
        <f>B20</f>
        <v>-29.879190999999999</v>
      </c>
      <c r="C7" s="49">
        <f>C20-K7</f>
        <v>83.9155064477726</v>
      </c>
      <c r="D7" s="49">
        <f t="shared" ref="C7:J7" si="8">D20</f>
        <v>30.093525999999997</v>
      </c>
      <c r="E7" s="49">
        <f t="shared" si="8"/>
        <v>38.467417000000005</v>
      </c>
      <c r="F7" s="49">
        <f t="shared" si="8"/>
        <v>46.045943000000008</v>
      </c>
      <c r="G7" s="49">
        <f t="shared" si="8"/>
        <v>52.344136999999996</v>
      </c>
      <c r="H7" s="49">
        <f t="shared" si="8"/>
        <v>60.707371999999999</v>
      </c>
      <c r="I7" s="49">
        <f t="shared" si="8"/>
        <v>66.799287000000007</v>
      </c>
      <c r="J7" s="49">
        <f t="shared" si="8"/>
        <v>75.523449999999997</v>
      </c>
      <c r="K7" s="50">
        <f t="shared" si="3"/>
        <v>3.5602260653561455</v>
      </c>
      <c r="L7" s="48">
        <v>6</v>
      </c>
      <c r="M7" s="40">
        <v>1</v>
      </c>
      <c r="P7" s="39" t="s">
        <v>219</v>
      </c>
      <c r="Q7" s="44">
        <v>-29.788440999999999</v>
      </c>
      <c r="R7" s="44">
        <v>83.841954999999999</v>
      </c>
      <c r="S7" s="44">
        <v>29.814720000000001</v>
      </c>
      <c r="T7" s="44">
        <v>38.374507000000001</v>
      </c>
      <c r="U7" s="44">
        <v>45.823408999999998</v>
      </c>
      <c r="V7" s="44">
        <v>51.991807000000001</v>
      </c>
      <c r="W7" s="44">
        <v>60.745103</v>
      </c>
      <c r="X7" s="44">
        <v>67.023395000000008</v>
      </c>
      <c r="Y7" s="44">
        <v>76.357218000000003</v>
      </c>
      <c r="AA7" s="59" t="s">
        <v>219</v>
      </c>
      <c r="AB7" s="49">
        <f t="shared" si="4"/>
        <v>9.0749999999999886E-2</v>
      </c>
      <c r="AC7" s="49">
        <f t="shared" si="1"/>
        <v>-7.3551447772601364E-2</v>
      </c>
      <c r="AD7" s="49">
        <f t="shared" si="1"/>
        <v>-0.27880599999999589</v>
      </c>
      <c r="AE7" s="49">
        <f t="shared" si="1"/>
        <v>-9.2910000000003379E-2</v>
      </c>
      <c r="AF7" s="49">
        <f t="shared" si="1"/>
        <v>-0.22253400000001022</v>
      </c>
      <c r="AG7" s="49">
        <f t="shared" si="1"/>
        <v>-0.35232999999999493</v>
      </c>
      <c r="AH7" s="49">
        <f t="shared" si="1"/>
        <v>3.7731000000000847E-2</v>
      </c>
      <c r="AI7" s="49">
        <f t="shared" si="1"/>
        <v>0.22410800000000108</v>
      </c>
      <c r="AJ7" s="49">
        <f t="shared" si="1"/>
        <v>0.83376800000000628</v>
      </c>
    </row>
    <row r="8" spans="1:36" ht="27.75" thickBot="1" x14ac:dyDescent="0.25">
      <c r="A8" s="47" t="s">
        <v>220</v>
      </c>
      <c r="B8" s="49">
        <f>B23</f>
        <v>-38.200078000000005</v>
      </c>
      <c r="C8" s="49">
        <f>C23-K8</f>
        <v>91.180455447772601</v>
      </c>
      <c r="D8" s="49">
        <f>D23</f>
        <v>33.270895999999993</v>
      </c>
      <c r="E8" s="49">
        <f>E23</f>
        <v>41.699734000000007</v>
      </c>
      <c r="F8" s="49">
        <f>F23</f>
        <v>49.478936000000004</v>
      </c>
      <c r="G8" s="49">
        <f>G23</f>
        <v>56.049475999999999</v>
      </c>
      <c r="H8" s="49">
        <f>H23</f>
        <v>64.921568000000008</v>
      </c>
      <c r="I8" s="49">
        <f>I23</f>
        <v>71.144878000000006</v>
      </c>
      <c r="J8" s="49" t="e">
        <f>J23</f>
        <v>#VALUE!</v>
      </c>
      <c r="K8" s="50">
        <f t="shared" si="3"/>
        <v>1.3772834477726112</v>
      </c>
      <c r="L8" s="48">
        <v>2</v>
      </c>
      <c r="M8" s="40">
        <v>1</v>
      </c>
      <c r="P8" s="39" t="s">
        <v>220</v>
      </c>
      <c r="Q8" s="42">
        <v>-33.770904000000002</v>
      </c>
      <c r="R8" s="42">
        <v>89.255429000000007</v>
      </c>
      <c r="S8" s="42">
        <v>34.208091000000003</v>
      </c>
      <c r="T8" s="42">
        <v>42.880161000000001</v>
      </c>
      <c r="U8" s="42">
        <v>50.477181000000002</v>
      </c>
      <c r="V8" s="42">
        <v>56.853421999999995</v>
      </c>
      <c r="W8" s="42">
        <v>66.082129000000009</v>
      </c>
      <c r="X8" s="42">
        <v>72.276806000000008</v>
      </c>
      <c r="Y8" s="42">
        <v>80.413740000000004</v>
      </c>
      <c r="AA8" s="59" t="s">
        <v>220</v>
      </c>
      <c r="AB8" s="49">
        <f>Q8-B8</f>
        <v>4.4291740000000033</v>
      </c>
      <c r="AC8" s="49">
        <f t="shared" si="1"/>
        <v>-1.9250264477725949</v>
      </c>
      <c r="AD8" s="49">
        <f t="shared" si="1"/>
        <v>0.93719500000000977</v>
      </c>
      <c r="AE8" s="49">
        <f t="shared" si="1"/>
        <v>1.1804269999999946</v>
      </c>
      <c r="AF8" s="49">
        <f t="shared" si="1"/>
        <v>0.99824499999999716</v>
      </c>
      <c r="AG8" s="49">
        <f t="shared" si="1"/>
        <v>0.80394599999999627</v>
      </c>
      <c r="AH8" s="49">
        <f t="shared" si="1"/>
        <v>1.1605610000000013</v>
      </c>
      <c r="AI8" s="49">
        <f t="shared" si="1"/>
        <v>1.131928000000002</v>
      </c>
      <c r="AJ8" s="49" t="e">
        <f t="shared" si="1"/>
        <v>#VALUE!</v>
      </c>
    </row>
    <row r="9" spans="1:36" ht="27.75" thickBot="1" x14ac:dyDescent="0.25">
      <c r="A9" s="47" t="s">
        <v>221</v>
      </c>
      <c r="B9" s="49">
        <f>B23</f>
        <v>-38.200078000000005</v>
      </c>
      <c r="C9" s="49">
        <f>C23-K9</f>
        <v>91.180455447772601</v>
      </c>
      <c r="D9" s="49">
        <f>D23</f>
        <v>33.270895999999993</v>
      </c>
      <c r="E9" s="49">
        <f>E23</f>
        <v>41.699734000000007</v>
      </c>
      <c r="F9" s="49">
        <f>F23</f>
        <v>49.478936000000004</v>
      </c>
      <c r="G9" s="49">
        <f>G23</f>
        <v>56.049475999999999</v>
      </c>
      <c r="H9" s="49">
        <f>H23</f>
        <v>64.921568000000008</v>
      </c>
      <c r="I9" s="49">
        <f>I23</f>
        <v>71.144878000000006</v>
      </c>
      <c r="J9" s="49" t="e">
        <f>J23</f>
        <v>#VALUE!</v>
      </c>
      <c r="K9" s="50">
        <f t="shared" si="3"/>
        <v>1.3772834477726112</v>
      </c>
      <c r="L9" s="48">
        <v>2</v>
      </c>
      <c r="M9" s="40">
        <v>1</v>
      </c>
      <c r="P9" s="39" t="s">
        <v>221</v>
      </c>
      <c r="Q9" s="44">
        <v>-37.524023</v>
      </c>
      <c r="R9" s="44">
        <v>90.619547999999995</v>
      </c>
      <c r="S9" s="44">
        <v>34.012193000000003</v>
      </c>
      <c r="T9" s="44">
        <v>42.454919000000004</v>
      </c>
      <c r="U9" s="44">
        <v>49.932488999999997</v>
      </c>
      <c r="V9" s="44">
        <v>56.229893000000004</v>
      </c>
      <c r="W9" s="44">
        <v>65.310481999999993</v>
      </c>
      <c r="X9" s="44">
        <v>71.586384999999993</v>
      </c>
      <c r="Y9" s="44">
        <v>80.148561000000001</v>
      </c>
      <c r="AA9" s="59" t="s">
        <v>221</v>
      </c>
      <c r="AB9" s="49">
        <f t="shared" si="4"/>
        <v>0.67605500000000518</v>
      </c>
      <c r="AC9" s="49">
        <f t="shared" si="1"/>
        <v>-0.56090744777260682</v>
      </c>
      <c r="AD9" s="49">
        <f t="shared" si="1"/>
        <v>0.74129700000001009</v>
      </c>
      <c r="AE9" s="49">
        <f t="shared" si="1"/>
        <v>0.75518499999999733</v>
      </c>
      <c r="AF9" s="49">
        <f t="shared" si="1"/>
        <v>0.45355299999999232</v>
      </c>
      <c r="AG9" s="49">
        <f t="shared" si="1"/>
        <v>0.1804170000000056</v>
      </c>
      <c r="AH9" s="49">
        <f t="shared" si="1"/>
        <v>0.38891399999998555</v>
      </c>
      <c r="AI9" s="49">
        <f t="shared" si="1"/>
        <v>0.44150699999998722</v>
      </c>
      <c r="AJ9" s="49" t="e">
        <f t="shared" si="1"/>
        <v>#VALUE!</v>
      </c>
    </row>
    <row r="10" spans="1:36" ht="27.75" thickBot="1" x14ac:dyDescent="0.25">
      <c r="A10" s="47" t="s">
        <v>222</v>
      </c>
      <c r="B10" s="49">
        <f>B23</f>
        <v>-38.200078000000005</v>
      </c>
      <c r="C10" s="49">
        <f>C23-K10</f>
        <v>89.803171999999989</v>
      </c>
      <c r="D10" s="49">
        <f>D23</f>
        <v>33.270895999999993</v>
      </c>
      <c r="E10" s="49">
        <f>E23</f>
        <v>41.699734000000007</v>
      </c>
      <c r="F10" s="49">
        <f>F23</f>
        <v>49.478936000000004</v>
      </c>
      <c r="G10" s="49">
        <f>G23</f>
        <v>56.049475999999999</v>
      </c>
      <c r="H10" s="49">
        <f>H23</f>
        <v>64.921568000000008</v>
      </c>
      <c r="I10" s="49">
        <f>I23</f>
        <v>71.144878000000006</v>
      </c>
      <c r="J10" s="49" t="e">
        <f>J23</f>
        <v>#VALUE!</v>
      </c>
      <c r="K10" s="50">
        <f t="shared" si="3"/>
        <v>2.7545668955452225</v>
      </c>
      <c r="L10" s="48">
        <v>4</v>
      </c>
      <c r="M10" s="40">
        <v>1</v>
      </c>
      <c r="P10" s="39" t="s">
        <v>222</v>
      </c>
      <c r="Q10" s="42">
        <v>-37.153728000000001</v>
      </c>
      <c r="R10" s="42">
        <v>89.778620000000004</v>
      </c>
      <c r="S10" s="42">
        <v>33.364773999999997</v>
      </c>
      <c r="T10" s="42">
        <v>42.010565</v>
      </c>
      <c r="U10" s="42">
        <v>49.657754000000004</v>
      </c>
      <c r="V10" s="42">
        <v>56.067441000000002</v>
      </c>
      <c r="W10" s="42">
        <v>65.224477999999991</v>
      </c>
      <c r="X10" s="42">
        <v>71.533827000000002</v>
      </c>
      <c r="Y10" s="42">
        <v>80.093614000000002</v>
      </c>
      <c r="AA10" s="59" t="s">
        <v>222</v>
      </c>
      <c r="AB10" s="49">
        <f t="shared" si="4"/>
        <v>1.0463500000000039</v>
      </c>
      <c r="AC10" s="49">
        <f t="shared" si="1"/>
        <v>-2.4551999999985696E-2</v>
      </c>
      <c r="AD10" s="49">
        <f t="shared" si="1"/>
        <v>9.3878000000003681E-2</v>
      </c>
      <c r="AE10" s="49">
        <f t="shared" si="1"/>
        <v>0.3108309999999932</v>
      </c>
      <c r="AF10" s="49">
        <f t="shared" si="1"/>
        <v>0.1788179999999997</v>
      </c>
      <c r="AG10" s="49">
        <f t="shared" si="1"/>
        <v>1.7965000000003783E-2</v>
      </c>
      <c r="AH10" s="49">
        <f t="shared" si="1"/>
        <v>0.30290999999998292</v>
      </c>
      <c r="AI10" s="49">
        <f t="shared" si="1"/>
        <v>0.38894899999999666</v>
      </c>
      <c r="AJ10" s="49" t="e">
        <f t="shared" si="1"/>
        <v>#VALUE!</v>
      </c>
    </row>
    <row r="11" spans="1:36" ht="29.25" thickBot="1" x14ac:dyDescent="0.25">
      <c r="A11" s="47" t="s">
        <v>223</v>
      </c>
      <c r="B11" s="49">
        <f>B22</f>
        <v>-17.143432000000001</v>
      </c>
      <c r="C11" s="49">
        <f>C22-K11</f>
        <v>89.59537889554521</v>
      </c>
      <c r="D11" s="49">
        <f>D22</f>
        <v>31.648764999999994</v>
      </c>
      <c r="E11" s="49">
        <f>E22</f>
        <v>40.44312</v>
      </c>
      <c r="F11" s="49">
        <f>F22</f>
        <v>48.692955000000012</v>
      </c>
      <c r="G11" s="49">
        <f>G22</f>
        <v>55.734127999999998</v>
      </c>
      <c r="H11" s="49">
        <f>H22</f>
        <v>65.361143999999996</v>
      </c>
      <c r="I11" s="49">
        <f>I22</f>
        <v>72.315488000000016</v>
      </c>
      <c r="J11" s="49" t="e">
        <f>J22</f>
        <v>#VALUE!</v>
      </c>
      <c r="K11" s="50">
        <f t="shared" si="3"/>
        <v>2.1829426175835343</v>
      </c>
      <c r="L11" s="48">
        <v>3</v>
      </c>
      <c r="M11" s="40">
        <v>1</v>
      </c>
      <c r="P11" s="39" t="s">
        <v>223</v>
      </c>
      <c r="Q11" s="44">
        <v>-16.374206000000001</v>
      </c>
      <c r="R11" s="44">
        <v>87.556849999999997</v>
      </c>
      <c r="S11" s="44">
        <v>33.328938999999998</v>
      </c>
      <c r="T11" s="44">
        <v>42.010565</v>
      </c>
      <c r="U11" s="44">
        <v>49.755703000000004</v>
      </c>
      <c r="V11" s="44">
        <v>56.342176000000002</v>
      </c>
      <c r="W11" s="44">
        <v>66.046293999999989</v>
      </c>
      <c r="X11" s="44">
        <v>72.940947999999992</v>
      </c>
      <c r="Y11" s="44">
        <v>82.886354999999995</v>
      </c>
      <c r="AA11" s="59" t="s">
        <v>223</v>
      </c>
      <c r="AB11" s="49">
        <f t="shared" si="4"/>
        <v>0.76922599999999974</v>
      </c>
      <c r="AC11" s="49">
        <f t="shared" si="1"/>
        <v>-2.0385288955452125</v>
      </c>
      <c r="AD11" s="49">
        <f t="shared" si="1"/>
        <v>1.6801740000000045</v>
      </c>
      <c r="AE11" s="49">
        <f t="shared" si="1"/>
        <v>1.5674449999999993</v>
      </c>
      <c r="AF11" s="49">
        <f t="shared" si="1"/>
        <v>1.062747999999992</v>
      </c>
      <c r="AG11" s="49">
        <f t="shared" si="1"/>
        <v>0.6080480000000037</v>
      </c>
      <c r="AH11" s="49">
        <f t="shared" si="1"/>
        <v>0.68514999999999304</v>
      </c>
      <c r="AI11" s="49">
        <f t="shared" si="1"/>
        <v>0.62545999999997548</v>
      </c>
      <c r="AJ11" s="49" t="e">
        <f t="shared" si="1"/>
        <v>#VALUE!</v>
      </c>
    </row>
    <row r="12" spans="1:36" ht="29.25" thickBot="1" x14ac:dyDescent="0.25">
      <c r="A12" s="47" t="s">
        <v>224</v>
      </c>
      <c r="B12" s="49">
        <f>B22</f>
        <v>-17.143432000000001</v>
      </c>
      <c r="C12" s="49">
        <f>C22-K12</f>
        <v>89.59537889554521</v>
      </c>
      <c r="D12" s="49">
        <f>D22</f>
        <v>31.648764999999994</v>
      </c>
      <c r="E12" s="49">
        <f>E22</f>
        <v>40.44312</v>
      </c>
      <c r="F12" s="49">
        <f>F22</f>
        <v>48.692955000000012</v>
      </c>
      <c r="G12" s="49">
        <f>G22</f>
        <v>55.734127999999998</v>
      </c>
      <c r="H12" s="49">
        <f>H22</f>
        <v>65.361143999999996</v>
      </c>
      <c r="I12" s="49">
        <f>I22</f>
        <v>72.315488000000016</v>
      </c>
      <c r="J12" s="49" t="e">
        <f>J22</f>
        <v>#VALUE!</v>
      </c>
      <c r="K12" s="50">
        <f t="shared" si="3"/>
        <v>2.1829426175835343</v>
      </c>
      <c r="L12" s="48">
        <v>3</v>
      </c>
      <c r="M12" s="40">
        <v>1</v>
      </c>
      <c r="P12" s="39" t="s">
        <v>224</v>
      </c>
      <c r="Q12" s="44">
        <v>-17.721602000000001</v>
      </c>
      <c r="R12" s="44">
        <v>89.503884999999997</v>
      </c>
      <c r="S12" s="44">
        <v>31.527633000000002</v>
      </c>
      <c r="T12" s="44">
        <v>40.548496999999998</v>
      </c>
      <c r="U12" s="44">
        <v>48.678263999999999</v>
      </c>
      <c r="V12" s="44">
        <v>55.577695999999996</v>
      </c>
      <c r="W12" s="44">
        <v>65.549381999999994</v>
      </c>
      <c r="X12" s="44">
        <v>72.651879000000008</v>
      </c>
      <c r="Y12" s="44">
        <v>82.809906999999995</v>
      </c>
      <c r="AA12" s="59" t="s">
        <v>224</v>
      </c>
      <c r="AB12" s="49">
        <f t="shared" si="4"/>
        <v>-0.57817000000000007</v>
      </c>
      <c r="AC12" s="49">
        <f t="shared" si="1"/>
        <v>-9.1493895545212922E-2</v>
      </c>
      <c r="AD12" s="49">
        <f t="shared" si="1"/>
        <v>-0.12113199999999225</v>
      </c>
      <c r="AE12" s="49">
        <f t="shared" si="1"/>
        <v>0.10537699999999717</v>
      </c>
      <c r="AF12" s="49">
        <f t="shared" si="1"/>
        <v>-1.4691000000013332E-2</v>
      </c>
      <c r="AG12" s="49">
        <f t="shared" si="1"/>
        <v>-0.15643200000000235</v>
      </c>
      <c r="AH12" s="49">
        <f t="shared" si="1"/>
        <v>0.18823799999999835</v>
      </c>
      <c r="AI12" s="49">
        <f t="shared" si="1"/>
        <v>0.33639099999999189</v>
      </c>
      <c r="AJ12" s="49" t="e">
        <f t="shared" si="1"/>
        <v>#VALUE!</v>
      </c>
    </row>
    <row r="13" spans="1:36" ht="29.25" thickBot="1" x14ac:dyDescent="0.25">
      <c r="A13" s="47" t="s">
        <v>225</v>
      </c>
      <c r="B13" s="49">
        <f>B22</f>
        <v>-17.143432000000001</v>
      </c>
      <c r="C13" s="49">
        <f>C22-K13</f>
        <v>89.59537889554521</v>
      </c>
      <c r="D13" s="49">
        <f>D22</f>
        <v>31.648764999999994</v>
      </c>
      <c r="E13" s="49">
        <f>E22</f>
        <v>40.44312</v>
      </c>
      <c r="F13" s="49">
        <f>F22</f>
        <v>48.692955000000012</v>
      </c>
      <c r="G13" s="49">
        <f>G22</f>
        <v>55.734127999999998</v>
      </c>
      <c r="H13" s="49">
        <f>H22</f>
        <v>65.361143999999996</v>
      </c>
      <c r="I13" s="49">
        <f>I22</f>
        <v>72.315488000000016</v>
      </c>
      <c r="J13" s="49" t="e">
        <f>J22</f>
        <v>#VALUE!</v>
      </c>
      <c r="K13" s="50">
        <f t="shared" si="3"/>
        <v>2.1829426175835343</v>
      </c>
      <c r="L13" s="48">
        <v>3</v>
      </c>
      <c r="M13" s="40">
        <v>1</v>
      </c>
      <c r="P13" s="39" t="s">
        <v>225</v>
      </c>
      <c r="Q13" s="42">
        <v>-17.943778999999999</v>
      </c>
      <c r="R13" s="42">
        <v>89.119256000000007</v>
      </c>
      <c r="S13" s="42">
        <v>31.477463999999998</v>
      </c>
      <c r="T13" s="42">
        <v>40.515051</v>
      </c>
      <c r="U13" s="42">
        <v>48.647207000000002</v>
      </c>
      <c r="V13" s="42">
        <v>55.546638999999999</v>
      </c>
      <c r="W13" s="42">
        <v>65.527881000000008</v>
      </c>
      <c r="X13" s="42">
        <v>72.639933999999997</v>
      </c>
      <c r="Y13" s="42">
        <v>82.829019000000002</v>
      </c>
      <c r="AA13" s="59" t="s">
        <v>225</v>
      </c>
      <c r="AB13" s="49">
        <f t="shared" si="4"/>
        <v>-0.80034699999999859</v>
      </c>
      <c r="AC13" s="49">
        <f t="shared" si="1"/>
        <v>-0.4761228955452026</v>
      </c>
      <c r="AD13" s="49">
        <f t="shared" si="1"/>
        <v>-0.17130099999999615</v>
      </c>
      <c r="AE13" s="49">
        <f t="shared" si="1"/>
        <v>7.1930999999999301E-2</v>
      </c>
      <c r="AF13" s="49">
        <f t="shared" si="1"/>
        <v>-4.5748000000010336E-2</v>
      </c>
      <c r="AG13" s="49">
        <f t="shared" si="1"/>
        <v>-0.18748899999999935</v>
      </c>
      <c r="AH13" s="49">
        <f t="shared" si="1"/>
        <v>0.1667370000000119</v>
      </c>
      <c r="AI13" s="49">
        <f t="shared" si="1"/>
        <v>0.32444599999998047</v>
      </c>
      <c r="AJ13" s="49" t="e">
        <f t="shared" si="1"/>
        <v>#VALUE!</v>
      </c>
    </row>
    <row r="14" spans="1:36" ht="30.75" thickBot="1" x14ac:dyDescent="0.25">
      <c r="A14" s="47" t="s">
        <v>226</v>
      </c>
      <c r="B14" s="49">
        <f>B19</f>
        <v>3.913214</v>
      </c>
      <c r="C14" s="49">
        <f>C19-K14</f>
        <v>85.255735447772594</v>
      </c>
      <c r="D14" s="49">
        <f t="shared" ref="C14:J14" si="9">D19</f>
        <v>30.026633999999994</v>
      </c>
      <c r="E14" s="49">
        <f t="shared" si="9"/>
        <v>39.186506000000008</v>
      </c>
      <c r="F14" s="49">
        <f t="shared" si="9"/>
        <v>47.906974000000005</v>
      </c>
      <c r="G14" s="49">
        <f t="shared" si="9"/>
        <v>55.418779999999998</v>
      </c>
      <c r="H14" s="49">
        <f t="shared" si="9"/>
        <v>65.800719999999998</v>
      </c>
      <c r="I14" s="49">
        <f t="shared" si="9"/>
        <v>73.486098000000013</v>
      </c>
      <c r="J14" s="49">
        <f t="shared" si="9"/>
        <v>84.577759999999998</v>
      </c>
      <c r="K14" s="50">
        <f t="shared" si="3"/>
        <v>5.7431686829396789</v>
      </c>
      <c r="L14" s="48">
        <v>18</v>
      </c>
      <c r="M14" s="40">
        <v>1</v>
      </c>
      <c r="P14" s="39" t="s">
        <v>226</v>
      </c>
      <c r="Q14" s="42">
        <v>3.9848520000000001</v>
      </c>
      <c r="R14" s="42">
        <v>83.058363</v>
      </c>
      <c r="S14" s="42">
        <v>31.025943000000002</v>
      </c>
      <c r="T14" s="42">
        <v>40.073086000000004</v>
      </c>
      <c r="U14" s="42">
        <v>48.408307000000001</v>
      </c>
      <c r="V14" s="42">
        <v>55.601586000000005</v>
      </c>
      <c r="W14" s="42">
        <v>66.199190000000002</v>
      </c>
      <c r="X14" s="42">
        <v>73.946716999999992</v>
      </c>
      <c r="Y14" s="42">
        <v>85.528588999999997</v>
      </c>
      <c r="AA14" s="59" t="s">
        <v>226</v>
      </c>
      <c r="AB14" s="49">
        <f t="shared" si="4"/>
        <v>7.163800000000009E-2</v>
      </c>
      <c r="AC14" s="49">
        <f t="shared" si="1"/>
        <v>-2.1973724477725938</v>
      </c>
      <c r="AD14" s="49">
        <f t="shared" si="1"/>
        <v>0.99930900000000733</v>
      </c>
      <c r="AE14" s="49">
        <f t="shared" si="1"/>
        <v>0.88657999999999504</v>
      </c>
      <c r="AF14" s="49">
        <f t="shared" si="1"/>
        <v>0.50133299999999537</v>
      </c>
      <c r="AG14" s="49">
        <f t="shared" si="1"/>
        <v>0.18280600000000646</v>
      </c>
      <c r="AH14" s="49">
        <f t="shared" si="1"/>
        <v>0.39847000000000321</v>
      </c>
      <c r="AI14" s="49">
        <f t="shared" si="1"/>
        <v>0.46061899999997991</v>
      </c>
      <c r="AJ14" s="49">
        <f t="shared" si="1"/>
        <v>0.95082899999999881</v>
      </c>
    </row>
    <row r="15" spans="1:36" ht="30.75" thickBot="1" x14ac:dyDescent="0.25">
      <c r="A15" s="47" t="s">
        <v>227</v>
      </c>
      <c r="B15" s="49">
        <f>B19</f>
        <v>3.913214</v>
      </c>
      <c r="C15" s="49">
        <f>C19-K15</f>
        <v>85.255735447772594</v>
      </c>
      <c r="D15" s="49">
        <f t="shared" ref="C15:J15" si="10">D19</f>
        <v>30.026633999999994</v>
      </c>
      <c r="E15" s="49">
        <f t="shared" si="10"/>
        <v>39.186506000000008</v>
      </c>
      <c r="F15" s="49">
        <f t="shared" si="10"/>
        <v>47.906974000000005</v>
      </c>
      <c r="G15" s="49">
        <f t="shared" si="10"/>
        <v>55.418779999999998</v>
      </c>
      <c r="H15" s="49">
        <f t="shared" si="10"/>
        <v>65.800719999999998</v>
      </c>
      <c r="I15" s="49">
        <f t="shared" si="10"/>
        <v>73.486098000000013</v>
      </c>
      <c r="J15" s="49">
        <f t="shared" si="10"/>
        <v>84.577759999999998</v>
      </c>
      <c r="K15" s="50">
        <f t="shared" si="3"/>
        <v>5.7431686829396789</v>
      </c>
      <c r="L15" s="48">
        <v>18</v>
      </c>
      <c r="M15" s="40">
        <v>1</v>
      </c>
      <c r="P15" s="39" t="s">
        <v>227</v>
      </c>
      <c r="Q15" s="42">
        <v>3.6073900000000001</v>
      </c>
      <c r="R15" s="42">
        <v>85.165461000000008</v>
      </c>
      <c r="S15" s="42">
        <v>29.800386</v>
      </c>
      <c r="T15" s="42">
        <v>39.177211</v>
      </c>
      <c r="U15" s="42">
        <v>47.784778000000003</v>
      </c>
      <c r="V15" s="42">
        <v>55.169177000000005</v>
      </c>
      <c r="W15" s="42">
        <v>65.931622000000004</v>
      </c>
      <c r="X15" s="42">
        <v>73.786653999999999</v>
      </c>
      <c r="Y15" s="42">
        <v>85.456918999999999</v>
      </c>
      <c r="AA15" s="59" t="s">
        <v>227</v>
      </c>
      <c r="AB15" s="49">
        <f t="shared" si="4"/>
        <v>-0.30582399999999987</v>
      </c>
      <c r="AC15" s="49">
        <f t="shared" si="1"/>
        <v>-9.0274447772586086E-2</v>
      </c>
      <c r="AD15" s="49">
        <f t="shared" si="1"/>
        <v>-0.22624799999999468</v>
      </c>
      <c r="AE15" s="49">
        <f t="shared" si="1"/>
        <v>-9.295000000008713E-3</v>
      </c>
      <c r="AF15" s="49">
        <f t="shared" si="1"/>
        <v>-0.12219600000000241</v>
      </c>
      <c r="AG15" s="49">
        <f t="shared" si="1"/>
        <v>-0.24960299999999336</v>
      </c>
      <c r="AH15" s="49">
        <f t="shared" si="1"/>
        <v>0.13090200000000607</v>
      </c>
      <c r="AI15" s="49">
        <f t="shared" si="1"/>
        <v>0.30055599999998606</v>
      </c>
      <c r="AJ15" s="49">
        <f t="shared" si="1"/>
        <v>0.87915900000000136</v>
      </c>
    </row>
    <row r="16" spans="1:36" ht="30.75" thickBot="1" x14ac:dyDescent="0.25">
      <c r="A16" s="47" t="s">
        <v>228</v>
      </c>
      <c r="B16" s="49">
        <f>B19</f>
        <v>3.913214</v>
      </c>
      <c r="C16" s="49">
        <f>C19-K16</f>
        <v>83.878451999999982</v>
      </c>
      <c r="D16" s="49">
        <f t="shared" ref="C16:J16" si="11">D19</f>
        <v>30.026633999999994</v>
      </c>
      <c r="E16" s="49">
        <f t="shared" si="11"/>
        <v>39.186506000000008</v>
      </c>
      <c r="F16" s="49">
        <f t="shared" si="11"/>
        <v>47.906974000000005</v>
      </c>
      <c r="G16" s="49">
        <f t="shared" si="11"/>
        <v>55.418779999999998</v>
      </c>
      <c r="H16" s="49">
        <f t="shared" si="11"/>
        <v>65.800719999999998</v>
      </c>
      <c r="I16" s="49">
        <f t="shared" si="11"/>
        <v>73.486098000000013</v>
      </c>
      <c r="J16" s="49">
        <f t="shared" si="11"/>
        <v>84.577759999999998</v>
      </c>
      <c r="K16" s="50">
        <f t="shared" si="3"/>
        <v>7.120452130712291</v>
      </c>
      <c r="L16" s="48">
        <v>36</v>
      </c>
      <c r="M16" s="40">
        <v>1</v>
      </c>
      <c r="P16" s="39" t="s">
        <v>228</v>
      </c>
      <c r="Q16" s="42">
        <v>3.7698419999999997</v>
      </c>
      <c r="R16" s="42">
        <v>83.889735000000002</v>
      </c>
      <c r="S16" s="42">
        <v>29.881612000000001</v>
      </c>
      <c r="T16" s="42">
        <v>39.256048</v>
      </c>
      <c r="U16" s="42">
        <v>47.854058999999999</v>
      </c>
      <c r="V16" s="42">
        <v>55.226512999999997</v>
      </c>
      <c r="W16" s="42">
        <v>65.979402000000007</v>
      </c>
      <c r="X16" s="42">
        <v>73.824877999999998</v>
      </c>
      <c r="Y16" s="42">
        <v>85.485586999999995</v>
      </c>
      <c r="AA16" s="59" t="s">
        <v>228</v>
      </c>
      <c r="AB16" s="49">
        <f t="shared" si="4"/>
        <v>-0.14337200000000028</v>
      </c>
      <c r="AC16" s="49">
        <f t="shared" si="1"/>
        <v>1.1283000000020138E-2</v>
      </c>
      <c r="AD16" s="49">
        <f t="shared" si="1"/>
        <v>-0.14502199999999377</v>
      </c>
      <c r="AE16" s="49">
        <f t="shared" si="1"/>
        <v>6.9541999999991333E-2</v>
      </c>
      <c r="AF16" s="49">
        <f t="shared" si="1"/>
        <v>-5.2915000000005818E-2</v>
      </c>
      <c r="AG16" s="49">
        <f t="shared" si="1"/>
        <v>-0.19226700000000108</v>
      </c>
      <c r="AH16" s="49">
        <f t="shared" si="1"/>
        <v>0.17868200000000911</v>
      </c>
      <c r="AI16" s="49">
        <f t="shared" si="1"/>
        <v>0.33877999999998565</v>
      </c>
      <c r="AJ16" s="49">
        <f t="shared" si="1"/>
        <v>0.9078269999999975</v>
      </c>
    </row>
    <row r="18" spans="1:10" ht="15" x14ac:dyDescent="0.2">
      <c r="A18" s="56" t="s">
        <v>229</v>
      </c>
      <c r="B18" s="57" t="s">
        <v>152</v>
      </c>
      <c r="C18" s="58" t="s">
        <v>123</v>
      </c>
      <c r="D18" s="58" t="s">
        <v>3</v>
      </c>
      <c r="E18" s="58" t="s">
        <v>4</v>
      </c>
      <c r="F18" s="58" t="s">
        <v>5</v>
      </c>
      <c r="G18" s="58" t="s">
        <v>6</v>
      </c>
      <c r="H18" s="58" t="s">
        <v>7</v>
      </c>
      <c r="I18" s="58" t="s">
        <v>8</v>
      </c>
      <c r="J18" s="58" t="s">
        <v>9</v>
      </c>
    </row>
    <row r="19" spans="1:10" x14ac:dyDescent="0.2">
      <c r="A19" s="37" t="s">
        <v>212</v>
      </c>
      <c r="B19" s="32">
        <f>B38*4+B34*2+B33*2</f>
        <v>3.913214</v>
      </c>
      <c r="C19" s="32">
        <f>C38*4+C34*2+C33*2</f>
        <v>90.998904130712276</v>
      </c>
      <c r="D19" s="32">
        <f>D38*4+D34*2+D33*2</f>
        <v>30.026633999999994</v>
      </c>
      <c r="E19" s="32">
        <f>E38*4+E34*2+E33*2</f>
        <v>39.186506000000008</v>
      </c>
      <c r="F19" s="32">
        <f>F38*4+F34*2+F33*2</f>
        <v>47.906974000000005</v>
      </c>
      <c r="G19" s="32">
        <f>G38*4+G34*2+G33*2</f>
        <v>55.418779999999998</v>
      </c>
      <c r="H19" s="32">
        <f>H38*4+H34*2+H33*2</f>
        <v>65.800719999999998</v>
      </c>
      <c r="I19" s="32">
        <f>I38*4+I34*2+I33*2</f>
        <v>73.486098000000013</v>
      </c>
      <c r="J19" s="32">
        <f>J38*4+J34*2+J33*2</f>
        <v>84.577759999999998</v>
      </c>
    </row>
    <row r="20" spans="1:10" x14ac:dyDescent="0.2">
      <c r="A20" s="33" t="s">
        <v>205</v>
      </c>
      <c r="B20" s="32">
        <f>B38*4+B34+B33+B29+B30</f>
        <v>-29.879190999999999</v>
      </c>
      <c r="C20" s="32">
        <f>C38*4+C34+C33+C29+C30</f>
        <v>87.475732513128747</v>
      </c>
      <c r="D20" s="32">
        <f>D38*4+D34+D33+D29+D30</f>
        <v>30.093525999999997</v>
      </c>
      <c r="E20" s="32">
        <f>E38*4+E34+E33+E29+E30</f>
        <v>38.467417000000005</v>
      </c>
      <c r="F20" s="32">
        <f>F38*4+F34+F33+F29+F30</f>
        <v>46.045943000000008</v>
      </c>
      <c r="G20" s="32">
        <f>G38*4+G34+G33+G29+G30</f>
        <v>52.344136999999996</v>
      </c>
      <c r="H20" s="32">
        <f>H38*4+H34+H33+H29+H30</f>
        <v>60.707371999999999</v>
      </c>
      <c r="I20" s="32">
        <f>I38*4+I34+I33+I29+I30</f>
        <v>66.799287000000007</v>
      </c>
      <c r="J20" s="32">
        <f>J38*4+J34+J33+J29+J30</f>
        <v>75.523449999999997</v>
      </c>
    </row>
    <row r="21" spans="1:10" x14ac:dyDescent="0.2">
      <c r="A21" s="34" t="s">
        <v>206</v>
      </c>
      <c r="B21" s="35">
        <f>B38*4+B29*2+B30*2</f>
        <v>-63.671596000000001</v>
      </c>
      <c r="C21" s="35">
        <f>C38*4+C29*2+C30*2</f>
        <v>83.952560895545219</v>
      </c>
      <c r="D21" s="35">
        <f>D38*4+D29*2+D30*2</f>
        <v>30.160418</v>
      </c>
      <c r="E21" s="35">
        <f>E38*4+E29*2+E30*2</f>
        <v>37.748327999999994</v>
      </c>
      <c r="F21" s="35">
        <f>F38*4+F29*2+F30*2</f>
        <v>44.184912000000004</v>
      </c>
      <c r="G21" s="35">
        <f>G38*4+G29*2+G30*2</f>
        <v>49.269493999999995</v>
      </c>
      <c r="H21" s="35">
        <f>H38*4+H29*2+H30*2</f>
        <v>55.614024000000001</v>
      </c>
      <c r="I21" s="35">
        <f>I38*4+I29*2+I30*2</f>
        <v>60.112476000000001</v>
      </c>
      <c r="J21" s="35">
        <f>J38*4+J29*2+J30*2</f>
        <v>66.469139999999996</v>
      </c>
    </row>
    <row r="22" spans="1:10" x14ac:dyDescent="0.2">
      <c r="A22" s="36" t="s">
        <v>207</v>
      </c>
      <c r="B22" s="55">
        <f>B35*4+B34+B33+B36+B37</f>
        <v>-17.143432000000001</v>
      </c>
      <c r="C22" s="55">
        <f>C35*4+C34+C33+C36+C37</f>
        <v>91.778321513128745</v>
      </c>
      <c r="D22" s="55">
        <f>D35*4+D34+D33+D36+D37</f>
        <v>31.648764999999994</v>
      </c>
      <c r="E22" s="55">
        <f>E35*4+E34+E33+E36+E37</f>
        <v>40.44312</v>
      </c>
      <c r="F22" s="55">
        <f>F35*4+F34+F33+F36+F37</f>
        <v>48.692955000000012</v>
      </c>
      <c r="G22" s="55">
        <f>G35*4+G34+G33+G36+G37</f>
        <v>55.734127999999998</v>
      </c>
      <c r="H22" s="55">
        <f>H35*4+H34+H33+H36+H37</f>
        <v>65.361143999999996</v>
      </c>
      <c r="I22" s="55">
        <f>I35*4+I34+I33+I36+I37</f>
        <v>72.315488000000016</v>
      </c>
      <c r="J22" s="55" t="e">
        <f>J35*4+J34+J33+J36+J37</f>
        <v>#VALUE!</v>
      </c>
    </row>
    <row r="23" spans="1:10" x14ac:dyDescent="0.2">
      <c r="A23" s="36" t="s">
        <v>208</v>
      </c>
      <c r="B23" s="55">
        <f>B35*4+B36*2+B37*2</f>
        <v>-38.200078000000005</v>
      </c>
      <c r="C23" s="55">
        <f>C35*4+C36*2+C37*2</f>
        <v>92.557738895545214</v>
      </c>
      <c r="D23" s="55">
        <f>D35*4+D36*2+D37*2</f>
        <v>33.270895999999993</v>
      </c>
      <c r="E23" s="55">
        <f>E35*4+E36*2+E37*2</f>
        <v>41.699734000000007</v>
      </c>
      <c r="F23" s="55">
        <f>F35*4+F36*2+F37*2</f>
        <v>49.478936000000004</v>
      </c>
      <c r="G23" s="55">
        <f>G35*4+G36*2+G37*2</f>
        <v>56.049475999999999</v>
      </c>
      <c r="H23" s="55">
        <f>H35*4+H36*2+H37*2</f>
        <v>64.921568000000008</v>
      </c>
      <c r="I23" s="55">
        <f>I35*4+I36*2+I37*2</f>
        <v>71.144878000000006</v>
      </c>
      <c r="J23" s="55" t="e">
        <f>J35*4+J36*2+J37*2</f>
        <v>#VALUE!</v>
      </c>
    </row>
    <row r="24" spans="1:10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8" spans="1:10" x14ac:dyDescent="0.2">
      <c r="A28" s="51" t="s">
        <v>231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0" x14ac:dyDescent="0.2">
      <c r="A29" s="52" t="s">
        <v>96</v>
      </c>
      <c r="B29" s="53">
        <v>-0.9</v>
      </c>
      <c r="C29" s="53">
        <v>-10.199999999999999</v>
      </c>
      <c r="D29" s="53">
        <v>3.9</v>
      </c>
      <c r="E29" s="53">
        <v>5.3</v>
      </c>
      <c r="F29" s="53">
        <v>6.2</v>
      </c>
      <c r="G29" s="53">
        <v>6.6</v>
      </c>
      <c r="H29" s="53">
        <v>6.9</v>
      </c>
      <c r="I29" s="53">
        <v>6.9</v>
      </c>
      <c r="J29" s="53">
        <v>7.07</v>
      </c>
    </row>
    <row r="30" spans="1:10" x14ac:dyDescent="0.2">
      <c r="A30" s="31" t="s">
        <v>74</v>
      </c>
      <c r="B30" s="53">
        <v>-37.535798</v>
      </c>
      <c r="C30" s="53">
        <v>29.116280447772613</v>
      </c>
      <c r="D30" s="53">
        <v>4.7002089999999992</v>
      </c>
      <c r="E30" s="53">
        <v>4.694163999999998</v>
      </c>
      <c r="F30" s="53">
        <v>4.9724560000000002</v>
      </c>
      <c r="G30" s="53">
        <v>5.4347469999999962</v>
      </c>
      <c r="H30" s="53">
        <v>5.8270120000000016</v>
      </c>
      <c r="I30" s="53">
        <v>6.3362379999999998</v>
      </c>
      <c r="J30" s="53">
        <v>6.7045699999999968</v>
      </c>
    </row>
    <row r="31" spans="1:10" x14ac:dyDescent="0.2">
      <c r="A31" s="52" t="s">
        <v>209</v>
      </c>
      <c r="B31" s="53">
        <v>-6.6270009999999928</v>
      </c>
      <c r="C31" s="53">
        <v>7.6896334477726178</v>
      </c>
      <c r="D31" s="53">
        <v>6.1938749999999967</v>
      </c>
      <c r="E31" s="53">
        <v>7.944761999999999</v>
      </c>
      <c r="F31" s="53">
        <v>9.4039389999999976</v>
      </c>
      <c r="G31" s="53">
        <v>10.471004999999998</v>
      </c>
      <c r="H31" s="53">
        <v>11.214194999999997</v>
      </c>
      <c r="I31" s="53">
        <v>11.956101999999998</v>
      </c>
      <c r="J31" s="53">
        <v>12.253708999999992</v>
      </c>
    </row>
    <row r="32" spans="1:10" x14ac:dyDescent="0.2">
      <c r="A32" s="52" t="s">
        <v>210</v>
      </c>
      <c r="B32" s="53">
        <v>-38.1</v>
      </c>
      <c r="C32" s="53">
        <v>30.09</v>
      </c>
      <c r="D32" s="53">
        <v>4.5</v>
      </c>
      <c r="E32" s="53">
        <v>4.5999999999999996</v>
      </c>
      <c r="F32" s="53">
        <v>4.8899999999999997</v>
      </c>
      <c r="G32" s="53">
        <v>5.35</v>
      </c>
      <c r="H32" s="53">
        <v>6.46</v>
      </c>
      <c r="I32" s="53">
        <v>7.25</v>
      </c>
      <c r="J32" s="53">
        <v>9.2799999999999994</v>
      </c>
    </row>
    <row r="33" spans="1:10" x14ac:dyDescent="0.2">
      <c r="A33" s="54" t="s">
        <v>15</v>
      </c>
      <c r="B33" s="55">
        <v>-10.153392999999999</v>
      </c>
      <c r="C33" s="55">
        <v>30.129452065356144</v>
      </c>
      <c r="D33" s="55">
        <v>5.8633169999999968</v>
      </c>
      <c r="E33" s="55">
        <v>7.5732530000000011</v>
      </c>
      <c r="F33" s="55">
        <v>9.3534870000000048</v>
      </c>
      <c r="G33" s="55">
        <v>10.959389999999997</v>
      </c>
      <c r="H33" s="55">
        <v>12.86036</v>
      </c>
      <c r="I33" s="55">
        <v>14.483049000000005</v>
      </c>
      <c r="J33" s="55">
        <v>16.848879999999998</v>
      </c>
    </row>
    <row r="34" spans="1:10" x14ac:dyDescent="0.2">
      <c r="A34" s="52" t="s">
        <v>211</v>
      </c>
      <c r="B34" s="53">
        <v>5.51</v>
      </c>
      <c r="C34" s="53">
        <v>-7.69</v>
      </c>
      <c r="D34" s="53">
        <v>2.67</v>
      </c>
      <c r="E34" s="53">
        <v>3.14</v>
      </c>
      <c r="F34" s="53">
        <v>3.68</v>
      </c>
      <c r="G34" s="53">
        <v>4.1500000000000004</v>
      </c>
      <c r="H34" s="53">
        <v>4.96</v>
      </c>
      <c r="I34" s="53">
        <v>5.44</v>
      </c>
      <c r="J34" s="53">
        <v>5.98</v>
      </c>
    </row>
    <row r="35" spans="1:10" x14ac:dyDescent="0.2">
      <c r="A35" s="54" t="s">
        <v>12</v>
      </c>
      <c r="B35" s="53">
        <v>3.3</v>
      </c>
      <c r="C35" s="53">
        <v>11.53</v>
      </c>
      <c r="D35" s="53">
        <v>3.24</v>
      </c>
      <c r="E35" s="53">
        <v>4.4400000000000004</v>
      </c>
      <c r="F35" s="53">
        <v>5.46</v>
      </c>
      <c r="G35" s="53">
        <v>6.3</v>
      </c>
      <c r="H35" s="53">
        <v>7.54</v>
      </c>
      <c r="I35" s="53">
        <v>8.41</v>
      </c>
      <c r="J35" s="53">
        <v>9.73</v>
      </c>
    </row>
    <row r="36" spans="1:10" x14ac:dyDescent="0.2">
      <c r="A36" s="52" t="s">
        <v>104</v>
      </c>
      <c r="B36" s="53">
        <v>6.94</v>
      </c>
      <c r="C36" s="53">
        <v>-9.98</v>
      </c>
      <c r="D36" s="53">
        <v>2.93</v>
      </c>
      <c r="E36" s="53">
        <v>3.67</v>
      </c>
      <c r="F36" s="53">
        <v>4.42</v>
      </c>
      <c r="G36" s="53">
        <v>4.93</v>
      </c>
      <c r="H36" s="53">
        <v>5.54</v>
      </c>
      <c r="I36" s="53">
        <v>6.09</v>
      </c>
      <c r="J36" s="53">
        <v>5.75</v>
      </c>
    </row>
    <row r="37" spans="1:10" x14ac:dyDescent="0.2">
      <c r="A37" s="52" t="s">
        <v>80</v>
      </c>
      <c r="B37" s="53">
        <v>-32.640039000000002</v>
      </c>
      <c r="C37" s="53">
        <v>33.198869447772609</v>
      </c>
      <c r="D37" s="53">
        <v>7.2254479999999965</v>
      </c>
      <c r="E37" s="53">
        <v>8.2998670000000008</v>
      </c>
      <c r="F37" s="53">
        <v>9.3994680000000042</v>
      </c>
      <c r="G37" s="53">
        <v>10.494737999999998</v>
      </c>
      <c r="H37" s="53">
        <v>11.840783999999999</v>
      </c>
      <c r="I37" s="53">
        <v>12.662439000000003</v>
      </c>
      <c r="J37" s="53" t="e">
        <v>#VALUE!</v>
      </c>
    </row>
    <row r="38" spans="1:10" x14ac:dyDescent="0.2">
      <c r="A38" s="54" t="s">
        <v>12</v>
      </c>
      <c r="B38" s="53">
        <v>3.3</v>
      </c>
      <c r="C38" s="53">
        <v>11.53</v>
      </c>
      <c r="D38" s="53">
        <v>3.24</v>
      </c>
      <c r="E38" s="53">
        <v>4.4400000000000004</v>
      </c>
      <c r="F38" s="53">
        <v>5.46</v>
      </c>
      <c r="G38" s="53">
        <v>6.3</v>
      </c>
      <c r="H38" s="53">
        <v>7.54</v>
      </c>
      <c r="I38" s="53">
        <v>8.41</v>
      </c>
      <c r="J38" s="53">
        <v>9.73</v>
      </c>
    </row>
  </sheetData>
  <mergeCells count="1">
    <mergeCell ref="A28:J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Species-Non-oxygenated-species</vt:lpstr>
      <vt:lpstr>Species-oxygenated-species</vt:lpstr>
      <vt:lpstr>Radicals</vt:lpstr>
      <vt:lpstr>NNIs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2022-03-01T09:22:54Z</dcterms:created>
  <dcterms:modified xsi:type="dcterms:W3CDTF">2022-06-15T10:50:21Z</dcterms:modified>
</cp:coreProperties>
</file>