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drawings/drawing5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8520" activeTab="4"/>
  </bookViews>
  <sheets>
    <sheet name="OxidationI pH=0" sheetId="1" r:id="rId1"/>
    <sheet name="OxidationIII pH=1.6" sheetId="2" r:id="rId2"/>
    <sheet name="Oxidation III pH=4" sheetId="3" r:id="rId3"/>
    <sheet name="Oxidation III pH=5" sheetId="4" r:id="rId4"/>
    <sheet name="Oxidation III pH=8" sheetId="5" r:id="rId5"/>
  </sheets>
  <calcPr calcId="145621" concurrentCalc="0"/>
</workbook>
</file>

<file path=xl/calcChain.xml><?xml version="1.0" encoding="utf-8"?>
<calcChain xmlns="http://schemas.openxmlformats.org/spreadsheetml/2006/main">
  <c r="I28" i="5" l="1"/>
  <c r="I35" i="5"/>
  <c r="I37" i="5"/>
  <c r="I38" i="5"/>
  <c r="I27" i="5"/>
  <c r="I7" i="5"/>
  <c r="I14" i="5"/>
  <c r="I16" i="5"/>
  <c r="I17" i="5"/>
  <c r="I6" i="5"/>
  <c r="I28" i="4"/>
  <c r="I31" i="4"/>
  <c r="I34" i="4"/>
  <c r="I36" i="4"/>
  <c r="I37" i="4"/>
  <c r="I38" i="4"/>
  <c r="I27" i="4"/>
  <c r="I7" i="4"/>
  <c r="I10" i="4"/>
  <c r="I13" i="4"/>
  <c r="I15" i="4"/>
  <c r="I16" i="4"/>
  <c r="I17" i="4"/>
  <c r="I6" i="4"/>
  <c r="I70" i="3"/>
  <c r="I73" i="3"/>
  <c r="I76" i="3"/>
  <c r="I78" i="3"/>
  <c r="I79" i="3"/>
  <c r="I80" i="3"/>
  <c r="I69" i="3"/>
  <c r="I49" i="3"/>
  <c r="I52" i="3"/>
  <c r="I55" i="3"/>
  <c r="I57" i="3"/>
  <c r="I58" i="3"/>
  <c r="I59" i="3"/>
  <c r="I48" i="3"/>
  <c r="I29" i="3"/>
  <c r="I32" i="3"/>
  <c r="I35" i="3"/>
  <c r="I37" i="3"/>
  <c r="I38" i="3"/>
  <c r="I39" i="3"/>
  <c r="I28" i="3"/>
  <c r="I7" i="3"/>
  <c r="I10" i="3"/>
  <c r="I13" i="3"/>
  <c r="I15" i="3"/>
  <c r="I16" i="3"/>
  <c r="I17" i="3"/>
  <c r="I6" i="3"/>
  <c r="I28" i="2"/>
  <c r="I31" i="2"/>
  <c r="I34" i="2"/>
  <c r="I36" i="2"/>
  <c r="I37" i="2"/>
  <c r="I38" i="2"/>
  <c r="I27" i="2"/>
  <c r="I7" i="2"/>
  <c r="I10" i="2"/>
  <c r="I13" i="2"/>
  <c r="I15" i="2"/>
  <c r="I16" i="2"/>
  <c r="I17" i="2"/>
  <c r="I6" i="2"/>
  <c r="I29" i="1"/>
  <c r="I32" i="1"/>
  <c r="I35" i="1"/>
  <c r="I37" i="1"/>
  <c r="I38" i="1"/>
  <c r="I39" i="1"/>
  <c r="I41" i="1"/>
  <c r="I28" i="1"/>
  <c r="I7" i="1"/>
  <c r="I10" i="1"/>
  <c r="I13" i="1"/>
  <c r="I15" i="1"/>
  <c r="I16" i="1"/>
  <c r="I17" i="1"/>
  <c r="I19" i="1"/>
  <c r="I6" i="1"/>
  <c r="D11" i="3"/>
  <c r="G12" i="3"/>
  <c r="D33" i="3"/>
  <c r="H41" i="1"/>
  <c r="H19" i="1"/>
  <c r="D32" i="1"/>
  <c r="G33" i="1"/>
  <c r="D28" i="5"/>
  <c r="D7" i="5"/>
  <c r="D5" i="5"/>
  <c r="D6" i="5"/>
  <c r="H6" i="5"/>
  <c r="D8" i="5"/>
  <c r="H7" i="5"/>
  <c r="D9" i="5"/>
  <c r="G9" i="5"/>
  <c r="D10" i="5"/>
  <c r="G10" i="5"/>
  <c r="H14" i="5"/>
  <c r="H16" i="5"/>
  <c r="H17" i="5"/>
  <c r="D74" i="3"/>
  <c r="D5" i="2"/>
  <c r="D8" i="2"/>
  <c r="N13" i="2"/>
  <c r="N14" i="2"/>
  <c r="H15" i="2"/>
  <c r="D26" i="5"/>
  <c r="D31" i="5"/>
  <c r="H38" i="5"/>
  <c r="D30" i="5"/>
  <c r="H37" i="5"/>
  <c r="H35" i="5"/>
  <c r="D29" i="5"/>
  <c r="G31" i="5"/>
  <c r="D27" i="5"/>
  <c r="G30" i="5"/>
  <c r="H28" i="5"/>
  <c r="H27" i="5"/>
  <c r="D5" i="4"/>
  <c r="D8" i="4"/>
  <c r="H15" i="4"/>
  <c r="D26" i="4"/>
  <c r="D32" i="4"/>
  <c r="H38" i="4"/>
  <c r="D29" i="4"/>
  <c r="H37" i="4"/>
  <c r="H36" i="4"/>
  <c r="D31" i="4"/>
  <c r="H34" i="4"/>
  <c r="D30" i="4"/>
  <c r="G33" i="4"/>
  <c r="G32" i="4"/>
  <c r="H31" i="4"/>
  <c r="D28" i="4"/>
  <c r="G30" i="4"/>
  <c r="D27" i="4"/>
  <c r="G29" i="4"/>
  <c r="H28" i="4"/>
  <c r="H27" i="4"/>
  <c r="D11" i="4"/>
  <c r="H17" i="4"/>
  <c r="H16" i="4"/>
  <c r="D10" i="4"/>
  <c r="H13" i="4"/>
  <c r="D9" i="4"/>
  <c r="G12" i="4"/>
  <c r="G11" i="4"/>
  <c r="H10" i="4"/>
  <c r="D7" i="4"/>
  <c r="G9" i="4"/>
  <c r="D6" i="4"/>
  <c r="G8" i="4"/>
  <c r="H7" i="4"/>
  <c r="H6" i="4"/>
  <c r="D68" i="3"/>
  <c r="N13" i="3"/>
  <c r="N14" i="3"/>
  <c r="H80" i="3"/>
  <c r="D71" i="3"/>
  <c r="H79" i="3"/>
  <c r="H78" i="3"/>
  <c r="D73" i="3"/>
  <c r="H76" i="3"/>
  <c r="D72" i="3"/>
  <c r="N11" i="3"/>
  <c r="G75" i="3"/>
  <c r="G74" i="3"/>
  <c r="H73" i="3"/>
  <c r="D70" i="3"/>
  <c r="G72" i="3"/>
  <c r="D69" i="3"/>
  <c r="G71" i="3"/>
  <c r="H70" i="3"/>
  <c r="H69" i="3"/>
  <c r="D47" i="3"/>
  <c r="D53" i="3"/>
  <c r="H59" i="3"/>
  <c r="D50" i="3"/>
  <c r="H58" i="3"/>
  <c r="H57" i="3"/>
  <c r="D52" i="3"/>
  <c r="H55" i="3"/>
  <c r="D51" i="3"/>
  <c r="G54" i="3"/>
  <c r="G53" i="3"/>
  <c r="H52" i="3"/>
  <c r="D49" i="3"/>
  <c r="G51" i="3"/>
  <c r="D48" i="3"/>
  <c r="G50" i="3"/>
  <c r="H49" i="3"/>
  <c r="H48" i="3"/>
  <c r="D5" i="3"/>
  <c r="D8" i="3"/>
  <c r="H15" i="3"/>
  <c r="D27" i="3"/>
  <c r="H39" i="3"/>
  <c r="D30" i="3"/>
  <c r="H38" i="3"/>
  <c r="H37" i="3"/>
  <c r="D32" i="3"/>
  <c r="H35" i="3"/>
  <c r="D31" i="3"/>
  <c r="G34" i="3"/>
  <c r="G33" i="3"/>
  <c r="H32" i="3"/>
  <c r="D29" i="3"/>
  <c r="G31" i="3"/>
  <c r="D28" i="3"/>
  <c r="G30" i="3"/>
  <c r="H29" i="3"/>
  <c r="H28" i="3"/>
  <c r="H17" i="3"/>
  <c r="H16" i="3"/>
  <c r="D10" i="3"/>
  <c r="H13" i="3"/>
  <c r="D9" i="3"/>
  <c r="G11" i="3"/>
  <c r="H10" i="3"/>
  <c r="D7" i="3"/>
  <c r="G9" i="3"/>
  <c r="D6" i="3"/>
  <c r="G8" i="3"/>
  <c r="H7" i="3"/>
  <c r="H6" i="3"/>
  <c r="D11" i="2"/>
  <c r="H17" i="2"/>
  <c r="D9" i="2"/>
  <c r="N11" i="2"/>
  <c r="G12" i="2"/>
  <c r="D10" i="2"/>
  <c r="G11" i="2"/>
  <c r="D26" i="2"/>
  <c r="D32" i="2"/>
  <c r="H38" i="2"/>
  <c r="D29" i="2"/>
  <c r="H37" i="2"/>
  <c r="H36" i="2"/>
  <c r="D31" i="2"/>
  <c r="H34" i="2"/>
  <c r="D30" i="2"/>
  <c r="G33" i="2"/>
  <c r="G32" i="2"/>
  <c r="H31" i="2"/>
  <c r="D28" i="2"/>
  <c r="G30" i="2"/>
  <c r="D27" i="2"/>
  <c r="G29" i="2"/>
  <c r="H28" i="2"/>
  <c r="H27" i="2"/>
  <c r="H16" i="2"/>
  <c r="H13" i="2"/>
  <c r="H10" i="2"/>
  <c r="D7" i="2"/>
  <c r="G9" i="2"/>
  <c r="D6" i="2"/>
  <c r="G8" i="2"/>
  <c r="H7" i="2"/>
  <c r="H6" i="2"/>
  <c r="D30" i="1"/>
  <c r="D31" i="1"/>
  <c r="D27" i="1"/>
  <c r="D33" i="1"/>
  <c r="N13" i="1"/>
  <c r="N14" i="1"/>
  <c r="H39" i="1"/>
  <c r="H38" i="1"/>
  <c r="H37" i="1"/>
  <c r="H35" i="1"/>
  <c r="N11" i="1"/>
  <c r="G34" i="1"/>
  <c r="H32" i="1"/>
  <c r="D29" i="1"/>
  <c r="G31" i="1"/>
  <c r="D28" i="1"/>
  <c r="G30" i="1"/>
  <c r="H29" i="1"/>
  <c r="H28" i="1"/>
  <c r="D11" i="1"/>
  <c r="D5" i="1"/>
  <c r="H17" i="1"/>
  <c r="D8" i="1"/>
  <c r="H16" i="1"/>
  <c r="H15" i="1"/>
  <c r="D10" i="1"/>
  <c r="H13" i="1"/>
  <c r="D9" i="1"/>
  <c r="G12" i="1"/>
  <c r="G11" i="1"/>
  <c r="H10" i="1"/>
  <c r="D7" i="1"/>
  <c r="G9" i="1"/>
  <c r="D6" i="1"/>
  <c r="G8" i="1"/>
  <c r="H7" i="1"/>
  <c r="H6" i="1"/>
</calcChain>
</file>

<file path=xl/sharedStrings.xml><?xml version="1.0" encoding="utf-8"?>
<sst xmlns="http://schemas.openxmlformats.org/spreadsheetml/2006/main" count="397" uniqueCount="141">
  <si>
    <t xml:space="preserve">Compound </t>
  </si>
  <si>
    <t>B3LYP/6-31+G(d,p)/SMD multi explicit water molecules</t>
  </si>
  <si>
    <t>Reaction</t>
  </si>
  <si>
    <t>Gaq</t>
  </si>
  <si>
    <t>au</t>
  </si>
  <si>
    <t>kcal/mol</t>
  </si>
  <si>
    <r>
      <t>p</t>
    </r>
    <r>
      <rPr>
        <i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a</t>
    </r>
  </si>
  <si>
    <r>
      <t>E°</t>
    </r>
    <r>
      <rPr>
        <i/>
        <vertAlign val="subscript"/>
        <sz val="11"/>
        <color theme="1"/>
        <rFont val="Calibri"/>
        <family val="2"/>
        <scheme val="minor"/>
      </rPr>
      <t>ox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(SHE)</t>
    </r>
  </si>
  <si>
    <r>
      <t>E°</t>
    </r>
    <r>
      <rPr>
        <i/>
        <vertAlign val="subscript"/>
        <sz val="11"/>
        <color theme="1"/>
        <rFont val="Calibri"/>
        <family val="2"/>
        <scheme val="minor"/>
      </rPr>
      <t>ox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(Ag/AgCl)</t>
    </r>
  </si>
  <si>
    <t>R</t>
  </si>
  <si>
    <t>T</t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</si>
  <si>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Arial"/>
        <family val="2"/>
      </rPr>
      <t>G(aq)H+</t>
    </r>
  </si>
  <si>
    <t>SHE</t>
  </si>
  <si>
    <t>F</t>
  </si>
  <si>
    <t>Ggas e</t>
  </si>
  <si>
    <t>1/2.303RT</t>
  </si>
  <si>
    <t>(atm-&gt;m/l)</t>
  </si>
  <si>
    <t>Ggas e/F</t>
  </si>
  <si>
    <t>SHE+G(e-)</t>
  </si>
  <si>
    <t>Termodinamic constants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</si>
  <si>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2+.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</si>
  <si>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 xml:space="preserve">2+.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</si>
  <si>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3+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</si>
  <si>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2+.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 xml:space="preserve">3+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</si>
  <si>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+.</t>
    </r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</si>
  <si>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2+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</si>
  <si>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2+.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 xml:space="preserve">+.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</si>
  <si>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 xml:space="preserve">2+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</si>
  <si>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 xml:space="preserve">2+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</si>
  <si>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</si>
  <si>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t>DESDE C6-OH</t>
  </si>
  <si>
    <t>DESDE C5-OH</t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</si>
  <si>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 xml:space="preserve">+.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</si>
  <si>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12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</si>
  <si>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12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+ 2H</t>
    </r>
    <r>
      <rPr>
        <vertAlign val="superscript"/>
        <sz val="11"/>
        <color theme="1"/>
        <rFont val="Calibri"/>
        <family val="2"/>
        <scheme val="minor"/>
      </rPr>
      <t>+</t>
    </r>
  </si>
  <si>
    <t xml:space="preserve">B3LYP/6-31+G(d,p)/SMD </t>
  </si>
  <si>
    <t>B3LYP/6-31+G(d,p)/SMD</t>
  </si>
  <si>
    <t>C17</t>
  </si>
  <si>
    <r>
      <t>C17</t>
    </r>
    <r>
      <rPr>
        <b/>
        <vertAlign val="superscript"/>
        <sz val="11"/>
        <color theme="1"/>
        <rFont val="Calibri"/>
        <family val="2"/>
        <scheme val="minor"/>
      </rPr>
      <t>+.</t>
    </r>
  </si>
  <si>
    <r>
      <t>C17</t>
    </r>
    <r>
      <rPr>
        <b/>
        <vertAlign val="superscript"/>
        <sz val="11"/>
        <color theme="1"/>
        <rFont val="Calibri"/>
        <family val="2"/>
        <scheme val="minor"/>
      </rPr>
      <t>2+</t>
    </r>
  </si>
  <si>
    <r>
      <t>C17</t>
    </r>
    <r>
      <rPr>
        <b/>
        <vertAlign val="superscript"/>
        <sz val="11"/>
        <color theme="1"/>
        <rFont val="Calibri"/>
        <family val="2"/>
        <scheme val="minor"/>
      </rPr>
      <t>.</t>
    </r>
  </si>
  <si>
    <r>
      <t>C17</t>
    </r>
    <r>
      <rPr>
        <b/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</si>
  <si>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 xml:space="preserve">+.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</si>
  <si>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</si>
  <si>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</si>
  <si>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</si>
  <si>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</si>
  <si>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 xml:space="preserve">.-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</si>
  <si>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</si>
  <si>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</si>
  <si>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 xml:space="preserve">+.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</si>
  <si>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i/>
        <sz val="11"/>
        <color theme="1"/>
        <rFont val="Calibri"/>
        <family val="2"/>
        <scheme val="minor"/>
      </rPr>
      <t>E°</t>
    </r>
    <r>
      <rPr>
        <i/>
        <vertAlign val="subscript"/>
        <sz val="11"/>
        <color theme="1"/>
        <rFont val="Calibri"/>
        <family val="2"/>
        <scheme val="minor"/>
      </rPr>
      <t>ox1</t>
    </r>
    <r>
      <rPr>
        <sz val="11"/>
        <color theme="1"/>
        <rFont val="Calibri"/>
        <family val="2"/>
        <scheme val="minor"/>
      </rPr>
      <t xml:space="preserve"> &gt; </t>
    </r>
    <r>
      <rPr>
        <i/>
        <sz val="11"/>
        <color theme="1"/>
        <rFont val="Calibri"/>
        <family val="2"/>
        <scheme val="minor"/>
      </rPr>
      <t>E°</t>
    </r>
    <r>
      <rPr>
        <i/>
        <vertAlign val="subscript"/>
        <sz val="11"/>
        <color theme="1"/>
        <rFont val="Calibri"/>
        <family val="2"/>
        <scheme val="minor"/>
      </rPr>
      <t>ox2</t>
    </r>
  </si>
  <si>
    <r>
      <rPr>
        <i/>
        <sz val="11"/>
        <color theme="1"/>
        <rFont val="Calibri"/>
        <family val="2"/>
        <scheme val="minor"/>
      </rPr>
      <t>E°</t>
    </r>
    <r>
      <rPr>
        <i/>
        <vertAlign val="subscript"/>
        <sz val="11"/>
        <color theme="1"/>
        <rFont val="Calibri"/>
        <family val="2"/>
        <scheme val="minor"/>
      </rPr>
      <t>ox1</t>
    </r>
    <r>
      <rPr>
        <sz val="11"/>
        <color theme="1"/>
        <rFont val="Calibri"/>
        <family val="2"/>
        <scheme val="minor"/>
      </rPr>
      <t xml:space="preserve"> &lt; </t>
    </r>
    <r>
      <rPr>
        <i/>
        <sz val="11"/>
        <color theme="1"/>
        <rFont val="Calibri"/>
        <family val="2"/>
        <scheme val="minor"/>
      </rPr>
      <t>E°</t>
    </r>
    <r>
      <rPr>
        <i/>
        <vertAlign val="subscript"/>
        <sz val="11"/>
        <color theme="1"/>
        <rFont val="Calibri"/>
        <family val="2"/>
        <scheme val="minor"/>
      </rPr>
      <t>ox2</t>
    </r>
  </si>
  <si>
    <t>C172</t>
  </si>
  <si>
    <r>
      <t>C172</t>
    </r>
    <r>
      <rPr>
        <b/>
        <vertAlign val="superscript"/>
        <sz val="11"/>
        <color theme="1"/>
        <rFont val="Calibri"/>
        <family val="2"/>
        <scheme val="minor"/>
      </rPr>
      <t>.</t>
    </r>
  </si>
  <si>
    <r>
      <t>C172</t>
    </r>
    <r>
      <rPr>
        <b/>
        <vertAlign val="superscript"/>
        <sz val="11"/>
        <color theme="1"/>
        <rFont val="Calibri"/>
        <family val="2"/>
        <scheme val="minor"/>
      </rPr>
      <t>+</t>
    </r>
  </si>
  <si>
    <r>
      <t>C172</t>
    </r>
    <r>
      <rPr>
        <b/>
        <vertAlign val="superscript"/>
        <sz val="11"/>
        <color theme="1"/>
        <rFont val="Calibri"/>
        <family val="2"/>
        <scheme val="minor"/>
      </rPr>
      <t>.-</t>
    </r>
  </si>
  <si>
    <r>
      <t>C172</t>
    </r>
    <r>
      <rPr>
        <b/>
        <vertAlign val="superscript"/>
        <sz val="11"/>
        <color theme="1"/>
        <rFont val="Calibri"/>
        <family val="2"/>
        <scheme val="minor"/>
      </rPr>
      <t>0</t>
    </r>
  </si>
  <si>
    <r>
      <rPr>
        <b/>
        <sz val="11"/>
        <color theme="1"/>
        <rFont val="Calibri"/>
        <family val="2"/>
        <scheme val="minor"/>
      </rPr>
      <t>C172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</si>
  <si>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</si>
  <si>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.-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</si>
  <si>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</si>
  <si>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</si>
  <si>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.2-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</si>
  <si>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.2-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</si>
  <si>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.-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</si>
  <si>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t>pKa</t>
  </si>
  <si>
    <t>C1715</t>
  </si>
  <si>
    <r>
      <t>C1715</t>
    </r>
    <r>
      <rPr>
        <b/>
        <vertAlign val="superscript"/>
        <sz val="11"/>
        <color theme="1"/>
        <rFont val="Calibri"/>
        <family val="2"/>
        <scheme val="minor"/>
      </rPr>
      <t>.</t>
    </r>
  </si>
  <si>
    <r>
      <t>C1715</t>
    </r>
    <r>
      <rPr>
        <b/>
        <vertAlign val="superscript"/>
        <sz val="11"/>
        <color theme="1"/>
        <rFont val="Calibri"/>
        <family val="2"/>
        <scheme val="minor"/>
      </rPr>
      <t>+</t>
    </r>
  </si>
  <si>
    <r>
      <t>C1715</t>
    </r>
    <r>
      <rPr>
        <b/>
        <vertAlign val="superscript"/>
        <sz val="11"/>
        <color theme="1"/>
        <rFont val="Calibri"/>
        <family val="2"/>
        <scheme val="minor"/>
      </rPr>
      <t>.-</t>
    </r>
  </si>
  <si>
    <r>
      <t>C1715</t>
    </r>
    <r>
      <rPr>
        <b/>
        <vertAlign val="superscript"/>
        <sz val="11"/>
        <color theme="1"/>
        <rFont val="Calibri"/>
        <family val="2"/>
        <scheme val="minor"/>
      </rPr>
      <t>0</t>
    </r>
  </si>
  <si>
    <r>
      <rPr>
        <b/>
        <sz val="11"/>
        <color theme="1"/>
        <rFont val="Calibri"/>
        <family val="2"/>
        <scheme val="minor"/>
      </rPr>
      <t>C1715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</si>
  <si>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</si>
  <si>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 xml:space="preserve">.-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</si>
  <si>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</si>
  <si>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</si>
  <si>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 xml:space="preserve">.2-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</si>
  <si>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</si>
  <si>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>.2-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</si>
  <si>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C1715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 xml:space="preserve">.-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</si>
  <si>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i/>
        <sz val="11"/>
        <color theme="1"/>
        <rFont val="Calibri"/>
        <family val="2"/>
        <scheme val="minor"/>
      </rPr>
      <t>E°</t>
    </r>
    <r>
      <rPr>
        <i/>
        <vertAlign val="subscript"/>
        <sz val="11"/>
        <color theme="1"/>
        <rFont val="Calibri"/>
        <family val="2"/>
        <scheme val="minor"/>
      </rPr>
      <t>ox1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E°</t>
    </r>
    <r>
      <rPr>
        <i/>
        <vertAlign val="subscript"/>
        <sz val="11"/>
        <color theme="1"/>
        <rFont val="Calibri"/>
        <family val="2"/>
        <scheme val="minor"/>
      </rPr>
      <t>ox2</t>
    </r>
  </si>
  <si>
    <t>ΔG(aq)H+</t>
  </si>
  <si>
    <t>C17215</t>
  </si>
  <si>
    <r>
      <t>C17215</t>
    </r>
    <r>
      <rPr>
        <b/>
        <vertAlign val="superscript"/>
        <sz val="11"/>
        <color theme="1"/>
        <rFont val="Calibri"/>
        <family val="2"/>
        <scheme val="minor"/>
      </rPr>
      <t>.-</t>
    </r>
  </si>
  <si>
    <r>
      <t>C17215</t>
    </r>
    <r>
      <rPr>
        <b/>
        <vertAlign val="superscript"/>
        <sz val="11"/>
        <color theme="1"/>
        <rFont val="Calibri"/>
        <family val="2"/>
        <scheme val="minor"/>
      </rPr>
      <t>0</t>
    </r>
  </si>
  <si>
    <r>
      <t>C17215</t>
    </r>
    <r>
      <rPr>
        <b/>
        <vertAlign val="superscript"/>
        <sz val="11"/>
        <color theme="1"/>
        <rFont val="Calibri"/>
        <family val="2"/>
        <scheme val="minor"/>
      </rPr>
      <t>.2-</t>
    </r>
  </si>
  <si>
    <r>
      <t>C17215</t>
    </r>
    <r>
      <rPr>
        <b/>
        <vertAlign val="superscript"/>
        <sz val="11"/>
        <color theme="1"/>
        <rFont val="Calibri"/>
        <family val="2"/>
        <scheme val="minor"/>
      </rPr>
      <t>1-</t>
    </r>
  </si>
  <si>
    <r>
      <rPr>
        <b/>
        <sz val="11"/>
        <color theme="1"/>
        <rFont val="Calibri"/>
        <family val="2"/>
        <scheme val="minor"/>
      </rPr>
      <t>C17215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.-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</si>
  <si>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</si>
  <si>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.2-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</si>
  <si>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1-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</si>
  <si>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.2-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1-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</si>
  <si>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.2-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.3-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</si>
  <si>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1-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</si>
  <si>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.3-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</si>
  <si>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C17215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.2-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</si>
  <si>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t>C17215OH6</t>
  </si>
  <si>
    <r>
      <rPr>
        <b/>
        <sz val="11"/>
        <color theme="1"/>
        <rFont val="Calibri"/>
        <family val="2"/>
        <scheme val="minor"/>
      </rPr>
      <t>C17215OH6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.2-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</si>
  <si>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C17215OH6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 xml:space="preserve">.3-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</si>
  <si>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C17215OH6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C17215Q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</si>
  <si>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</si>
  <si>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t>2</t>
    </r>
    <r>
      <rPr>
        <b/>
        <vertAlign val="superscript"/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</si>
  <si>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2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</si>
  <si>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2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+ 2H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</si>
  <si>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2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</si>
  <si>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2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2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</si>
  <si>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>--&gt; 2</t>
    </r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</si>
  <si>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--&gt; 2</t>
    </r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</si>
  <si>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2C172</t>
    </r>
    <r>
      <rPr>
        <b/>
        <vertAlign val="superscript"/>
        <sz val="11"/>
        <color theme="1"/>
        <rFont val="Calibri"/>
        <family val="2"/>
        <scheme val="minor"/>
      </rPr>
      <t>.2-</t>
    </r>
    <r>
      <rPr>
        <sz val="11"/>
        <color theme="1"/>
        <rFont val="Calibri"/>
        <family val="2"/>
        <scheme val="minor"/>
      </rPr>
      <t>--&gt; 2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</si>
  <si>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--&gt; 2</t>
    </r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</si>
  <si>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t>C1715DC</t>
  </si>
  <si>
    <r>
      <t>C1715DC</t>
    </r>
    <r>
      <rPr>
        <b/>
        <vertAlign val="superscript"/>
        <sz val="11"/>
        <color theme="1"/>
        <rFont val="Calibri"/>
        <family val="2"/>
        <scheme val="minor"/>
      </rPr>
      <t>.2-</t>
    </r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</si>
  <si>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C172DC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</si>
  <si>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C172DC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+ 2H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</si>
  <si>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C1715</t>
    </r>
    <r>
      <rPr>
        <b/>
        <vertAlign val="superscript"/>
        <sz val="11"/>
        <color theme="1"/>
        <rFont val="Calibri"/>
        <family val="2"/>
        <scheme val="minor"/>
      </rPr>
      <t>.-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C1715DC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</si>
  <si>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C1715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C1715DC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+ 2H</t>
    </r>
    <r>
      <rPr>
        <vertAlign val="superscript"/>
        <sz val="11"/>
        <color theme="1"/>
        <rFont val="Calibri"/>
        <family val="2"/>
        <scheme val="minor"/>
      </rPr>
      <t>+</t>
    </r>
  </si>
  <si>
    <r>
      <t>C17DC</t>
    </r>
    <r>
      <rPr>
        <b/>
        <vertAlign val="superscript"/>
        <sz val="11"/>
        <color theme="1"/>
        <rFont val="Calibri"/>
        <family val="2"/>
        <scheme val="minor"/>
      </rPr>
      <t>.-</t>
    </r>
  </si>
  <si>
    <t>C17DC</t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</si>
  <si>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C17DC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</si>
  <si>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C17DC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+ 2H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</si>
  <si>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C17DC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</si>
  <si>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t>C17215DC</t>
  </si>
  <si>
    <r>
      <t>C17215DC</t>
    </r>
    <r>
      <rPr>
        <b/>
        <vertAlign val="superscript"/>
        <sz val="11"/>
        <color theme="1"/>
        <rFont val="Calibri"/>
        <family val="2"/>
        <scheme val="minor"/>
      </rPr>
      <t>.3-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</si>
  <si>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.2-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C17215DC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</si>
  <si>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C17215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C17215DC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+ 2H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</si>
  <si>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C17215</t>
    </r>
    <r>
      <rPr>
        <b/>
        <vertAlign val="superscript"/>
        <sz val="11"/>
        <color theme="1"/>
        <rFont val="Calibri"/>
        <family val="2"/>
        <scheme val="minor"/>
      </rPr>
      <t>.2-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C17215DC</t>
    </r>
    <r>
      <rPr>
        <b/>
        <vertAlign val="superscript"/>
        <sz val="11"/>
        <color theme="1"/>
        <rFont val="Calibri"/>
        <family val="2"/>
        <scheme val="minor"/>
      </rPr>
      <t xml:space="preserve">.3-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</si>
  <si>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t>C17215OH5</t>
    </r>
    <r>
      <rPr>
        <b/>
        <vertAlign val="superscript"/>
        <sz val="11"/>
        <color theme="1"/>
        <rFont val="Calibri"/>
        <family val="2"/>
        <scheme val="minor"/>
      </rPr>
      <t>.2-</t>
    </r>
  </si>
  <si>
    <r>
      <t>C17215OH6</t>
    </r>
    <r>
      <rPr>
        <b/>
        <vertAlign val="superscript"/>
        <sz val="11"/>
        <color theme="1"/>
        <rFont val="Calibri"/>
        <family val="2"/>
        <scheme val="minor"/>
      </rPr>
      <t>.2-</t>
    </r>
  </si>
  <si>
    <r>
      <rPr>
        <b/>
        <sz val="11"/>
        <color theme="1"/>
        <rFont val="Calibri"/>
        <family val="2"/>
        <scheme val="minor"/>
      </rPr>
      <t>C17215OH6</t>
    </r>
    <r>
      <rPr>
        <sz val="11"/>
        <color theme="1"/>
        <rFont val="Calibri"/>
        <family val="2"/>
        <scheme val="minor"/>
      </rPr>
      <t xml:space="preserve"> --&gt; </t>
    </r>
    <r>
      <rPr>
        <b/>
        <sz val="11"/>
        <color theme="1"/>
        <rFont val="Calibri"/>
        <family val="2"/>
        <scheme val="minor"/>
      </rPr>
      <t>C17215OH6</t>
    </r>
    <r>
      <rPr>
        <b/>
        <vertAlign val="superscript"/>
        <sz val="11"/>
        <color theme="1"/>
        <rFont val="Calibri"/>
        <family val="2"/>
        <scheme val="minor"/>
      </rPr>
      <t xml:space="preserve">.2-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</si>
  <si>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C17215OH5</t>
    </r>
    <r>
      <rPr>
        <b/>
        <vertAlign val="superscript"/>
        <sz val="11"/>
        <color theme="1"/>
        <rFont val="Calibri"/>
        <family val="2"/>
        <scheme val="minor"/>
      </rPr>
      <t>.2-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C17215OH5</t>
    </r>
    <r>
      <rPr>
        <b/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e</t>
    </r>
    <r>
      <rPr>
        <vertAlign val="superscript"/>
        <sz val="11"/>
        <color theme="1"/>
        <rFont val="Calibri"/>
        <family val="2"/>
        <scheme val="minor"/>
      </rPr>
      <t>-</t>
    </r>
  </si>
  <si>
    <r>
      <t>C17215OH5</t>
    </r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</si>
  <si>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sz val="11"/>
        <color theme="1"/>
        <rFont val="Calibri"/>
        <family val="2"/>
        <scheme val="minor"/>
      </rPr>
      <t>C17215OH5</t>
    </r>
    <r>
      <rPr>
        <b/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C17215DC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</si>
  <si>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t>C17215OH5DC</t>
    </r>
    <r>
      <rPr>
        <b/>
        <vertAlign val="superscript"/>
        <sz val="11"/>
        <color theme="1"/>
        <rFont val="Calibri"/>
        <family val="2"/>
        <scheme val="minor"/>
      </rPr>
      <t>.3-</t>
    </r>
  </si>
  <si>
    <r>
      <rPr>
        <b/>
        <sz val="11"/>
        <color theme="1"/>
        <rFont val="Calibri"/>
        <family val="2"/>
        <scheme val="minor"/>
      </rPr>
      <t>C17215OH5</t>
    </r>
    <r>
      <rPr>
        <b/>
        <vertAlign val="superscript"/>
        <sz val="11"/>
        <color theme="1"/>
        <rFont val="Calibri"/>
        <family val="2"/>
        <scheme val="minor"/>
      </rPr>
      <t>.2-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C17215OH5</t>
    </r>
    <r>
      <rPr>
        <b/>
        <vertAlign val="superscript"/>
        <sz val="11"/>
        <color theme="1"/>
        <rFont val="Calibri"/>
        <family val="2"/>
        <scheme val="minor"/>
      </rPr>
      <t xml:space="preserve">.3-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</si>
  <si>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>+.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2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</si>
  <si>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1</t>
    </r>
    <r>
      <rPr>
        <b/>
        <vertAlign val="superscript"/>
        <sz val="11"/>
        <color theme="1"/>
        <rFont val="Calibri"/>
        <family val="2"/>
        <scheme val="minor"/>
      </rPr>
      <t xml:space="preserve">2+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</si>
  <si>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r>
      <t>C172DC</t>
    </r>
    <r>
      <rPr>
        <b/>
        <vertAlign val="superscript"/>
        <sz val="11"/>
        <color theme="1"/>
        <rFont val="Calibri"/>
        <family val="2"/>
        <scheme val="minor"/>
      </rPr>
      <t>.2-</t>
    </r>
  </si>
  <si>
    <t>C172DC</t>
  </si>
  <si>
    <r>
      <rPr>
        <b/>
        <sz val="11"/>
        <color theme="1"/>
        <rFont val="Calibri"/>
        <family val="2"/>
        <scheme val="minor"/>
      </rPr>
      <t>C172</t>
    </r>
    <r>
      <rPr>
        <b/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--&gt; </t>
    </r>
    <r>
      <rPr>
        <b/>
        <sz val="11"/>
        <color theme="1"/>
        <rFont val="Calibri"/>
        <family val="2"/>
        <scheme val="minor"/>
      </rPr>
      <t>C172DC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 H</t>
    </r>
    <r>
      <rPr>
        <vertAlign val="superscript"/>
        <sz val="11"/>
        <color theme="1"/>
        <rFont val="Calibri"/>
        <family val="2"/>
        <scheme val="minor"/>
      </rPr>
      <t>+</t>
    </r>
  </si>
  <si>
    <t>SHE -&gt; Ag/AgCl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</si>
</sst>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00"/>
    <numFmt numFmtId="165" formatCode="0.0000"/>
    <numFmt numFmtId="166" formatCode="0.000"/>
    <numFmt numFmtId="167" formatCode="#,##0.0000000"/>
    <numFmt numFmtId="168" formatCode="#,##0.000000"/>
    <numFmt numFmtId="169" formatCode="0.000000"/>
    <numFmt numFmtId="170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Verdana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11" fillId="0" borderId="0" applyNumberFormat="0" applyFill="0" applyBorder="0" applyProtection="0">
      <alignment vertical="top" wrapText="1"/>
    </xf>
    <xf numFmtId="0" fontId="12" fillId="0" borderId="0"/>
    <xf numFmtId="0" fontId="1" fillId="0" borderId="0"/>
    <xf numFmtId="0" fontId="13" fillId="0" borderId="0" applyNumberFormat="0" applyFill="0" applyBorder="0" applyProtection="0"/>
    <xf numFmtId="9" fontId="13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Protection="0">
      <alignment vertical="top" wrapText="1"/>
    </xf>
    <xf numFmtId="0" fontId="1" fillId="0" borderId="0"/>
    <xf numFmtId="0" fontId="13" fillId="0" borderId="0" applyNumberFormat="0" applyFill="0" applyBorder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Protection="0">
      <alignment vertical="top" wrapText="1"/>
    </xf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Fill="1" applyBorder="1" applyAlignment="1">
      <alignment horizontal="center" wrapText="1"/>
    </xf>
    <xf numFmtId="166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67" fontId="1" fillId="0" borderId="0" xfId="1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 wrapText="1"/>
    </xf>
    <xf numFmtId="164" fontId="10" fillId="0" borderId="0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Font="1"/>
    <xf numFmtId="2" fontId="10" fillId="0" borderId="0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169" fontId="10" fillId="0" borderId="0" xfId="2" applyNumberFormat="1" applyFont="1" applyFill="1" applyBorder="1" applyAlignment="1">
      <alignment horizontal="center" wrapText="1"/>
    </xf>
    <xf numFmtId="169" fontId="10" fillId="0" borderId="0" xfId="2" applyNumberFormat="1" applyFont="1" applyBorder="1" applyAlignment="1">
      <alignment horizontal="center" wrapText="1"/>
    </xf>
    <xf numFmtId="168" fontId="10" fillId="0" borderId="0" xfId="2" applyNumberFormat="1" applyFont="1" applyBorder="1" applyAlignment="1">
      <alignment horizontal="center" wrapText="1"/>
    </xf>
    <xf numFmtId="168" fontId="1" fillId="0" borderId="0" xfId="4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164" fontId="10" fillId="0" borderId="0" xfId="14" applyNumberFormat="1" applyFont="1" applyFill="1" applyBorder="1" applyAlignment="1">
      <alignment horizontal="center" wrapText="1"/>
    </xf>
    <xf numFmtId="0" fontId="0" fillId="0" borderId="0" xfId="0" applyFill="1"/>
    <xf numFmtId="169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" fontId="10" fillId="0" borderId="0" xfId="0" applyNumberFormat="1" applyFont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0" xfId="0" applyFont="1"/>
    <xf numFmtId="2" fontId="10" fillId="0" borderId="0" xfId="0" applyNumberFormat="1" applyFont="1" applyFill="1" applyBorder="1" applyAlignment="1">
      <alignment horizontal="center" wrapText="1"/>
    </xf>
    <xf numFmtId="169" fontId="10" fillId="0" borderId="0" xfId="2" applyNumberFormat="1" applyFont="1" applyBorder="1" applyAlignment="1">
      <alignment horizontal="center" wrapText="1"/>
    </xf>
    <xf numFmtId="164" fontId="10" fillId="0" borderId="0" xfId="23" applyNumberFormat="1" applyFont="1" applyBorder="1" applyAlignment="1">
      <alignment horizontal="center" wrapText="1"/>
    </xf>
    <xf numFmtId="0" fontId="0" fillId="0" borderId="0" xfId="0" applyFont="1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1" fontId="0" fillId="0" borderId="0" xfId="0" applyNumberFormat="1" applyBorder="1"/>
    <xf numFmtId="169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2" fillId="0" borderId="0" xfId="0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" fontId="10" fillId="0" borderId="0" xfId="0" applyNumberFormat="1" applyFont="1" applyFill="1" applyBorder="1" applyAlignment="1">
      <alignment horizontal="center" wrapText="1"/>
    </xf>
    <xf numFmtId="2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Border="1" applyAlignment="1">
      <alignment horizontal="center"/>
    </xf>
  </cellXfs>
  <cellStyles count="24">
    <cellStyle name="Normal" xfId="0" builtinId="0"/>
    <cellStyle name="Normal 10" xfId="13"/>
    <cellStyle name="Normal 10 2" xfId="22"/>
    <cellStyle name="Normal 11" xfId="14"/>
    <cellStyle name="Normal 11 2" xfId="23"/>
    <cellStyle name="Normal 12" xfId="2"/>
    <cellStyle name="Normal 2" xfId="3"/>
    <cellStyle name="Normal 3" xfId="7"/>
    <cellStyle name="Normal 4" xfId="5"/>
    <cellStyle name="Normal 4 2" xfId="8"/>
    <cellStyle name="Normal 4 2 2" xfId="16"/>
    <cellStyle name="Normal 5" xfId="4"/>
    <cellStyle name="Normal 5 2" xfId="15"/>
    <cellStyle name="Normal 6" xfId="10"/>
    <cellStyle name="Normal 6 2" xfId="18"/>
    <cellStyle name="Normal 7" xfId="11"/>
    <cellStyle name="Normal 7 2" xfId="19"/>
    <cellStyle name="Normal 8" xfId="1"/>
    <cellStyle name="Normal 8 2" xfId="20"/>
    <cellStyle name="Normal 9" xfId="12"/>
    <cellStyle name="Normal 9 2" xfId="21"/>
    <cellStyle name="Porcentaje 2" xfId="6"/>
    <cellStyle name="Porcentaje 2 2" xfId="9"/>
    <cellStyle name="Porcentaje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</xdr:row>
          <xdr:rowOff>0</xdr:rowOff>
        </xdr:from>
        <xdr:to>
          <xdr:col>11</xdr:col>
          <xdr:colOff>609600</xdr:colOff>
          <xdr:row>21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24</xdr:row>
          <xdr:rowOff>9525</xdr:rowOff>
        </xdr:from>
        <xdr:to>
          <xdr:col>11</xdr:col>
          <xdr:colOff>542925</xdr:colOff>
          <xdr:row>43</xdr:row>
          <xdr:rowOff>9525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9525</xdr:rowOff>
        </xdr:from>
        <xdr:to>
          <xdr:col>11</xdr:col>
          <xdr:colOff>942975</xdr:colOff>
          <xdr:row>21</xdr:row>
          <xdr:rowOff>47625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22</xdr:row>
          <xdr:rowOff>142875</xdr:rowOff>
        </xdr:from>
        <xdr:to>
          <xdr:col>11</xdr:col>
          <xdr:colOff>1095375</xdr:colOff>
          <xdr:row>42</xdr:row>
          <xdr:rowOff>152400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123825</xdr:rowOff>
        </xdr:from>
        <xdr:to>
          <xdr:col>11</xdr:col>
          <xdr:colOff>552450</xdr:colOff>
          <xdr:row>18</xdr:row>
          <xdr:rowOff>161925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41</xdr:row>
          <xdr:rowOff>123825</xdr:rowOff>
        </xdr:from>
        <xdr:to>
          <xdr:col>12</xdr:col>
          <xdr:colOff>28575</xdr:colOff>
          <xdr:row>61</xdr:row>
          <xdr:rowOff>133350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</xdr:row>
          <xdr:rowOff>9525</xdr:rowOff>
        </xdr:from>
        <xdr:to>
          <xdr:col>11</xdr:col>
          <xdr:colOff>714375</xdr:colOff>
          <xdr:row>20</xdr:row>
          <xdr:rowOff>47625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</xdr:row>
          <xdr:rowOff>76200</xdr:rowOff>
        </xdr:from>
        <xdr:to>
          <xdr:col>11</xdr:col>
          <xdr:colOff>685800</xdr:colOff>
          <xdr:row>19</xdr:row>
          <xdr:rowOff>123825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8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7"/>
  <sheetViews>
    <sheetView topLeftCell="D1" workbookViewId="0">
      <selection activeCell="M15" sqref="M15:N15"/>
    </sheetView>
  </sheetViews>
  <sheetFormatPr baseColWidth="10" defaultRowHeight="15" x14ac:dyDescent="0.25"/>
  <cols>
    <col min="1" max="1" width="13.42578125" customWidth="1"/>
    <col min="2" max="2" width="11.42578125" style="1"/>
    <col min="3" max="3" width="16.5703125" customWidth="1"/>
    <col min="4" max="4" width="14.85546875" bestFit="1" customWidth="1"/>
    <col min="5" max="5" width="16.42578125" customWidth="1"/>
    <col min="6" max="6" width="15.85546875" style="1" customWidth="1"/>
    <col min="9" max="12" width="16" customWidth="1"/>
    <col min="13" max="13" width="19" customWidth="1"/>
    <col min="14" max="14" width="16.7109375" customWidth="1"/>
  </cols>
  <sheetData>
    <row r="1" spans="1:14" x14ac:dyDescent="0.25">
      <c r="A1" s="61" t="s">
        <v>1</v>
      </c>
      <c r="B1" s="61"/>
      <c r="C1" s="61"/>
      <c r="D1" s="61"/>
      <c r="E1" s="61"/>
      <c r="F1" s="61"/>
      <c r="G1" s="61"/>
      <c r="H1" s="61"/>
      <c r="I1" s="61"/>
      <c r="J1" s="7"/>
      <c r="K1" s="7"/>
    </row>
    <row r="2" spans="1:14" x14ac:dyDescent="0.25">
      <c r="A2" s="62"/>
      <c r="B2" s="62"/>
      <c r="C2" s="62"/>
      <c r="D2" s="62"/>
      <c r="E2" s="62"/>
      <c r="F2" s="62"/>
      <c r="G2" s="62"/>
      <c r="H2" s="62"/>
      <c r="I2" s="62"/>
      <c r="J2" s="7"/>
      <c r="K2" s="7"/>
    </row>
    <row r="3" spans="1:14" x14ac:dyDescent="0.25">
      <c r="C3" s="62" t="s">
        <v>3</v>
      </c>
      <c r="D3" s="62"/>
      <c r="E3" s="7"/>
      <c r="M3" s="61" t="s">
        <v>19</v>
      </c>
      <c r="N3" s="61"/>
    </row>
    <row r="4" spans="1:14" ht="18" x14ac:dyDescent="0.35">
      <c r="B4" s="3" t="s">
        <v>0</v>
      </c>
      <c r="C4" s="14" t="s">
        <v>4</v>
      </c>
      <c r="D4" s="14" t="s">
        <v>5</v>
      </c>
      <c r="E4" s="7"/>
      <c r="F4" s="3" t="s">
        <v>2</v>
      </c>
      <c r="G4" s="5" t="s">
        <v>6</v>
      </c>
      <c r="H4" s="6" t="s">
        <v>7</v>
      </c>
      <c r="I4" s="6" t="s">
        <v>8</v>
      </c>
      <c r="J4" s="4"/>
      <c r="K4" s="4"/>
      <c r="M4" s="62"/>
      <c r="N4" s="62"/>
    </row>
    <row r="5" spans="1:14" x14ac:dyDescent="0.25">
      <c r="B5" s="13">
        <v>1</v>
      </c>
      <c r="C5" s="15">
        <v>-1865.78908</v>
      </c>
      <c r="D5" s="16">
        <f>C5*627.5095</f>
        <v>-1170800.37269626</v>
      </c>
      <c r="M5" s="8" t="s">
        <v>9</v>
      </c>
      <c r="N5" s="9">
        <v>1.9858779999999999E-3</v>
      </c>
    </row>
    <row r="6" spans="1:14" ht="17.25" x14ac:dyDescent="0.25">
      <c r="B6" s="13" t="s">
        <v>20</v>
      </c>
      <c r="C6" s="17">
        <v>-1865.6067680000001</v>
      </c>
      <c r="D6" s="16">
        <f>C6*627.5095</f>
        <v>-1170685.9701842961</v>
      </c>
      <c r="F6" s="1" t="s">
        <v>21</v>
      </c>
      <c r="G6" s="21"/>
      <c r="H6" s="22">
        <f>-(D5-D6)/$N$9-$N$14</f>
        <v>0.64240374260489386</v>
      </c>
      <c r="I6" s="22">
        <f>H6-$N$15</f>
        <v>0.44540374260489385</v>
      </c>
      <c r="J6" s="12"/>
      <c r="K6" s="12"/>
      <c r="M6" s="8" t="s">
        <v>10</v>
      </c>
      <c r="N6" s="9">
        <v>298.14999999999998</v>
      </c>
    </row>
    <row r="7" spans="1:14" ht="17.25" x14ac:dyDescent="0.25">
      <c r="B7" s="13" t="s">
        <v>22</v>
      </c>
      <c r="C7" s="18">
        <v>-1865.401439</v>
      </c>
      <c r="D7" s="16">
        <f>C7*627.5095</f>
        <v>-1170557.1242861706</v>
      </c>
      <c r="F7" s="1" t="s">
        <v>23</v>
      </c>
      <c r="G7" s="21"/>
      <c r="H7" s="22">
        <f>-(D6-D7)/$N$9-$N$14</f>
        <v>1.2687330756424773</v>
      </c>
      <c r="I7" s="41">
        <f t="shared" ref="I7:I19" si="0">H7-$N$15</f>
        <v>1.0717330756424772</v>
      </c>
      <c r="J7" s="12"/>
      <c r="K7" s="12"/>
      <c r="M7" s="8" t="s">
        <v>11</v>
      </c>
      <c r="N7" s="9">
        <v>-270.29000000000002</v>
      </c>
    </row>
    <row r="8" spans="1:14" ht="17.25" x14ac:dyDescent="0.25">
      <c r="A8" s="2" t="s">
        <v>31</v>
      </c>
      <c r="B8" s="23" t="s">
        <v>24</v>
      </c>
      <c r="C8" s="19">
        <v>-1865.178443</v>
      </c>
      <c r="D8" s="16">
        <f t="shared" ref="D8:D11" si="1">C8*627.5095</f>
        <v>-1170417.1921777085</v>
      </c>
      <c r="F8" s="1" t="s">
        <v>26</v>
      </c>
      <c r="G8" s="22">
        <f>(D8-D6+$N$7)*$N$11</f>
        <v>-1.1088392302996204</v>
      </c>
      <c r="H8" s="21"/>
      <c r="I8" s="41"/>
      <c r="M8" s="8" t="s">
        <v>12</v>
      </c>
      <c r="N8" s="9">
        <v>4.2809999999999997</v>
      </c>
    </row>
    <row r="9" spans="1:14" ht="17.25" x14ac:dyDescent="0.25">
      <c r="B9" s="23" t="s">
        <v>25</v>
      </c>
      <c r="C9" s="19">
        <v>-1864.9944740000001</v>
      </c>
      <c r="D9" s="16">
        <f t="shared" si="1"/>
        <v>-1170301.7498825029</v>
      </c>
      <c r="F9" s="1" t="s">
        <v>27</v>
      </c>
      <c r="G9" s="22">
        <f>(D9-D7+$N$7)*$N$11</f>
        <v>-10.938538634806411</v>
      </c>
      <c r="H9" s="21"/>
      <c r="I9" s="41"/>
      <c r="M9" s="8" t="s">
        <v>13</v>
      </c>
      <c r="N9" s="9">
        <v>23.060369999999999</v>
      </c>
    </row>
    <row r="10" spans="1:14" ht="17.25" x14ac:dyDescent="0.25">
      <c r="B10" s="24" t="s">
        <v>102</v>
      </c>
      <c r="C10" s="19">
        <v>-1864.730922</v>
      </c>
      <c r="D10" s="16">
        <f t="shared" si="1"/>
        <v>-1170136.3684987589</v>
      </c>
      <c r="F10" s="1" t="s">
        <v>28</v>
      </c>
      <c r="G10" s="21"/>
      <c r="H10" s="22">
        <f>-(D8-D9)/$N$9-$N$14</f>
        <v>0.68749335919356724</v>
      </c>
      <c r="I10" s="41">
        <f t="shared" si="0"/>
        <v>0.49049335919356724</v>
      </c>
      <c r="M10" s="8" t="s">
        <v>14</v>
      </c>
      <c r="N10" s="9">
        <v>-0.86699999999999999</v>
      </c>
    </row>
    <row r="11" spans="1:14" ht="17.25" x14ac:dyDescent="0.25">
      <c r="B11" s="13">
        <v>2</v>
      </c>
      <c r="C11" s="19">
        <v>-1864.5556329999999</v>
      </c>
      <c r="D11" s="16">
        <f t="shared" si="1"/>
        <v>-1170026.3729860135</v>
      </c>
      <c r="F11" s="1" t="s">
        <v>135</v>
      </c>
      <c r="G11" s="22">
        <f>(D10-D8+$N$7)*$N$11</f>
        <v>7.7250048599800047</v>
      </c>
      <c r="H11" s="21"/>
      <c r="I11" s="41"/>
      <c r="M11" s="8" t="s">
        <v>15</v>
      </c>
      <c r="N11" s="11">
        <f>1/(2.303*N5*N6)</f>
        <v>0.73336247449067871</v>
      </c>
    </row>
    <row r="12" spans="1:14" ht="17.25" x14ac:dyDescent="0.25">
      <c r="F12" s="1" t="s">
        <v>105</v>
      </c>
      <c r="G12" s="41">
        <f>(D11-D9+$N$7)*$N$11</f>
        <v>3.7305389969528169</v>
      </c>
      <c r="H12" s="21"/>
      <c r="I12" s="41"/>
      <c r="M12" s="8" t="s">
        <v>16</v>
      </c>
      <c r="N12" s="9">
        <v>1.89</v>
      </c>
    </row>
    <row r="13" spans="1:14" ht="17.25" x14ac:dyDescent="0.25">
      <c r="F13" s="1" t="s">
        <v>106</v>
      </c>
      <c r="G13" s="44"/>
      <c r="H13" s="22">
        <f>-(D10-D11)/$N$9-$N$14</f>
        <v>0.45129669538446926</v>
      </c>
      <c r="I13" s="41">
        <f t="shared" si="0"/>
        <v>0.25429669538446925</v>
      </c>
      <c r="M13" s="8" t="s">
        <v>17</v>
      </c>
      <c r="N13" s="10">
        <f>N10/N9</f>
        <v>-3.7596968305365443E-2</v>
      </c>
    </row>
    <row r="14" spans="1:14" x14ac:dyDescent="0.25">
      <c r="I14" s="41"/>
      <c r="M14" s="8" t="s">
        <v>18</v>
      </c>
      <c r="N14" s="11">
        <f>N8-N13</f>
        <v>4.3185969683053651</v>
      </c>
    </row>
    <row r="15" spans="1:14" ht="17.25" x14ac:dyDescent="0.25">
      <c r="F15" s="1" t="s">
        <v>32</v>
      </c>
      <c r="H15" s="22">
        <f>-(D5-D8-$N$7)/$N$9-$N$14</f>
        <v>0.57683699704283953</v>
      </c>
      <c r="I15" s="41">
        <f t="shared" si="0"/>
        <v>0.37983699704283952</v>
      </c>
      <c r="M15" s="8" t="s">
        <v>140</v>
      </c>
      <c r="N15" s="11">
        <v>0.19700000000000001</v>
      </c>
    </row>
    <row r="16" spans="1:14" ht="17.25" x14ac:dyDescent="0.25">
      <c r="F16" s="1" t="s">
        <v>103</v>
      </c>
      <c r="H16" s="22">
        <f>-(D8-D11-$N$7)/$N$9-$N$14</f>
        <v>0.90808376990300399</v>
      </c>
      <c r="I16" s="41">
        <f t="shared" si="0"/>
        <v>0.71108376990300393</v>
      </c>
      <c r="M16" s="8"/>
    </row>
    <row r="17" spans="1:14" ht="17.25" x14ac:dyDescent="0.25">
      <c r="F17" s="1" t="s">
        <v>104</v>
      </c>
      <c r="H17" s="22">
        <f>-(D5-D11-(2*$N$7))/(2*$N$9)-$N$14</f>
        <v>0.74246038347292131</v>
      </c>
      <c r="I17" s="41">
        <f t="shared" si="0"/>
        <v>0.54546038347292125</v>
      </c>
      <c r="M17" s="8"/>
      <c r="N17" s="11"/>
    </row>
    <row r="18" spans="1:14" x14ac:dyDescent="0.25">
      <c r="G18" s="21"/>
      <c r="H18" s="21"/>
      <c r="I18" s="41"/>
    </row>
    <row r="19" spans="1:14" ht="17.25" x14ac:dyDescent="0.25">
      <c r="F19" s="37" t="s">
        <v>136</v>
      </c>
      <c r="G19" s="21"/>
      <c r="H19" s="41">
        <f>-(D5-D9-($N$7))/(2*$N$9)-$N$14</f>
        <v>0.63216517811820339</v>
      </c>
      <c r="I19" s="41">
        <f t="shared" si="0"/>
        <v>0.43516517811820338</v>
      </c>
    </row>
    <row r="23" spans="1:14" x14ac:dyDescent="0.25">
      <c r="A23" s="61" t="s">
        <v>36</v>
      </c>
      <c r="B23" s="61"/>
      <c r="C23" s="61"/>
      <c r="D23" s="61"/>
      <c r="E23" s="61"/>
      <c r="F23" s="61"/>
      <c r="G23" s="61"/>
      <c r="H23" s="61"/>
      <c r="I23" s="61"/>
    </row>
    <row r="24" spans="1:14" x14ac:dyDescent="0.25">
      <c r="A24" s="62"/>
      <c r="B24" s="62"/>
      <c r="C24" s="62"/>
      <c r="D24" s="62"/>
      <c r="E24" s="62"/>
      <c r="F24" s="62"/>
      <c r="G24" s="62"/>
      <c r="H24" s="62"/>
      <c r="I24" s="62"/>
    </row>
    <row r="25" spans="1:14" x14ac:dyDescent="0.25">
      <c r="C25" s="62" t="s">
        <v>3</v>
      </c>
      <c r="D25" s="62"/>
      <c r="E25" s="7"/>
    </row>
    <row r="26" spans="1:14" ht="18" x14ac:dyDescent="0.35">
      <c r="B26" s="3" t="s">
        <v>0</v>
      </c>
      <c r="C26" s="14" t="s">
        <v>4</v>
      </c>
      <c r="D26" s="14" t="s">
        <v>5</v>
      </c>
      <c r="E26" s="7"/>
      <c r="F26" s="3" t="s">
        <v>2</v>
      </c>
      <c r="G26" s="5" t="s">
        <v>6</v>
      </c>
      <c r="H26" s="6" t="s">
        <v>7</v>
      </c>
      <c r="I26" s="6" t="s">
        <v>8</v>
      </c>
    </row>
    <row r="27" spans="1:14" x14ac:dyDescent="0.25">
      <c r="B27" s="13">
        <v>1</v>
      </c>
      <c r="C27" s="28">
        <v>-1407.181366</v>
      </c>
      <c r="D27" s="16">
        <f>C27*627.5095</f>
        <v>-883019.67538797704</v>
      </c>
    </row>
    <row r="28" spans="1:14" ht="17.25" x14ac:dyDescent="0.25">
      <c r="B28" s="13" t="s">
        <v>20</v>
      </c>
      <c r="C28" s="26">
        <v>-1406.985993</v>
      </c>
      <c r="D28" s="16">
        <f>C28*627.5095</f>
        <v>-882897.0769744335</v>
      </c>
      <c r="F28" s="1" t="s">
        <v>21</v>
      </c>
      <c r="G28" s="21"/>
      <c r="H28" s="22">
        <f>-(D27-D28)/$N$9-$N$14</f>
        <v>0.9978144137992091</v>
      </c>
      <c r="I28" s="22">
        <f>H28-$N$15</f>
        <v>0.80081441379920904</v>
      </c>
    </row>
    <row r="29" spans="1:14" ht="17.25" x14ac:dyDescent="0.25">
      <c r="B29" s="13" t="s">
        <v>22</v>
      </c>
      <c r="C29" s="26">
        <v>-1406.764428</v>
      </c>
      <c r="D29" s="16">
        <f>C29*627.5095</f>
        <v>-882758.04283206596</v>
      </c>
      <c r="F29" s="1" t="s">
        <v>23</v>
      </c>
      <c r="G29" s="21"/>
      <c r="H29" s="22">
        <f>-(D28-D29)/$N$9-$N$14</f>
        <v>1.7105405679762207</v>
      </c>
      <c r="I29" s="41">
        <f t="shared" ref="I29:I41" si="2">H29-$N$15</f>
        <v>1.5135405679762206</v>
      </c>
    </row>
    <row r="30" spans="1:14" ht="17.25" x14ac:dyDescent="0.25">
      <c r="A30" s="2" t="s">
        <v>31</v>
      </c>
      <c r="B30" s="23" t="s">
        <v>24</v>
      </c>
      <c r="C30" s="26">
        <v>-1406.561985</v>
      </c>
      <c r="D30" s="16">
        <f>C30*627.5095</f>
        <v>-882631.00792635756</v>
      </c>
      <c r="F30" s="1" t="s">
        <v>26</v>
      </c>
      <c r="G30" s="22">
        <f>(D30-D28+$N$7)*$N$11</f>
        <v>-3.0954877477372427</v>
      </c>
      <c r="H30" s="21"/>
      <c r="I30" s="41"/>
    </row>
    <row r="31" spans="1:14" ht="17.25" x14ac:dyDescent="0.25">
      <c r="B31" s="23" t="s">
        <v>25</v>
      </c>
      <c r="C31" s="25">
        <v>-1406.371496</v>
      </c>
      <c r="D31" s="16">
        <f>C31*627.5095</f>
        <v>-882511.47426921199</v>
      </c>
      <c r="F31" s="1" t="s">
        <v>27</v>
      </c>
      <c r="G31" s="22">
        <f>(D31-D29+$N$7)*$N$11</f>
        <v>-17.396411843891364</v>
      </c>
      <c r="H31" s="21"/>
      <c r="I31" s="41"/>
    </row>
    <row r="32" spans="1:14" ht="17.25" x14ac:dyDescent="0.25">
      <c r="B32" s="24" t="s">
        <v>102</v>
      </c>
      <c r="C32" s="42">
        <v>-1406.1172120000001</v>
      </c>
      <c r="D32" s="16">
        <f t="shared" ref="D32:D33" si="3">C32*627.5095</f>
        <v>-882351.90864351403</v>
      </c>
      <c r="F32" s="1" t="s">
        <v>28</v>
      </c>
      <c r="G32" s="21"/>
      <c r="H32" s="22">
        <f>-(D30-D31)/$N$9-$N$14</f>
        <v>0.86491297301691361</v>
      </c>
      <c r="I32" s="41">
        <f t="shared" si="2"/>
        <v>0.66791297301691355</v>
      </c>
    </row>
    <row r="33" spans="2:9" ht="17.25" x14ac:dyDescent="0.25">
      <c r="B33" s="13">
        <v>2</v>
      </c>
      <c r="C33" s="26">
        <v>-1405.9381060000001</v>
      </c>
      <c r="D33" s="16">
        <f t="shared" si="3"/>
        <v>-882239.51792700705</v>
      </c>
      <c r="F33" s="1" t="s">
        <v>29</v>
      </c>
      <c r="G33" s="22">
        <f>(D32-D30+$N$7)*$N$11</f>
        <v>6.4603974646168272</v>
      </c>
      <c r="H33" s="21"/>
      <c r="I33" s="41"/>
    </row>
    <row r="34" spans="2:9" ht="17.25" x14ac:dyDescent="0.25">
      <c r="F34" s="1" t="s">
        <v>105</v>
      </c>
      <c r="G34" s="22">
        <f>(D33-D31+$N$7)*$N$11</f>
        <v>1.2220328427627247</v>
      </c>
      <c r="H34" s="21"/>
      <c r="I34" s="41"/>
    </row>
    <row r="35" spans="2:9" ht="17.25" x14ac:dyDescent="0.25">
      <c r="F35" s="1" t="s">
        <v>106</v>
      </c>
      <c r="G35" s="21"/>
      <c r="H35" s="22">
        <f>-(D32-D33)/$N$9-$N$14</f>
        <v>0.55516336194879656</v>
      </c>
      <c r="I35" s="41">
        <f t="shared" si="2"/>
        <v>0.35816336194879655</v>
      </c>
    </row>
    <row r="36" spans="2:9" x14ac:dyDescent="0.25">
      <c r="I36" s="41"/>
    </row>
    <row r="37" spans="2:9" ht="17.25" x14ac:dyDescent="0.25">
      <c r="F37" s="1" t="s">
        <v>32</v>
      </c>
      <c r="H37" s="22">
        <f>-(D27-D30-$N$7)/$N$9-$N$14</f>
        <v>0.81477520306393902</v>
      </c>
      <c r="I37" s="41">
        <f t="shared" si="2"/>
        <v>0.61777520306393896</v>
      </c>
    </row>
    <row r="38" spans="2:9" ht="17.25" x14ac:dyDescent="0.25">
      <c r="F38" s="1" t="s">
        <v>33</v>
      </c>
      <c r="H38" s="22">
        <f>-(D30-D33-$N$7)/$N$9-$N$14</f>
        <v>0.93717296732487831</v>
      </c>
      <c r="I38" s="41">
        <f t="shared" si="2"/>
        <v>0.74017296732487825</v>
      </c>
    </row>
    <row r="39" spans="2:9" ht="17.25" x14ac:dyDescent="0.25">
      <c r="F39" s="1" t="s">
        <v>34</v>
      </c>
      <c r="H39" s="22">
        <f>-(D27-D33-(2*$N$7))/(2*$N$9)-$N$14</f>
        <v>0.87597408519440911</v>
      </c>
      <c r="I39" s="41">
        <f t="shared" si="2"/>
        <v>0.67897408519440905</v>
      </c>
    </row>
    <row r="40" spans="2:9" s="36" customFormat="1" x14ac:dyDescent="0.25">
      <c r="B40" s="37"/>
      <c r="F40" s="37"/>
      <c r="H40" s="41"/>
      <c r="I40" s="41"/>
    </row>
    <row r="41" spans="2:9" s="36" customFormat="1" ht="17.25" x14ac:dyDescent="0.25">
      <c r="B41" s="37"/>
      <c r="F41" s="37" t="s">
        <v>136</v>
      </c>
      <c r="G41" s="40"/>
      <c r="H41" s="41">
        <f>-(D27-D31-($N$7))/(2*$N$9)-$N$14</f>
        <v>0.83984408804042676</v>
      </c>
      <c r="I41" s="41">
        <f t="shared" si="2"/>
        <v>0.6428440880404267</v>
      </c>
    </row>
    <row r="42" spans="2:9" s="36" customFormat="1" x14ac:dyDescent="0.25">
      <c r="B42" s="37"/>
      <c r="F42" s="37"/>
      <c r="H42" s="41"/>
      <c r="I42" s="41"/>
    </row>
    <row r="43" spans="2:9" x14ac:dyDescent="0.25">
      <c r="B43" s="45"/>
      <c r="C43" s="61"/>
      <c r="D43" s="61"/>
      <c r="E43" s="46"/>
      <c r="F43" s="45"/>
      <c r="G43" s="46"/>
      <c r="H43" s="46"/>
    </row>
    <row r="44" spans="2:9" x14ac:dyDescent="0.25">
      <c r="B44" s="45"/>
      <c r="C44" s="45"/>
      <c r="D44" s="45"/>
      <c r="E44" s="46"/>
      <c r="F44" s="45"/>
      <c r="G44" s="46"/>
      <c r="H44" s="45"/>
    </row>
    <row r="45" spans="2:9" x14ac:dyDescent="0.25">
      <c r="B45" s="47"/>
      <c r="C45" s="48"/>
      <c r="D45" s="38"/>
      <c r="E45" s="45"/>
      <c r="F45" s="49"/>
      <c r="G45" s="46"/>
      <c r="H45" s="46"/>
    </row>
    <row r="46" spans="2:9" x14ac:dyDescent="0.25">
      <c r="B46" s="47"/>
      <c r="C46" s="48"/>
      <c r="D46" s="38"/>
      <c r="E46" s="45"/>
      <c r="F46" s="50"/>
      <c r="G46" s="46"/>
      <c r="H46" s="46"/>
    </row>
    <row r="47" spans="2:9" x14ac:dyDescent="0.25">
      <c r="B47" s="45"/>
      <c r="C47" s="46"/>
      <c r="D47" s="46"/>
      <c r="E47" s="46"/>
      <c r="F47" s="45"/>
      <c r="G47" s="46"/>
      <c r="H47" s="46"/>
    </row>
    <row r="48" spans="2:9" x14ac:dyDescent="0.25">
      <c r="B48" s="45"/>
      <c r="C48" s="61"/>
      <c r="D48" s="61"/>
      <c r="E48" s="46"/>
      <c r="F48" s="45"/>
      <c r="G48" s="46"/>
      <c r="H48" s="46"/>
    </row>
    <row r="49" spans="2:8" x14ac:dyDescent="0.25">
      <c r="B49" s="45"/>
      <c r="C49" s="45"/>
      <c r="D49" s="45"/>
      <c r="E49" s="46"/>
      <c r="F49" s="45"/>
      <c r="G49" s="46"/>
      <c r="H49" s="46"/>
    </row>
    <row r="50" spans="2:8" x14ac:dyDescent="0.25">
      <c r="B50" s="47"/>
      <c r="C50" s="45"/>
      <c r="D50" s="38"/>
      <c r="E50" s="51"/>
      <c r="F50" s="45"/>
      <c r="G50" s="46"/>
      <c r="H50" s="46"/>
    </row>
    <row r="51" spans="2:8" x14ac:dyDescent="0.25">
      <c r="B51" s="47"/>
      <c r="C51" s="52"/>
      <c r="D51" s="38"/>
      <c r="E51" s="46"/>
      <c r="F51" s="45"/>
      <c r="G51" s="46"/>
      <c r="H51" s="46"/>
    </row>
    <row r="52" spans="2:8" x14ac:dyDescent="0.25">
      <c r="B52" s="45"/>
      <c r="C52" s="46"/>
      <c r="D52" s="46"/>
      <c r="E52" s="46"/>
      <c r="F52" s="45"/>
      <c r="G52" s="46"/>
      <c r="H52" s="46"/>
    </row>
    <row r="53" spans="2:8" x14ac:dyDescent="0.25">
      <c r="B53" s="45"/>
      <c r="C53" s="61"/>
      <c r="D53" s="61"/>
      <c r="E53" s="46"/>
      <c r="F53" s="45"/>
      <c r="G53" s="46"/>
      <c r="H53" s="46"/>
    </row>
    <row r="54" spans="2:8" x14ac:dyDescent="0.25">
      <c r="B54" s="45"/>
      <c r="C54" s="45"/>
      <c r="D54" s="45"/>
      <c r="E54" s="45"/>
      <c r="F54" s="45"/>
      <c r="G54" s="46"/>
      <c r="H54" s="46"/>
    </row>
    <row r="55" spans="2:8" x14ac:dyDescent="0.25">
      <c r="B55" s="47"/>
      <c r="C55" s="45"/>
      <c r="D55" s="38"/>
      <c r="E55" s="53"/>
      <c r="F55" s="45"/>
      <c r="G55" s="46"/>
      <c r="H55" s="46"/>
    </row>
    <row r="56" spans="2:8" x14ac:dyDescent="0.25">
      <c r="B56" s="47"/>
      <c r="C56" s="52"/>
      <c r="D56" s="38"/>
      <c r="E56" s="46"/>
      <c r="F56" s="45"/>
      <c r="G56" s="46"/>
      <c r="H56" s="46"/>
    </row>
    <row r="57" spans="2:8" x14ac:dyDescent="0.25">
      <c r="B57" s="45"/>
      <c r="C57" s="46"/>
      <c r="D57" s="46"/>
      <c r="E57" s="46"/>
      <c r="F57" s="45"/>
      <c r="G57" s="46"/>
      <c r="H57" s="46"/>
    </row>
  </sheetData>
  <mergeCells count="8">
    <mergeCell ref="M3:N4"/>
    <mergeCell ref="C43:D43"/>
    <mergeCell ref="C48:D48"/>
    <mergeCell ref="C53:D53"/>
    <mergeCell ref="A1:I2"/>
    <mergeCell ref="C3:D3"/>
    <mergeCell ref="A23:I24"/>
    <mergeCell ref="C25:D25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ChemDraw.Document.6.0" shapeId="1028" r:id="rId4">
          <objectPr defaultSize="0" autoPict="0" r:id="rId5">
            <anchor moveWithCells="1">
              <from>
                <xdr:col>9</xdr:col>
                <xdr:colOff>238125</xdr:colOff>
                <xdr:row>2</xdr:row>
                <xdr:rowOff>0</xdr:rowOff>
              </from>
              <to>
                <xdr:col>11</xdr:col>
                <xdr:colOff>609600</xdr:colOff>
                <xdr:row>21</xdr:row>
                <xdr:rowOff>0</xdr:rowOff>
              </to>
            </anchor>
          </objectPr>
        </oleObject>
      </mc:Choice>
      <mc:Fallback>
        <oleObject progId="ChemDraw.Document.6.0" shapeId="1028" r:id="rId4"/>
      </mc:Fallback>
    </mc:AlternateContent>
    <mc:AlternateContent xmlns:mc="http://schemas.openxmlformats.org/markup-compatibility/2006">
      <mc:Choice Requires="x14">
        <oleObject progId="ChemDraw.Document.6.0" shapeId="1029" r:id="rId6">
          <objectPr defaultSize="0" autoPict="0" r:id="rId7">
            <anchor moveWithCells="1">
              <from>
                <xdr:col>9</xdr:col>
                <xdr:colOff>171450</xdr:colOff>
                <xdr:row>24</xdr:row>
                <xdr:rowOff>9525</xdr:rowOff>
              </from>
              <to>
                <xdr:col>11</xdr:col>
                <xdr:colOff>542925</xdr:colOff>
                <xdr:row>43</xdr:row>
                <xdr:rowOff>9525</xdr:rowOff>
              </to>
            </anchor>
          </objectPr>
        </oleObject>
      </mc:Choice>
      <mc:Fallback>
        <oleObject progId="ChemDraw.Document.6.0" shapeId="1029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7"/>
  <sheetViews>
    <sheetView topLeftCell="A28" workbookViewId="0">
      <selection activeCell="I35" sqref="I35"/>
    </sheetView>
  </sheetViews>
  <sheetFormatPr baseColWidth="10" defaultRowHeight="15" x14ac:dyDescent="0.25"/>
  <cols>
    <col min="1" max="1" width="16.85546875" customWidth="1"/>
    <col min="3" max="3" width="16.5703125" customWidth="1"/>
    <col min="6" max="6" width="20" customWidth="1"/>
    <col min="9" max="9" width="14.28515625" customWidth="1"/>
    <col min="12" max="12" width="16.7109375" customWidth="1"/>
    <col min="13" max="13" width="16.28515625" customWidth="1"/>
    <col min="14" max="14" width="12.7109375" customWidth="1"/>
  </cols>
  <sheetData>
    <row r="1" spans="1:14" x14ac:dyDescent="0.25">
      <c r="A1" s="61" t="s">
        <v>1</v>
      </c>
      <c r="B1" s="61"/>
      <c r="C1" s="61"/>
      <c r="D1" s="61"/>
      <c r="E1" s="61"/>
      <c r="F1" s="61"/>
      <c r="G1" s="61"/>
      <c r="H1" s="61"/>
      <c r="I1" s="61"/>
      <c r="J1" s="7"/>
      <c r="K1" s="7"/>
    </row>
    <row r="2" spans="1:14" x14ac:dyDescent="0.25">
      <c r="A2" s="62"/>
      <c r="B2" s="62"/>
      <c r="C2" s="62"/>
      <c r="D2" s="62"/>
      <c r="E2" s="62"/>
      <c r="F2" s="62"/>
      <c r="G2" s="62"/>
      <c r="H2" s="62"/>
      <c r="I2" s="62"/>
      <c r="J2" s="7"/>
      <c r="K2" s="7"/>
    </row>
    <row r="3" spans="1:14" x14ac:dyDescent="0.25">
      <c r="B3" s="1"/>
      <c r="C3" s="62" t="s">
        <v>3</v>
      </c>
      <c r="D3" s="62"/>
      <c r="E3" s="7"/>
      <c r="F3" s="1"/>
      <c r="M3" s="61" t="s">
        <v>19</v>
      </c>
      <c r="N3" s="61"/>
    </row>
    <row r="4" spans="1:14" ht="18" x14ac:dyDescent="0.35">
      <c r="B4" s="3" t="s">
        <v>0</v>
      </c>
      <c r="C4" s="14" t="s">
        <v>4</v>
      </c>
      <c r="D4" s="14" t="s">
        <v>5</v>
      </c>
      <c r="E4" s="7"/>
      <c r="F4" s="3" t="s">
        <v>2</v>
      </c>
      <c r="G4" s="5" t="s">
        <v>6</v>
      </c>
      <c r="H4" s="6" t="s">
        <v>7</v>
      </c>
      <c r="I4" s="6" t="s">
        <v>8</v>
      </c>
      <c r="J4" s="4"/>
      <c r="K4" s="4"/>
      <c r="M4" s="62"/>
      <c r="N4" s="62"/>
    </row>
    <row r="5" spans="1:14" x14ac:dyDescent="0.25">
      <c r="B5" s="13" t="s">
        <v>37</v>
      </c>
      <c r="C5" s="15">
        <v>-1865.3534480000001</v>
      </c>
      <c r="D5" s="16">
        <f>C5*627.5095</f>
        <v>-1170527.009477756</v>
      </c>
      <c r="F5" s="1"/>
      <c r="M5" s="8" t="s">
        <v>9</v>
      </c>
      <c r="N5" s="9">
        <v>1.9858779999999999E-3</v>
      </c>
    </row>
    <row r="6" spans="1:14" ht="17.25" x14ac:dyDescent="0.25">
      <c r="B6" s="13" t="s">
        <v>38</v>
      </c>
      <c r="C6" s="17">
        <v>-1865.175469</v>
      </c>
      <c r="D6" s="16">
        <f>C6*627.5095</f>
        <v>-1170415.3259644555</v>
      </c>
      <c r="F6" s="1" t="s">
        <v>42</v>
      </c>
      <c r="G6" s="21"/>
      <c r="H6" s="22">
        <f>-(D5-D6)/$N$9-$N$14</f>
        <v>0.52449589189129942</v>
      </c>
      <c r="I6" s="22">
        <f>H6-$N$15</f>
        <v>0.32749589189129941</v>
      </c>
      <c r="J6" s="12"/>
      <c r="K6" s="12"/>
      <c r="M6" s="8" t="s">
        <v>10</v>
      </c>
      <c r="N6" s="9">
        <v>298.14999999999998</v>
      </c>
    </row>
    <row r="7" spans="1:14" ht="17.25" x14ac:dyDescent="0.25">
      <c r="B7" s="13" t="s">
        <v>39</v>
      </c>
      <c r="C7" s="18">
        <v>-1864.971945</v>
      </c>
      <c r="D7" s="16">
        <f>C7*627.5095</f>
        <v>-1170287.6127209775</v>
      </c>
      <c r="F7" s="1" t="s">
        <v>43</v>
      </c>
      <c r="G7" s="21"/>
      <c r="H7" s="22">
        <f>-(D6-D7)/$N$9-$N$14</f>
        <v>1.2196161426715104</v>
      </c>
      <c r="I7" s="41">
        <f t="shared" ref="I7:I17" si="0">H7-$N$15</f>
        <v>1.0226161426715104</v>
      </c>
      <c r="J7" s="12"/>
      <c r="K7" s="12"/>
      <c r="M7" s="8" t="s">
        <v>11</v>
      </c>
      <c r="N7" s="9">
        <v>-270.29000000000002</v>
      </c>
    </row>
    <row r="8" spans="1:14" ht="17.25" x14ac:dyDescent="0.25">
      <c r="A8" s="2" t="s">
        <v>31</v>
      </c>
      <c r="B8" s="23" t="s">
        <v>40</v>
      </c>
      <c r="C8" s="19">
        <v>-1864.742002</v>
      </c>
      <c r="D8" s="16">
        <f t="shared" ref="D8:D11" si="1">C8*627.5095</f>
        <v>-1170143.3213040191</v>
      </c>
      <c r="F8" s="1" t="s">
        <v>44</v>
      </c>
      <c r="G8" s="22">
        <f>(D8-D6+$N$7)*$N$11</f>
        <v>1.2574676205626887</v>
      </c>
      <c r="H8" s="21"/>
      <c r="I8" s="41"/>
      <c r="M8" s="8" t="s">
        <v>12</v>
      </c>
      <c r="N8" s="9">
        <v>4.2809999999999997</v>
      </c>
    </row>
    <row r="9" spans="1:14" ht="17.25" x14ac:dyDescent="0.25">
      <c r="B9" s="23" t="s">
        <v>41</v>
      </c>
      <c r="C9" s="19">
        <v>-1864.5611289999999</v>
      </c>
      <c r="D9" s="16">
        <f t="shared" si="1"/>
        <v>-1170029.8217782255</v>
      </c>
      <c r="F9" s="1" t="s">
        <v>45</v>
      </c>
      <c r="G9" s="22">
        <f>(D9-D7+$N$7)*$N$11</f>
        <v>-9.1663395521680346</v>
      </c>
      <c r="H9" s="21"/>
      <c r="I9" s="41"/>
      <c r="M9" s="8" t="s">
        <v>13</v>
      </c>
      <c r="N9" s="9">
        <v>23.060369999999999</v>
      </c>
    </row>
    <row r="10" spans="1:14" ht="17.25" x14ac:dyDescent="0.25">
      <c r="B10" s="20" t="s">
        <v>117</v>
      </c>
      <c r="C10" s="39">
        <v>-1864.2956220000001</v>
      </c>
      <c r="D10" s="16">
        <f t="shared" si="1"/>
        <v>-1169863.2136134091</v>
      </c>
      <c r="F10" s="1" t="s">
        <v>46</v>
      </c>
      <c r="G10" s="21"/>
      <c r="H10" s="22">
        <f>-(D8-D9)/$N$9-$N$14</f>
        <v>0.60324625422728495</v>
      </c>
      <c r="I10" s="41">
        <f t="shared" si="0"/>
        <v>0.40624625422728494</v>
      </c>
      <c r="M10" s="8" t="s">
        <v>14</v>
      </c>
      <c r="N10" s="9">
        <v>-0.86699999999999999</v>
      </c>
    </row>
    <row r="11" spans="1:14" ht="17.25" x14ac:dyDescent="0.25">
      <c r="B11" s="13" t="s">
        <v>118</v>
      </c>
      <c r="C11" s="19">
        <v>-1864.1202679999999</v>
      </c>
      <c r="D11" s="16">
        <f t="shared" si="1"/>
        <v>-1169753.1773125459</v>
      </c>
      <c r="F11" s="1" t="s">
        <v>47</v>
      </c>
      <c r="G11" s="22">
        <f>(D10-D8+$N$7)*$N$11</f>
        <v>7.1999258795272896</v>
      </c>
      <c r="H11" s="21"/>
      <c r="I11" s="41"/>
      <c r="M11" s="8" t="s">
        <v>15</v>
      </c>
      <c r="N11" s="11">
        <f>1/(2.303*N5*N6)</f>
        <v>0.73336247449067871</v>
      </c>
    </row>
    <row r="12" spans="1:14" ht="17.25" x14ac:dyDescent="0.25">
      <c r="B12" s="1"/>
      <c r="F12" s="1" t="s">
        <v>48</v>
      </c>
      <c r="G12" s="22">
        <f>(D11-D9+$N$7)*$N$11</f>
        <v>4.6601266748103356</v>
      </c>
      <c r="H12" s="21"/>
      <c r="I12" s="41"/>
      <c r="M12" s="8" t="s">
        <v>16</v>
      </c>
      <c r="N12" s="9">
        <v>1.89</v>
      </c>
    </row>
    <row r="13" spans="1:14" ht="17.25" x14ac:dyDescent="0.25">
      <c r="B13" s="1"/>
      <c r="F13" s="1" t="s">
        <v>49</v>
      </c>
      <c r="G13" s="21"/>
      <c r="H13" s="22">
        <f>-(D10-D11)/$N$9-$N$14</f>
        <v>0.45306544921609415</v>
      </c>
      <c r="I13" s="41">
        <f t="shared" si="0"/>
        <v>0.25606544921609414</v>
      </c>
      <c r="M13" s="8" t="s">
        <v>17</v>
      </c>
      <c r="N13" s="10">
        <f>N10/N9</f>
        <v>-3.7596968305365443E-2</v>
      </c>
    </row>
    <row r="14" spans="1:14" x14ac:dyDescent="0.25">
      <c r="B14" s="1"/>
      <c r="F14" s="1"/>
      <c r="I14" s="41"/>
      <c r="M14" s="8" t="s">
        <v>18</v>
      </c>
      <c r="N14" s="11">
        <f>N8-N13</f>
        <v>4.3185969683053651</v>
      </c>
    </row>
    <row r="15" spans="1:14" ht="31.5" x14ac:dyDescent="0.35">
      <c r="B15" s="1"/>
      <c r="E15" t="s">
        <v>52</v>
      </c>
      <c r="F15" s="1" t="s">
        <v>101</v>
      </c>
      <c r="H15" s="22">
        <f>-(D5-D8-$N$7)/$N$9-$N$14</f>
        <v>0.59885117918364994</v>
      </c>
      <c r="I15" s="41">
        <f t="shared" si="0"/>
        <v>0.40185117918364993</v>
      </c>
      <c r="M15" s="8" t="s">
        <v>140</v>
      </c>
      <c r="N15" s="11">
        <v>0.19700000000000001</v>
      </c>
    </row>
    <row r="16" spans="1:14" ht="17.25" x14ac:dyDescent="0.25">
      <c r="B16" s="1"/>
      <c r="F16" s="1" t="s">
        <v>119</v>
      </c>
      <c r="H16" s="22">
        <f>-(D8-D11-$N$7)/$N$9-$N$14</f>
        <v>0.87880409131036785</v>
      </c>
      <c r="I16" s="41">
        <f t="shared" si="0"/>
        <v>0.68180409131036779</v>
      </c>
      <c r="M16" s="8"/>
      <c r="N16" s="11"/>
    </row>
    <row r="17" spans="1:14" ht="17.25" x14ac:dyDescent="0.25">
      <c r="B17" s="1"/>
      <c r="F17" s="1" t="s">
        <v>120</v>
      </c>
      <c r="H17" s="22">
        <f>-(D5-D11-(2*$N$7))/(2*$N$9)-$N$14</f>
        <v>0.73882763524700934</v>
      </c>
      <c r="I17" s="41">
        <f t="shared" si="0"/>
        <v>0.54182763524700928</v>
      </c>
      <c r="M17" s="8"/>
      <c r="N17" s="11"/>
    </row>
    <row r="18" spans="1:14" x14ac:dyDescent="0.25">
      <c r="B18" s="1"/>
      <c r="F18" s="1"/>
    </row>
    <row r="19" spans="1:14" x14ac:dyDescent="0.25">
      <c r="B19" s="1"/>
      <c r="F19" s="1"/>
    </row>
    <row r="20" spans="1:14" x14ac:dyDescent="0.25">
      <c r="B20" s="1"/>
      <c r="F20" s="1"/>
    </row>
    <row r="21" spans="1:14" x14ac:dyDescent="0.25">
      <c r="B21" s="1"/>
      <c r="F21" s="1"/>
      <c r="G21" s="21"/>
      <c r="H21" s="21"/>
      <c r="I21" s="21"/>
    </row>
    <row r="22" spans="1:14" x14ac:dyDescent="0.25">
      <c r="A22" s="61" t="s">
        <v>36</v>
      </c>
      <c r="B22" s="61"/>
      <c r="C22" s="61"/>
      <c r="D22" s="61"/>
      <c r="E22" s="61"/>
      <c r="F22" s="61"/>
      <c r="G22" s="61"/>
      <c r="H22" s="61"/>
      <c r="I22" s="61"/>
    </row>
    <row r="23" spans="1:14" x14ac:dyDescent="0.25">
      <c r="A23" s="62"/>
      <c r="B23" s="62"/>
      <c r="C23" s="62"/>
      <c r="D23" s="62"/>
      <c r="E23" s="62"/>
      <c r="F23" s="62"/>
      <c r="G23" s="62"/>
      <c r="H23" s="62"/>
      <c r="I23" s="62"/>
    </row>
    <row r="24" spans="1:14" x14ac:dyDescent="0.25">
      <c r="B24" s="1"/>
      <c r="C24" s="62" t="s">
        <v>3</v>
      </c>
      <c r="D24" s="62"/>
      <c r="E24" s="7"/>
      <c r="F24" s="1"/>
    </row>
    <row r="25" spans="1:14" ht="18" x14ac:dyDescent="0.35">
      <c r="B25" s="3" t="s">
        <v>0</v>
      </c>
      <c r="C25" s="14" t="s">
        <v>4</v>
      </c>
      <c r="D25" s="14" t="s">
        <v>5</v>
      </c>
      <c r="E25" s="7"/>
      <c r="F25" s="3" t="s">
        <v>2</v>
      </c>
      <c r="G25" s="5" t="s">
        <v>6</v>
      </c>
      <c r="H25" s="6" t="s">
        <v>7</v>
      </c>
      <c r="I25" s="6" t="s">
        <v>8</v>
      </c>
    </row>
    <row r="26" spans="1:14" x14ac:dyDescent="0.25">
      <c r="B26" s="13" t="s">
        <v>37</v>
      </c>
      <c r="C26" s="28">
        <v>-1406.748212</v>
      </c>
      <c r="D26" s="16">
        <f>C26*627.5095</f>
        <v>-882747.86713801394</v>
      </c>
      <c r="F26" s="1"/>
    </row>
    <row r="27" spans="1:14" ht="17.25" x14ac:dyDescent="0.25">
      <c r="B27" s="13" t="s">
        <v>38</v>
      </c>
      <c r="C27" s="26">
        <v>-1406.5610770000001</v>
      </c>
      <c r="D27" s="16">
        <f>C27*627.5095</f>
        <v>-882630.43814773159</v>
      </c>
      <c r="F27" s="1" t="s">
        <v>42</v>
      </c>
      <c r="G27" s="21"/>
      <c r="H27" s="22">
        <f>-(D26-D27)/$N$9-$N$14</f>
        <v>0.77364527595832833</v>
      </c>
      <c r="I27" s="22">
        <f>H27-$N$15</f>
        <v>0.57664527595832826</v>
      </c>
    </row>
    <row r="28" spans="1:14" ht="17.25" x14ac:dyDescent="0.25">
      <c r="B28" s="13" t="s">
        <v>39</v>
      </c>
      <c r="C28" s="26">
        <v>-1406.343388</v>
      </c>
      <c r="D28" s="16">
        <f>C28*627.5095</f>
        <v>-882493.83623218606</v>
      </c>
      <c r="F28" s="1" t="s">
        <v>43</v>
      </c>
      <c r="G28" s="21"/>
      <c r="H28" s="22">
        <f>-(D27-D28)/$N$9-$N$14</f>
        <v>1.605068417181891</v>
      </c>
      <c r="I28" s="41">
        <f t="shared" ref="I28:I38" si="2">H28-$N$15</f>
        <v>1.4080684171818909</v>
      </c>
    </row>
    <row r="29" spans="1:14" ht="17.25" x14ac:dyDescent="0.25">
      <c r="A29" s="2" t="s">
        <v>31</v>
      </c>
      <c r="B29" s="23" t="s">
        <v>40</v>
      </c>
      <c r="C29" s="26">
        <v>-1406.1325079999999</v>
      </c>
      <c r="D29" s="16">
        <f>C29*627.5095</f>
        <v>-882361.50702882593</v>
      </c>
      <c r="F29" s="1" t="s">
        <v>44</v>
      </c>
      <c r="G29" s="22">
        <f>(D29-D27+$N$7)*$N$11</f>
        <v>-0.9965524018832882</v>
      </c>
      <c r="H29" s="21"/>
      <c r="I29" s="41"/>
    </row>
    <row r="30" spans="1:14" ht="17.25" x14ac:dyDescent="0.25">
      <c r="B30" s="23" t="s">
        <v>41</v>
      </c>
      <c r="C30" s="25">
        <v>-1405.946416</v>
      </c>
      <c r="D30" s="16">
        <f>C30*627.5095</f>
        <v>-882244.73253095197</v>
      </c>
      <c r="F30" s="1" t="s">
        <v>45</v>
      </c>
      <c r="G30" s="22">
        <f>(D30-D28+$N$7)*$N$11</f>
        <v>-15.5372364882617</v>
      </c>
      <c r="H30" s="21"/>
      <c r="I30" s="41"/>
    </row>
    <row r="31" spans="1:14" ht="17.25" x14ac:dyDescent="0.25">
      <c r="B31" s="20" t="s">
        <v>117</v>
      </c>
      <c r="C31" s="26">
        <v>-1405.679259</v>
      </c>
      <c r="D31" s="16">
        <f t="shared" ref="D31:D32" si="3">C31*627.5095</f>
        <v>-882077.0889754605</v>
      </c>
      <c r="F31" s="1" t="s">
        <v>46</v>
      </c>
      <c r="G31" s="21"/>
      <c r="H31" s="22">
        <f>-(D29-D30)/$N$9-$N$14</f>
        <v>0.74526358007112314</v>
      </c>
      <c r="I31" s="41">
        <f t="shared" si="2"/>
        <v>0.54826358007112308</v>
      </c>
    </row>
    <row r="32" spans="1:14" ht="17.25" x14ac:dyDescent="0.25">
      <c r="B32" s="13" t="s">
        <v>118</v>
      </c>
      <c r="C32" s="26">
        <v>-1405.5024519999999</v>
      </c>
      <c r="D32" s="16">
        <f t="shared" si="3"/>
        <v>-881966.14090329397</v>
      </c>
      <c r="F32" s="1" t="s">
        <v>47</v>
      </c>
      <c r="G32" s="22">
        <f>(D31-D29+$N$7)*$N$11</f>
        <v>10.360984175807308</v>
      </c>
      <c r="H32" s="21"/>
      <c r="I32" s="41"/>
    </row>
    <row r="33" spans="2:9" ht="17.25" x14ac:dyDescent="0.25">
      <c r="B33" s="1"/>
      <c r="F33" s="1" t="s">
        <v>108</v>
      </c>
      <c r="G33" s="22">
        <f>(D32-D30+$N$7)*$N$11</f>
        <v>6.0881022015678665</v>
      </c>
      <c r="H33" s="21"/>
      <c r="I33" s="41"/>
    </row>
    <row r="34" spans="2:9" ht="17.25" x14ac:dyDescent="0.25">
      <c r="B34" s="1"/>
      <c r="F34" s="1" t="s">
        <v>107</v>
      </c>
      <c r="G34" s="21"/>
      <c r="H34" s="22">
        <f>-(D31-D32)/$N$9-$N$14</f>
        <v>0.49260389996046694</v>
      </c>
      <c r="I34" s="41">
        <f t="shared" si="2"/>
        <v>0.29560389996046693</v>
      </c>
    </row>
    <row r="35" spans="2:9" x14ac:dyDescent="0.25">
      <c r="B35" s="1"/>
      <c r="F35" s="1"/>
      <c r="I35" s="41"/>
    </row>
    <row r="36" spans="2:9" ht="17.25" x14ac:dyDescent="0.25">
      <c r="B36" s="1"/>
      <c r="F36" s="1" t="s">
        <v>50</v>
      </c>
      <c r="H36" s="22">
        <f>-(D26-D29-$N$7)/$N$9-$N$14</f>
        <v>0.7147181601167647</v>
      </c>
      <c r="I36" s="41">
        <f t="shared" si="2"/>
        <v>0.51771816011676464</v>
      </c>
    </row>
    <row r="37" spans="2:9" ht="17.25" x14ac:dyDescent="0.25">
      <c r="B37" s="1"/>
      <c r="F37" s="1" t="s">
        <v>121</v>
      </c>
      <c r="H37" s="22">
        <f>-(D29-D32-$N$7)/$N$9-$N$14</f>
        <v>1.1052590033013461</v>
      </c>
      <c r="I37" s="41">
        <f t="shared" si="2"/>
        <v>0.90825900330134601</v>
      </c>
    </row>
    <row r="38" spans="2:9" ht="18.75" x14ac:dyDescent="0.35">
      <c r="B38" s="1"/>
      <c r="E38" t="s">
        <v>51</v>
      </c>
      <c r="F38" s="1" t="s">
        <v>120</v>
      </c>
      <c r="H38" s="22">
        <f>-(D26-D32-(2*$N$7))/(2*$N$9)-$N$14</f>
        <v>0.90998858170905539</v>
      </c>
      <c r="I38" s="41">
        <f t="shared" si="2"/>
        <v>0.71298858170905532</v>
      </c>
    </row>
    <row r="39" spans="2:9" x14ac:dyDescent="0.25">
      <c r="B39" s="1"/>
      <c r="F39" s="1"/>
    </row>
    <row r="40" spans="2:9" x14ac:dyDescent="0.25">
      <c r="B40" s="1"/>
      <c r="F40" s="1"/>
    </row>
    <row r="41" spans="2:9" x14ac:dyDescent="0.25">
      <c r="B41" s="1"/>
      <c r="F41" s="1"/>
    </row>
    <row r="42" spans="2:9" x14ac:dyDescent="0.25">
      <c r="B42" s="1"/>
      <c r="F42" s="1"/>
    </row>
    <row r="43" spans="2:9" x14ac:dyDescent="0.25">
      <c r="B43" s="1"/>
      <c r="F43" s="1"/>
    </row>
    <row r="44" spans="2:9" x14ac:dyDescent="0.25">
      <c r="B44" s="1"/>
      <c r="F44" s="1"/>
    </row>
    <row r="45" spans="2:9" x14ac:dyDescent="0.25">
      <c r="B45" s="1"/>
      <c r="F45" s="1"/>
    </row>
    <row r="46" spans="2:9" x14ac:dyDescent="0.25">
      <c r="B46" s="1"/>
      <c r="F46" s="1"/>
    </row>
    <row r="47" spans="2:9" x14ac:dyDescent="0.25">
      <c r="B47" s="1"/>
      <c r="F47" s="1"/>
    </row>
    <row r="48" spans="2:9" x14ac:dyDescent="0.25">
      <c r="B48" s="1"/>
      <c r="F48" s="1"/>
    </row>
    <row r="49" spans="2:6" x14ac:dyDescent="0.25">
      <c r="B49" s="1"/>
      <c r="F49" s="1"/>
    </row>
    <row r="50" spans="2:6" x14ac:dyDescent="0.25">
      <c r="B50" s="1"/>
      <c r="F50" s="1"/>
    </row>
    <row r="51" spans="2:6" x14ac:dyDescent="0.25">
      <c r="B51" s="1"/>
      <c r="F51" s="1"/>
    </row>
    <row r="52" spans="2:6" x14ac:dyDescent="0.25">
      <c r="B52" s="1"/>
      <c r="F52" s="1"/>
    </row>
    <row r="53" spans="2:6" x14ac:dyDescent="0.25">
      <c r="B53" s="1"/>
      <c r="F53" s="1"/>
    </row>
    <row r="54" spans="2:6" x14ac:dyDescent="0.25">
      <c r="B54" s="1"/>
      <c r="F54" s="1"/>
    </row>
    <row r="55" spans="2:6" x14ac:dyDescent="0.25">
      <c r="B55" s="1"/>
      <c r="F55" s="1"/>
    </row>
    <row r="56" spans="2:6" x14ac:dyDescent="0.25">
      <c r="B56" s="1"/>
      <c r="F56" s="1"/>
    </row>
    <row r="57" spans="2:6" x14ac:dyDescent="0.25">
      <c r="B57" s="1"/>
      <c r="F57" s="1"/>
    </row>
    <row r="58" spans="2:6" x14ac:dyDescent="0.25">
      <c r="B58" s="1"/>
      <c r="F58" s="1"/>
    </row>
    <row r="59" spans="2:6" x14ac:dyDescent="0.25">
      <c r="B59" s="1"/>
      <c r="F59" s="1"/>
    </row>
    <row r="60" spans="2:6" x14ac:dyDescent="0.25">
      <c r="B60" s="1"/>
      <c r="F60" s="1"/>
    </row>
    <row r="61" spans="2:6" x14ac:dyDescent="0.25">
      <c r="B61" s="1"/>
      <c r="F61" s="1"/>
    </row>
    <row r="62" spans="2:6" x14ac:dyDescent="0.25">
      <c r="B62" s="1"/>
      <c r="F62" s="1"/>
    </row>
    <row r="63" spans="2:6" x14ac:dyDescent="0.25">
      <c r="B63" s="1"/>
      <c r="F63" s="1"/>
    </row>
    <row r="64" spans="2:6" x14ac:dyDescent="0.25">
      <c r="B64" s="1"/>
      <c r="F64" s="1"/>
    </row>
    <row r="65" spans="2:6" x14ac:dyDescent="0.25">
      <c r="B65" s="1"/>
      <c r="F65" s="1"/>
    </row>
    <row r="66" spans="2:6" x14ac:dyDescent="0.25">
      <c r="B66" s="1"/>
      <c r="F66" s="1"/>
    </row>
    <row r="67" spans="2:6" x14ac:dyDescent="0.25">
      <c r="B67" s="1"/>
      <c r="F67" s="1"/>
    </row>
    <row r="68" spans="2:6" x14ac:dyDescent="0.25">
      <c r="B68" s="1"/>
      <c r="F68" s="1"/>
    </row>
    <row r="69" spans="2:6" x14ac:dyDescent="0.25">
      <c r="B69" s="1"/>
      <c r="F69" s="1"/>
    </row>
    <row r="70" spans="2:6" x14ac:dyDescent="0.25">
      <c r="B70" s="1"/>
      <c r="F70" s="1"/>
    </row>
    <row r="71" spans="2:6" x14ac:dyDescent="0.25">
      <c r="B71" s="1"/>
      <c r="F71" s="1"/>
    </row>
    <row r="72" spans="2:6" x14ac:dyDescent="0.25">
      <c r="B72" s="1"/>
      <c r="F72" s="1"/>
    </row>
    <row r="73" spans="2:6" x14ac:dyDescent="0.25">
      <c r="B73" s="1"/>
      <c r="F73" s="1"/>
    </row>
    <row r="74" spans="2:6" x14ac:dyDescent="0.25">
      <c r="B74" s="1"/>
      <c r="F74" s="1"/>
    </row>
    <row r="75" spans="2:6" x14ac:dyDescent="0.25">
      <c r="B75" s="1"/>
      <c r="F75" s="1"/>
    </row>
    <row r="76" spans="2:6" x14ac:dyDescent="0.25">
      <c r="B76" s="1"/>
      <c r="F76" s="1"/>
    </row>
    <row r="77" spans="2:6" x14ac:dyDescent="0.25">
      <c r="B77" s="1"/>
      <c r="F77" s="1"/>
    </row>
    <row r="78" spans="2:6" x14ac:dyDescent="0.25">
      <c r="B78" s="1"/>
      <c r="F78" s="1"/>
    </row>
    <row r="79" spans="2:6" x14ac:dyDescent="0.25">
      <c r="B79" s="1"/>
      <c r="F79" s="1"/>
    </row>
    <row r="80" spans="2:6" x14ac:dyDescent="0.25">
      <c r="B80" s="1"/>
      <c r="F80" s="1"/>
    </row>
    <row r="81" spans="2:6" x14ac:dyDescent="0.25">
      <c r="B81" s="1"/>
      <c r="F81" s="1"/>
    </row>
    <row r="82" spans="2:6" x14ac:dyDescent="0.25">
      <c r="B82" s="1"/>
      <c r="F82" s="1"/>
    </row>
    <row r="83" spans="2:6" x14ac:dyDescent="0.25">
      <c r="B83" s="1"/>
      <c r="F83" s="1"/>
    </row>
    <row r="84" spans="2:6" x14ac:dyDescent="0.25">
      <c r="B84" s="1"/>
      <c r="F84" s="1"/>
    </row>
    <row r="85" spans="2:6" x14ac:dyDescent="0.25">
      <c r="B85" s="1"/>
      <c r="F85" s="1"/>
    </row>
    <row r="86" spans="2:6" x14ac:dyDescent="0.25">
      <c r="B86" s="1"/>
      <c r="F86" s="1"/>
    </row>
    <row r="87" spans="2:6" x14ac:dyDescent="0.25">
      <c r="B87" s="1"/>
      <c r="F87" s="1"/>
    </row>
    <row r="88" spans="2:6" x14ac:dyDescent="0.25">
      <c r="B88" s="1"/>
      <c r="F88" s="1"/>
    </row>
    <row r="89" spans="2:6" x14ac:dyDescent="0.25">
      <c r="B89" s="1"/>
      <c r="F89" s="1"/>
    </row>
    <row r="90" spans="2:6" x14ac:dyDescent="0.25">
      <c r="B90" s="1"/>
      <c r="F90" s="1"/>
    </row>
    <row r="91" spans="2:6" x14ac:dyDescent="0.25">
      <c r="B91" s="1"/>
      <c r="F91" s="1"/>
    </row>
    <row r="92" spans="2:6" x14ac:dyDescent="0.25">
      <c r="B92" s="1"/>
      <c r="F92" s="1"/>
    </row>
    <row r="93" spans="2:6" x14ac:dyDescent="0.25">
      <c r="B93" s="1"/>
      <c r="F93" s="1"/>
    </row>
    <row r="94" spans="2:6" x14ac:dyDescent="0.25">
      <c r="B94" s="1"/>
      <c r="F94" s="1"/>
    </row>
    <row r="95" spans="2:6" x14ac:dyDescent="0.25">
      <c r="B95" s="1"/>
      <c r="F95" s="1"/>
    </row>
    <row r="96" spans="2:6" x14ac:dyDescent="0.25">
      <c r="B96" s="1"/>
      <c r="F96" s="1"/>
    </row>
    <row r="97" spans="2:6" x14ac:dyDescent="0.25">
      <c r="B97" s="1"/>
      <c r="F97" s="1"/>
    </row>
    <row r="98" spans="2:6" x14ac:dyDescent="0.25">
      <c r="B98" s="1"/>
      <c r="F98" s="1"/>
    </row>
    <row r="99" spans="2:6" x14ac:dyDescent="0.25">
      <c r="B99" s="1"/>
      <c r="F99" s="1"/>
    </row>
    <row r="100" spans="2:6" x14ac:dyDescent="0.25">
      <c r="B100" s="1"/>
      <c r="F100" s="1"/>
    </row>
    <row r="101" spans="2:6" x14ac:dyDescent="0.25">
      <c r="B101" s="1"/>
      <c r="F101" s="1"/>
    </row>
    <row r="102" spans="2:6" x14ac:dyDescent="0.25">
      <c r="B102" s="1"/>
      <c r="F102" s="1"/>
    </row>
    <row r="103" spans="2:6" x14ac:dyDescent="0.25">
      <c r="B103" s="1"/>
      <c r="F103" s="1"/>
    </row>
    <row r="104" spans="2:6" x14ac:dyDescent="0.25">
      <c r="B104" s="1"/>
      <c r="F104" s="1"/>
    </row>
    <row r="105" spans="2:6" x14ac:dyDescent="0.25">
      <c r="B105" s="1"/>
      <c r="F105" s="1"/>
    </row>
    <row r="106" spans="2:6" x14ac:dyDescent="0.25">
      <c r="B106" s="1"/>
      <c r="F106" s="1"/>
    </row>
    <row r="107" spans="2:6" x14ac:dyDescent="0.25">
      <c r="B107" s="1"/>
      <c r="F107" s="1"/>
    </row>
    <row r="108" spans="2:6" x14ac:dyDescent="0.25">
      <c r="B108" s="1"/>
      <c r="F108" s="1"/>
    </row>
    <row r="109" spans="2:6" x14ac:dyDescent="0.25">
      <c r="B109" s="1"/>
      <c r="F109" s="1"/>
    </row>
    <row r="110" spans="2:6" x14ac:dyDescent="0.25">
      <c r="B110" s="1"/>
      <c r="F110" s="1"/>
    </row>
    <row r="111" spans="2:6" x14ac:dyDescent="0.25">
      <c r="B111" s="1"/>
      <c r="F111" s="1"/>
    </row>
    <row r="112" spans="2:6" x14ac:dyDescent="0.25">
      <c r="B112" s="1"/>
      <c r="F112" s="1"/>
    </row>
    <row r="113" spans="2:6" x14ac:dyDescent="0.25">
      <c r="B113" s="1"/>
      <c r="F113" s="1"/>
    </row>
    <row r="114" spans="2:6" x14ac:dyDescent="0.25">
      <c r="B114" s="1"/>
      <c r="F114" s="1"/>
    </row>
    <row r="115" spans="2:6" x14ac:dyDescent="0.25">
      <c r="B115" s="1"/>
      <c r="F115" s="1"/>
    </row>
    <row r="116" spans="2:6" x14ac:dyDescent="0.25">
      <c r="B116" s="1"/>
      <c r="F116" s="1"/>
    </row>
    <row r="117" spans="2:6" x14ac:dyDescent="0.25">
      <c r="B117" s="1"/>
      <c r="F117" s="1"/>
    </row>
    <row r="118" spans="2:6" x14ac:dyDescent="0.25">
      <c r="B118" s="1"/>
      <c r="F118" s="1"/>
    </row>
    <row r="119" spans="2:6" x14ac:dyDescent="0.25">
      <c r="B119" s="1"/>
      <c r="F119" s="1"/>
    </row>
    <row r="120" spans="2:6" x14ac:dyDescent="0.25">
      <c r="B120" s="1"/>
      <c r="F120" s="1"/>
    </row>
    <row r="121" spans="2:6" x14ac:dyDescent="0.25">
      <c r="B121" s="1"/>
      <c r="F121" s="1"/>
    </row>
    <row r="122" spans="2:6" x14ac:dyDescent="0.25">
      <c r="B122" s="1"/>
      <c r="F122" s="1"/>
    </row>
    <row r="123" spans="2:6" x14ac:dyDescent="0.25">
      <c r="B123" s="1"/>
      <c r="F123" s="1"/>
    </row>
    <row r="124" spans="2:6" x14ac:dyDescent="0.25">
      <c r="B124" s="1"/>
      <c r="F124" s="1"/>
    </row>
    <row r="125" spans="2:6" x14ac:dyDescent="0.25">
      <c r="B125" s="1"/>
      <c r="F125" s="1"/>
    </row>
    <row r="126" spans="2:6" x14ac:dyDescent="0.25">
      <c r="B126" s="1"/>
      <c r="F126" s="1"/>
    </row>
    <row r="127" spans="2:6" x14ac:dyDescent="0.25">
      <c r="B127" s="1"/>
      <c r="F127" s="1"/>
    </row>
    <row r="128" spans="2:6" x14ac:dyDescent="0.25">
      <c r="B128" s="1"/>
      <c r="F128" s="1"/>
    </row>
    <row r="129" spans="2:6" x14ac:dyDescent="0.25">
      <c r="B129" s="1"/>
      <c r="F129" s="1"/>
    </row>
    <row r="130" spans="2:6" x14ac:dyDescent="0.25">
      <c r="B130" s="1"/>
      <c r="F130" s="1"/>
    </row>
    <row r="131" spans="2:6" x14ac:dyDescent="0.25">
      <c r="B131" s="1"/>
      <c r="F131" s="1"/>
    </row>
    <row r="132" spans="2:6" x14ac:dyDescent="0.25">
      <c r="B132" s="1"/>
      <c r="F132" s="1"/>
    </row>
    <row r="133" spans="2:6" x14ac:dyDescent="0.25">
      <c r="B133" s="1"/>
      <c r="F133" s="1"/>
    </row>
    <row r="134" spans="2:6" x14ac:dyDescent="0.25">
      <c r="B134" s="1"/>
      <c r="F134" s="1"/>
    </row>
    <row r="135" spans="2:6" x14ac:dyDescent="0.25">
      <c r="B135" s="1"/>
      <c r="F135" s="1"/>
    </row>
    <row r="136" spans="2:6" x14ac:dyDescent="0.25">
      <c r="B136" s="1"/>
      <c r="F136" s="1"/>
    </row>
    <row r="137" spans="2:6" x14ac:dyDescent="0.25">
      <c r="B137" s="1"/>
      <c r="F137" s="1"/>
    </row>
    <row r="138" spans="2:6" x14ac:dyDescent="0.25">
      <c r="B138" s="1"/>
      <c r="F138" s="1"/>
    </row>
    <row r="139" spans="2:6" x14ac:dyDescent="0.25">
      <c r="B139" s="1"/>
      <c r="F139" s="1"/>
    </row>
    <row r="140" spans="2:6" x14ac:dyDescent="0.25">
      <c r="B140" s="1"/>
      <c r="F140" s="1"/>
    </row>
    <row r="141" spans="2:6" x14ac:dyDescent="0.25">
      <c r="B141" s="1"/>
      <c r="F141" s="1"/>
    </row>
    <row r="142" spans="2:6" x14ac:dyDescent="0.25">
      <c r="B142" s="1"/>
      <c r="F142" s="1"/>
    </row>
    <row r="143" spans="2:6" x14ac:dyDescent="0.25">
      <c r="B143" s="1"/>
      <c r="F143" s="1"/>
    </row>
    <row r="144" spans="2:6" x14ac:dyDescent="0.25">
      <c r="B144" s="1"/>
      <c r="F144" s="1"/>
    </row>
    <row r="145" spans="2:6" x14ac:dyDescent="0.25">
      <c r="B145" s="1"/>
      <c r="F145" s="1"/>
    </row>
    <row r="146" spans="2:6" x14ac:dyDescent="0.25">
      <c r="B146" s="1"/>
      <c r="F146" s="1"/>
    </row>
    <row r="147" spans="2:6" x14ac:dyDescent="0.25">
      <c r="B147" s="1"/>
      <c r="F147" s="1"/>
    </row>
    <row r="148" spans="2:6" x14ac:dyDescent="0.25">
      <c r="B148" s="1"/>
      <c r="F148" s="1"/>
    </row>
    <row r="149" spans="2:6" x14ac:dyDescent="0.25">
      <c r="B149" s="1"/>
      <c r="F149" s="1"/>
    </row>
    <row r="150" spans="2:6" x14ac:dyDescent="0.25">
      <c r="B150" s="1"/>
      <c r="F150" s="1"/>
    </row>
    <row r="151" spans="2:6" x14ac:dyDescent="0.25">
      <c r="B151" s="1"/>
      <c r="F151" s="1"/>
    </row>
    <row r="152" spans="2:6" x14ac:dyDescent="0.25">
      <c r="B152" s="1"/>
      <c r="F152" s="1"/>
    </row>
    <row r="153" spans="2:6" x14ac:dyDescent="0.25">
      <c r="B153" s="1"/>
      <c r="F153" s="1"/>
    </row>
    <row r="154" spans="2:6" x14ac:dyDescent="0.25">
      <c r="B154" s="1"/>
      <c r="F154" s="1"/>
    </row>
    <row r="155" spans="2:6" x14ac:dyDescent="0.25">
      <c r="B155" s="1"/>
      <c r="F155" s="1"/>
    </row>
    <row r="156" spans="2:6" x14ac:dyDescent="0.25">
      <c r="B156" s="1"/>
      <c r="F156" s="1"/>
    </row>
    <row r="157" spans="2:6" x14ac:dyDescent="0.25">
      <c r="B157" s="1"/>
      <c r="F157" s="1"/>
    </row>
    <row r="158" spans="2:6" x14ac:dyDescent="0.25">
      <c r="B158" s="1"/>
      <c r="F158" s="1"/>
    </row>
    <row r="159" spans="2:6" x14ac:dyDescent="0.25">
      <c r="B159" s="1"/>
      <c r="F159" s="1"/>
    </row>
    <row r="160" spans="2:6" x14ac:dyDescent="0.25">
      <c r="B160" s="1"/>
      <c r="F160" s="1"/>
    </row>
    <row r="161" spans="2:6" x14ac:dyDescent="0.25">
      <c r="B161" s="1"/>
      <c r="F161" s="1"/>
    </row>
    <row r="162" spans="2:6" x14ac:dyDescent="0.25">
      <c r="B162" s="1"/>
      <c r="F162" s="1"/>
    </row>
    <row r="163" spans="2:6" x14ac:dyDescent="0.25">
      <c r="B163" s="1"/>
      <c r="F163" s="1"/>
    </row>
    <row r="164" spans="2:6" x14ac:dyDescent="0.25">
      <c r="B164" s="1"/>
      <c r="F164" s="1"/>
    </row>
    <row r="165" spans="2:6" x14ac:dyDescent="0.25">
      <c r="B165" s="1"/>
      <c r="F165" s="1"/>
    </row>
    <row r="166" spans="2:6" x14ac:dyDescent="0.25">
      <c r="B166" s="1"/>
      <c r="F166" s="1"/>
    </row>
    <row r="167" spans="2:6" x14ac:dyDescent="0.25">
      <c r="B167" s="1"/>
      <c r="F167" s="1"/>
    </row>
    <row r="168" spans="2:6" x14ac:dyDescent="0.25">
      <c r="B168" s="1"/>
      <c r="F168" s="1"/>
    </row>
    <row r="169" spans="2:6" x14ac:dyDescent="0.25">
      <c r="B169" s="1"/>
      <c r="F169" s="1"/>
    </row>
    <row r="170" spans="2:6" x14ac:dyDescent="0.25">
      <c r="B170" s="1"/>
      <c r="F170" s="1"/>
    </row>
    <row r="171" spans="2:6" x14ac:dyDescent="0.25">
      <c r="B171" s="1"/>
      <c r="F171" s="1"/>
    </row>
    <row r="172" spans="2:6" x14ac:dyDescent="0.25">
      <c r="B172" s="1"/>
      <c r="F172" s="1"/>
    </row>
    <row r="173" spans="2:6" x14ac:dyDescent="0.25">
      <c r="B173" s="1"/>
      <c r="F173" s="1"/>
    </row>
    <row r="174" spans="2:6" x14ac:dyDescent="0.25">
      <c r="B174" s="1"/>
      <c r="F174" s="1"/>
    </row>
    <row r="175" spans="2:6" x14ac:dyDescent="0.25">
      <c r="B175" s="1"/>
      <c r="F175" s="1"/>
    </row>
    <row r="176" spans="2:6" x14ac:dyDescent="0.25">
      <c r="B176" s="1"/>
      <c r="F176" s="1"/>
    </row>
    <row r="177" spans="2:6" x14ac:dyDescent="0.25">
      <c r="B177" s="1"/>
      <c r="F177" s="1"/>
    </row>
  </sheetData>
  <mergeCells count="5">
    <mergeCell ref="M3:N4"/>
    <mergeCell ref="A1:I2"/>
    <mergeCell ref="C3:D3"/>
    <mergeCell ref="A22:I23"/>
    <mergeCell ref="C24:D24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ChemDraw.Document.6.0" shapeId="2052" r:id="rId4">
          <objectPr defaultSize="0" autoPict="0" r:id="rId5">
            <anchor moveWithCells="1">
              <from>
                <xdr:col>9</xdr:col>
                <xdr:colOff>180975</xdr:colOff>
                <xdr:row>2</xdr:row>
                <xdr:rowOff>9525</xdr:rowOff>
              </from>
              <to>
                <xdr:col>11</xdr:col>
                <xdr:colOff>942975</xdr:colOff>
                <xdr:row>21</xdr:row>
                <xdr:rowOff>47625</xdr:rowOff>
              </to>
            </anchor>
          </objectPr>
        </oleObject>
      </mc:Choice>
      <mc:Fallback>
        <oleObject progId="ChemDraw.Document.6.0" shapeId="2052" r:id="rId4"/>
      </mc:Fallback>
    </mc:AlternateContent>
    <mc:AlternateContent xmlns:mc="http://schemas.openxmlformats.org/markup-compatibility/2006">
      <mc:Choice Requires="x14">
        <oleObject progId="ChemDraw.Document.6.0" shapeId="2053" r:id="rId6">
          <objectPr defaultSize="0" autoPict="0" r:id="rId7">
            <anchor moveWithCells="1">
              <from>
                <xdr:col>9</xdr:col>
                <xdr:colOff>333375</xdr:colOff>
                <xdr:row>22</xdr:row>
                <xdr:rowOff>142875</xdr:rowOff>
              </from>
              <to>
                <xdr:col>11</xdr:col>
                <xdr:colOff>1095375</xdr:colOff>
                <xdr:row>42</xdr:row>
                <xdr:rowOff>152400</xdr:rowOff>
              </to>
            </anchor>
          </objectPr>
        </oleObject>
      </mc:Choice>
      <mc:Fallback>
        <oleObject progId="ChemDraw.Document.6.0" shapeId="2053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9"/>
  <sheetViews>
    <sheetView workbookViewId="0">
      <selection activeCell="I77" sqref="I77"/>
    </sheetView>
  </sheetViews>
  <sheetFormatPr baseColWidth="10" defaultRowHeight="15" x14ac:dyDescent="0.25"/>
  <cols>
    <col min="1" max="1" width="17.5703125" customWidth="1"/>
    <col min="3" max="3" width="15.5703125" customWidth="1"/>
    <col min="6" max="6" width="24" customWidth="1"/>
    <col min="9" max="9" width="14" customWidth="1"/>
  </cols>
  <sheetData>
    <row r="1" spans="1:14" x14ac:dyDescent="0.25">
      <c r="A1" s="61" t="s">
        <v>1</v>
      </c>
      <c r="B1" s="61"/>
      <c r="C1" s="61"/>
      <c r="D1" s="61"/>
      <c r="E1" s="61"/>
      <c r="F1" s="61"/>
      <c r="G1" s="61"/>
      <c r="H1" s="61"/>
      <c r="I1" s="61"/>
      <c r="K1" s="7"/>
    </row>
    <row r="2" spans="1:14" x14ac:dyDescent="0.25">
      <c r="A2" s="62"/>
      <c r="B2" s="62"/>
      <c r="C2" s="62"/>
      <c r="D2" s="62"/>
      <c r="E2" s="62"/>
      <c r="F2" s="62"/>
      <c r="G2" s="62"/>
      <c r="H2" s="62"/>
      <c r="I2" s="62"/>
      <c r="K2" s="7"/>
    </row>
    <row r="3" spans="1:14" x14ac:dyDescent="0.25">
      <c r="B3" s="1"/>
      <c r="C3" s="62" t="s">
        <v>3</v>
      </c>
      <c r="D3" s="62"/>
      <c r="E3" s="7"/>
      <c r="F3" s="1"/>
      <c r="M3" s="61" t="s">
        <v>19</v>
      </c>
      <c r="N3" s="61"/>
    </row>
    <row r="4" spans="1:14" ht="18" x14ac:dyDescent="0.35">
      <c r="B4" s="3" t="s">
        <v>0</v>
      </c>
      <c r="C4" s="14" t="s">
        <v>4</v>
      </c>
      <c r="D4" s="14" t="s">
        <v>5</v>
      </c>
      <c r="E4" s="7"/>
      <c r="F4" s="3" t="s">
        <v>2</v>
      </c>
      <c r="G4" s="5" t="s">
        <v>6</v>
      </c>
      <c r="H4" s="6" t="s">
        <v>7</v>
      </c>
      <c r="I4" s="6" t="s">
        <v>8</v>
      </c>
      <c r="K4" s="4"/>
      <c r="M4" s="62"/>
      <c r="N4" s="62"/>
    </row>
    <row r="5" spans="1:14" x14ac:dyDescent="0.25">
      <c r="B5" s="13" t="s">
        <v>53</v>
      </c>
      <c r="C5" s="15">
        <v>-1864.91418</v>
      </c>
      <c r="D5" s="16">
        <f>C5*627.5095</f>
        <v>-1170251.3646347099</v>
      </c>
      <c r="F5" s="1"/>
      <c r="M5" s="8" t="s">
        <v>9</v>
      </c>
      <c r="N5" s="9">
        <v>1.9858779999999999E-3</v>
      </c>
    </row>
    <row r="6" spans="1:14" ht="17.25" x14ac:dyDescent="0.25">
      <c r="B6" s="13" t="s">
        <v>54</v>
      </c>
      <c r="C6" s="17">
        <v>-1864.7398539999999</v>
      </c>
      <c r="D6" s="16">
        <f>C6*627.5095</f>
        <v>-1170141.9734136129</v>
      </c>
      <c r="F6" s="1" t="s">
        <v>58</v>
      </c>
      <c r="G6" s="21"/>
      <c r="H6" s="22">
        <f>-(D5-D6)/$N$9-$N$14</f>
        <v>0.42509192727488809</v>
      </c>
      <c r="I6" s="22">
        <f>H6-$N$15</f>
        <v>0.22809192727488808</v>
      </c>
      <c r="K6" s="12"/>
      <c r="M6" s="8" t="s">
        <v>10</v>
      </c>
      <c r="N6" s="9">
        <v>298.14999999999998</v>
      </c>
    </row>
    <row r="7" spans="1:14" ht="17.25" x14ac:dyDescent="0.25">
      <c r="B7" s="13" t="s">
        <v>55</v>
      </c>
      <c r="C7" s="18">
        <v>-1864.5404639999999</v>
      </c>
      <c r="D7" s="16">
        <f>C7*627.5095</f>
        <v>-1170016.8542944079</v>
      </c>
      <c r="F7" s="1" t="s">
        <v>59</v>
      </c>
      <c r="G7" s="21"/>
      <c r="H7" s="22">
        <f>-(D6-D7)/$N$9-$N$14</f>
        <v>1.1071233998000229</v>
      </c>
      <c r="I7" s="41">
        <f t="shared" ref="I7:I17" si="0">H7-$N$15</f>
        <v>0.91012339980002288</v>
      </c>
      <c r="K7" s="12"/>
      <c r="M7" s="8" t="s">
        <v>11</v>
      </c>
      <c r="N7" s="9">
        <v>-270.29000000000002</v>
      </c>
    </row>
    <row r="8" spans="1:14" ht="17.25" x14ac:dyDescent="0.25">
      <c r="A8" s="2" t="s">
        <v>31</v>
      </c>
      <c r="B8" s="13" t="s">
        <v>56</v>
      </c>
      <c r="C8" s="19">
        <v>-1864.3036890000001</v>
      </c>
      <c r="D8" s="16">
        <f t="shared" ref="D8:D10" si="1">C8*627.5095</f>
        <v>-1169868.2757325456</v>
      </c>
      <c r="F8" s="1" t="s">
        <v>60</v>
      </c>
      <c r="G8" s="22">
        <f>(D8-D6+$N$7)*$N$11</f>
        <v>2.4990654197744626</v>
      </c>
      <c r="H8" s="21"/>
      <c r="I8" s="41"/>
      <c r="M8" s="8" t="s">
        <v>12</v>
      </c>
      <c r="N8" s="9">
        <v>4.2809999999999997</v>
      </c>
    </row>
    <row r="9" spans="1:14" ht="17.25" x14ac:dyDescent="0.25">
      <c r="B9" s="13" t="s">
        <v>57</v>
      </c>
      <c r="C9" s="19">
        <v>-1864.1276789999999</v>
      </c>
      <c r="D9" s="16">
        <f t="shared" si="1"/>
        <v>-1169757.8277854505</v>
      </c>
      <c r="F9" s="1" t="s">
        <v>61</v>
      </c>
      <c r="G9" s="22">
        <f>(D9-D7+$N$7)*$N$11</f>
        <v>-8.2602216624190987</v>
      </c>
      <c r="H9" s="21"/>
      <c r="I9" s="41"/>
      <c r="M9" s="8" t="s">
        <v>13</v>
      </c>
      <c r="N9" s="9">
        <v>23.060369999999999</v>
      </c>
    </row>
    <row r="10" spans="1:14" ht="17.25" x14ac:dyDescent="0.25">
      <c r="B10" s="20" t="s">
        <v>137</v>
      </c>
      <c r="C10" s="39">
        <v>-1863.85446</v>
      </c>
      <c r="D10" s="16">
        <f t="shared" si="1"/>
        <v>-1169586.38026737</v>
      </c>
      <c r="F10" s="1" t="s">
        <v>62</v>
      </c>
      <c r="G10" s="21"/>
      <c r="H10" s="22">
        <f>-(D8-D9)/$N$9-$N$14</f>
        <v>0.47091625698756268</v>
      </c>
      <c r="I10" s="41">
        <f t="shared" si="0"/>
        <v>0.27391625698756267</v>
      </c>
      <c r="M10" s="8" t="s">
        <v>14</v>
      </c>
      <c r="N10" s="9">
        <v>-0.86699999999999999</v>
      </c>
    </row>
    <row r="11" spans="1:14" ht="17.25" x14ac:dyDescent="0.25">
      <c r="B11" s="13" t="s">
        <v>138</v>
      </c>
      <c r="C11" s="43">
        <v>-1863.6838640000001</v>
      </c>
      <c r="D11" s="16">
        <f>C11*627.5095</f>
        <v>-1169479.3296567081</v>
      </c>
      <c r="F11" s="1" t="s">
        <v>63</v>
      </c>
      <c r="G11" s="22">
        <f>(D10-D8+$N$7)*$N$11</f>
        <v>8.511012658808955</v>
      </c>
      <c r="H11" s="21"/>
      <c r="I11" s="41"/>
      <c r="M11" s="8" t="s">
        <v>15</v>
      </c>
      <c r="N11" s="11">
        <f>1/(2.303*N5*N6)</f>
        <v>0.73336247449067871</v>
      </c>
    </row>
    <row r="12" spans="1:14" ht="17.25" x14ac:dyDescent="0.25">
      <c r="B12" s="1"/>
      <c r="F12" s="1" t="s">
        <v>139</v>
      </c>
      <c r="G12" s="22">
        <f>(D11-D9+$N$7)*$N$11</f>
        <v>6.0195336054977036</v>
      </c>
      <c r="H12" s="21"/>
      <c r="I12" s="41"/>
      <c r="M12" s="8" t="s">
        <v>16</v>
      </c>
      <c r="N12" s="9">
        <v>1.89</v>
      </c>
    </row>
    <row r="13" spans="1:14" ht="17.25" x14ac:dyDescent="0.25">
      <c r="B13" s="1"/>
      <c r="F13" s="1" t="s">
        <v>64</v>
      </c>
      <c r="G13" s="21"/>
      <c r="H13" s="22">
        <f>-(D10-D11)/$N$9-$N$14</f>
        <v>0.32359266967409095</v>
      </c>
      <c r="I13" s="41">
        <f t="shared" si="0"/>
        <v>0.12659266967409094</v>
      </c>
      <c r="M13" s="8" t="s">
        <v>17</v>
      </c>
      <c r="N13" s="10">
        <f>N10/N9</f>
        <v>-3.7596968305365443E-2</v>
      </c>
    </row>
    <row r="14" spans="1:14" ht="30" x14ac:dyDescent="0.25">
      <c r="B14" s="1"/>
      <c r="F14" s="1"/>
      <c r="I14" s="41"/>
      <c r="M14" s="8" t="s">
        <v>18</v>
      </c>
      <c r="N14" s="11">
        <f>N8-N13</f>
        <v>4.3185969683053651</v>
      </c>
    </row>
    <row r="15" spans="1:14" ht="31.5" x14ac:dyDescent="0.35">
      <c r="B15" s="1"/>
      <c r="E15" t="s">
        <v>52</v>
      </c>
      <c r="F15" s="1" t="s">
        <v>65</v>
      </c>
      <c r="H15" s="22">
        <f>-(D5-D8-$N$7)/$N$9-$N$14</f>
        <v>0.57286410383921016</v>
      </c>
      <c r="I15" s="41">
        <f t="shared" si="0"/>
        <v>0.37586410383921015</v>
      </c>
      <c r="M15" s="8" t="s">
        <v>140</v>
      </c>
      <c r="N15" s="11">
        <v>0.19700000000000001</v>
      </c>
    </row>
    <row r="16" spans="1:14" ht="17.25" x14ac:dyDescent="0.25">
      <c r="B16" s="1"/>
      <c r="E16" t="s">
        <v>66</v>
      </c>
      <c r="F16" s="1" t="s">
        <v>113</v>
      </c>
      <c r="H16" s="22">
        <f>-(D8-D11-$N$7)/$N$9-$N$14</f>
        <v>0.82685715223101486</v>
      </c>
      <c r="I16" s="41">
        <f t="shared" si="0"/>
        <v>0.62985715223101479</v>
      </c>
      <c r="M16" s="8"/>
      <c r="N16" s="11"/>
    </row>
    <row r="17" spans="1:14" ht="17.25" x14ac:dyDescent="0.25">
      <c r="B17" s="1"/>
      <c r="F17" s="1" t="s">
        <v>114</v>
      </c>
      <c r="H17" s="22">
        <f>-(D5-D11-(2*$N$7))/(2*$N$9)-$N$14</f>
        <v>0.69986062803511206</v>
      </c>
      <c r="I17" s="41">
        <f t="shared" si="0"/>
        <v>0.502860628035112</v>
      </c>
      <c r="M17" s="8"/>
      <c r="N17" s="11"/>
    </row>
    <row r="18" spans="1:14" x14ac:dyDescent="0.25">
      <c r="B18" s="1"/>
      <c r="F18" s="1"/>
    </row>
    <row r="19" spans="1:14" x14ac:dyDescent="0.25">
      <c r="B19" s="1"/>
      <c r="F19" s="1"/>
    </row>
    <row r="20" spans="1:14" x14ac:dyDescent="0.25">
      <c r="B20" s="1"/>
      <c r="F20" s="1"/>
    </row>
    <row r="21" spans="1:14" x14ac:dyDescent="0.25">
      <c r="B21" s="1"/>
      <c r="F21" s="1"/>
    </row>
    <row r="22" spans="1:14" x14ac:dyDescent="0.25">
      <c r="B22" s="1"/>
      <c r="F22" s="1"/>
    </row>
    <row r="23" spans="1:14" x14ac:dyDescent="0.25">
      <c r="A23" s="61" t="s">
        <v>36</v>
      </c>
      <c r="B23" s="61"/>
      <c r="C23" s="61"/>
      <c r="D23" s="61"/>
      <c r="E23" s="61"/>
      <c r="F23" s="61"/>
      <c r="G23" s="61"/>
      <c r="H23" s="61"/>
      <c r="I23" s="61"/>
    </row>
    <row r="24" spans="1:14" x14ac:dyDescent="0.25">
      <c r="A24" s="62"/>
      <c r="B24" s="62"/>
      <c r="C24" s="62"/>
      <c r="D24" s="62"/>
      <c r="E24" s="62"/>
      <c r="F24" s="62"/>
      <c r="G24" s="62"/>
      <c r="H24" s="62"/>
      <c r="I24" s="62"/>
    </row>
    <row r="25" spans="1:14" x14ac:dyDescent="0.25">
      <c r="B25" s="1"/>
      <c r="C25" s="62" t="s">
        <v>3</v>
      </c>
      <c r="D25" s="62"/>
      <c r="E25" s="7"/>
      <c r="F25" s="1"/>
    </row>
    <row r="26" spans="1:14" ht="18" x14ac:dyDescent="0.35">
      <c r="B26" s="3" t="s">
        <v>0</v>
      </c>
      <c r="C26" s="14" t="s">
        <v>4</v>
      </c>
      <c r="D26" s="14" t="s">
        <v>5</v>
      </c>
      <c r="E26" s="7"/>
      <c r="F26" s="3" t="s">
        <v>2</v>
      </c>
      <c r="G26" s="5" t="s">
        <v>6</v>
      </c>
      <c r="H26" s="6" t="s">
        <v>7</v>
      </c>
      <c r="I26" s="6" t="s">
        <v>8</v>
      </c>
    </row>
    <row r="27" spans="1:14" x14ac:dyDescent="0.25">
      <c r="B27" s="13" t="s">
        <v>53</v>
      </c>
      <c r="C27" s="28">
        <v>-1406.3110999999999</v>
      </c>
      <c r="D27" s="16">
        <f>C27*627.5095</f>
        <v>-882473.57520544995</v>
      </c>
      <c r="F27" s="1"/>
    </row>
    <row r="28" spans="1:14" ht="17.25" x14ac:dyDescent="0.25">
      <c r="B28" s="13" t="s">
        <v>54</v>
      </c>
      <c r="C28" s="27">
        <v>-1406.1286660000001</v>
      </c>
      <c r="D28" s="16">
        <f>C28*627.5095</f>
        <v>-882359.09613732703</v>
      </c>
      <c r="F28" s="1" t="s">
        <v>58</v>
      </c>
      <c r="G28" s="21"/>
      <c r="H28" s="22">
        <f>-(D27-D28)/$N$9-$N$14</f>
        <v>0.6457235574676643</v>
      </c>
      <c r="I28" s="22">
        <f>H28-$N$15</f>
        <v>0.44872355746766429</v>
      </c>
    </row>
    <row r="29" spans="1:14" ht="17.25" x14ac:dyDescent="0.25">
      <c r="B29" s="13" t="s">
        <v>55</v>
      </c>
      <c r="C29" s="26">
        <v>-1405.918056</v>
      </c>
      <c r="D29" s="16">
        <f>C29*627.5095</f>
        <v>-882226.93636153196</v>
      </c>
      <c r="F29" s="1" t="s">
        <v>59</v>
      </c>
      <c r="G29" s="21"/>
      <c r="H29" s="22">
        <f>-(D28-D29)/$N$9-$N$14</f>
        <v>1.4124375205196538</v>
      </c>
      <c r="I29" s="41">
        <f t="shared" ref="I29:I39" si="2">H29-$N$15</f>
        <v>1.2154375205196537</v>
      </c>
    </row>
    <row r="30" spans="1:14" ht="17.25" x14ac:dyDescent="0.25">
      <c r="A30" s="2" t="s">
        <v>31</v>
      </c>
      <c r="B30" s="13" t="s">
        <v>56</v>
      </c>
      <c r="C30" s="26">
        <v>-1405.6960349999999</v>
      </c>
      <c r="D30" s="16">
        <f>C30*627.5095</f>
        <v>-882087.61607483251</v>
      </c>
      <c r="F30" s="1" t="s">
        <v>60</v>
      </c>
      <c r="G30" s="22">
        <f>(D30-D28+$N$7)*$N$11</f>
        <v>0.87274717577979377</v>
      </c>
      <c r="H30" s="21"/>
      <c r="I30" s="41"/>
    </row>
    <row r="31" spans="1:14" ht="17.25" x14ac:dyDescent="0.25">
      <c r="B31" s="13" t="s">
        <v>57</v>
      </c>
      <c r="C31" s="25">
        <v>-1405.5148369999999</v>
      </c>
      <c r="D31" s="16">
        <f>C31*627.5095</f>
        <v>-881973.91260845144</v>
      </c>
      <c r="F31" s="1" t="s">
        <v>61</v>
      </c>
      <c r="G31" s="22">
        <f>(D31-D29+$N$7)*$N$11</f>
        <v>-12.662417566039087</v>
      </c>
      <c r="H31" s="21"/>
      <c r="I31" s="41"/>
    </row>
    <row r="32" spans="1:14" ht="17.25" x14ac:dyDescent="0.25">
      <c r="B32" s="20" t="s">
        <v>137</v>
      </c>
      <c r="C32" s="42">
        <v>-1405.2388040000001</v>
      </c>
      <c r="D32" s="16">
        <f t="shared" ref="D32:D33" si="3">C32*627.5095</f>
        <v>-881800.699278638</v>
      </c>
      <c r="F32" s="1" t="s">
        <v>62</v>
      </c>
      <c r="G32" s="21"/>
      <c r="H32" s="22">
        <f>-(D30-D31)/$N$9-$N$14</f>
        <v>0.61209002331978013</v>
      </c>
      <c r="I32" s="41">
        <f t="shared" si="2"/>
        <v>0.41509002331978012</v>
      </c>
    </row>
    <row r="33" spans="1:10" ht="17.25" x14ac:dyDescent="0.25">
      <c r="B33" s="13" t="s">
        <v>138</v>
      </c>
      <c r="C33" s="19">
        <v>-1405.068831</v>
      </c>
      <c r="D33" s="38">
        <f t="shared" si="3"/>
        <v>-881694.03960639448</v>
      </c>
      <c r="F33" s="1" t="s">
        <v>63</v>
      </c>
      <c r="G33" s="22">
        <f>(D32-D30+$N$7)*$N$11</f>
        <v>12.193468400055016</v>
      </c>
      <c r="H33" s="21"/>
      <c r="I33" s="41"/>
    </row>
    <row r="34" spans="1:10" ht="17.25" x14ac:dyDescent="0.25">
      <c r="B34" s="1"/>
      <c r="F34" s="1" t="s">
        <v>110</v>
      </c>
      <c r="G34" s="22">
        <f>(D33-D31+$N$7)*$N$11</f>
        <v>7.0278141015441786</v>
      </c>
      <c r="H34" s="21"/>
      <c r="I34" s="41"/>
    </row>
    <row r="35" spans="1:10" ht="17.25" x14ac:dyDescent="0.25">
      <c r="B35" s="1"/>
      <c r="F35" s="1" t="s">
        <v>109</v>
      </c>
      <c r="G35" s="21"/>
      <c r="H35" s="22">
        <f>-(D32-D33)/$N$9-$N$14</f>
        <v>0.30663984461310179</v>
      </c>
      <c r="I35" s="41">
        <f t="shared" si="2"/>
        <v>0.10963984461310178</v>
      </c>
    </row>
    <row r="36" spans="1:10" x14ac:dyDescent="0.25">
      <c r="B36" s="1"/>
      <c r="F36" s="1"/>
      <c r="I36" s="41"/>
    </row>
    <row r="37" spans="1:10" ht="17.25" x14ac:dyDescent="0.25">
      <c r="B37" s="1"/>
      <c r="F37" s="1" t="s">
        <v>65</v>
      </c>
      <c r="H37" s="22">
        <f>-(D27-D30-$N$7)/$N$9-$N$14</f>
        <v>0.69732994949520233</v>
      </c>
      <c r="I37" s="41">
        <f t="shared" si="2"/>
        <v>0.50032994949520226</v>
      </c>
    </row>
    <row r="38" spans="1:10" ht="17.25" x14ac:dyDescent="0.25">
      <c r="B38" s="1"/>
      <c r="F38" s="1" t="s">
        <v>113</v>
      </c>
      <c r="H38" s="22">
        <f>-(D30-D33-$N$7)/$N$9-$N$14</f>
        <v>1.0276515280555554</v>
      </c>
      <c r="I38" s="41">
        <f t="shared" si="2"/>
        <v>0.83065152805555531</v>
      </c>
    </row>
    <row r="39" spans="1:10" ht="18.75" x14ac:dyDescent="0.35">
      <c r="B39" s="1"/>
      <c r="E39" t="s">
        <v>51</v>
      </c>
      <c r="F39" s="1" t="s">
        <v>114</v>
      </c>
      <c r="H39" s="22">
        <f>-(D27-D33-(2*$N$7))/(2*$N$9)-$N$14</f>
        <v>0.86249073877537885</v>
      </c>
      <c r="I39" s="41">
        <f t="shared" si="2"/>
        <v>0.66549073877537879</v>
      </c>
    </row>
    <row r="40" spans="1:10" x14ac:dyDescent="0.25">
      <c r="B40" s="1"/>
      <c r="F40" s="1"/>
    </row>
    <row r="41" spans="1:10" x14ac:dyDescent="0.25">
      <c r="B41" s="1"/>
      <c r="F41" s="1"/>
    </row>
    <row r="42" spans="1:10" x14ac:dyDescent="0.25">
      <c r="A42" s="32"/>
      <c r="B42" s="31"/>
      <c r="C42" s="32"/>
      <c r="D42" s="32"/>
      <c r="E42" s="32"/>
      <c r="F42" s="31"/>
      <c r="G42" s="32"/>
      <c r="H42" s="32"/>
      <c r="I42" s="32"/>
      <c r="J42" s="34"/>
    </row>
    <row r="43" spans="1:10" x14ac:dyDescent="0.25">
      <c r="A43" s="61" t="s">
        <v>1</v>
      </c>
      <c r="B43" s="61"/>
      <c r="C43" s="61"/>
      <c r="D43" s="61"/>
      <c r="E43" s="61"/>
      <c r="F43" s="61"/>
      <c r="G43" s="61"/>
      <c r="H43" s="61"/>
      <c r="I43" s="61"/>
    </row>
    <row r="44" spans="1:10" x14ac:dyDescent="0.25">
      <c r="A44" s="62"/>
      <c r="B44" s="62"/>
      <c r="C44" s="62"/>
      <c r="D44" s="62"/>
      <c r="E44" s="62"/>
      <c r="F44" s="62"/>
      <c r="G44" s="62"/>
      <c r="H44" s="62"/>
      <c r="I44" s="62"/>
    </row>
    <row r="45" spans="1:10" x14ac:dyDescent="0.25">
      <c r="B45" s="1"/>
      <c r="C45" s="62" t="s">
        <v>3</v>
      </c>
      <c r="D45" s="62"/>
      <c r="E45" s="7"/>
      <c r="F45" s="1"/>
    </row>
    <row r="46" spans="1:10" ht="18" x14ac:dyDescent="0.35">
      <c r="B46" s="3" t="s">
        <v>0</v>
      </c>
      <c r="C46" s="14" t="s">
        <v>4</v>
      </c>
      <c r="D46" s="14" t="s">
        <v>5</v>
      </c>
      <c r="E46" s="7"/>
      <c r="F46" s="3" t="s">
        <v>2</v>
      </c>
      <c r="G46" s="5" t="s">
        <v>6</v>
      </c>
      <c r="H46" s="6" t="s">
        <v>7</v>
      </c>
      <c r="I46" s="6" t="s">
        <v>8</v>
      </c>
    </row>
    <row r="47" spans="1:10" x14ac:dyDescent="0.25">
      <c r="B47" s="13" t="s">
        <v>67</v>
      </c>
      <c r="C47" s="15">
        <v>-1864.9145599999999</v>
      </c>
      <c r="D47" s="16">
        <f>C47*627.5095</f>
        <v>-1170251.60308832</v>
      </c>
      <c r="F47" s="1"/>
    </row>
    <row r="48" spans="1:10" ht="17.25" x14ac:dyDescent="0.25">
      <c r="B48" s="13" t="s">
        <v>68</v>
      </c>
      <c r="C48" s="17">
        <v>-1864.738926</v>
      </c>
      <c r="D48" s="16">
        <f>C48*627.5095</f>
        <v>-1170141.391084797</v>
      </c>
      <c r="F48" s="1" t="s">
        <v>72</v>
      </c>
      <c r="G48" s="21"/>
      <c r="H48" s="22">
        <f>-(D47-D48)/$N$9-$N$14</f>
        <v>0.4606846964302056</v>
      </c>
      <c r="I48" s="22">
        <f>H48-$N$15</f>
        <v>0.26368469643020559</v>
      </c>
    </row>
    <row r="49" spans="1:12" ht="17.25" x14ac:dyDescent="0.25">
      <c r="B49" s="13" t="s">
        <v>69</v>
      </c>
      <c r="C49" s="18">
        <v>-1864.534572</v>
      </c>
      <c r="D49" s="16">
        <f>C49*627.5095</f>
        <v>-1170013.1570084339</v>
      </c>
      <c r="F49" s="1" t="s">
        <v>73</v>
      </c>
      <c r="G49" s="21"/>
      <c r="H49" s="22">
        <f>-(D48-D49)/$N$9-$N$14</f>
        <v>1.2422017683599424</v>
      </c>
      <c r="I49" s="41">
        <f t="shared" ref="I49:I59" si="4">H49-$N$15</f>
        <v>1.0452017683599424</v>
      </c>
    </row>
    <row r="50" spans="1:12" ht="17.25" x14ac:dyDescent="0.25">
      <c r="A50" s="2" t="s">
        <v>31</v>
      </c>
      <c r="B50" s="13" t="s">
        <v>70</v>
      </c>
      <c r="C50" s="19">
        <v>-1864.303259</v>
      </c>
      <c r="D50" s="16">
        <f t="shared" ref="D50:D53" si="5">C50*627.5095</f>
        <v>-1169868.0059034606</v>
      </c>
      <c r="F50" s="1" t="s">
        <v>74</v>
      </c>
      <c r="G50" s="22">
        <f>(D50-D48+$N$7)*$N$11</f>
        <v>2.2698898438822663</v>
      </c>
      <c r="H50" s="21"/>
      <c r="I50" s="41"/>
    </row>
    <row r="51" spans="1:12" ht="17.25" x14ac:dyDescent="0.25">
      <c r="B51" s="13" t="s">
        <v>71</v>
      </c>
      <c r="C51" s="19">
        <v>-1864.127491</v>
      </c>
      <c r="D51" s="16">
        <f t="shared" si="5"/>
        <v>-1169757.7098136644</v>
      </c>
      <c r="F51" s="1" t="s">
        <v>75</v>
      </c>
      <c r="G51" s="22">
        <f>(D51-D49+$N$7)*$N$11</f>
        <v>-10.885156372213251</v>
      </c>
      <c r="H51" s="21"/>
      <c r="I51" s="41"/>
    </row>
    <row r="52" spans="1:12" ht="17.25" x14ac:dyDescent="0.25">
      <c r="B52" s="20" t="s">
        <v>112</v>
      </c>
      <c r="C52" s="39">
        <v>-1863.8513330000001</v>
      </c>
      <c r="D52" s="16">
        <f t="shared" si="5"/>
        <v>-1169584.4180451636</v>
      </c>
      <c r="F52" s="1" t="s">
        <v>76</v>
      </c>
      <c r="G52" s="21"/>
      <c r="H52" s="22">
        <f>-(D50-D51)/$N$9-$N$14</f>
        <v>0.4643310504608813</v>
      </c>
      <c r="I52" s="41">
        <f t="shared" si="4"/>
        <v>0.26733105046088129</v>
      </c>
    </row>
    <row r="53" spans="1:12" ht="17.25" x14ac:dyDescent="0.25">
      <c r="B53" s="13" t="s">
        <v>111</v>
      </c>
      <c r="C53" s="19">
        <v>-1863.679995</v>
      </c>
      <c r="D53" s="16">
        <f t="shared" si="5"/>
        <v>-1169476.9018224524</v>
      </c>
      <c r="F53" s="1" t="s">
        <v>77</v>
      </c>
      <c r="G53" s="22">
        <f>(D52-D50+$N$7)*$N$11</f>
        <v>9.752150266063552</v>
      </c>
      <c r="H53" s="21"/>
      <c r="I53" s="41"/>
    </row>
    <row r="54" spans="1:12" ht="17.25" x14ac:dyDescent="0.25">
      <c r="B54" s="1"/>
      <c r="F54" s="1" t="s">
        <v>78</v>
      </c>
      <c r="G54" s="22">
        <f>(D53-D51+$N$7)*$N$11</f>
        <v>7.7135000619043028</v>
      </c>
      <c r="H54" s="21"/>
      <c r="I54" s="41"/>
    </row>
    <row r="55" spans="1:12" ht="17.25" x14ac:dyDescent="0.25">
      <c r="B55" s="1"/>
      <c r="F55" s="1" t="s">
        <v>79</v>
      </c>
      <c r="G55" s="21"/>
      <c r="H55" s="22">
        <f>-(D52-D53)/$N$9-$N$14</f>
        <v>0.34378367481470917</v>
      </c>
      <c r="I55" s="41">
        <f t="shared" si="4"/>
        <v>0.14678367481470916</v>
      </c>
    </row>
    <row r="56" spans="1:12" x14ac:dyDescent="0.25">
      <c r="B56" s="1"/>
      <c r="F56" s="1"/>
      <c r="I56" s="41"/>
    </row>
    <row r="57" spans="1:12" ht="18.75" x14ac:dyDescent="0.35">
      <c r="B57" s="1"/>
      <c r="E57" t="s">
        <v>81</v>
      </c>
      <c r="F57" s="1" t="s">
        <v>80</v>
      </c>
      <c r="H57" s="22">
        <f>-(D47-D50-$N$7)/$N$9-$N$14</f>
        <v>0.59490549758954625</v>
      </c>
      <c r="I57" s="41">
        <f t="shared" si="4"/>
        <v>0.39790549758954624</v>
      </c>
    </row>
    <row r="58" spans="1:12" ht="17.25" x14ac:dyDescent="0.25">
      <c r="B58" s="1"/>
      <c r="E58" t="s">
        <v>66</v>
      </c>
      <c r="F58" s="1" t="s">
        <v>115</v>
      </c>
      <c r="H58" s="22">
        <f>-(D50-D53-$N$7)/$N$9-$N$14</f>
        <v>0.92043783504417487</v>
      </c>
      <c r="I58" s="41">
        <f t="shared" si="4"/>
        <v>0.7234378350441748</v>
      </c>
    </row>
    <row r="59" spans="1:12" ht="17.25" x14ac:dyDescent="0.25">
      <c r="B59" s="1"/>
      <c r="F59" s="1" t="s">
        <v>116</v>
      </c>
      <c r="H59" s="22">
        <f>-(D47-D53-(2*$N$7))/(2*$N$9)-$N$14</f>
        <v>0.75767166631686056</v>
      </c>
      <c r="I59" s="41">
        <f t="shared" si="4"/>
        <v>0.5606716663168605</v>
      </c>
    </row>
    <row r="60" spans="1:12" x14ac:dyDescent="0.25">
      <c r="B60" s="1"/>
      <c r="F60" s="1"/>
    </row>
    <row r="61" spans="1:12" x14ac:dyDescent="0.25">
      <c r="B61" s="1"/>
      <c r="F61" s="1"/>
      <c r="K61" s="34"/>
      <c r="L61" s="34"/>
    </row>
    <row r="62" spans="1:12" x14ac:dyDescent="0.25">
      <c r="B62" s="1"/>
      <c r="F62" s="1"/>
    </row>
    <row r="63" spans="1:12" x14ac:dyDescent="0.25">
      <c r="B63" s="1"/>
      <c r="F63" s="1"/>
    </row>
    <row r="64" spans="1:12" x14ac:dyDescent="0.25">
      <c r="A64" s="61" t="s">
        <v>36</v>
      </c>
      <c r="B64" s="61"/>
      <c r="C64" s="61"/>
      <c r="D64" s="61"/>
      <c r="E64" s="61"/>
      <c r="F64" s="61"/>
      <c r="G64" s="61"/>
      <c r="H64" s="61"/>
      <c r="I64" s="61"/>
    </row>
    <row r="65" spans="1:9" x14ac:dyDescent="0.25">
      <c r="A65" s="62"/>
      <c r="B65" s="62"/>
      <c r="C65" s="62"/>
      <c r="D65" s="62"/>
      <c r="E65" s="62"/>
      <c r="F65" s="62"/>
      <c r="G65" s="62"/>
      <c r="H65" s="62"/>
      <c r="I65" s="62"/>
    </row>
    <row r="66" spans="1:9" x14ac:dyDescent="0.25">
      <c r="B66" s="1"/>
      <c r="C66" s="62" t="s">
        <v>3</v>
      </c>
      <c r="D66" s="62"/>
      <c r="E66" s="7"/>
      <c r="F66" s="1"/>
    </row>
    <row r="67" spans="1:9" ht="18" x14ac:dyDescent="0.35">
      <c r="B67" s="3" t="s">
        <v>0</v>
      </c>
      <c r="C67" s="14" t="s">
        <v>4</v>
      </c>
      <c r="D67" s="14" t="s">
        <v>5</v>
      </c>
      <c r="E67" s="7"/>
      <c r="F67" s="3" t="s">
        <v>2</v>
      </c>
      <c r="G67" s="5" t="s">
        <v>6</v>
      </c>
      <c r="H67" s="6" t="s">
        <v>7</v>
      </c>
      <c r="I67" s="6" t="s">
        <v>8</v>
      </c>
    </row>
    <row r="68" spans="1:9" x14ac:dyDescent="0.25">
      <c r="B68" s="13" t="s">
        <v>67</v>
      </c>
      <c r="C68" s="28">
        <v>-1406.3101220000001</v>
      </c>
      <c r="D68" s="16">
        <f>C68*627.5095</f>
        <v>-882472.96150115901</v>
      </c>
      <c r="F68" s="1"/>
    </row>
    <row r="69" spans="1:9" ht="17.25" x14ac:dyDescent="0.25">
      <c r="B69" s="13" t="s">
        <v>68</v>
      </c>
      <c r="C69" s="27">
        <v>-1406.127395</v>
      </c>
      <c r="D69" s="16">
        <f>C69*627.5095</f>
        <v>-882358.29857275251</v>
      </c>
      <c r="F69" s="1" t="s">
        <v>72</v>
      </c>
      <c r="G69" s="21"/>
      <c r="H69" s="22">
        <f>-(D68-D69)/$N$9-$N$14</f>
        <v>0.65369655545415828</v>
      </c>
      <c r="I69" s="22">
        <f>H69-$N$15</f>
        <v>0.45669655545415827</v>
      </c>
    </row>
    <row r="70" spans="1:9" ht="17.25" x14ac:dyDescent="0.25">
      <c r="B70" s="13" t="s">
        <v>69</v>
      </c>
      <c r="C70" s="27">
        <v>-1405.9128800000001</v>
      </c>
      <c r="D70" s="16">
        <f>C70*627.5095</f>
        <v>-882223.68837236008</v>
      </c>
      <c r="F70" s="1" t="s">
        <v>73</v>
      </c>
      <c r="G70" s="21"/>
      <c r="H70" s="22">
        <f>-(D69-D70)/$N$9-$N$14</f>
        <v>1.5186988076267465</v>
      </c>
      <c r="I70" s="41">
        <f t="shared" ref="I70:I80" si="6">H70-$N$15</f>
        <v>1.3216988076267464</v>
      </c>
    </row>
    <row r="71" spans="1:9" ht="17.25" x14ac:dyDescent="0.25">
      <c r="A71" s="2" t="s">
        <v>31</v>
      </c>
      <c r="B71" s="13" t="s">
        <v>70</v>
      </c>
      <c r="C71" s="26">
        <v>-1405.6954969999999</v>
      </c>
      <c r="D71" s="16">
        <f>C71*627.5095</f>
        <v>-882087.27847472148</v>
      </c>
      <c r="F71" s="1" t="s">
        <v>74</v>
      </c>
      <c r="G71" s="22">
        <f>(D71-D69+$N$7)*$N$11</f>
        <v>0.53542649865899383</v>
      </c>
      <c r="H71" s="21"/>
      <c r="I71" s="41"/>
    </row>
    <row r="72" spans="1:9" ht="17.25" x14ac:dyDescent="0.25">
      <c r="B72" s="13" t="s">
        <v>71</v>
      </c>
      <c r="C72" s="25">
        <v>-1405.5131289999999</v>
      </c>
      <c r="D72" s="16">
        <f>C72*627.5095</f>
        <v>-881972.84082222544</v>
      </c>
      <c r="F72" s="1" t="s">
        <v>75</v>
      </c>
      <c r="G72" s="22">
        <f>(D72-D70+$N$7)*$N$11</f>
        <v>-14.258363143421251</v>
      </c>
      <c r="H72" s="21"/>
      <c r="I72" s="41"/>
    </row>
    <row r="73" spans="1:9" ht="17.25" x14ac:dyDescent="0.25">
      <c r="B73" s="20" t="s">
        <v>112</v>
      </c>
      <c r="C73" s="42">
        <v>-1405.2333639999999</v>
      </c>
      <c r="D73" s="16">
        <f t="shared" ref="D73:D74" si="7">C73*627.5095</f>
        <v>-881797.28562695801</v>
      </c>
      <c r="F73" s="1" t="s">
        <v>76</v>
      </c>
      <c r="G73" s="21"/>
      <c r="H73" s="22">
        <f>-(D71-D72)/$N$9-$N$14</f>
        <v>0.64392759205680328</v>
      </c>
      <c r="I73" s="41">
        <f t="shared" si="6"/>
        <v>0.44692759205680327</v>
      </c>
    </row>
    <row r="74" spans="1:9" ht="17.25" x14ac:dyDescent="0.25">
      <c r="B74" s="13" t="s">
        <v>111</v>
      </c>
      <c r="C74" s="1">
        <v>-1405.0587190000001</v>
      </c>
      <c r="D74" s="16">
        <f t="shared" si="7"/>
        <v>-881687.69423033053</v>
      </c>
      <c r="F74" s="1" t="s">
        <v>77</v>
      </c>
      <c r="G74" s="22">
        <f>(D73-D71+$N$7)*$N$11</f>
        <v>14.449329190329705</v>
      </c>
      <c r="H74" s="21"/>
      <c r="I74" s="41"/>
    </row>
    <row r="75" spans="1:9" ht="17.25" x14ac:dyDescent="0.25">
      <c r="B75" s="1"/>
      <c r="F75" s="1" t="s">
        <v>78</v>
      </c>
      <c r="G75" s="22">
        <f>(D74-D72+$N$7)*$N$11</f>
        <v>10.895266994549836</v>
      </c>
      <c r="H75" s="21"/>
      <c r="I75" s="41"/>
    </row>
    <row r="76" spans="1:9" ht="17.25" x14ac:dyDescent="0.25">
      <c r="B76" s="1"/>
      <c r="F76" s="1" t="s">
        <v>79</v>
      </c>
      <c r="G76" s="21"/>
      <c r="H76" s="22">
        <f>-(D73-D74)/$N$9-$N$14</f>
        <v>0.43377242678595529</v>
      </c>
      <c r="I76" s="41">
        <f t="shared" si="6"/>
        <v>0.23677242678595528</v>
      </c>
    </row>
    <row r="77" spans="1:9" x14ac:dyDescent="0.25">
      <c r="B77" s="1"/>
      <c r="F77" s="1"/>
      <c r="I77" s="41"/>
    </row>
    <row r="78" spans="1:9" ht="17.25" x14ac:dyDescent="0.25">
      <c r="B78" s="1"/>
      <c r="F78" s="1" t="s">
        <v>80</v>
      </c>
      <c r="H78" s="22">
        <f>-(D68-D71-$N$7)/$N$9-$N$14</f>
        <v>0.68535684672584285</v>
      </c>
      <c r="I78" s="41">
        <f t="shared" si="6"/>
        <v>0.48835684672584284</v>
      </c>
    </row>
    <row r="79" spans="1:9" ht="17.25" x14ac:dyDescent="0.25">
      <c r="B79" s="1"/>
      <c r="F79" s="1" t="s">
        <v>115</v>
      </c>
      <c r="H79" s="22">
        <f>-(D71-D74-$N$7)/$N$9-$N$14</f>
        <v>1.2881753597600385</v>
      </c>
      <c r="I79" s="41">
        <f t="shared" si="6"/>
        <v>1.0911753597600384</v>
      </c>
    </row>
    <row r="80" spans="1:9" ht="18.75" x14ac:dyDescent="0.35">
      <c r="B80" s="1"/>
      <c r="E80" t="s">
        <v>81</v>
      </c>
      <c r="F80" s="1" t="s">
        <v>116</v>
      </c>
      <c r="H80" s="22">
        <f>-(D68-D74-(2*$N$7))/(2*$N$9)-$N$14</f>
        <v>0.98676610324294067</v>
      </c>
      <c r="I80" s="41">
        <f t="shared" si="6"/>
        <v>0.78976610324294061</v>
      </c>
    </row>
    <row r="81" spans="2:6" x14ac:dyDescent="0.25">
      <c r="B81" s="1"/>
      <c r="F81" s="1"/>
    </row>
    <row r="82" spans="2:6" x14ac:dyDescent="0.25">
      <c r="B82" s="1"/>
      <c r="F82" s="1"/>
    </row>
    <row r="83" spans="2:6" x14ac:dyDescent="0.25">
      <c r="B83" s="1"/>
      <c r="F83" s="1"/>
    </row>
    <row r="84" spans="2:6" x14ac:dyDescent="0.25">
      <c r="B84" s="1"/>
      <c r="F84" s="1"/>
    </row>
    <row r="85" spans="2:6" x14ac:dyDescent="0.25">
      <c r="B85" s="1"/>
      <c r="F85" s="1"/>
    </row>
    <row r="86" spans="2:6" x14ac:dyDescent="0.25">
      <c r="B86" s="1"/>
      <c r="F86" s="1"/>
    </row>
    <row r="87" spans="2:6" x14ac:dyDescent="0.25">
      <c r="B87" s="1"/>
      <c r="F87" s="1"/>
    </row>
    <row r="88" spans="2:6" x14ac:dyDescent="0.25">
      <c r="B88" s="1"/>
      <c r="F88" s="1"/>
    </row>
    <row r="89" spans="2:6" x14ac:dyDescent="0.25">
      <c r="B89" s="1"/>
      <c r="F89" s="1"/>
    </row>
  </sheetData>
  <mergeCells count="9">
    <mergeCell ref="A64:I65"/>
    <mergeCell ref="C66:D66"/>
    <mergeCell ref="A43:I44"/>
    <mergeCell ref="M3:N4"/>
    <mergeCell ref="A1:I2"/>
    <mergeCell ref="C3:D3"/>
    <mergeCell ref="A23:I24"/>
    <mergeCell ref="C25:D25"/>
    <mergeCell ref="C45:D45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ChemDraw.Document.6.0" shapeId="3077" r:id="rId4">
          <objectPr defaultSize="0" autoPict="0" r:id="rId5">
            <anchor moveWithCells="1">
              <from>
                <xdr:col>9</xdr:col>
                <xdr:colOff>19050</xdr:colOff>
                <xdr:row>0</xdr:row>
                <xdr:rowOff>123825</xdr:rowOff>
              </from>
              <to>
                <xdr:col>11</xdr:col>
                <xdr:colOff>552450</xdr:colOff>
                <xdr:row>18</xdr:row>
                <xdr:rowOff>161925</xdr:rowOff>
              </to>
            </anchor>
          </objectPr>
        </oleObject>
      </mc:Choice>
      <mc:Fallback>
        <oleObject progId="ChemDraw.Document.6.0" shapeId="3077" r:id="rId4"/>
      </mc:Fallback>
    </mc:AlternateContent>
    <mc:AlternateContent xmlns:mc="http://schemas.openxmlformats.org/markup-compatibility/2006">
      <mc:Choice Requires="x14">
        <oleObject progId="ChemDraw.Document.6.0" shapeId="3083" r:id="rId6">
          <objectPr defaultSize="0" autoPict="0" r:id="rId7">
            <anchor moveWithCells="1">
              <from>
                <xdr:col>9</xdr:col>
                <xdr:colOff>257175</xdr:colOff>
                <xdr:row>41</xdr:row>
                <xdr:rowOff>123825</xdr:rowOff>
              </from>
              <to>
                <xdr:col>12</xdr:col>
                <xdr:colOff>28575</xdr:colOff>
                <xdr:row>61</xdr:row>
                <xdr:rowOff>133350</xdr:rowOff>
              </to>
            </anchor>
          </objectPr>
        </oleObject>
      </mc:Choice>
      <mc:Fallback>
        <oleObject progId="ChemDraw.Document.6.0" shapeId="3083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3"/>
  <sheetViews>
    <sheetView workbookViewId="0">
      <selection activeCell="I35" sqref="I35"/>
    </sheetView>
  </sheetViews>
  <sheetFormatPr baseColWidth="10" defaultRowHeight="15" x14ac:dyDescent="0.25"/>
  <cols>
    <col min="1" max="1" width="13.7109375" customWidth="1"/>
    <col min="3" max="3" width="15.28515625" customWidth="1"/>
    <col min="5" max="5" width="13.5703125" customWidth="1"/>
    <col min="6" max="6" width="28.28515625" customWidth="1"/>
    <col min="9" max="9" width="15.7109375" customWidth="1"/>
    <col min="13" max="13" width="16.28515625" customWidth="1"/>
  </cols>
  <sheetData>
    <row r="1" spans="1:14" x14ac:dyDescent="0.25">
      <c r="A1" s="61" t="s">
        <v>1</v>
      </c>
      <c r="B1" s="61"/>
      <c r="C1" s="61"/>
      <c r="D1" s="61"/>
      <c r="E1" s="61"/>
      <c r="F1" s="61"/>
      <c r="G1" s="61"/>
      <c r="H1" s="61"/>
      <c r="I1" s="61"/>
      <c r="J1" s="7"/>
      <c r="K1" s="7"/>
    </row>
    <row r="2" spans="1:14" x14ac:dyDescent="0.25">
      <c r="A2" s="62"/>
      <c r="B2" s="62"/>
      <c r="C2" s="62"/>
      <c r="D2" s="62"/>
      <c r="E2" s="62"/>
      <c r="F2" s="62"/>
      <c r="G2" s="62"/>
      <c r="H2" s="62"/>
      <c r="I2" s="62"/>
      <c r="J2" s="7"/>
      <c r="K2" s="7"/>
    </row>
    <row r="3" spans="1:14" x14ac:dyDescent="0.25">
      <c r="B3" s="1"/>
      <c r="C3" s="62" t="s">
        <v>3</v>
      </c>
      <c r="D3" s="62"/>
      <c r="E3" s="7"/>
      <c r="F3" s="1"/>
      <c r="M3" s="61" t="s">
        <v>19</v>
      </c>
      <c r="N3" s="61"/>
    </row>
    <row r="4" spans="1:14" ht="18" x14ac:dyDescent="0.35">
      <c r="B4" s="3" t="s">
        <v>0</v>
      </c>
      <c r="C4" s="14" t="s">
        <v>4</v>
      </c>
      <c r="D4" s="14" t="s">
        <v>5</v>
      </c>
      <c r="E4" s="7"/>
      <c r="F4" s="3" t="s">
        <v>2</v>
      </c>
      <c r="G4" s="5" t="s">
        <v>6</v>
      </c>
      <c r="H4" s="6" t="s">
        <v>7</v>
      </c>
      <c r="I4" s="6" t="s">
        <v>8</v>
      </c>
      <c r="J4" s="4"/>
      <c r="K4" s="4"/>
      <c r="M4" s="62"/>
      <c r="N4" s="62"/>
    </row>
    <row r="5" spans="1:14" x14ac:dyDescent="0.25">
      <c r="B5" s="13" t="s">
        <v>83</v>
      </c>
      <c r="C5" s="15">
        <v>-1864.473847</v>
      </c>
      <c r="D5" s="16">
        <f>C5*627.5095</f>
        <v>-1169975.0514940466</v>
      </c>
      <c r="F5" s="1"/>
      <c r="M5" s="30" t="s">
        <v>9</v>
      </c>
      <c r="N5" s="29">
        <v>1.9858779999999999E-3</v>
      </c>
    </row>
    <row r="6" spans="1:14" ht="17.25" x14ac:dyDescent="0.25">
      <c r="B6" s="13" t="s">
        <v>84</v>
      </c>
      <c r="C6" s="17">
        <v>-1864.302711</v>
      </c>
      <c r="D6" s="16">
        <f>C6*627.5095</f>
        <v>-1169867.6620282545</v>
      </c>
      <c r="F6" s="1" t="s">
        <v>88</v>
      </c>
      <c r="G6" s="21"/>
      <c r="H6" s="22">
        <f>-(D5-D6)/$N$9-$N$14</f>
        <v>0.3382869321743156</v>
      </c>
      <c r="I6" s="22">
        <f>H6-$N$15</f>
        <v>0.14128693217431559</v>
      </c>
      <c r="J6" s="12"/>
      <c r="K6" s="12"/>
      <c r="M6" s="30" t="s">
        <v>10</v>
      </c>
      <c r="N6" s="29">
        <v>298.14999999999998</v>
      </c>
    </row>
    <row r="7" spans="1:14" ht="17.25" x14ac:dyDescent="0.25">
      <c r="B7" s="13" t="s">
        <v>85</v>
      </c>
      <c r="C7" s="18">
        <v>-1864.1014700000001</v>
      </c>
      <c r="D7" s="16">
        <f>C7*627.5095</f>
        <v>-1169741.3813889651</v>
      </c>
      <c r="F7" s="1" t="s">
        <v>89</v>
      </c>
      <c r="G7" s="21"/>
      <c r="H7" s="22">
        <f>-(D6-D7)/$N$9-$N$14</f>
        <v>1.1574920662336581</v>
      </c>
      <c r="I7" s="41">
        <f t="shared" ref="I7:I17" si="0">H7-$N$15</f>
        <v>0.96049206623365802</v>
      </c>
      <c r="J7" s="12"/>
      <c r="K7" s="12"/>
      <c r="M7" s="30" t="s">
        <v>82</v>
      </c>
      <c r="N7" s="29">
        <v>-270.29000000000002</v>
      </c>
    </row>
    <row r="8" spans="1:14" ht="17.25" x14ac:dyDescent="0.25">
      <c r="A8" s="2" t="s">
        <v>31</v>
      </c>
      <c r="B8" s="13" t="s">
        <v>86</v>
      </c>
      <c r="C8" s="19">
        <v>-1863.863734</v>
      </c>
      <c r="D8" s="16">
        <f t="shared" ref="D8:D11" si="1">C8*627.5095</f>
        <v>-1169592.1997904731</v>
      </c>
      <c r="F8" s="1" t="s">
        <v>90</v>
      </c>
      <c r="G8" s="22">
        <f>(D8-D6+$N$7)*$N$11</f>
        <v>3.7931250980065392</v>
      </c>
      <c r="H8" s="21"/>
      <c r="I8" s="41"/>
      <c r="M8" s="30" t="s">
        <v>12</v>
      </c>
      <c r="N8" s="29">
        <v>4.2809999999999997</v>
      </c>
    </row>
    <row r="9" spans="1:14" ht="17.25" x14ac:dyDescent="0.25">
      <c r="B9" s="13" t="s">
        <v>87</v>
      </c>
      <c r="C9" s="19">
        <v>-1863.692511</v>
      </c>
      <c r="D9" s="16">
        <f t="shared" si="1"/>
        <v>-1169484.7557313545</v>
      </c>
      <c r="F9" s="1" t="s">
        <v>91</v>
      </c>
      <c r="G9" s="22">
        <f>(D9-D7+$N$7)*$N$11</f>
        <v>-10.020915946981773</v>
      </c>
      <c r="H9" s="21"/>
      <c r="I9" s="41"/>
      <c r="M9" s="30" t="s">
        <v>13</v>
      </c>
      <c r="N9" s="29">
        <v>23.060369999999999</v>
      </c>
    </row>
    <row r="10" spans="1:14" ht="17.25" x14ac:dyDescent="0.25">
      <c r="B10" s="20" t="s">
        <v>123</v>
      </c>
      <c r="C10" s="39">
        <v>-1863.411169</v>
      </c>
      <c r="D10" s="16">
        <f t="shared" si="1"/>
        <v>-1169308.2109536056</v>
      </c>
      <c r="F10" s="1" t="s">
        <v>92</v>
      </c>
      <c r="G10" s="21"/>
      <c r="H10" s="22">
        <f>-(D8-D9)/$N$9-$N$14</f>
        <v>0.34065434113279647</v>
      </c>
      <c r="I10" s="41">
        <f t="shared" si="0"/>
        <v>0.14365434113279646</v>
      </c>
      <c r="M10" s="30" t="s">
        <v>14</v>
      </c>
      <c r="N10" s="29">
        <v>-0.86699999999999999</v>
      </c>
    </row>
    <row r="11" spans="1:14" ht="17.25" x14ac:dyDescent="0.25">
      <c r="B11" s="13" t="s">
        <v>122</v>
      </c>
      <c r="C11" s="19">
        <v>-1863.243412</v>
      </c>
      <c r="D11" s="16">
        <f t="shared" si="1"/>
        <v>-1169202.941842414</v>
      </c>
      <c r="F11" s="1" t="s">
        <v>93</v>
      </c>
      <c r="G11" s="22">
        <f>(D10-D8+$N$7)*$N$11</f>
        <v>10.046212902795359</v>
      </c>
      <c r="H11" s="21"/>
      <c r="I11" s="41"/>
      <c r="M11" s="30" t="s">
        <v>15</v>
      </c>
      <c r="N11" s="11">
        <v>0.73336247449067871</v>
      </c>
    </row>
    <row r="12" spans="1:14" ht="17.25" x14ac:dyDescent="0.25">
      <c r="B12" s="1"/>
      <c r="F12" s="1" t="s">
        <v>94</v>
      </c>
      <c r="G12" s="22">
        <f>(D11-D9+$N$7)*$N$11</f>
        <v>8.4511877091568035</v>
      </c>
      <c r="H12" s="21"/>
      <c r="I12" s="41"/>
      <c r="M12" s="30" t="s">
        <v>16</v>
      </c>
      <c r="N12" s="29">
        <v>1.89</v>
      </c>
    </row>
    <row r="13" spans="1:14" ht="17.25" x14ac:dyDescent="0.25">
      <c r="B13" s="1"/>
      <c r="F13" s="1" t="s">
        <v>95</v>
      </c>
      <c r="G13" s="21"/>
      <c r="H13" s="22">
        <f>-(D10-D11)/$N$9-$N$14</f>
        <v>0.24633894519563526</v>
      </c>
      <c r="I13" s="41">
        <f t="shared" si="0"/>
        <v>4.9338945195635253E-2</v>
      </c>
      <c r="M13" s="30" t="s">
        <v>17</v>
      </c>
      <c r="N13" s="10">
        <v>-3.7596968305365443E-2</v>
      </c>
    </row>
    <row r="14" spans="1:14" x14ac:dyDescent="0.25">
      <c r="B14" s="1"/>
      <c r="F14" s="1"/>
      <c r="G14" s="21"/>
      <c r="H14" s="21"/>
      <c r="I14" s="41"/>
      <c r="M14" s="30" t="s">
        <v>18</v>
      </c>
      <c r="N14" s="11">
        <v>4.3185969683053651</v>
      </c>
    </row>
    <row r="15" spans="1:14" ht="31.5" x14ac:dyDescent="0.35">
      <c r="B15" s="1"/>
      <c r="E15" t="s">
        <v>81</v>
      </c>
      <c r="F15" s="1" t="s">
        <v>96</v>
      </c>
      <c r="H15" s="22">
        <f>-(D5-D8-$N$7)/$N$9-$N$14</f>
        <v>0.56257812010318897</v>
      </c>
      <c r="I15" s="41">
        <f t="shared" si="0"/>
        <v>0.36557812010318896</v>
      </c>
      <c r="M15" s="8" t="s">
        <v>140</v>
      </c>
      <c r="N15" s="11">
        <v>0.19700000000000001</v>
      </c>
    </row>
    <row r="16" spans="1:14" ht="17.25" x14ac:dyDescent="0.25">
      <c r="B16" s="1"/>
      <c r="E16" t="s">
        <v>66</v>
      </c>
      <c r="F16" s="1" t="s">
        <v>124</v>
      </c>
      <c r="H16" s="22">
        <f>-(D8-D11-$N$7)/$N$9-$N$14</f>
        <v>0.84038131604666333</v>
      </c>
      <c r="I16" s="41">
        <f t="shared" si="0"/>
        <v>0.64338131604666327</v>
      </c>
      <c r="M16" s="30"/>
      <c r="N16" s="11"/>
    </row>
    <row r="17" spans="1:14" ht="17.25" x14ac:dyDescent="0.25">
      <c r="B17" s="1"/>
      <c r="F17" s="1" t="s">
        <v>125</v>
      </c>
      <c r="H17" s="22">
        <f>-(D5-D11-(2*$N$7))/(2*$N$9)-$N$14</f>
        <v>0.70147971807492571</v>
      </c>
      <c r="I17" s="41">
        <f t="shared" si="0"/>
        <v>0.50447971807492564</v>
      </c>
      <c r="M17" s="30"/>
      <c r="N17" s="11"/>
    </row>
    <row r="18" spans="1:14" x14ac:dyDescent="0.25">
      <c r="B18" s="1"/>
      <c r="F18" s="1"/>
    </row>
    <row r="19" spans="1:14" x14ac:dyDescent="0.25">
      <c r="B19" s="1"/>
      <c r="F19" s="1"/>
    </row>
    <row r="20" spans="1:14" x14ac:dyDescent="0.25">
      <c r="B20" s="1"/>
      <c r="F20" s="1"/>
      <c r="G20" s="21"/>
      <c r="H20" s="21"/>
      <c r="I20" s="21"/>
    </row>
    <row r="21" spans="1:14" x14ac:dyDescent="0.25">
      <c r="B21" s="1"/>
      <c r="F21" s="1"/>
      <c r="G21" s="21"/>
      <c r="H21" s="21"/>
      <c r="I21" s="21"/>
    </row>
    <row r="22" spans="1:14" x14ac:dyDescent="0.25">
      <c r="A22" s="61" t="s">
        <v>36</v>
      </c>
      <c r="B22" s="61"/>
      <c r="C22" s="61"/>
      <c r="D22" s="61"/>
      <c r="E22" s="61"/>
      <c r="F22" s="61"/>
      <c r="G22" s="61"/>
      <c r="H22" s="61"/>
      <c r="I22" s="61"/>
    </row>
    <row r="23" spans="1:14" x14ac:dyDescent="0.25">
      <c r="A23" s="62"/>
      <c r="B23" s="62"/>
      <c r="C23" s="62"/>
      <c r="D23" s="62"/>
      <c r="E23" s="62"/>
      <c r="F23" s="62"/>
      <c r="G23" s="62"/>
      <c r="H23" s="62"/>
      <c r="I23" s="62"/>
    </row>
    <row r="24" spans="1:14" x14ac:dyDescent="0.25">
      <c r="B24" s="1"/>
      <c r="C24" s="62" t="s">
        <v>3</v>
      </c>
      <c r="D24" s="62"/>
      <c r="E24" s="7"/>
      <c r="F24" s="1"/>
    </row>
    <row r="25" spans="1:14" ht="18" x14ac:dyDescent="0.35">
      <c r="B25" s="3" t="s">
        <v>0</v>
      </c>
      <c r="C25" s="14" t="s">
        <v>4</v>
      </c>
      <c r="D25" s="14" t="s">
        <v>5</v>
      </c>
      <c r="E25" s="7"/>
      <c r="F25" s="3" t="s">
        <v>2</v>
      </c>
      <c r="G25" s="5" t="s">
        <v>6</v>
      </c>
      <c r="H25" s="6" t="s">
        <v>7</v>
      </c>
      <c r="I25" s="6" t="s">
        <v>8</v>
      </c>
    </row>
    <row r="26" spans="1:14" x14ac:dyDescent="0.25">
      <c r="B26" s="13" t="s">
        <v>83</v>
      </c>
      <c r="C26" s="28">
        <v>-1405.8717340000001</v>
      </c>
      <c r="D26" s="16">
        <f>C26*627.5095</f>
        <v>-882197.86886647309</v>
      </c>
      <c r="F26" s="1"/>
    </row>
    <row r="27" spans="1:14" ht="17.25" x14ac:dyDescent="0.25">
      <c r="B27" s="13" t="s">
        <v>84</v>
      </c>
      <c r="C27" s="27">
        <v>-1405.6924529999999</v>
      </c>
      <c r="D27" s="16">
        <f>C27*627.5095</f>
        <v>-882085.36833580339</v>
      </c>
      <c r="F27" s="1" t="s">
        <v>88</v>
      </c>
      <c r="G27" s="21"/>
      <c r="H27" s="22">
        <f>-(D26-D27)/$N$9-$N$14</f>
        <v>0.55992539147023646</v>
      </c>
      <c r="I27" s="22">
        <f>H27-$N$15</f>
        <v>0.36292539147023645</v>
      </c>
    </row>
    <row r="28" spans="1:14" ht="17.25" x14ac:dyDescent="0.25">
      <c r="B28" s="13" t="s">
        <v>85</v>
      </c>
      <c r="C28" s="33">
        <v>-1405.4850730000001</v>
      </c>
      <c r="D28" s="16">
        <f>C28*627.5095</f>
        <v>-881955.23541569349</v>
      </c>
      <c r="F28" s="1" t="s">
        <v>89</v>
      </c>
      <c r="G28" s="21"/>
      <c r="H28" s="22">
        <f>-(D27-D28)/$N$9-$N$14</f>
        <v>1.3245440615176483</v>
      </c>
      <c r="I28" s="41">
        <f t="shared" ref="I28:I38" si="2">H28-$N$15</f>
        <v>1.1275440615176482</v>
      </c>
    </row>
    <row r="29" spans="1:14" ht="17.25" x14ac:dyDescent="0.25">
      <c r="A29" s="2" t="s">
        <v>31</v>
      </c>
      <c r="B29" s="13" t="s">
        <v>86</v>
      </c>
      <c r="C29" s="26">
        <v>-1405.2582070000001</v>
      </c>
      <c r="D29" s="16">
        <f t="shared" ref="D29:D32" si="3">C29*627.5095</f>
        <v>-881812.87484546658</v>
      </c>
      <c r="F29" s="1" t="s">
        <v>90</v>
      </c>
      <c r="G29" s="22">
        <f>(D29-D27+$N$7)*$N$11</f>
        <v>1.6159571259208068</v>
      </c>
      <c r="H29" s="21"/>
      <c r="I29" s="41"/>
    </row>
    <row r="30" spans="1:14" ht="17.25" x14ac:dyDescent="0.25">
      <c r="B30" s="13" t="s">
        <v>87</v>
      </c>
      <c r="C30" s="25">
        <v>-1405.0803780000001</v>
      </c>
      <c r="D30" s="16">
        <f t="shared" si="3"/>
        <v>-881701.28545859107</v>
      </c>
      <c r="F30" s="1" t="s">
        <v>91</v>
      </c>
      <c r="G30" s="22">
        <f>(D30-D28+$N$7)*$N$11</f>
        <v>-11.983174292652581</v>
      </c>
      <c r="H30" s="21"/>
      <c r="I30" s="41"/>
    </row>
    <row r="31" spans="1:14" ht="17.25" x14ac:dyDescent="0.25">
      <c r="B31" s="20" t="s">
        <v>123</v>
      </c>
      <c r="C31" s="42">
        <v>-1404.792602</v>
      </c>
      <c r="D31" s="16">
        <f t="shared" si="3"/>
        <v>-881520.70328471903</v>
      </c>
      <c r="F31" s="1" t="s">
        <v>92</v>
      </c>
      <c r="G31" s="21"/>
      <c r="H31" s="22">
        <f>-(D29-D30)/$N$9-$N$14</f>
        <v>0.5204141523101482</v>
      </c>
      <c r="I31" s="41">
        <f t="shared" si="2"/>
        <v>0.3234141523101482</v>
      </c>
    </row>
    <row r="32" spans="1:14" ht="17.25" x14ac:dyDescent="0.25">
      <c r="B32" s="13" t="s">
        <v>122</v>
      </c>
      <c r="C32" s="27">
        <v>-1404.624908</v>
      </c>
      <c r="D32" s="16">
        <f t="shared" si="3"/>
        <v>-881415.47370662598</v>
      </c>
      <c r="F32" s="1" t="s">
        <v>93</v>
      </c>
      <c r="G32" s="22">
        <f>(D31-D29+$N$7)*$N$11</f>
        <v>16.047115535540581</v>
      </c>
      <c r="H32" s="21"/>
      <c r="I32" s="41"/>
    </row>
    <row r="33" spans="2:9" ht="17.25" x14ac:dyDescent="0.25">
      <c r="B33" s="1"/>
      <c r="F33" s="1" t="s">
        <v>94</v>
      </c>
      <c r="G33" s="22">
        <f>(D32-D30+$N$7)*$N$11</f>
        <v>11.383070429544626</v>
      </c>
      <c r="H33" s="21"/>
      <c r="I33" s="41"/>
    </row>
    <row r="34" spans="2:9" ht="17.25" x14ac:dyDescent="0.25">
      <c r="B34" s="1"/>
      <c r="F34" s="1" t="s">
        <v>95</v>
      </c>
      <c r="G34" s="21"/>
      <c r="H34" s="22">
        <f>-(D31-D32)/$N$9-$N$14</f>
        <v>0.24462461456791651</v>
      </c>
      <c r="I34" s="41">
        <f t="shared" si="2"/>
        <v>4.7624614567916501E-2</v>
      </c>
    </row>
    <row r="35" spans="2:9" x14ac:dyDescent="0.25">
      <c r="B35" s="1"/>
      <c r="F35" s="1"/>
      <c r="G35" s="21"/>
      <c r="H35" s="21"/>
      <c r="I35" s="41"/>
    </row>
    <row r="36" spans="2:9" ht="17.25" x14ac:dyDescent="0.25">
      <c r="B36" s="1"/>
      <c r="F36" s="1" t="s">
        <v>96</v>
      </c>
      <c r="H36" s="22">
        <f>-(D26-D29-$N$7)/$N$9-$N$14</f>
        <v>0.65547851298615711</v>
      </c>
      <c r="I36" s="41">
        <f t="shared" si="2"/>
        <v>0.45847851298615711</v>
      </c>
    </row>
    <row r="37" spans="2:9" ht="17.25" x14ac:dyDescent="0.25">
      <c r="B37" s="1"/>
      <c r="F37" s="1" t="s">
        <v>124</v>
      </c>
      <c r="H37" s="22">
        <f>-(D29-D32-$N$7)/$N$9-$N$14</f>
        <v>1.1935062130656382</v>
      </c>
      <c r="I37" s="41">
        <f t="shared" si="2"/>
        <v>0.99650621306563814</v>
      </c>
    </row>
    <row r="38" spans="2:9" ht="18.75" x14ac:dyDescent="0.35">
      <c r="B38" s="1"/>
      <c r="E38" t="s">
        <v>52</v>
      </c>
      <c r="F38" s="1" t="s">
        <v>125</v>
      </c>
      <c r="H38" s="22">
        <f>-(D26-D32-(2*$N$7))/(2*$N$9)-$N$14</f>
        <v>0.9244923630258981</v>
      </c>
      <c r="I38" s="41">
        <f t="shared" si="2"/>
        <v>0.72749236302589804</v>
      </c>
    </row>
    <row r="39" spans="2:9" x14ac:dyDescent="0.25">
      <c r="B39" s="1"/>
      <c r="F39" s="1"/>
    </row>
    <row r="40" spans="2:9" x14ac:dyDescent="0.25">
      <c r="B40" s="1"/>
      <c r="F40" s="1"/>
    </row>
    <row r="41" spans="2:9" x14ac:dyDescent="0.25">
      <c r="B41" s="1"/>
      <c r="F41" s="1"/>
    </row>
    <row r="42" spans="2:9" x14ac:dyDescent="0.25">
      <c r="B42" s="1"/>
      <c r="F42" s="1"/>
    </row>
    <row r="43" spans="2:9" x14ac:dyDescent="0.25">
      <c r="B43" s="1"/>
      <c r="F43" s="1"/>
    </row>
  </sheetData>
  <mergeCells count="5">
    <mergeCell ref="A22:I23"/>
    <mergeCell ref="C24:D24"/>
    <mergeCell ref="M3:N4"/>
    <mergeCell ref="A1:I2"/>
    <mergeCell ref="C3:D3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ChemDraw.Document.6.0" shapeId="4098" r:id="rId4">
          <objectPr defaultSize="0" autoPict="0" r:id="rId5">
            <anchor moveWithCells="1">
              <from>
                <xdr:col>9</xdr:col>
                <xdr:colOff>180975</xdr:colOff>
                <xdr:row>1</xdr:row>
                <xdr:rowOff>9525</xdr:rowOff>
              </from>
              <to>
                <xdr:col>11</xdr:col>
                <xdr:colOff>714375</xdr:colOff>
                <xdr:row>20</xdr:row>
                <xdr:rowOff>47625</xdr:rowOff>
              </to>
            </anchor>
          </objectPr>
        </oleObject>
      </mc:Choice>
      <mc:Fallback>
        <oleObject progId="ChemDraw.Document.6.0" shapeId="409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6"/>
  <sheetViews>
    <sheetView tabSelected="1" workbookViewId="0">
      <selection activeCell="H60" sqref="H60"/>
    </sheetView>
  </sheetViews>
  <sheetFormatPr baseColWidth="10" defaultRowHeight="15" x14ac:dyDescent="0.25"/>
  <cols>
    <col min="1" max="1" width="14.5703125" customWidth="1"/>
    <col min="2" max="2" width="15.5703125" customWidth="1"/>
    <col min="3" max="3" width="13.7109375" customWidth="1"/>
    <col min="5" max="5" width="12.7109375" customWidth="1"/>
    <col min="6" max="6" width="28.28515625" customWidth="1"/>
    <col min="9" max="9" width="15.85546875" customWidth="1"/>
    <col min="13" max="13" width="18.85546875" customWidth="1"/>
  </cols>
  <sheetData>
    <row r="1" spans="1:14" x14ac:dyDescent="0.25">
      <c r="A1" s="61" t="s">
        <v>1</v>
      </c>
      <c r="B1" s="61"/>
      <c r="C1" s="61"/>
      <c r="D1" s="61"/>
      <c r="E1" s="61"/>
      <c r="F1" s="61"/>
      <c r="G1" s="61"/>
      <c r="H1" s="61"/>
      <c r="I1" s="61"/>
      <c r="J1" s="7"/>
      <c r="K1" s="7"/>
    </row>
    <row r="2" spans="1:14" x14ac:dyDescent="0.25">
      <c r="A2" s="62"/>
      <c r="B2" s="62"/>
      <c r="C2" s="62"/>
      <c r="D2" s="62"/>
      <c r="E2" s="62"/>
      <c r="F2" s="62"/>
      <c r="G2" s="62"/>
      <c r="H2" s="62"/>
      <c r="I2" s="62"/>
      <c r="J2" s="7"/>
      <c r="K2" s="7"/>
    </row>
    <row r="3" spans="1:14" x14ac:dyDescent="0.25">
      <c r="B3" s="1"/>
      <c r="C3" s="64" t="s">
        <v>3</v>
      </c>
      <c r="D3" s="64"/>
      <c r="E3" s="7"/>
      <c r="F3" s="1"/>
      <c r="M3" s="61" t="s">
        <v>19</v>
      </c>
      <c r="N3" s="61"/>
    </row>
    <row r="4" spans="1:14" ht="18" x14ac:dyDescent="0.35">
      <c r="B4" s="3" t="s">
        <v>0</v>
      </c>
      <c r="C4" s="14" t="s">
        <v>4</v>
      </c>
      <c r="D4" s="14" t="s">
        <v>5</v>
      </c>
      <c r="E4" s="7"/>
      <c r="F4" s="3" t="s">
        <v>2</v>
      </c>
      <c r="G4" s="5" t="s">
        <v>6</v>
      </c>
      <c r="H4" s="6" t="s">
        <v>7</v>
      </c>
      <c r="I4" s="6" t="s">
        <v>8</v>
      </c>
      <c r="J4" s="4"/>
      <c r="K4" s="4"/>
      <c r="M4" s="62"/>
      <c r="N4" s="62"/>
    </row>
    <row r="5" spans="1:14" x14ac:dyDescent="0.25">
      <c r="B5" s="13" t="s">
        <v>97</v>
      </c>
      <c r="C5" s="15">
        <v>-1864.02136</v>
      </c>
      <c r="D5" s="16">
        <f t="shared" ref="D5:D10" si="0">C5*627.5095</f>
        <v>-1169691.1116029199</v>
      </c>
      <c r="F5" s="1"/>
      <c r="M5" s="30" t="s">
        <v>9</v>
      </c>
      <c r="N5" s="29">
        <v>1.9858779999999999E-3</v>
      </c>
    </row>
    <row r="6" spans="1:14" ht="17.25" x14ac:dyDescent="0.25">
      <c r="A6" s="2"/>
      <c r="B6" s="13" t="s">
        <v>128</v>
      </c>
      <c r="C6" s="19">
        <v>-1863.863936</v>
      </c>
      <c r="D6" s="16">
        <f t="shared" si="0"/>
        <v>-1169592.3265473919</v>
      </c>
      <c r="F6" s="1" t="s">
        <v>129</v>
      </c>
      <c r="G6" s="21"/>
      <c r="H6" s="22">
        <f>-(D5-D6)/$N$9-$N$14</f>
        <v>-3.4838488804419754E-2</v>
      </c>
      <c r="I6" s="22">
        <f>H6-$N$15</f>
        <v>-0.23183848880441976</v>
      </c>
      <c r="J6" s="12"/>
      <c r="K6" s="12"/>
      <c r="M6" s="30" t="s">
        <v>10</v>
      </c>
      <c r="N6" s="29">
        <v>298.14999999999998</v>
      </c>
    </row>
    <row r="7" spans="1:14" ht="17.25" x14ac:dyDescent="0.25">
      <c r="A7" s="2"/>
      <c r="B7" s="13" t="s">
        <v>127</v>
      </c>
      <c r="C7" s="35">
        <v>-1863.863734</v>
      </c>
      <c r="D7" s="16">
        <f t="shared" si="0"/>
        <v>-1169592.1997904731</v>
      </c>
      <c r="F7" s="1" t="s">
        <v>130</v>
      </c>
      <c r="G7" s="21"/>
      <c r="H7" s="22">
        <f>-(D6-D8)/$N$9-$N$14</f>
        <v>0.34615108376309411</v>
      </c>
      <c r="I7" s="41">
        <f t="shared" ref="I7:I17" si="1">H7-$N$15</f>
        <v>0.14915108376309411</v>
      </c>
      <c r="J7" s="12"/>
      <c r="K7" s="12"/>
      <c r="M7" s="30" t="s">
        <v>82</v>
      </c>
      <c r="N7" s="29">
        <v>-270.29000000000002</v>
      </c>
    </row>
    <row r="8" spans="1:14" ht="17.25" x14ac:dyDescent="0.25">
      <c r="A8" s="2"/>
      <c r="B8" s="13" t="s">
        <v>131</v>
      </c>
      <c r="C8" s="19">
        <v>-1863.692511</v>
      </c>
      <c r="D8" s="16">
        <f t="shared" si="0"/>
        <v>-1169484.7557313545</v>
      </c>
      <c r="I8" s="41"/>
      <c r="J8" s="12"/>
      <c r="K8" s="12"/>
      <c r="M8" s="30" t="s">
        <v>12</v>
      </c>
      <c r="N8" s="29">
        <v>4.2809999999999997</v>
      </c>
    </row>
    <row r="9" spans="1:14" ht="17.25" x14ac:dyDescent="0.25">
      <c r="A9" s="2" t="s">
        <v>30</v>
      </c>
      <c r="B9" s="20" t="s">
        <v>133</v>
      </c>
      <c r="C9" s="39">
        <v>-1863.411169</v>
      </c>
      <c r="D9" s="16">
        <f t="shared" si="0"/>
        <v>-1169308.2109536056</v>
      </c>
      <c r="F9" s="1" t="s">
        <v>126</v>
      </c>
      <c r="G9" s="22">
        <f>(D9-D6+$N$7)*$N$11</f>
        <v>10.139171670461588</v>
      </c>
      <c r="H9" s="22"/>
      <c r="I9" s="41"/>
      <c r="M9" s="30" t="s">
        <v>13</v>
      </c>
      <c r="N9" s="29">
        <v>23.060369999999999</v>
      </c>
    </row>
    <row r="10" spans="1:14" ht="17.25" x14ac:dyDescent="0.25">
      <c r="A10" s="2"/>
      <c r="B10" s="13" t="s">
        <v>122</v>
      </c>
      <c r="C10" s="19">
        <v>-1863.2643430000001</v>
      </c>
      <c r="D10" s="16">
        <f t="shared" si="0"/>
        <v>-1169216.0762437584</v>
      </c>
      <c r="F10" s="1" t="s">
        <v>132</v>
      </c>
      <c r="G10" s="22">
        <f>(D10-D8+$N$7)*$N$11</f>
        <v>-1.1810893617710823</v>
      </c>
      <c r="H10" s="21"/>
      <c r="I10" s="41"/>
      <c r="M10" s="30" t="s">
        <v>14</v>
      </c>
      <c r="N10" s="29">
        <v>-0.86699999999999999</v>
      </c>
    </row>
    <row r="11" spans="1:14" x14ac:dyDescent="0.25">
      <c r="A11" s="2"/>
      <c r="I11" s="41"/>
      <c r="M11" s="30" t="s">
        <v>15</v>
      </c>
      <c r="N11" s="11">
        <v>0.73336247449067871</v>
      </c>
    </row>
    <row r="12" spans="1:14" x14ac:dyDescent="0.25">
      <c r="A12" s="2"/>
      <c r="I12" s="41"/>
      <c r="M12" s="30" t="s">
        <v>16</v>
      </c>
      <c r="N12" s="29">
        <v>1.89</v>
      </c>
    </row>
    <row r="13" spans="1:14" x14ac:dyDescent="0.25">
      <c r="B13" s="1"/>
      <c r="H13" s="21"/>
      <c r="I13" s="41"/>
      <c r="M13" s="30" t="s">
        <v>17</v>
      </c>
      <c r="N13" s="10">
        <v>-3.7596968305365443E-2</v>
      </c>
    </row>
    <row r="14" spans="1:14" ht="17.25" x14ac:dyDescent="0.25">
      <c r="B14" s="1"/>
      <c r="F14" s="1" t="s">
        <v>95</v>
      </c>
      <c r="G14" s="21"/>
      <c r="H14" s="22">
        <f>-(D9-D10)/$N$9-$N$14</f>
        <v>-0.32322699604734462</v>
      </c>
      <c r="I14" s="41">
        <f t="shared" si="1"/>
        <v>-0.52022699604734468</v>
      </c>
      <c r="M14" s="30" t="s">
        <v>18</v>
      </c>
      <c r="N14" s="11">
        <v>4.3185969683053651</v>
      </c>
    </row>
    <row r="15" spans="1:14" x14ac:dyDescent="0.25">
      <c r="B15" s="1"/>
      <c r="F15" s="1"/>
      <c r="G15" s="21"/>
      <c r="H15" s="21"/>
      <c r="I15" s="41"/>
      <c r="M15" s="8" t="s">
        <v>140</v>
      </c>
      <c r="N15" s="11">
        <v>0.19700000000000001</v>
      </c>
    </row>
    <row r="16" spans="1:14" ht="18.75" x14ac:dyDescent="0.35">
      <c r="B16" s="1"/>
      <c r="E16" t="s">
        <v>51</v>
      </c>
      <c r="F16" s="1" t="s">
        <v>99</v>
      </c>
      <c r="H16" s="22">
        <f>-(D5-D9-$N$7)/$N$9-$N$14</f>
        <v>0.56470062467690596</v>
      </c>
      <c r="I16" s="41">
        <f t="shared" si="1"/>
        <v>0.36770062467690595</v>
      </c>
      <c r="M16" s="30"/>
      <c r="N16" s="11"/>
    </row>
    <row r="17" spans="1:14" ht="17.25" x14ac:dyDescent="0.25">
      <c r="B17" s="1"/>
      <c r="F17" s="1" t="s">
        <v>100</v>
      </c>
      <c r="H17" s="22">
        <f>-(D5-D10-($N$7))/(2*$N$9)-$N$14</f>
        <v>0.12073681431478089</v>
      </c>
      <c r="I17" s="41">
        <f t="shared" si="1"/>
        <v>-7.6263185685219115E-2</v>
      </c>
      <c r="M17" s="30"/>
      <c r="N17" s="11"/>
    </row>
    <row r="18" spans="1:14" x14ac:dyDescent="0.25">
      <c r="B18" s="1"/>
      <c r="M18" s="30"/>
      <c r="N18" s="11"/>
    </row>
    <row r="19" spans="1:14" x14ac:dyDescent="0.25">
      <c r="B19" s="1"/>
      <c r="F19" s="1"/>
      <c r="G19" s="21"/>
      <c r="H19" s="21"/>
      <c r="I19" s="21"/>
    </row>
    <row r="20" spans="1:14" x14ac:dyDescent="0.25">
      <c r="B20" s="1"/>
      <c r="F20" s="1"/>
      <c r="G20" s="21"/>
      <c r="H20" s="21"/>
      <c r="I20" s="21"/>
    </row>
    <row r="21" spans="1:14" x14ac:dyDescent="0.25">
      <c r="B21" s="1"/>
      <c r="F21" s="1"/>
    </row>
    <row r="22" spans="1:14" x14ac:dyDescent="0.25">
      <c r="A22" s="61" t="s">
        <v>35</v>
      </c>
      <c r="B22" s="61"/>
      <c r="C22" s="61"/>
      <c r="D22" s="61"/>
      <c r="E22" s="61"/>
      <c r="F22" s="61"/>
      <c r="G22" s="61"/>
      <c r="H22" s="61"/>
      <c r="I22" s="61"/>
    </row>
    <row r="23" spans="1:14" x14ac:dyDescent="0.25">
      <c r="A23" s="62"/>
      <c r="B23" s="62"/>
      <c r="C23" s="62"/>
      <c r="D23" s="62"/>
      <c r="E23" s="62"/>
      <c r="F23" s="62"/>
      <c r="G23" s="62"/>
      <c r="H23" s="62"/>
      <c r="I23" s="62"/>
    </row>
    <row r="24" spans="1:14" x14ac:dyDescent="0.25">
      <c r="B24" s="1"/>
      <c r="C24" s="62" t="s">
        <v>3</v>
      </c>
      <c r="D24" s="62"/>
      <c r="E24" s="7"/>
      <c r="F24" s="1"/>
    </row>
    <row r="25" spans="1:14" ht="18" x14ac:dyDescent="0.35">
      <c r="B25" s="3" t="s">
        <v>0</v>
      </c>
      <c r="C25" s="14" t="s">
        <v>4</v>
      </c>
      <c r="D25" s="14" t="s">
        <v>5</v>
      </c>
      <c r="E25" s="7"/>
      <c r="F25" s="3" t="s">
        <v>2</v>
      </c>
      <c r="G25" s="5" t="s">
        <v>6</v>
      </c>
      <c r="H25" s="6" t="s">
        <v>7</v>
      </c>
      <c r="I25" s="6" t="s">
        <v>8</v>
      </c>
    </row>
    <row r="26" spans="1:14" x14ac:dyDescent="0.25">
      <c r="B26" s="13" t="s">
        <v>97</v>
      </c>
      <c r="C26" s="15">
        <v>-1405.414213</v>
      </c>
      <c r="D26" s="16">
        <f t="shared" ref="D26:D31" si="2">C26*627.5095</f>
        <v>-881910.77009252354</v>
      </c>
      <c r="F26" s="1"/>
    </row>
    <row r="27" spans="1:14" ht="17.25" x14ac:dyDescent="0.25">
      <c r="A27" s="2"/>
      <c r="B27" s="13" t="s">
        <v>128</v>
      </c>
      <c r="C27" s="27">
        <v>-1405.258045</v>
      </c>
      <c r="D27" s="16">
        <f t="shared" si="2"/>
        <v>-881812.77318892756</v>
      </c>
      <c r="F27" s="1" t="s">
        <v>98</v>
      </c>
      <c r="G27" s="21"/>
      <c r="H27" s="22">
        <f>-(D26-D27)/$N$9-$N$14</f>
        <v>-6.90162549004949E-2</v>
      </c>
      <c r="I27" s="22">
        <f>H27-$N$15</f>
        <v>-0.26601625490049491</v>
      </c>
    </row>
    <row r="28" spans="1:14" ht="17.25" x14ac:dyDescent="0.25">
      <c r="A28" s="2"/>
      <c r="B28" s="13" t="s">
        <v>127</v>
      </c>
      <c r="C28" s="26">
        <v>-1405.2582070000001</v>
      </c>
      <c r="D28" s="16">
        <f t="shared" si="2"/>
        <v>-881812.87484546658</v>
      </c>
      <c r="F28" s="1" t="s">
        <v>130</v>
      </c>
      <c r="G28" s="21"/>
      <c r="H28" s="22">
        <f>-(D27-D29)/$N$9-$N$14</f>
        <v>0.51600587356109084</v>
      </c>
      <c r="I28" s="41">
        <f t="shared" ref="I28:I38" si="3">H28-$N$15</f>
        <v>0.31900587356109084</v>
      </c>
    </row>
    <row r="29" spans="1:14" ht="17.25" x14ac:dyDescent="0.25">
      <c r="A29" s="2"/>
      <c r="B29" s="13" t="s">
        <v>131</v>
      </c>
      <c r="C29" s="25">
        <v>-1405.0803780000001</v>
      </c>
      <c r="D29" s="16">
        <f t="shared" si="2"/>
        <v>-881701.28545859107</v>
      </c>
      <c r="I29" s="41"/>
    </row>
    <row r="30" spans="1:14" ht="17.25" x14ac:dyDescent="0.25">
      <c r="A30" s="2" t="s">
        <v>30</v>
      </c>
      <c r="B30" s="20" t="s">
        <v>133</v>
      </c>
      <c r="C30" s="27">
        <v>-1404.792602</v>
      </c>
      <c r="D30" s="16">
        <f t="shared" si="2"/>
        <v>-881520.70328471903</v>
      </c>
      <c r="F30" s="1" t="s">
        <v>134</v>
      </c>
      <c r="G30" s="22">
        <f>(D30-D27+$N$7)*$N$11</f>
        <v>15.972564444539351</v>
      </c>
      <c r="H30" s="22"/>
      <c r="I30" s="41"/>
    </row>
    <row r="31" spans="1:14" ht="17.25" x14ac:dyDescent="0.25">
      <c r="A31" s="2"/>
      <c r="B31" s="13" t="s">
        <v>122</v>
      </c>
      <c r="C31" s="19">
        <v>-1404.65681</v>
      </c>
      <c r="D31" s="16">
        <f t="shared" si="2"/>
        <v>-881435.49251469492</v>
      </c>
      <c r="F31" s="1" t="s">
        <v>132</v>
      </c>
      <c r="G31" s="22">
        <f>(D31-D29+$N$7)*$N$11</f>
        <v>-3.2979721922474838</v>
      </c>
      <c r="H31" s="21"/>
      <c r="I31" s="41"/>
    </row>
    <row r="32" spans="1:14" x14ac:dyDescent="0.25">
      <c r="A32" s="2"/>
      <c r="I32" s="41"/>
    </row>
    <row r="33" spans="1:12" x14ac:dyDescent="0.25">
      <c r="A33" s="2"/>
      <c r="I33" s="41"/>
    </row>
    <row r="34" spans="1:12" x14ac:dyDescent="0.25">
      <c r="B34" s="1"/>
      <c r="H34" s="21"/>
      <c r="I34" s="41"/>
    </row>
    <row r="35" spans="1:12" ht="17.25" x14ac:dyDescent="0.25">
      <c r="B35" s="1"/>
      <c r="F35" s="1" t="s">
        <v>95</v>
      </c>
      <c r="G35" s="21"/>
      <c r="H35" s="22">
        <f>-(D30-D31)/$N$9-$N$14</f>
        <v>-0.62347975968715508</v>
      </c>
      <c r="I35" s="41">
        <f t="shared" si="3"/>
        <v>-0.82047975968715514</v>
      </c>
    </row>
    <row r="36" spans="1:12" x14ac:dyDescent="0.25">
      <c r="B36" s="1"/>
      <c r="F36" s="1"/>
      <c r="G36" s="21"/>
      <c r="H36" s="21"/>
      <c r="I36" s="41"/>
    </row>
    <row r="37" spans="1:12" ht="17.25" x14ac:dyDescent="0.25">
      <c r="B37" s="1"/>
      <c r="F37" s="1" t="s">
        <v>99</v>
      </c>
      <c r="H37" s="22">
        <f>-(D26-D30-$N$7)/$N$9-$N$14</f>
        <v>0.87545706484816943</v>
      </c>
      <c r="I37" s="41">
        <f t="shared" si="3"/>
        <v>0.67845706484816937</v>
      </c>
    </row>
    <row r="38" spans="1:12" ht="18.75" x14ac:dyDescent="0.35">
      <c r="B38" s="1"/>
      <c r="E38" t="s">
        <v>51</v>
      </c>
      <c r="F38" s="1" t="s">
        <v>100</v>
      </c>
      <c r="H38" s="22">
        <f>-(D26-D31-($N$7))/(2*$N$9)-$N$14</f>
        <v>0.1259886525805074</v>
      </c>
      <c r="I38" s="41">
        <f t="shared" si="3"/>
        <v>-7.101134741949261E-2</v>
      </c>
    </row>
    <row r="39" spans="1:12" x14ac:dyDescent="0.25">
      <c r="B39" s="1"/>
    </row>
    <row r="40" spans="1:12" x14ac:dyDescent="0.25">
      <c r="A40" s="34"/>
      <c r="B40" s="54"/>
      <c r="C40" s="34"/>
      <c r="D40" s="34"/>
      <c r="E40" s="34"/>
      <c r="F40" s="54"/>
      <c r="G40" s="44"/>
      <c r="H40" s="44"/>
      <c r="I40" s="44"/>
      <c r="J40" s="34"/>
      <c r="K40" s="34"/>
      <c r="L40" s="34"/>
    </row>
    <row r="41" spans="1:12" x14ac:dyDescent="0.25">
      <c r="A41" s="34"/>
      <c r="B41" s="54"/>
      <c r="C41" s="34"/>
      <c r="D41" s="34"/>
      <c r="E41" s="34"/>
      <c r="F41" s="54"/>
      <c r="G41" s="34"/>
      <c r="H41" s="34"/>
      <c r="I41" s="34"/>
      <c r="J41" s="34"/>
      <c r="K41" s="34"/>
      <c r="L41" s="34"/>
    </row>
    <row r="42" spans="1:12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</row>
    <row r="43" spans="1:12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</row>
    <row r="44" spans="1:12" x14ac:dyDescent="0.25">
      <c r="A44" s="34"/>
      <c r="B44" s="34"/>
      <c r="C44" s="34"/>
      <c r="D44" s="34"/>
      <c r="E44" s="63"/>
      <c r="F44" s="63"/>
      <c r="G44" s="34"/>
      <c r="H44" s="34"/>
      <c r="I44" s="34"/>
      <c r="J44" s="34"/>
      <c r="K44" s="34"/>
      <c r="L44" s="34"/>
    </row>
    <row r="45" spans="1:12" x14ac:dyDescent="0.25">
      <c r="A45" s="34"/>
      <c r="B45" s="34"/>
      <c r="C45" s="34"/>
      <c r="D45" s="34"/>
      <c r="E45" s="34"/>
      <c r="F45" s="34"/>
      <c r="G45" s="55"/>
      <c r="H45" s="34"/>
      <c r="I45" s="34"/>
      <c r="J45" s="34"/>
      <c r="K45" s="34"/>
      <c r="L45" s="34"/>
    </row>
    <row r="46" spans="1:12" x14ac:dyDescent="0.25">
      <c r="A46" s="56"/>
      <c r="B46" s="57"/>
      <c r="C46" s="58"/>
      <c r="D46" s="59"/>
      <c r="E46" s="34"/>
      <c r="F46" s="54"/>
      <c r="G46" s="60"/>
      <c r="H46" s="34"/>
      <c r="I46" s="34"/>
      <c r="J46" s="34"/>
      <c r="K46" s="34"/>
      <c r="L46" s="34"/>
    </row>
    <row r="47" spans="1:12" x14ac:dyDescent="0.25">
      <c r="A47" s="56"/>
      <c r="B47" s="57"/>
      <c r="C47" s="54"/>
      <c r="D47" s="59"/>
      <c r="E47" s="34"/>
      <c r="F47" s="34"/>
      <c r="G47" s="34"/>
      <c r="H47" s="34"/>
      <c r="I47" s="34"/>
      <c r="J47" s="34"/>
      <c r="K47" s="34"/>
      <c r="L47" s="34"/>
    </row>
    <row r="48" spans="1:12" x14ac:dyDescent="0.25">
      <c r="A48" s="34"/>
      <c r="B48" s="34"/>
      <c r="C48" s="34"/>
      <c r="D48" s="59"/>
      <c r="E48" s="34"/>
      <c r="F48" s="34"/>
      <c r="G48" s="55"/>
      <c r="H48" s="34"/>
      <c r="I48" s="34"/>
      <c r="J48" s="34"/>
      <c r="K48" s="34"/>
      <c r="L48" s="34"/>
    </row>
    <row r="49" spans="1:12" x14ac:dyDescent="0.25">
      <c r="A49" s="56"/>
      <c r="B49" s="57"/>
      <c r="C49" s="54"/>
      <c r="D49" s="59"/>
      <c r="E49" s="34"/>
      <c r="F49" s="34"/>
      <c r="G49" s="60"/>
      <c r="H49" s="34"/>
      <c r="I49" s="34"/>
      <c r="J49" s="34"/>
      <c r="K49" s="34"/>
      <c r="L49" s="34"/>
    </row>
    <row r="50" spans="1:12" x14ac:dyDescent="0.25">
      <c r="A50" s="56"/>
      <c r="B50" s="57"/>
      <c r="C50" s="54"/>
      <c r="D50" s="59"/>
      <c r="E50" s="34"/>
      <c r="F50" s="34"/>
      <c r="G50" s="34"/>
      <c r="H50" s="34"/>
      <c r="I50" s="34"/>
      <c r="J50" s="34"/>
      <c r="K50" s="34"/>
      <c r="L50" s="34"/>
    </row>
    <row r="51" spans="1:12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</row>
    <row r="52" spans="1:12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</row>
    <row r="53" spans="1:12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4" spans="1:12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</row>
    <row r="55" spans="1:12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</row>
    <row r="56" spans="1:12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</row>
  </sheetData>
  <mergeCells count="6">
    <mergeCell ref="A1:I2"/>
    <mergeCell ref="E44:F44"/>
    <mergeCell ref="C24:D24"/>
    <mergeCell ref="C3:D3"/>
    <mergeCell ref="M3:N4"/>
    <mergeCell ref="A22:I23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ChemDraw.Document.6.0" shapeId="5121" r:id="rId4">
          <objectPr defaultSize="0" autoPict="0" r:id="rId5">
            <anchor moveWithCells="1">
              <from>
                <xdr:col>9</xdr:col>
                <xdr:colOff>152400</xdr:colOff>
                <xdr:row>2</xdr:row>
                <xdr:rowOff>76200</xdr:rowOff>
              </from>
              <to>
                <xdr:col>11</xdr:col>
                <xdr:colOff>685800</xdr:colOff>
                <xdr:row>19</xdr:row>
                <xdr:rowOff>123825</xdr:rowOff>
              </to>
            </anchor>
          </objectPr>
        </oleObject>
      </mc:Choice>
      <mc:Fallback>
        <oleObject progId="ChemDraw.Document.6.0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OxidationI pH=0</vt:lpstr>
      <vt:lpstr>OxidationIII pH=1.6</vt:lpstr>
      <vt:lpstr>Oxidation III pH=4</vt:lpstr>
      <vt:lpstr>Oxidation III pH=5</vt:lpstr>
      <vt:lpstr>Oxidation III pH=8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sergior</dc:creator>
  <cp:lastModifiedBy>sergior</cp:lastModifiedBy>
  <dcterms:created xsi:type="dcterms:W3CDTF">2022-02-18T20:44:12Z</dcterms:created>
  <dcterms:modified xsi:type="dcterms:W3CDTF">2022-03-21T17:33:33Z</dcterms:modified>
</cp:coreProperties>
</file>