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3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4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5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 activeTab="4"/>
  </bookViews>
  <sheets>
    <sheet name="OxidationIII pH=0" sheetId="1" r:id="rId1"/>
    <sheet name="OxidationIII pH=1.6" sheetId="2" r:id="rId2"/>
    <sheet name="Oxidation III pH=4" sheetId="3" r:id="rId3"/>
    <sheet name="Oxidation III pH=5" sheetId="4" r:id="rId4"/>
    <sheet name="Oxidation III pH=8" sheetId="5" r:id="rId5"/>
  </sheets>
  <calcPr calcId="145621" concurrentCalc="0"/>
</workbook>
</file>

<file path=xl/calcChain.xml><?xml version="1.0" encoding="utf-8"?>
<calcChain xmlns="http://schemas.openxmlformats.org/spreadsheetml/2006/main">
  <c r="I36" i="5" l="1"/>
  <c r="I27" i="5"/>
  <c r="I33" i="5"/>
  <c r="I35" i="5"/>
  <c r="I26" i="5"/>
  <c r="I7" i="5"/>
  <c r="I13" i="5"/>
  <c r="I15" i="5"/>
  <c r="I16" i="5"/>
  <c r="I6" i="5"/>
  <c r="I73" i="4"/>
  <c r="I76" i="4"/>
  <c r="I79" i="4"/>
  <c r="I81" i="4"/>
  <c r="I82" i="4"/>
  <c r="I83" i="4"/>
  <c r="I72" i="4"/>
  <c r="I54" i="4"/>
  <c r="I57" i="4"/>
  <c r="I60" i="4"/>
  <c r="I62" i="4"/>
  <c r="I63" i="4"/>
  <c r="I64" i="4"/>
  <c r="I53" i="4"/>
  <c r="I26" i="4"/>
  <c r="I29" i="4"/>
  <c r="I32" i="4"/>
  <c r="I34" i="4"/>
  <c r="I35" i="4"/>
  <c r="I36" i="4"/>
  <c r="I25" i="4"/>
  <c r="I7" i="4"/>
  <c r="I10" i="4"/>
  <c r="I13" i="4"/>
  <c r="I15" i="4"/>
  <c r="I16" i="4"/>
  <c r="I17" i="4"/>
  <c r="I6" i="4"/>
  <c r="I164" i="3"/>
  <c r="I167" i="3"/>
  <c r="I170" i="3"/>
  <c r="I172" i="3"/>
  <c r="I173" i="3"/>
  <c r="I174" i="3"/>
  <c r="I163" i="3"/>
  <c r="I145" i="3"/>
  <c r="I148" i="3"/>
  <c r="I151" i="3"/>
  <c r="I153" i="3"/>
  <c r="I154" i="3"/>
  <c r="I155" i="3"/>
  <c r="I144" i="3"/>
  <c r="I117" i="3"/>
  <c r="I120" i="3"/>
  <c r="I123" i="3"/>
  <c r="I125" i="3"/>
  <c r="I126" i="3"/>
  <c r="I127" i="3"/>
  <c r="I116" i="3"/>
  <c r="I98" i="3"/>
  <c r="I101" i="3"/>
  <c r="I104" i="3"/>
  <c r="I106" i="3"/>
  <c r="I107" i="3"/>
  <c r="I108" i="3"/>
  <c r="I97" i="3"/>
  <c r="I73" i="3"/>
  <c r="I76" i="3"/>
  <c r="I79" i="3"/>
  <c r="I81" i="3"/>
  <c r="I82" i="3"/>
  <c r="I83" i="3"/>
  <c r="I72" i="3"/>
  <c r="I54" i="3"/>
  <c r="I57" i="3"/>
  <c r="I60" i="3"/>
  <c r="I62" i="3"/>
  <c r="I63" i="3"/>
  <c r="I64" i="3"/>
  <c r="I53" i="3"/>
  <c r="I26" i="3"/>
  <c r="I29" i="3"/>
  <c r="I32" i="3"/>
  <c r="I34" i="3"/>
  <c r="I35" i="3"/>
  <c r="I36" i="3"/>
  <c r="I25" i="3"/>
  <c r="I7" i="3"/>
  <c r="I10" i="3"/>
  <c r="I13" i="3"/>
  <c r="I15" i="3"/>
  <c r="I16" i="3"/>
  <c r="I17" i="3"/>
  <c r="I6" i="3"/>
  <c r="I73" i="2"/>
  <c r="I76" i="2"/>
  <c r="I79" i="2"/>
  <c r="I81" i="2"/>
  <c r="I82" i="2"/>
  <c r="I83" i="2"/>
  <c r="I72" i="2"/>
  <c r="I54" i="2"/>
  <c r="I57" i="2"/>
  <c r="I60" i="2"/>
  <c r="I62" i="2"/>
  <c r="I63" i="2"/>
  <c r="I64" i="2"/>
  <c r="I53" i="2"/>
  <c r="I26" i="2"/>
  <c r="I29" i="2"/>
  <c r="I32" i="2"/>
  <c r="I34" i="2"/>
  <c r="I35" i="2"/>
  <c r="I36" i="2"/>
  <c r="I25" i="2"/>
  <c r="I7" i="2"/>
  <c r="I10" i="2"/>
  <c r="I13" i="2"/>
  <c r="I15" i="2"/>
  <c r="I16" i="2"/>
  <c r="I17" i="2"/>
  <c r="I6" i="2"/>
  <c r="I73" i="1"/>
  <c r="I76" i="1"/>
  <c r="I79" i="1"/>
  <c r="I81" i="1"/>
  <c r="I82" i="1"/>
  <c r="I83" i="1"/>
  <c r="I72" i="1"/>
  <c r="I54" i="1"/>
  <c r="I57" i="1"/>
  <c r="I60" i="1"/>
  <c r="I62" i="1"/>
  <c r="I63" i="1"/>
  <c r="I64" i="1"/>
  <c r="I53" i="1"/>
  <c r="I26" i="1"/>
  <c r="I29" i="1"/>
  <c r="I32" i="1"/>
  <c r="I34" i="1"/>
  <c r="I35" i="1"/>
  <c r="I36" i="1"/>
  <c r="I25" i="1"/>
  <c r="I7" i="1"/>
  <c r="I10" i="1"/>
  <c r="I13" i="1"/>
  <c r="I15" i="1"/>
  <c r="I16" i="1"/>
  <c r="I17" i="1"/>
  <c r="I6" i="1"/>
  <c r="G129" i="3"/>
  <c r="G130" i="3"/>
  <c r="G85" i="4"/>
  <c r="G86" i="4"/>
  <c r="G38" i="4"/>
  <c r="G39" i="4"/>
  <c r="G85" i="3"/>
  <c r="G86" i="3"/>
  <c r="G38" i="3"/>
  <c r="G39" i="3"/>
  <c r="G85" i="2"/>
  <c r="G86" i="2"/>
  <c r="G38" i="2"/>
  <c r="G39" i="2"/>
  <c r="G85" i="1"/>
  <c r="G86" i="1"/>
  <c r="G39" i="1"/>
  <c r="G38" i="1"/>
  <c r="H34" i="2"/>
  <c r="D25" i="5"/>
  <c r="D29" i="5"/>
  <c r="H36" i="5"/>
  <c r="D28" i="5"/>
  <c r="H35" i="5"/>
  <c r="H33" i="5"/>
  <c r="D27" i="5"/>
  <c r="G29" i="5"/>
  <c r="D26" i="5"/>
  <c r="G28" i="5"/>
  <c r="H27" i="5"/>
  <c r="H26" i="5"/>
  <c r="D5" i="5"/>
  <c r="D9" i="5"/>
  <c r="H16" i="5"/>
  <c r="D8" i="5"/>
  <c r="H15" i="5"/>
  <c r="D7" i="5"/>
  <c r="G9" i="5"/>
  <c r="D6" i="5"/>
  <c r="G8" i="5"/>
  <c r="H13" i="5"/>
  <c r="H7" i="5"/>
  <c r="H6" i="5"/>
  <c r="H34" i="4"/>
  <c r="D71" i="4"/>
  <c r="D77" i="4"/>
  <c r="H83" i="4"/>
  <c r="D74" i="4"/>
  <c r="H82" i="4"/>
  <c r="H81" i="4"/>
  <c r="D76" i="4"/>
  <c r="H79" i="4"/>
  <c r="D75" i="4"/>
  <c r="G78" i="4"/>
  <c r="G77" i="4"/>
  <c r="H76" i="4"/>
  <c r="D73" i="4"/>
  <c r="G75" i="4"/>
  <c r="D72" i="4"/>
  <c r="G74" i="4"/>
  <c r="H73" i="4"/>
  <c r="H72" i="4"/>
  <c r="D52" i="4"/>
  <c r="D58" i="4"/>
  <c r="H64" i="4"/>
  <c r="D55" i="4"/>
  <c r="H63" i="4"/>
  <c r="H62" i="4"/>
  <c r="D57" i="4"/>
  <c r="H60" i="4"/>
  <c r="D56" i="4"/>
  <c r="G59" i="4"/>
  <c r="G58" i="4"/>
  <c r="H57" i="4"/>
  <c r="D54" i="4"/>
  <c r="G56" i="4"/>
  <c r="D53" i="4"/>
  <c r="G55" i="4"/>
  <c r="H54" i="4"/>
  <c r="H53" i="4"/>
  <c r="H36" i="4"/>
  <c r="H35" i="4"/>
  <c r="H32" i="4"/>
  <c r="G31" i="4"/>
  <c r="G30" i="4"/>
  <c r="H29" i="4"/>
  <c r="G28" i="4"/>
  <c r="G27" i="4"/>
  <c r="H26" i="4"/>
  <c r="H25" i="4"/>
  <c r="H17" i="4"/>
  <c r="H16" i="4"/>
  <c r="H15" i="4"/>
  <c r="H13" i="4"/>
  <c r="G12" i="4"/>
  <c r="G11" i="4"/>
  <c r="H10" i="4"/>
  <c r="G9" i="4"/>
  <c r="G8" i="4"/>
  <c r="H7" i="4"/>
  <c r="H6" i="4"/>
  <c r="D30" i="4"/>
  <c r="D29" i="4"/>
  <c r="D28" i="4"/>
  <c r="D27" i="4"/>
  <c r="D26" i="4"/>
  <c r="D25" i="4"/>
  <c r="D24" i="4"/>
  <c r="D11" i="4"/>
  <c r="D10" i="4"/>
  <c r="D9" i="4"/>
  <c r="D8" i="4"/>
  <c r="D7" i="4"/>
  <c r="D6" i="4"/>
  <c r="D5" i="4"/>
  <c r="D162" i="3"/>
  <c r="D168" i="3"/>
  <c r="H174" i="3"/>
  <c r="D165" i="3"/>
  <c r="H173" i="3"/>
  <c r="H172" i="3"/>
  <c r="D167" i="3"/>
  <c r="H170" i="3"/>
  <c r="D166" i="3"/>
  <c r="G169" i="3"/>
  <c r="G168" i="3"/>
  <c r="H167" i="3"/>
  <c r="D164" i="3"/>
  <c r="G166" i="3"/>
  <c r="D163" i="3"/>
  <c r="G165" i="3"/>
  <c r="H164" i="3"/>
  <c r="H163" i="3"/>
  <c r="D143" i="3"/>
  <c r="D149" i="3"/>
  <c r="H155" i="3"/>
  <c r="D146" i="3"/>
  <c r="H154" i="3"/>
  <c r="H153" i="3"/>
  <c r="D148" i="3"/>
  <c r="H151" i="3"/>
  <c r="D147" i="3"/>
  <c r="G150" i="3"/>
  <c r="G149" i="3"/>
  <c r="H148" i="3"/>
  <c r="D145" i="3"/>
  <c r="G147" i="3"/>
  <c r="D144" i="3"/>
  <c r="G146" i="3"/>
  <c r="H145" i="3"/>
  <c r="H144" i="3"/>
  <c r="D115" i="3"/>
  <c r="D121" i="3"/>
  <c r="H127" i="3"/>
  <c r="D118" i="3"/>
  <c r="H126" i="3"/>
  <c r="H125" i="3"/>
  <c r="D120" i="3"/>
  <c r="H123" i="3"/>
  <c r="D119" i="3"/>
  <c r="G122" i="3"/>
  <c r="G121" i="3"/>
  <c r="H120" i="3"/>
  <c r="D117" i="3"/>
  <c r="G119" i="3"/>
  <c r="D116" i="3"/>
  <c r="G118" i="3"/>
  <c r="H117" i="3"/>
  <c r="H116" i="3"/>
  <c r="D96" i="3"/>
  <c r="D102" i="3"/>
  <c r="H108" i="3"/>
  <c r="D99" i="3"/>
  <c r="H107" i="3"/>
  <c r="H106" i="3"/>
  <c r="D101" i="3"/>
  <c r="H104" i="3"/>
  <c r="D100" i="3"/>
  <c r="G103" i="3"/>
  <c r="G102" i="3"/>
  <c r="H101" i="3"/>
  <c r="D98" i="3"/>
  <c r="G100" i="3"/>
  <c r="D97" i="3"/>
  <c r="G99" i="3"/>
  <c r="H98" i="3"/>
  <c r="H97" i="3"/>
  <c r="H34" i="3"/>
  <c r="D71" i="3"/>
  <c r="D77" i="3"/>
  <c r="N13" i="3"/>
  <c r="N14" i="3"/>
  <c r="H83" i="3"/>
  <c r="D74" i="3"/>
  <c r="H82" i="3"/>
  <c r="H81" i="3"/>
  <c r="D76" i="3"/>
  <c r="H79" i="3"/>
  <c r="D75" i="3"/>
  <c r="N11" i="3"/>
  <c r="G78" i="3"/>
  <c r="G77" i="3"/>
  <c r="H76" i="3"/>
  <c r="D73" i="3"/>
  <c r="G75" i="3"/>
  <c r="D72" i="3"/>
  <c r="G74" i="3"/>
  <c r="H73" i="3"/>
  <c r="H72" i="3"/>
  <c r="D52" i="3"/>
  <c r="D58" i="3"/>
  <c r="H64" i="3"/>
  <c r="D55" i="3"/>
  <c r="H63" i="3"/>
  <c r="H62" i="3"/>
  <c r="D57" i="3"/>
  <c r="H60" i="3"/>
  <c r="D56" i="3"/>
  <c r="G59" i="3"/>
  <c r="G58" i="3"/>
  <c r="H57" i="3"/>
  <c r="D54" i="3"/>
  <c r="G56" i="3"/>
  <c r="D53" i="3"/>
  <c r="G55" i="3"/>
  <c r="H54" i="3"/>
  <c r="H53" i="3"/>
  <c r="D24" i="3"/>
  <c r="D30" i="3"/>
  <c r="H36" i="3"/>
  <c r="D27" i="3"/>
  <c r="H35" i="3"/>
  <c r="D29" i="3"/>
  <c r="H32" i="3"/>
  <c r="D28" i="3"/>
  <c r="G31" i="3"/>
  <c r="G30" i="3"/>
  <c r="H29" i="3"/>
  <c r="D26" i="3"/>
  <c r="G28" i="3"/>
  <c r="D25" i="3"/>
  <c r="G27" i="3"/>
  <c r="H26" i="3"/>
  <c r="H25" i="3"/>
  <c r="D5" i="3"/>
  <c r="D11" i="3"/>
  <c r="H17" i="3"/>
  <c r="D8" i="3"/>
  <c r="H16" i="3"/>
  <c r="H15" i="3"/>
  <c r="D10" i="3"/>
  <c r="H13" i="3"/>
  <c r="D9" i="3"/>
  <c r="G12" i="3"/>
  <c r="G11" i="3"/>
  <c r="H10" i="3"/>
  <c r="D7" i="3"/>
  <c r="G9" i="3"/>
  <c r="D6" i="3"/>
  <c r="G8" i="3"/>
  <c r="H7" i="3"/>
  <c r="H6" i="3"/>
  <c r="D30" i="2"/>
  <c r="H36" i="2"/>
  <c r="G31" i="2"/>
  <c r="D29" i="2"/>
  <c r="G30" i="2"/>
  <c r="D71" i="2"/>
  <c r="D77" i="2"/>
  <c r="N13" i="2"/>
  <c r="N14" i="2"/>
  <c r="H83" i="2"/>
  <c r="D74" i="2"/>
  <c r="H82" i="2"/>
  <c r="H81" i="2"/>
  <c r="D76" i="2"/>
  <c r="H79" i="2"/>
  <c r="D75" i="2"/>
  <c r="N11" i="2"/>
  <c r="G78" i="2"/>
  <c r="G77" i="2"/>
  <c r="H76" i="2"/>
  <c r="D73" i="2"/>
  <c r="G75" i="2"/>
  <c r="D72" i="2"/>
  <c r="G74" i="2"/>
  <c r="H73" i="2"/>
  <c r="H72" i="2"/>
  <c r="D52" i="2"/>
  <c r="D58" i="2"/>
  <c r="H64" i="2"/>
  <c r="D55" i="2"/>
  <c r="H63" i="2"/>
  <c r="H62" i="2"/>
  <c r="D57" i="2"/>
  <c r="H60" i="2"/>
  <c r="D56" i="2"/>
  <c r="G59" i="2"/>
  <c r="G58" i="2"/>
  <c r="H57" i="2"/>
  <c r="D54" i="2"/>
  <c r="G56" i="2"/>
  <c r="D53" i="2"/>
  <c r="G55" i="2"/>
  <c r="H54" i="2"/>
  <c r="H53" i="2"/>
  <c r="D24" i="2"/>
  <c r="D27" i="2"/>
  <c r="H35" i="2"/>
  <c r="H32" i="2"/>
  <c r="D28" i="2"/>
  <c r="H29" i="2"/>
  <c r="D26" i="2"/>
  <c r="G28" i="2"/>
  <c r="D25" i="2"/>
  <c r="G27" i="2"/>
  <c r="H26" i="2"/>
  <c r="H25" i="2"/>
  <c r="D5" i="2"/>
  <c r="D11" i="2"/>
  <c r="H17" i="2"/>
  <c r="D8" i="2"/>
  <c r="H16" i="2"/>
  <c r="H15" i="2"/>
  <c r="D10" i="2"/>
  <c r="H13" i="2"/>
  <c r="D9" i="2"/>
  <c r="G12" i="2"/>
  <c r="G11" i="2"/>
  <c r="H10" i="2"/>
  <c r="D7" i="2"/>
  <c r="G9" i="2"/>
  <c r="D6" i="2"/>
  <c r="G8" i="2"/>
  <c r="H7" i="2"/>
  <c r="H6" i="2"/>
  <c r="D74" i="1"/>
  <c r="D75" i="1"/>
  <c r="D71" i="1"/>
  <c r="D77" i="1"/>
  <c r="H83" i="1"/>
  <c r="H82" i="1"/>
  <c r="H81" i="1"/>
  <c r="D76" i="1"/>
  <c r="H79" i="1"/>
  <c r="G78" i="1"/>
  <c r="G77" i="1"/>
  <c r="H76" i="1"/>
  <c r="D73" i="1"/>
  <c r="G75" i="1"/>
  <c r="D72" i="1"/>
  <c r="G74" i="1"/>
  <c r="H73" i="1"/>
  <c r="H72" i="1"/>
  <c r="D52" i="1"/>
  <c r="D58" i="1"/>
  <c r="H64" i="1"/>
  <c r="D55" i="1"/>
  <c r="H63" i="1"/>
  <c r="H62" i="1"/>
  <c r="D57" i="1"/>
  <c r="H60" i="1"/>
  <c r="D56" i="1"/>
  <c r="G59" i="1"/>
  <c r="G58" i="1"/>
  <c r="H57" i="1"/>
  <c r="D54" i="1"/>
  <c r="G56" i="1"/>
  <c r="D53" i="1"/>
  <c r="G55" i="1"/>
  <c r="H54" i="1"/>
  <c r="H53" i="1"/>
  <c r="H17" i="1"/>
  <c r="H16" i="1"/>
  <c r="H15" i="1"/>
  <c r="H36" i="1"/>
  <c r="H35" i="1"/>
  <c r="H34" i="1"/>
  <c r="D29" i="1"/>
  <c r="D30" i="1"/>
  <c r="H32" i="1"/>
  <c r="D28" i="1"/>
  <c r="G31" i="1"/>
  <c r="D27" i="1"/>
  <c r="G30" i="1"/>
  <c r="H29" i="1"/>
  <c r="D26" i="1"/>
  <c r="G28" i="1"/>
  <c r="D25" i="1"/>
  <c r="G27" i="1"/>
  <c r="H26" i="1"/>
  <c r="D24" i="1"/>
  <c r="H25" i="1"/>
  <c r="H13" i="1"/>
  <c r="G12" i="1"/>
  <c r="G11" i="1"/>
  <c r="H10" i="1"/>
  <c r="G9" i="1"/>
  <c r="G8" i="1"/>
  <c r="D10" i="1"/>
  <c r="D11" i="1"/>
  <c r="D8" i="1"/>
  <c r="D9" i="1"/>
  <c r="H7" i="1"/>
  <c r="D7" i="1"/>
  <c r="H6" i="1"/>
  <c r="D6" i="1"/>
  <c r="D5" i="1"/>
  <c r="N13" i="1"/>
  <c r="N14" i="1"/>
  <c r="N11" i="1"/>
</calcChain>
</file>

<file path=xl/sharedStrings.xml><?xml version="1.0" encoding="utf-8"?>
<sst xmlns="http://schemas.openxmlformats.org/spreadsheetml/2006/main" count="698" uniqueCount="130">
  <si>
    <t xml:space="preserve">Compound </t>
  </si>
  <si>
    <t>B3LYP/6-31+G(d,p)/SMD multi explicit water molecules</t>
  </si>
  <si>
    <t>Reaction</t>
  </si>
  <si>
    <t>Gaq</t>
  </si>
  <si>
    <t>au</t>
  </si>
  <si>
    <t>kcal/mol</t>
  </si>
  <si>
    <r>
      <t>p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a</t>
    </r>
  </si>
  <si>
    <r>
      <t>E°</t>
    </r>
    <r>
      <rPr>
        <i/>
        <vertAlign val="subscript"/>
        <sz val="11"/>
        <color theme="1"/>
        <rFont val="Calibri"/>
        <family val="2"/>
        <scheme val="minor"/>
      </rPr>
      <t>ox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(SHE)</t>
    </r>
  </si>
  <si>
    <r>
      <t>E°</t>
    </r>
    <r>
      <rPr>
        <i/>
        <vertAlign val="subscript"/>
        <sz val="11"/>
        <color theme="1"/>
        <rFont val="Calibri"/>
        <family val="2"/>
        <scheme val="minor"/>
      </rPr>
      <t>ox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(Ag/AgCl)</t>
    </r>
  </si>
  <si>
    <t>R</t>
  </si>
  <si>
    <t>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</si>
  <si>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Arial"/>
        <family val="2"/>
      </rPr>
      <t>G(aq)H+</t>
    </r>
  </si>
  <si>
    <t>SHE</t>
  </si>
  <si>
    <t>F</t>
  </si>
  <si>
    <t>Ggas e</t>
  </si>
  <si>
    <t>1/2.303RT</t>
  </si>
  <si>
    <t>(atm-&gt;m/l)</t>
  </si>
  <si>
    <t>Ggas e/F</t>
  </si>
  <si>
    <t>SHE+G(e-)</t>
  </si>
  <si>
    <t>Termodinamic constants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</si>
  <si>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2+.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</si>
  <si>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2+.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</si>
  <si>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3+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</si>
  <si>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2+.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3+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</si>
  <si>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+.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</si>
  <si>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2+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</si>
  <si>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</si>
  <si>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2+.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</si>
  <si>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2+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</si>
  <si>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2+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</si>
  <si>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</si>
  <si>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</si>
  <si>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</si>
  <si>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t>DESDE C6-OH</t>
  </si>
  <si>
    <t>DESDE C5-OH</t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</si>
  <si>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</si>
  <si>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</si>
  <si>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</si>
  <si>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t xml:space="preserve">B3LYP/6-31+G(d,p)/SMD </t>
  </si>
  <si>
    <t>B3LYP/6-31+G(d,p)/SMD</t>
  </si>
  <si>
    <t>C17</t>
  </si>
  <si>
    <r>
      <t>C17</t>
    </r>
    <r>
      <rPr>
        <b/>
        <vertAlign val="superscript"/>
        <sz val="11"/>
        <color theme="1"/>
        <rFont val="Calibri"/>
        <family val="2"/>
        <scheme val="minor"/>
      </rPr>
      <t>+.</t>
    </r>
  </si>
  <si>
    <r>
      <t>C17</t>
    </r>
    <r>
      <rPr>
        <b/>
        <vertAlign val="superscript"/>
        <sz val="11"/>
        <color theme="1"/>
        <rFont val="Calibri"/>
        <family val="2"/>
        <scheme val="minor"/>
      </rPr>
      <t>2+</t>
    </r>
  </si>
  <si>
    <r>
      <t>C17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</si>
  <si>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t>C17Q</t>
  </si>
  <si>
    <r>
      <t>C17</t>
    </r>
    <r>
      <rPr>
        <b/>
        <vertAlign val="superscript"/>
        <sz val="11"/>
        <color theme="1"/>
        <rFont val="Calibri"/>
        <family val="2"/>
        <scheme val="minor"/>
      </rPr>
      <t>+</t>
    </r>
  </si>
  <si>
    <r>
      <t>C17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</si>
  <si>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r>
      <rPr>
        <b/>
        <sz val="11"/>
        <color theme="1"/>
        <rFont val="Calibri"/>
        <family val="2"/>
        <scheme val="minor"/>
      </rPr>
      <t>C17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</si>
  <si>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</si>
  <si>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</si>
  <si>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</si>
  <si>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</si>
  <si>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</si>
  <si>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</si>
  <si>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</si>
  <si>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</si>
  <si>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</si>
  <si>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</si>
  <si>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ox1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ox2</t>
    </r>
  </si>
  <si>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ox1</t>
    </r>
    <r>
      <rPr>
        <sz val="11"/>
        <color theme="1"/>
        <rFont val="Calibri"/>
        <family val="2"/>
        <scheme val="minor"/>
      </rPr>
      <t xml:space="preserve"> &lt; </t>
    </r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ox2</t>
    </r>
  </si>
  <si>
    <t>C172</t>
  </si>
  <si>
    <r>
      <t>C172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</si>
  <si>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r>
      <t>C172</t>
    </r>
    <r>
      <rPr>
        <b/>
        <vertAlign val="superscript"/>
        <sz val="11"/>
        <color theme="1"/>
        <rFont val="Calibri"/>
        <family val="2"/>
        <scheme val="minor"/>
      </rPr>
      <t>+</t>
    </r>
  </si>
  <si>
    <r>
      <t>C172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</si>
  <si>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r>
      <t>C172</t>
    </r>
    <r>
      <rPr>
        <b/>
        <vertAlign val="superscript"/>
        <sz val="11"/>
        <color theme="1"/>
        <rFont val="Calibri"/>
        <family val="2"/>
        <scheme val="minor"/>
      </rPr>
      <t>0</t>
    </r>
  </si>
  <si>
    <r>
      <t>C172</t>
    </r>
    <r>
      <rPr>
        <b/>
        <vertAlign val="superscript"/>
        <sz val="11"/>
        <color theme="1"/>
        <rFont val="Calibri"/>
        <family val="2"/>
        <scheme val="minor"/>
      </rPr>
      <t>.2-</t>
    </r>
  </si>
  <si>
    <t>C172Q</t>
  </si>
  <si>
    <r>
      <rPr>
        <b/>
        <sz val="11"/>
        <color theme="1"/>
        <rFont val="Calibri"/>
        <family val="2"/>
        <scheme val="minor"/>
      </rPr>
      <t>C172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</si>
  <si>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</si>
  <si>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</si>
  <si>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</si>
  <si>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</si>
  <si>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</si>
  <si>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</si>
  <si>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</si>
  <si>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</si>
  <si>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</si>
  <si>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</si>
  <si>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t>pKa</t>
  </si>
  <si>
    <t>pka</t>
  </si>
  <si>
    <t>C1715</t>
  </si>
  <si>
    <r>
      <t>C1715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</si>
  <si>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r>
      <t>C1715</t>
    </r>
    <r>
      <rPr>
        <b/>
        <vertAlign val="superscript"/>
        <sz val="11"/>
        <color theme="1"/>
        <rFont val="Calibri"/>
        <family val="2"/>
        <scheme val="minor"/>
      </rPr>
      <t>+</t>
    </r>
  </si>
  <si>
    <r>
      <t>C1715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</si>
  <si>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r>
      <t>C1715</t>
    </r>
    <r>
      <rPr>
        <b/>
        <vertAlign val="superscript"/>
        <sz val="11"/>
        <color theme="1"/>
        <rFont val="Calibri"/>
        <family val="2"/>
        <scheme val="minor"/>
      </rPr>
      <t>0</t>
    </r>
  </si>
  <si>
    <r>
      <t>C1715</t>
    </r>
    <r>
      <rPr>
        <b/>
        <vertAlign val="superscript"/>
        <sz val="11"/>
        <color theme="1"/>
        <rFont val="Calibri"/>
        <family val="2"/>
        <scheme val="minor"/>
      </rPr>
      <t>.2-</t>
    </r>
  </si>
  <si>
    <t>C1715Q</t>
  </si>
  <si>
    <r>
      <rPr>
        <b/>
        <sz val="11"/>
        <color theme="1"/>
        <rFont val="Calibri"/>
        <family val="2"/>
        <scheme val="minor"/>
      </rPr>
      <t>C1715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</si>
  <si>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</si>
  <si>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</si>
  <si>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</si>
  <si>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</si>
  <si>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</si>
  <si>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</si>
  <si>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</si>
  <si>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</si>
  <si>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</si>
  <si>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</si>
  <si>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ox1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ox2</t>
    </r>
  </si>
  <si>
    <t>ΔG(aq)H+</t>
  </si>
  <si>
    <t>C17215</t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</si>
  <si>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</si>
  <si>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0</t>
    </r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</si>
  <si>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</si>
  <si>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1-</t>
    </r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</si>
  <si>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.3-</t>
    </r>
  </si>
  <si>
    <t>C17215Q</t>
  </si>
  <si>
    <r>
      <rPr>
        <b/>
        <sz val="11"/>
        <color theme="1"/>
        <rFont val="Calibri"/>
        <family val="2"/>
        <scheme val="minor"/>
      </rPr>
      <t>C17215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</si>
  <si>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</si>
  <si>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</si>
  <si>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1-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</si>
  <si>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1-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</si>
  <si>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.3-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</si>
  <si>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1-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</si>
  <si>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.3-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</si>
  <si>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</si>
  <si>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</si>
  <si>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</si>
  <si>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t>C17215OH6</t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</si>
  <si>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</si>
  <si>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C17215OH6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</si>
  <si>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</si>
  <si>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</si>
  <si>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C17215OH6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.3-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</si>
  <si>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C17215OH6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</si>
  <si>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</si>
  <si>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</si>
  <si>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1OH5</t>
    </r>
    <r>
      <rPr>
        <b/>
        <vertAlign val="superscript"/>
        <sz val="11"/>
        <color theme="1"/>
        <rFont val="Calibri"/>
        <family val="2"/>
        <scheme val="minor"/>
      </rPr>
      <t>.+</t>
    </r>
    <r>
      <rPr>
        <sz val="11"/>
        <color theme="1"/>
        <rFont val="Calibri"/>
        <family val="2"/>
        <scheme val="minor"/>
      </rPr>
      <t xml:space="preserve"> -&gt; </t>
    </r>
    <r>
      <rPr>
        <b/>
        <sz val="11"/>
        <color theme="1"/>
        <rFont val="Calibri"/>
        <family val="2"/>
        <scheme val="minor"/>
      </rPr>
      <t>1OH6</t>
    </r>
    <r>
      <rPr>
        <b/>
        <vertAlign val="superscript"/>
        <sz val="11"/>
        <color theme="1"/>
        <rFont val="Calibri"/>
        <family val="2"/>
        <scheme val="minor"/>
      </rPr>
      <t xml:space="preserve">.+ </t>
    </r>
  </si>
  <si>
    <r>
      <rPr>
        <i/>
        <sz val="11"/>
        <color theme="1"/>
        <rFont val="Calibri"/>
        <family val="2"/>
        <scheme val="minor"/>
      </rPr>
      <t>Keq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1OH5</t>
    </r>
    <r>
      <rPr>
        <b/>
        <vertAlign val="superscript"/>
        <sz val="11"/>
        <color theme="1"/>
        <rFont val="Calibri"/>
        <family val="2"/>
        <scheme val="minor"/>
      </rPr>
      <t>.+</t>
    </r>
    <r>
      <rPr>
        <sz val="11"/>
        <color theme="1"/>
        <rFont val="Calibri"/>
        <family val="2"/>
        <scheme val="minor"/>
      </rPr>
      <t xml:space="preserve"> -&gt; </t>
    </r>
    <r>
      <rPr>
        <b/>
        <sz val="11"/>
        <color theme="1"/>
        <rFont val="Calibri"/>
        <family val="2"/>
        <scheme val="minor"/>
      </rPr>
      <t>1OH6</t>
    </r>
    <r>
      <rPr>
        <b/>
        <vertAlign val="superscript"/>
        <sz val="11"/>
        <color theme="1"/>
        <rFont val="Calibri"/>
        <family val="2"/>
        <scheme val="minor"/>
      </rPr>
      <t xml:space="preserve">.+ </t>
    </r>
  </si>
  <si>
    <t>SHE to Ag/AgCl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</si>
</sst>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0"/>
    <numFmt numFmtId="165" formatCode="0.0000"/>
    <numFmt numFmtId="166" formatCode="0.000"/>
    <numFmt numFmtId="167" formatCode="#,##0.0000000"/>
    <numFmt numFmtId="168" formatCode="#,##0.000000"/>
    <numFmt numFmtId="169" formatCode="0.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Verdana"/>
      <family val="2"/>
    </font>
    <font>
      <i/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1" fillId="0" borderId="0" applyNumberFormat="0" applyFill="0" applyBorder="0" applyProtection="0">
      <alignment vertical="top" wrapText="1"/>
    </xf>
    <xf numFmtId="0" fontId="12" fillId="0" borderId="0"/>
    <xf numFmtId="0" fontId="1" fillId="0" borderId="0"/>
    <xf numFmtId="0" fontId="13" fillId="0" borderId="0" applyNumberFormat="0" applyFill="0" applyBorder="0" applyProtection="0"/>
    <xf numFmtId="9" fontId="13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Protection="0">
      <alignment vertical="top" wrapText="1"/>
    </xf>
    <xf numFmtId="0" fontId="1" fillId="0" borderId="0"/>
    <xf numFmtId="0" fontId="13" fillId="0" borderId="0" applyNumberFormat="0" applyFill="0" applyBorder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 wrapText="1"/>
    </xf>
    <xf numFmtId="166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7" fontId="1" fillId="0" borderId="0" xfId="1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Font="1"/>
    <xf numFmtId="2" fontId="10" fillId="0" borderId="0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69" fontId="10" fillId="0" borderId="0" xfId="2" applyNumberFormat="1" applyFont="1" applyFill="1" applyBorder="1" applyAlignment="1">
      <alignment horizontal="center" wrapText="1"/>
    </xf>
    <xf numFmtId="169" fontId="10" fillId="0" borderId="0" xfId="2" applyNumberFormat="1" applyFont="1" applyBorder="1" applyAlignment="1">
      <alignment horizontal="center" wrapText="1"/>
    </xf>
    <xf numFmtId="168" fontId="10" fillId="3" borderId="0" xfId="2" applyNumberFormat="1" applyFont="1" applyFill="1" applyBorder="1" applyAlignment="1">
      <alignment horizontal="center" wrapText="1"/>
    </xf>
    <xf numFmtId="168" fontId="10" fillId="0" borderId="0" xfId="2" applyNumberFormat="1" applyFont="1" applyBorder="1" applyAlignment="1">
      <alignment horizontal="center" wrapText="1"/>
    </xf>
    <xf numFmtId="168" fontId="1" fillId="0" borderId="0" xfId="4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164" fontId="10" fillId="0" borderId="0" xfId="14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3">
    <cellStyle name="Normal" xfId="0" builtinId="0"/>
    <cellStyle name="Normal 10" xfId="13"/>
    <cellStyle name="Normal 10 2" xfId="22"/>
    <cellStyle name="Normal 11" xfId="14"/>
    <cellStyle name="Normal 12" xfId="2"/>
    <cellStyle name="Normal 2" xfId="3"/>
    <cellStyle name="Normal 3" xfId="7"/>
    <cellStyle name="Normal 4" xfId="5"/>
    <cellStyle name="Normal 4 2" xfId="8"/>
    <cellStyle name="Normal 4 2 2" xfId="16"/>
    <cellStyle name="Normal 5" xfId="4"/>
    <cellStyle name="Normal 5 2" xfId="15"/>
    <cellStyle name="Normal 6" xfId="10"/>
    <cellStyle name="Normal 6 2" xfId="18"/>
    <cellStyle name="Normal 7" xfId="11"/>
    <cellStyle name="Normal 7 2" xfId="19"/>
    <cellStyle name="Normal 8" xfId="1"/>
    <cellStyle name="Normal 8 2" xfId="20"/>
    <cellStyle name="Normal 9" xfId="12"/>
    <cellStyle name="Normal 9 2" xfId="21"/>
    <cellStyle name="Porcentaje 2" xfId="6"/>
    <cellStyle name="Porcentaje 2 2" xfId="9"/>
    <cellStyle name="Porcentaje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4" Type="http://schemas.openxmlformats.org/officeDocument/2006/relationships/image" Target="../media/image19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0</xdr:row>
          <xdr:rowOff>66675</xdr:rowOff>
        </xdr:from>
        <xdr:to>
          <xdr:col>11</xdr:col>
          <xdr:colOff>723900</xdr:colOff>
          <xdr:row>19</xdr:row>
          <xdr:rowOff>95250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23</xdr:row>
          <xdr:rowOff>95250</xdr:rowOff>
        </xdr:from>
        <xdr:to>
          <xdr:col>11</xdr:col>
          <xdr:colOff>723900</xdr:colOff>
          <xdr:row>42</xdr:row>
          <xdr:rowOff>104775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68</xdr:row>
          <xdr:rowOff>19050</xdr:rowOff>
        </xdr:from>
        <xdr:to>
          <xdr:col>11</xdr:col>
          <xdr:colOff>1019175</xdr:colOff>
          <xdr:row>84</xdr:row>
          <xdr:rowOff>76200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0</xdr:row>
          <xdr:rowOff>152400</xdr:rowOff>
        </xdr:from>
        <xdr:to>
          <xdr:col>11</xdr:col>
          <xdr:colOff>990600</xdr:colOff>
          <xdr:row>20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22</xdr:row>
          <xdr:rowOff>28575</xdr:rowOff>
        </xdr:from>
        <xdr:to>
          <xdr:col>12</xdr:col>
          <xdr:colOff>95250</xdr:colOff>
          <xdr:row>41</xdr:row>
          <xdr:rowOff>171450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49</xdr:row>
          <xdr:rowOff>38100</xdr:rowOff>
        </xdr:from>
        <xdr:to>
          <xdr:col>11</xdr:col>
          <xdr:colOff>1057275</xdr:colOff>
          <xdr:row>69</xdr:row>
          <xdr:rowOff>47625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70</xdr:row>
          <xdr:rowOff>0</xdr:rowOff>
        </xdr:from>
        <xdr:to>
          <xdr:col>11</xdr:col>
          <xdr:colOff>1038225</xdr:colOff>
          <xdr:row>89</xdr:row>
          <xdr:rowOff>180975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0</xdr:row>
          <xdr:rowOff>28575</xdr:rowOff>
        </xdr:from>
        <xdr:to>
          <xdr:col>11</xdr:col>
          <xdr:colOff>581025</xdr:colOff>
          <xdr:row>18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22</xdr:row>
          <xdr:rowOff>85725</xdr:rowOff>
        </xdr:from>
        <xdr:to>
          <xdr:col>12</xdr:col>
          <xdr:colOff>95250</xdr:colOff>
          <xdr:row>42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45</xdr:row>
          <xdr:rowOff>123825</xdr:rowOff>
        </xdr:from>
        <xdr:to>
          <xdr:col>12</xdr:col>
          <xdr:colOff>9525</xdr:colOff>
          <xdr:row>65</xdr:row>
          <xdr:rowOff>133350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67</xdr:row>
          <xdr:rowOff>152400</xdr:rowOff>
        </xdr:from>
        <xdr:to>
          <xdr:col>12</xdr:col>
          <xdr:colOff>47625</xdr:colOff>
          <xdr:row>87</xdr:row>
          <xdr:rowOff>104775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136</xdr:row>
          <xdr:rowOff>123825</xdr:rowOff>
        </xdr:from>
        <xdr:to>
          <xdr:col>12</xdr:col>
          <xdr:colOff>9525</xdr:colOff>
          <xdr:row>156</xdr:row>
          <xdr:rowOff>133350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158</xdr:row>
          <xdr:rowOff>152400</xdr:rowOff>
        </xdr:from>
        <xdr:to>
          <xdr:col>12</xdr:col>
          <xdr:colOff>47625</xdr:colOff>
          <xdr:row>178</xdr:row>
          <xdr:rowOff>161925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90</xdr:row>
          <xdr:rowOff>171450</xdr:rowOff>
        </xdr:from>
        <xdr:to>
          <xdr:col>11</xdr:col>
          <xdr:colOff>590550</xdr:colOff>
          <xdr:row>110</xdr:row>
          <xdr:rowOff>180975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111</xdr:row>
          <xdr:rowOff>171450</xdr:rowOff>
        </xdr:from>
        <xdr:to>
          <xdr:col>11</xdr:col>
          <xdr:colOff>619125</xdr:colOff>
          <xdr:row>131</xdr:row>
          <xdr:rowOff>123825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0</xdr:row>
          <xdr:rowOff>57150</xdr:rowOff>
        </xdr:from>
        <xdr:to>
          <xdr:col>11</xdr:col>
          <xdr:colOff>676275</xdr:colOff>
          <xdr:row>18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142875</xdr:rowOff>
        </xdr:from>
        <xdr:to>
          <xdr:col>11</xdr:col>
          <xdr:colOff>676275</xdr:colOff>
          <xdr:row>40</xdr:row>
          <xdr:rowOff>95250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47</xdr:row>
          <xdr:rowOff>38100</xdr:rowOff>
        </xdr:from>
        <xdr:to>
          <xdr:col>11</xdr:col>
          <xdr:colOff>695325</xdr:colOff>
          <xdr:row>67</xdr:row>
          <xdr:rowOff>47625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68</xdr:row>
          <xdr:rowOff>123825</xdr:rowOff>
        </xdr:from>
        <xdr:to>
          <xdr:col>11</xdr:col>
          <xdr:colOff>695325</xdr:colOff>
          <xdr:row>88</xdr:row>
          <xdr:rowOff>76200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</xdr:row>
          <xdr:rowOff>76200</xdr:rowOff>
        </xdr:from>
        <xdr:to>
          <xdr:col>11</xdr:col>
          <xdr:colOff>685800</xdr:colOff>
          <xdr:row>17</xdr:row>
          <xdr:rowOff>180975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20</xdr:row>
          <xdr:rowOff>142875</xdr:rowOff>
        </xdr:from>
        <xdr:to>
          <xdr:col>12</xdr:col>
          <xdr:colOff>247650</xdr:colOff>
          <xdr:row>38</xdr:row>
          <xdr:rowOff>28575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5.bin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4.bin"/><Relationship Id="rId9" Type="http://schemas.openxmlformats.org/officeDocument/2006/relationships/image" Target="../media/image6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13" Type="http://schemas.openxmlformats.org/officeDocument/2006/relationships/image" Target="../media/image12.emf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9.emf"/><Relationship Id="rId12" Type="http://schemas.openxmlformats.org/officeDocument/2006/relationships/oleObject" Target="../embeddings/oleObject12.bin"/><Relationship Id="rId17" Type="http://schemas.openxmlformats.org/officeDocument/2006/relationships/image" Target="../media/image14.e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9.bin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5" Type="http://schemas.openxmlformats.org/officeDocument/2006/relationships/image" Target="../media/image13.emf"/><Relationship Id="rId10" Type="http://schemas.openxmlformats.org/officeDocument/2006/relationships/oleObject" Target="../embeddings/oleObject11.bin"/><Relationship Id="rId19" Type="http://schemas.openxmlformats.org/officeDocument/2006/relationships/image" Target="../media/image15.emf"/><Relationship Id="rId4" Type="http://schemas.openxmlformats.org/officeDocument/2006/relationships/oleObject" Target="../embeddings/oleObject8.bin"/><Relationship Id="rId9" Type="http://schemas.openxmlformats.org/officeDocument/2006/relationships/image" Target="../media/image10.emf"/><Relationship Id="rId14" Type="http://schemas.openxmlformats.org/officeDocument/2006/relationships/oleObject" Target="../embeddings/oleObject1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8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1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7.bin"/><Relationship Id="rId11" Type="http://schemas.openxmlformats.org/officeDocument/2006/relationships/image" Target="../media/image19.emf"/><Relationship Id="rId5" Type="http://schemas.openxmlformats.org/officeDocument/2006/relationships/image" Target="../media/image16.emf"/><Relationship Id="rId10" Type="http://schemas.openxmlformats.org/officeDocument/2006/relationships/oleObject" Target="../embeddings/oleObject19.bin"/><Relationship Id="rId4" Type="http://schemas.openxmlformats.org/officeDocument/2006/relationships/oleObject" Target="../embeddings/oleObject16.bin"/><Relationship Id="rId9" Type="http://schemas.openxmlformats.org/officeDocument/2006/relationships/image" Target="../media/image18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2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1.bin"/><Relationship Id="rId5" Type="http://schemas.openxmlformats.org/officeDocument/2006/relationships/image" Target="../media/image20.emf"/><Relationship Id="rId4" Type="http://schemas.openxmlformats.org/officeDocument/2006/relationships/oleObject" Target="../embeddings/oleObject2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"/>
  <sheetViews>
    <sheetView topLeftCell="A13" workbookViewId="0">
      <selection activeCell="I9" sqref="I9"/>
    </sheetView>
  </sheetViews>
  <sheetFormatPr baseColWidth="10" defaultRowHeight="15" x14ac:dyDescent="0.25"/>
  <cols>
    <col min="1" max="1" width="13.42578125" customWidth="1"/>
    <col min="2" max="2" width="11.42578125" style="1"/>
    <col min="3" max="3" width="16.5703125" customWidth="1"/>
    <col min="4" max="4" width="14.85546875" bestFit="1" customWidth="1"/>
    <col min="6" max="6" width="19.28515625" style="1" customWidth="1"/>
    <col min="9" max="12" width="16" customWidth="1"/>
    <col min="13" max="13" width="19" customWidth="1"/>
    <col min="14" max="14" width="16.7109375" customWidth="1"/>
  </cols>
  <sheetData>
    <row r="1" spans="1:14" x14ac:dyDescent="0.25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7"/>
      <c r="K1" s="7"/>
    </row>
    <row r="2" spans="1:14" x14ac:dyDescent="0.25">
      <c r="A2" s="37"/>
      <c r="B2" s="37"/>
      <c r="C2" s="37"/>
      <c r="D2" s="37"/>
      <c r="E2" s="37"/>
      <c r="F2" s="37"/>
      <c r="G2" s="37"/>
      <c r="H2" s="37"/>
      <c r="I2" s="37"/>
      <c r="J2" s="7"/>
      <c r="K2" s="7"/>
    </row>
    <row r="3" spans="1:14" x14ac:dyDescent="0.25">
      <c r="C3" s="37" t="s">
        <v>3</v>
      </c>
      <c r="D3" s="37"/>
      <c r="E3" s="7"/>
      <c r="M3" s="38" t="s">
        <v>19</v>
      </c>
      <c r="N3" s="38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37"/>
      <c r="N4" s="37"/>
    </row>
    <row r="5" spans="1:14" x14ac:dyDescent="0.25">
      <c r="B5" s="13">
        <v>1</v>
      </c>
      <c r="C5" s="15">
        <v>-1865.78908</v>
      </c>
      <c r="D5" s="16">
        <f>C5*627.5095</f>
        <v>-1170800.37269626</v>
      </c>
      <c r="M5" s="8" t="s">
        <v>9</v>
      </c>
      <c r="N5" s="9">
        <v>1.9858779999999999E-3</v>
      </c>
    </row>
    <row r="6" spans="1:14" ht="17.25" x14ac:dyDescent="0.25">
      <c r="A6" s="2"/>
      <c r="B6" s="13" t="s">
        <v>20</v>
      </c>
      <c r="C6" s="17">
        <v>-1865.6067680000001</v>
      </c>
      <c r="D6" s="16">
        <f>C6*627.5095</f>
        <v>-1170685.9701842961</v>
      </c>
      <c r="F6" s="1" t="s">
        <v>21</v>
      </c>
      <c r="G6" s="21"/>
      <c r="H6" s="22">
        <f>-(D5-D6)/$N$9-$N$14</f>
        <v>0.64240374260489386</v>
      </c>
      <c r="I6" s="22">
        <f>H6-$N$15</f>
        <v>0.44540374260489385</v>
      </c>
      <c r="J6" s="12"/>
      <c r="K6" s="12"/>
      <c r="M6" s="8" t="s">
        <v>10</v>
      </c>
      <c r="N6" s="9">
        <v>298.14999999999998</v>
      </c>
    </row>
    <row r="7" spans="1:14" ht="17.25" x14ac:dyDescent="0.25">
      <c r="A7" s="2"/>
      <c r="B7" s="13" t="s">
        <v>22</v>
      </c>
      <c r="C7" s="18">
        <v>-1865.401439</v>
      </c>
      <c r="D7" s="16">
        <f>C7*627.5095</f>
        <v>-1170557.1242861706</v>
      </c>
      <c r="F7" s="1" t="s">
        <v>23</v>
      </c>
      <c r="G7" s="21"/>
      <c r="H7" s="22">
        <f>-(D6-D7)/$N$9-$N$14</f>
        <v>1.2687330756424773</v>
      </c>
      <c r="I7" s="22">
        <f t="shared" ref="I7:I17" si="0">H7-$N$15</f>
        <v>1.0717330756424772</v>
      </c>
      <c r="J7" s="12"/>
      <c r="K7" s="12"/>
      <c r="M7" s="8" t="s">
        <v>11</v>
      </c>
      <c r="N7" s="9">
        <v>-270.29000000000002</v>
      </c>
    </row>
    <row r="8" spans="1:14" ht="17.25" x14ac:dyDescent="0.25">
      <c r="A8" s="2" t="s">
        <v>33</v>
      </c>
      <c r="B8" s="13" t="s">
        <v>24</v>
      </c>
      <c r="C8" s="19">
        <v>-1865.1755270000001</v>
      </c>
      <c r="D8" s="16">
        <f t="shared" ref="D8:D11" si="1">C8*627.5095</f>
        <v>-1170415.3623600067</v>
      </c>
      <c r="F8" s="1" t="s">
        <v>27</v>
      </c>
      <c r="G8" s="22">
        <f>(D8-D6+$N$7)*$N$11</f>
        <v>0.23308040738098007</v>
      </c>
      <c r="H8" s="21"/>
      <c r="I8" s="22"/>
      <c r="M8" s="8" t="s">
        <v>12</v>
      </c>
      <c r="N8" s="9">
        <v>4.2809999999999997</v>
      </c>
    </row>
    <row r="9" spans="1:14" ht="17.25" x14ac:dyDescent="0.25">
      <c r="A9" s="2"/>
      <c r="B9" s="13" t="s">
        <v>25</v>
      </c>
      <c r="C9" s="19">
        <v>-1864.9852060000001</v>
      </c>
      <c r="D9" s="16">
        <f t="shared" si="1"/>
        <v>-1170295.934124457</v>
      </c>
      <c r="F9" s="1" t="s">
        <v>28</v>
      </c>
      <c r="G9" s="22">
        <f>(D9-D7+$N$7)*$N$11</f>
        <v>-6.6734799231559983</v>
      </c>
      <c r="H9" s="21"/>
      <c r="I9" s="22"/>
      <c r="M9" s="8" t="s">
        <v>13</v>
      </c>
      <c r="N9" s="9">
        <v>23.060369999999999</v>
      </c>
    </row>
    <row r="10" spans="1:14" ht="17.25" x14ac:dyDescent="0.25">
      <c r="A10" s="2"/>
      <c r="B10" s="20" t="s">
        <v>26</v>
      </c>
      <c r="C10" s="19">
        <v>-1864.7368730000001</v>
      </c>
      <c r="D10" s="16">
        <f t="shared" si="1"/>
        <v>-1170140.1028077935</v>
      </c>
      <c r="F10" s="1" t="s">
        <v>29</v>
      </c>
      <c r="G10" s="21"/>
      <c r="H10" s="22">
        <f>-(D8-D9)/$N$9-$N$14</f>
        <v>0.86034142469147579</v>
      </c>
      <c r="I10" s="22">
        <f t="shared" si="0"/>
        <v>0.66334142469147572</v>
      </c>
      <c r="M10" s="8" t="s">
        <v>14</v>
      </c>
      <c r="N10" s="9">
        <v>-0.86699999999999999</v>
      </c>
    </row>
    <row r="11" spans="1:14" ht="17.25" x14ac:dyDescent="0.25">
      <c r="A11" s="2"/>
      <c r="B11" s="13">
        <v>12</v>
      </c>
      <c r="C11" s="19">
        <v>-1864.5732350000001</v>
      </c>
      <c r="D11" s="16">
        <f t="shared" si="1"/>
        <v>-1170037.4184082325</v>
      </c>
      <c r="F11" s="1" t="s">
        <v>30</v>
      </c>
      <c r="G11" s="22">
        <f>(D10-D8+$N$7)*$N$11</f>
        <v>3.644483108132011</v>
      </c>
      <c r="H11" s="21"/>
      <c r="I11" s="22"/>
      <c r="M11" s="8" t="s">
        <v>15</v>
      </c>
      <c r="N11" s="11">
        <f>1/(2.303*N5*N6)</f>
        <v>0.73336247449067871</v>
      </c>
    </row>
    <row r="12" spans="1:14" ht="17.25" x14ac:dyDescent="0.25">
      <c r="F12" s="1" t="s">
        <v>31</v>
      </c>
      <c r="G12" s="22">
        <f>(D11-D9+$N$7)*$N$11</f>
        <v>-8.6348178849978243</v>
      </c>
      <c r="H12" s="21"/>
      <c r="I12" s="22"/>
      <c r="M12" s="8" t="s">
        <v>16</v>
      </c>
      <c r="N12" s="9">
        <v>1.89</v>
      </c>
    </row>
    <row r="13" spans="1:14" ht="17.25" x14ac:dyDescent="0.25">
      <c r="F13" s="1" t="s">
        <v>32</v>
      </c>
      <c r="G13" s="21"/>
      <c r="H13" s="22">
        <f>-(D10-D11)/$N$9-$N$14</f>
        <v>0.13425437627519443</v>
      </c>
      <c r="I13" s="22">
        <f t="shared" si="0"/>
        <v>-6.2745623724805577E-2</v>
      </c>
      <c r="M13" s="8" t="s">
        <v>17</v>
      </c>
      <c r="N13" s="10">
        <f>N10/N9</f>
        <v>-3.7596968305365443E-2</v>
      </c>
    </row>
    <row r="14" spans="1:14" x14ac:dyDescent="0.25">
      <c r="G14" s="21"/>
      <c r="H14" s="21"/>
      <c r="I14" s="22"/>
      <c r="M14" s="8" t="s">
        <v>18</v>
      </c>
      <c r="N14" s="11">
        <f>N8-N13</f>
        <v>4.3185969683053651</v>
      </c>
    </row>
    <row r="15" spans="1:14" ht="17.25" x14ac:dyDescent="0.25">
      <c r="F15" s="1" t="s">
        <v>35</v>
      </c>
      <c r="H15" s="22">
        <f>-(D5-D8-$N$7)/$N$9-$N$14</f>
        <v>0.65618601450568104</v>
      </c>
      <c r="I15" s="22">
        <f t="shared" si="0"/>
        <v>0.45918601450568103</v>
      </c>
      <c r="M15" s="8" t="s">
        <v>129</v>
      </c>
      <c r="N15" s="11">
        <v>0.19700000000000001</v>
      </c>
    </row>
    <row r="16" spans="1:14" ht="17.25" x14ac:dyDescent="0.25">
      <c r="F16" s="1" t="s">
        <v>36</v>
      </c>
      <c r="H16" s="22">
        <f>-(D8-D11-$N$7)/$N$9-$N$14</f>
        <v>0.34975621831547876</v>
      </c>
      <c r="I16" s="22">
        <f t="shared" si="0"/>
        <v>0.15275621831547875</v>
      </c>
      <c r="M16" s="8"/>
      <c r="N16" s="11"/>
    </row>
    <row r="17" spans="1:14" ht="17.25" x14ac:dyDescent="0.25">
      <c r="F17" s="1" t="s">
        <v>37</v>
      </c>
      <c r="H17" s="22">
        <f>-(D5-D11-(2*$N$7))/(2*$N$9)-$N$14</f>
        <v>0.50297111641058034</v>
      </c>
      <c r="I17" s="22">
        <f t="shared" si="0"/>
        <v>0.30597111641058033</v>
      </c>
      <c r="M17" s="8"/>
      <c r="N17" s="11"/>
    </row>
    <row r="18" spans="1:14" x14ac:dyDescent="0.25">
      <c r="G18" s="21"/>
      <c r="H18" s="21"/>
      <c r="I18" s="21"/>
    </row>
    <row r="19" spans="1:14" x14ac:dyDescent="0.25">
      <c r="G19" s="21"/>
      <c r="H19" s="21"/>
      <c r="I19" s="21"/>
    </row>
    <row r="20" spans="1:14" x14ac:dyDescent="0.25">
      <c r="A20" s="38" t="s">
        <v>1</v>
      </c>
      <c r="B20" s="38"/>
      <c r="C20" s="38"/>
      <c r="D20" s="38"/>
      <c r="E20" s="38"/>
      <c r="F20" s="38"/>
      <c r="G20" s="38"/>
      <c r="H20" s="38"/>
      <c r="I20" s="38"/>
    </row>
    <row r="21" spans="1:14" x14ac:dyDescent="0.25">
      <c r="A21" s="37"/>
      <c r="B21" s="37"/>
      <c r="C21" s="37"/>
      <c r="D21" s="37"/>
      <c r="E21" s="37"/>
      <c r="F21" s="37"/>
      <c r="G21" s="37"/>
      <c r="H21" s="37"/>
      <c r="I21" s="37"/>
    </row>
    <row r="22" spans="1:14" x14ac:dyDescent="0.25">
      <c r="C22" s="37" t="s">
        <v>3</v>
      </c>
      <c r="D22" s="37"/>
      <c r="E22" s="7"/>
    </row>
    <row r="23" spans="1:14" ht="18" x14ac:dyDescent="0.35">
      <c r="B23" s="3" t="s">
        <v>0</v>
      </c>
      <c r="C23" s="14" t="s">
        <v>4</v>
      </c>
      <c r="D23" s="14" t="s">
        <v>5</v>
      </c>
      <c r="E23" s="7"/>
      <c r="F23" s="3" t="s">
        <v>2</v>
      </c>
      <c r="G23" s="5" t="s">
        <v>6</v>
      </c>
      <c r="H23" s="6" t="s">
        <v>7</v>
      </c>
      <c r="I23" s="6" t="s">
        <v>8</v>
      </c>
    </row>
    <row r="24" spans="1:14" x14ac:dyDescent="0.25">
      <c r="B24" s="13">
        <v>1</v>
      </c>
      <c r="C24" s="15">
        <v>-1865.78908</v>
      </c>
      <c r="D24" s="16">
        <f>C24*627.5095</f>
        <v>-1170800.37269626</v>
      </c>
    </row>
    <row r="25" spans="1:14" ht="17.25" x14ac:dyDescent="0.25">
      <c r="B25" s="13" t="s">
        <v>20</v>
      </c>
      <c r="C25" s="17">
        <v>-1865.6067680000001</v>
      </c>
      <c r="D25" s="16">
        <f>C25*627.5095</f>
        <v>-1170685.9701842961</v>
      </c>
      <c r="F25" s="1" t="s">
        <v>21</v>
      </c>
      <c r="G25" s="21"/>
      <c r="H25" s="22">
        <f>-(D24-D25)/$N$9-$N$14</f>
        <v>0.64240374260489386</v>
      </c>
      <c r="I25" s="22">
        <f>H25-$N$15</f>
        <v>0.44540374260489385</v>
      </c>
    </row>
    <row r="26" spans="1:14" ht="17.25" x14ac:dyDescent="0.25">
      <c r="B26" s="13" t="s">
        <v>22</v>
      </c>
      <c r="C26" s="18">
        <v>-1865.401439</v>
      </c>
      <c r="D26" s="16">
        <f>C26*627.5095</f>
        <v>-1170557.1242861706</v>
      </c>
      <c r="F26" s="1" t="s">
        <v>23</v>
      </c>
      <c r="G26" s="21"/>
      <c r="H26" s="22">
        <f>-(D25-D26)/$N$9-$N$14</f>
        <v>1.2687330756424773</v>
      </c>
      <c r="I26" s="22">
        <f t="shared" ref="I26:I36" si="2">H26-$N$15</f>
        <v>1.0717330756424772</v>
      </c>
    </row>
    <row r="27" spans="1:14" ht="17.25" x14ac:dyDescent="0.25">
      <c r="A27" s="2" t="s">
        <v>34</v>
      </c>
      <c r="B27" s="23" t="s">
        <v>24</v>
      </c>
      <c r="C27" s="19">
        <v>-1865.178443</v>
      </c>
      <c r="D27" s="16">
        <f t="shared" ref="D27:D30" si="3">C27*627.5095</f>
        <v>-1170417.1921777085</v>
      </c>
      <c r="F27" s="1" t="s">
        <v>27</v>
      </c>
      <c r="G27" s="22">
        <f>(D27-D25+$N$7)*$N$11</f>
        <v>-1.1088392302996204</v>
      </c>
      <c r="H27" s="21"/>
      <c r="I27" s="22"/>
    </row>
    <row r="28" spans="1:14" ht="17.25" x14ac:dyDescent="0.25">
      <c r="B28" s="23" t="s">
        <v>25</v>
      </c>
      <c r="C28" s="19">
        <v>-1864.9944740000001</v>
      </c>
      <c r="D28" s="16">
        <f t="shared" si="3"/>
        <v>-1170301.7498825029</v>
      </c>
      <c r="F28" s="1" t="s">
        <v>28</v>
      </c>
      <c r="G28" s="22">
        <f>(D28-D26+$N$7)*$N$11</f>
        <v>-10.938538634806411</v>
      </c>
      <c r="H28" s="21"/>
      <c r="I28" s="22"/>
    </row>
    <row r="29" spans="1:14" ht="17.25" x14ac:dyDescent="0.25">
      <c r="B29" s="24" t="s">
        <v>26</v>
      </c>
      <c r="C29" s="19">
        <v>-1864.7368730000001</v>
      </c>
      <c r="D29" s="16">
        <f t="shared" si="3"/>
        <v>-1170140.1028077935</v>
      </c>
      <c r="F29" s="1" t="s">
        <v>29</v>
      </c>
      <c r="G29" s="21"/>
      <c r="H29" s="22">
        <f>-(D27-D28)/$N$9-$N$14</f>
        <v>0.68749335919356724</v>
      </c>
      <c r="I29" s="22">
        <f t="shared" si="2"/>
        <v>0.49049335919356724</v>
      </c>
    </row>
    <row r="30" spans="1:14" ht="17.25" x14ac:dyDescent="0.25">
      <c r="B30" s="13">
        <v>12</v>
      </c>
      <c r="C30" s="19">
        <v>-1864.5732350000001</v>
      </c>
      <c r="D30" s="16">
        <f t="shared" si="3"/>
        <v>-1170037.4184082325</v>
      </c>
      <c r="F30" s="1" t="s">
        <v>30</v>
      </c>
      <c r="G30" s="22">
        <f>(D29-D27+$N$7)*$N$11</f>
        <v>4.9864027458126117</v>
      </c>
      <c r="H30" s="21"/>
      <c r="I30" s="22"/>
    </row>
    <row r="31" spans="1:14" ht="17.25" x14ac:dyDescent="0.25">
      <c r="F31" s="1" t="s">
        <v>31</v>
      </c>
      <c r="G31" s="22">
        <f>(D30-D28+$N$7)*$N$11</f>
        <v>-4.3697591733474113</v>
      </c>
      <c r="H31" s="21"/>
      <c r="I31" s="22"/>
    </row>
    <row r="32" spans="1:14" ht="17.25" x14ac:dyDescent="0.25">
      <c r="F32" s="1" t="s">
        <v>32</v>
      </c>
      <c r="G32" s="21"/>
      <c r="H32" s="22">
        <f>-(D29-D30)/$N$9-$N$14</f>
        <v>0.13425437627519443</v>
      </c>
      <c r="I32" s="22">
        <f t="shared" si="2"/>
        <v>-6.2745623724805577E-2</v>
      </c>
    </row>
    <row r="33" spans="1:9" x14ac:dyDescent="0.25">
      <c r="I33" s="22"/>
    </row>
    <row r="34" spans="1:9" ht="17.25" x14ac:dyDescent="0.25">
      <c r="F34" s="1" t="s">
        <v>35</v>
      </c>
      <c r="H34" s="22">
        <f>-(D24-D27-$N$7)/$N$9-$N$14</f>
        <v>0.57683699704283953</v>
      </c>
      <c r="I34" s="22">
        <f t="shared" si="2"/>
        <v>0.37983699704283952</v>
      </c>
    </row>
    <row r="35" spans="1:9" ht="17.25" x14ac:dyDescent="0.25">
      <c r="F35" s="1" t="s">
        <v>36</v>
      </c>
      <c r="H35" s="22">
        <f>-(D27-D30-$N$7)/$N$9-$N$14</f>
        <v>0.42910523577832027</v>
      </c>
      <c r="I35" s="22">
        <f t="shared" si="2"/>
        <v>0.23210523577832026</v>
      </c>
    </row>
    <row r="36" spans="1:9" ht="17.25" x14ac:dyDescent="0.25">
      <c r="F36" s="1" t="s">
        <v>37</v>
      </c>
      <c r="H36" s="22">
        <f>-(D24-D30-(2*$N$7))/(2*$N$9)-$N$14</f>
        <v>0.50297111641058034</v>
      </c>
      <c r="I36" s="22">
        <f t="shared" si="2"/>
        <v>0.30597111641058033</v>
      </c>
    </row>
    <row r="38" spans="1:9" ht="17.25" x14ac:dyDescent="0.25">
      <c r="F38" s="1" t="s">
        <v>127</v>
      </c>
      <c r="G38" s="35">
        <f>D8-D27</f>
        <v>1.8298177018295974</v>
      </c>
    </row>
    <row r="39" spans="1:9" ht="17.25" x14ac:dyDescent="0.25">
      <c r="F39" s="1" t="s">
        <v>128</v>
      </c>
      <c r="G39" s="36">
        <f>EXP(-(G38/($N$5*$N$6)))</f>
        <v>4.548189585154587E-2</v>
      </c>
      <c r="H39" s="36"/>
    </row>
    <row r="48" spans="1:9" x14ac:dyDescent="0.25">
      <c r="A48" s="38" t="s">
        <v>38</v>
      </c>
      <c r="B48" s="38"/>
      <c r="C48" s="38"/>
      <c r="D48" s="38"/>
      <c r="E48" s="38"/>
      <c r="F48" s="38"/>
      <c r="G48" s="38"/>
      <c r="H48" s="38"/>
      <c r="I48" s="38"/>
    </row>
    <row r="49" spans="1:9" x14ac:dyDescent="0.25">
      <c r="A49" s="37"/>
      <c r="B49" s="37"/>
      <c r="C49" s="37"/>
      <c r="D49" s="37"/>
      <c r="E49" s="37"/>
      <c r="F49" s="37"/>
      <c r="G49" s="37"/>
      <c r="H49" s="37"/>
      <c r="I49" s="37"/>
    </row>
    <row r="50" spans="1:9" x14ac:dyDescent="0.25">
      <c r="C50" s="37" t="s">
        <v>3</v>
      </c>
      <c r="D50" s="37"/>
      <c r="E50" s="7"/>
    </row>
    <row r="51" spans="1:9" ht="18" x14ac:dyDescent="0.35">
      <c r="B51" s="3" t="s">
        <v>0</v>
      </c>
      <c r="C51" s="14" t="s">
        <v>4</v>
      </c>
      <c r="D51" s="14" t="s">
        <v>5</v>
      </c>
      <c r="E51" s="7"/>
      <c r="F51" s="3" t="s">
        <v>2</v>
      </c>
      <c r="G51" s="5" t="s">
        <v>6</v>
      </c>
      <c r="H51" s="6" t="s">
        <v>7</v>
      </c>
      <c r="I51" s="6" t="s">
        <v>8</v>
      </c>
    </row>
    <row r="52" spans="1:9" x14ac:dyDescent="0.25">
      <c r="B52" s="13">
        <v>1</v>
      </c>
      <c r="C52" s="29">
        <v>-1407.181366</v>
      </c>
      <c r="D52" s="16">
        <f>C52*627.5095</f>
        <v>-883019.67538797704</v>
      </c>
    </row>
    <row r="53" spans="1:9" ht="17.25" x14ac:dyDescent="0.25">
      <c r="A53" s="2"/>
      <c r="B53" s="13" t="s">
        <v>20</v>
      </c>
      <c r="C53" s="28">
        <v>-1406.985993</v>
      </c>
      <c r="D53" s="16">
        <f>C53*627.5095</f>
        <v>-882897.0769744335</v>
      </c>
      <c r="F53" s="1" t="s">
        <v>21</v>
      </c>
      <c r="G53" s="21"/>
      <c r="H53" s="22">
        <f>-(D52-D53)/$N$9-$N$14</f>
        <v>0.9978144137992091</v>
      </c>
      <c r="I53" s="22">
        <f>H53-$N$15</f>
        <v>0.80081441379920904</v>
      </c>
    </row>
    <row r="54" spans="1:9" ht="17.25" x14ac:dyDescent="0.25">
      <c r="A54" s="2"/>
      <c r="B54" s="13" t="s">
        <v>22</v>
      </c>
      <c r="C54" s="28">
        <v>-1406.764428</v>
      </c>
      <c r="D54" s="16">
        <f>C54*627.5095</f>
        <v>-882758.04283206596</v>
      </c>
      <c r="F54" s="1" t="s">
        <v>23</v>
      </c>
      <c r="G54" s="21"/>
      <c r="H54" s="22">
        <f>-(D53-D54)/$N$9-$N$14</f>
        <v>1.7105405679762207</v>
      </c>
      <c r="I54" s="22">
        <f t="shared" ref="I54:I64" si="4">H54-$N$15</f>
        <v>1.5135405679762206</v>
      </c>
    </row>
    <row r="55" spans="1:9" ht="17.25" x14ac:dyDescent="0.25">
      <c r="A55" s="2" t="s">
        <v>33</v>
      </c>
      <c r="B55" s="13" t="s">
        <v>24</v>
      </c>
      <c r="C55" s="28">
        <v>-1406.562551</v>
      </c>
      <c r="D55" s="16">
        <f t="shared" ref="D55:D58" si="5">C55*627.5095</f>
        <v>-882631.36309673451</v>
      </c>
      <c r="F55" s="1" t="s">
        <v>27</v>
      </c>
      <c r="G55" s="22">
        <f>(D55-D53+$N$7)*$N$11</f>
        <v>-3.3559563742416745</v>
      </c>
      <c r="H55" s="21"/>
      <c r="I55" s="22"/>
    </row>
    <row r="56" spans="1:9" ht="17.25" x14ac:dyDescent="0.25">
      <c r="A56" s="2"/>
      <c r="B56" s="13" t="s">
        <v>25</v>
      </c>
      <c r="C56" s="27">
        <v>-1406.3629370000001</v>
      </c>
      <c r="D56" s="16">
        <f t="shared" si="5"/>
        <v>-882506.10341540154</v>
      </c>
      <c r="F56" s="1" t="s">
        <v>28</v>
      </c>
      <c r="G56" s="22">
        <f>(D56-D54+$N$7)*$N$11</f>
        <v>-13.457629203328599</v>
      </c>
      <c r="H56" s="21"/>
      <c r="I56" s="22"/>
    </row>
    <row r="57" spans="1:9" ht="17.25" x14ac:dyDescent="0.25">
      <c r="A57" s="2"/>
      <c r="B57" s="20" t="s">
        <v>26</v>
      </c>
      <c r="C57" s="28">
        <v>-1406.1231640000001</v>
      </c>
      <c r="D57" s="16">
        <f t="shared" si="5"/>
        <v>-882355.64358005801</v>
      </c>
      <c r="F57" s="1" t="s">
        <v>29</v>
      </c>
      <c r="G57" s="21"/>
      <c r="H57" s="22">
        <f>-(D55-D56)/$N$9-$N$14</f>
        <v>1.1132187975723218</v>
      </c>
      <c r="I57" s="22">
        <f t="shared" si="4"/>
        <v>0.91621879757232172</v>
      </c>
    </row>
    <row r="58" spans="1:9" ht="17.25" x14ac:dyDescent="0.25">
      <c r="A58" s="2"/>
      <c r="B58" s="13">
        <v>12</v>
      </c>
      <c r="C58" s="28">
        <v>-1405.956901</v>
      </c>
      <c r="D58" s="16">
        <f t="shared" si="5"/>
        <v>-882251.31196805951</v>
      </c>
      <c r="F58" s="1" t="s">
        <v>30</v>
      </c>
      <c r="G58" s="22">
        <f>(D57-D55+$N$7)*$N$11</f>
        <v>3.9818037851674362</v>
      </c>
      <c r="H58" s="21"/>
      <c r="I58" s="22"/>
    </row>
    <row r="59" spans="1:9" ht="17.25" x14ac:dyDescent="0.25">
      <c r="F59" s="1" t="s">
        <v>31</v>
      </c>
      <c r="G59" s="22">
        <f>(D58-D56+$N$7)*$N$11</f>
        <v>-11.366056928277244</v>
      </c>
      <c r="H59" s="21"/>
      <c r="I59" s="22"/>
    </row>
    <row r="60" spans="1:9" ht="17.25" x14ac:dyDescent="0.25">
      <c r="F60" s="1" t="s">
        <v>32</v>
      </c>
      <c r="G60" s="21"/>
      <c r="H60" s="22">
        <f>-(D57-D58)/$N$9-$N$14</f>
        <v>0.20568481895544899</v>
      </c>
      <c r="I60" s="22">
        <f t="shared" si="4"/>
        <v>8.6848189554489807E-3</v>
      </c>
    </row>
    <row r="61" spans="1:9" x14ac:dyDescent="0.25">
      <c r="G61" s="21"/>
      <c r="H61" s="21"/>
      <c r="I61" s="22"/>
    </row>
    <row r="62" spans="1:9" ht="17.25" x14ac:dyDescent="0.25">
      <c r="F62" s="1" t="s">
        <v>35</v>
      </c>
      <c r="H62" s="22">
        <f>-(D52-D55-$N$7)/$N$9-$N$14</f>
        <v>0.79937343904419134</v>
      </c>
      <c r="I62" s="22">
        <f t="shared" si="4"/>
        <v>0.60237343904419127</v>
      </c>
    </row>
    <row r="63" spans="1:9" ht="17.25" x14ac:dyDescent="0.25">
      <c r="F63" s="1" t="s">
        <v>36</v>
      </c>
      <c r="H63" s="22">
        <f>-(D55-D58-$N$7)/$N$9-$N$14</f>
        <v>0.44113276174653748</v>
      </c>
      <c r="I63" s="22">
        <f t="shared" si="4"/>
        <v>0.24413276174653747</v>
      </c>
    </row>
    <row r="64" spans="1:9" ht="17.25" x14ac:dyDescent="0.25">
      <c r="F64" s="1" t="s">
        <v>37</v>
      </c>
      <c r="H64" s="22">
        <f>-(D52-D58-(2*$N$7))/(2*$N$9)-$N$14</f>
        <v>0.62025310039536485</v>
      </c>
      <c r="I64" s="22">
        <f t="shared" si="4"/>
        <v>0.42325310039536485</v>
      </c>
    </row>
    <row r="65" spans="1:9" x14ac:dyDescent="0.25">
      <c r="G65" s="21"/>
      <c r="H65" s="21"/>
      <c r="I65" s="21"/>
    </row>
    <row r="66" spans="1:9" x14ac:dyDescent="0.25">
      <c r="G66" s="21"/>
      <c r="H66" s="21"/>
      <c r="I66" s="21"/>
    </row>
    <row r="67" spans="1:9" x14ac:dyDescent="0.25">
      <c r="A67" s="38" t="s">
        <v>39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7"/>
      <c r="B68" s="37"/>
      <c r="C68" s="37"/>
      <c r="D68" s="37"/>
      <c r="E68" s="37"/>
      <c r="F68" s="37"/>
      <c r="G68" s="37"/>
      <c r="H68" s="37"/>
      <c r="I68" s="37"/>
    </row>
    <row r="69" spans="1:9" x14ac:dyDescent="0.25">
      <c r="C69" s="37" t="s">
        <v>3</v>
      </c>
      <c r="D69" s="37"/>
      <c r="E69" s="7"/>
    </row>
    <row r="70" spans="1:9" ht="18" x14ac:dyDescent="0.35">
      <c r="B70" s="3" t="s">
        <v>0</v>
      </c>
      <c r="C70" s="14" t="s">
        <v>4</v>
      </c>
      <c r="D70" s="14" t="s">
        <v>5</v>
      </c>
      <c r="E70" s="7"/>
      <c r="F70" s="3" t="s">
        <v>2</v>
      </c>
      <c r="G70" s="5" t="s">
        <v>6</v>
      </c>
      <c r="H70" s="6" t="s">
        <v>7</v>
      </c>
      <c r="I70" s="6" t="s">
        <v>8</v>
      </c>
    </row>
    <row r="71" spans="1:9" x14ac:dyDescent="0.25">
      <c r="B71" s="13">
        <v>1</v>
      </c>
      <c r="C71" s="29">
        <v>-1407.181366</v>
      </c>
      <c r="D71" s="16">
        <f>C71*627.5095</f>
        <v>-883019.67538797704</v>
      </c>
    </row>
    <row r="72" spans="1:9" ht="17.25" x14ac:dyDescent="0.25">
      <c r="B72" s="13" t="s">
        <v>20</v>
      </c>
      <c r="C72" s="26">
        <v>-1406.985993</v>
      </c>
      <c r="D72" s="16">
        <f>C72*627.5095</f>
        <v>-882897.0769744335</v>
      </c>
      <c r="F72" s="1" t="s">
        <v>21</v>
      </c>
      <c r="G72" s="21"/>
      <c r="H72" s="22">
        <f>-(D71-D72)/$N$9-$N$14</f>
        <v>0.9978144137992091</v>
      </c>
      <c r="I72" s="22">
        <f>H72-$N$15</f>
        <v>0.80081441379920904</v>
      </c>
    </row>
    <row r="73" spans="1:9" ht="17.25" x14ac:dyDescent="0.25">
      <c r="B73" s="13" t="s">
        <v>22</v>
      </c>
      <c r="C73" s="26">
        <v>-1406.764428</v>
      </c>
      <c r="D73" s="16">
        <f>C73*627.5095</f>
        <v>-882758.04283206596</v>
      </c>
      <c r="F73" s="1" t="s">
        <v>23</v>
      </c>
      <c r="G73" s="21"/>
      <c r="H73" s="22">
        <f>-(D72-D73)/$N$9-$N$14</f>
        <v>1.7105405679762207</v>
      </c>
      <c r="I73" s="22">
        <f t="shared" ref="I73:I83" si="6">H73-$N$15</f>
        <v>1.5135405679762206</v>
      </c>
    </row>
    <row r="74" spans="1:9" ht="17.25" x14ac:dyDescent="0.25">
      <c r="A74" s="2" t="s">
        <v>34</v>
      </c>
      <c r="B74" s="23" t="s">
        <v>24</v>
      </c>
      <c r="C74" s="26">
        <v>-1406.561985</v>
      </c>
      <c r="D74" s="16">
        <f>C74*627.5095</f>
        <v>-882631.00792635756</v>
      </c>
      <c r="F74" s="1" t="s">
        <v>27</v>
      </c>
      <c r="G74" s="22">
        <f>(D74-D72+$N$7)*$N$11</f>
        <v>-3.0954877477372427</v>
      </c>
      <c r="H74" s="21"/>
      <c r="I74" s="22"/>
    </row>
    <row r="75" spans="1:9" ht="17.25" x14ac:dyDescent="0.25">
      <c r="B75" s="23" t="s">
        <v>25</v>
      </c>
      <c r="C75" s="25">
        <v>-1406.371496</v>
      </c>
      <c r="D75" s="16">
        <f>C75*627.5095</f>
        <v>-882511.47426921199</v>
      </c>
      <c r="F75" s="1" t="s">
        <v>28</v>
      </c>
      <c r="G75" s="22">
        <f>(D75-D73+$N$7)*$N$11</f>
        <v>-17.396411843891364</v>
      </c>
      <c r="H75" s="21"/>
      <c r="I75" s="22"/>
    </row>
    <row r="76" spans="1:9" ht="17.25" x14ac:dyDescent="0.25">
      <c r="B76" s="24" t="s">
        <v>26</v>
      </c>
      <c r="C76" s="26">
        <v>-1406.1231640000001</v>
      </c>
      <c r="D76" s="16">
        <f t="shared" ref="D76:D77" si="7">C76*627.5095</f>
        <v>-882355.64358005801</v>
      </c>
      <c r="F76" s="1" t="s">
        <v>29</v>
      </c>
      <c r="G76" s="21"/>
      <c r="H76" s="22">
        <f>-(D74-D75)/$N$9-$N$14</f>
        <v>0.86491297301691361</v>
      </c>
      <c r="I76" s="22">
        <f t="shared" si="6"/>
        <v>0.66791297301691355</v>
      </c>
    </row>
    <row r="77" spans="1:9" ht="17.25" x14ac:dyDescent="0.25">
      <c r="B77" s="13">
        <v>12</v>
      </c>
      <c r="C77" s="26">
        <v>-1405.956901</v>
      </c>
      <c r="D77" s="16">
        <f t="shared" si="7"/>
        <v>-882251.31196805951</v>
      </c>
      <c r="F77" s="1" t="s">
        <v>30</v>
      </c>
      <c r="G77" s="22">
        <f>(D76-D74+$N$7)*$N$11</f>
        <v>3.7213351586630043</v>
      </c>
      <c r="H77" s="21"/>
      <c r="I77" s="22"/>
    </row>
    <row r="78" spans="1:9" ht="17.25" x14ac:dyDescent="0.25">
      <c r="F78" s="1" t="s">
        <v>31</v>
      </c>
      <c r="G78" s="22">
        <f>(D77-D75+$N$7)*$N$11</f>
        <v>-7.4272742877144813</v>
      </c>
      <c r="H78" s="21"/>
      <c r="I78" s="22"/>
    </row>
    <row r="79" spans="1:9" ht="17.25" x14ac:dyDescent="0.25">
      <c r="F79" s="1" t="s">
        <v>32</v>
      </c>
      <c r="G79" s="21"/>
      <c r="H79" s="22">
        <f>-(D76-D77)/$N$9-$N$14</f>
        <v>0.20568481895544899</v>
      </c>
      <c r="I79" s="22">
        <f t="shared" si="6"/>
        <v>8.6848189554489807E-3</v>
      </c>
    </row>
    <row r="80" spans="1:9" x14ac:dyDescent="0.25">
      <c r="I80" s="22"/>
    </row>
    <row r="81" spans="6:9" ht="17.25" x14ac:dyDescent="0.25">
      <c r="F81" s="1" t="s">
        <v>35</v>
      </c>
      <c r="H81" s="22">
        <f>-(D71-D74-$N$7)/$N$9-$N$14</f>
        <v>0.81477520306393902</v>
      </c>
      <c r="I81" s="22">
        <f t="shared" si="6"/>
        <v>0.61777520306393896</v>
      </c>
    </row>
    <row r="82" spans="6:9" ht="17.25" x14ac:dyDescent="0.25">
      <c r="F82" s="1" t="s">
        <v>36</v>
      </c>
      <c r="H82" s="22">
        <f>-(D74-D77-$N$7)/$N$9-$N$14</f>
        <v>0.42573099772678979</v>
      </c>
      <c r="I82" s="22">
        <f t="shared" si="6"/>
        <v>0.22873099772678979</v>
      </c>
    </row>
    <row r="83" spans="6:9" ht="17.25" x14ac:dyDescent="0.25">
      <c r="F83" s="1" t="s">
        <v>37</v>
      </c>
      <c r="H83" s="22">
        <f>-(D71-D77-(2*$N$7))/(2*$N$9)-$N$14</f>
        <v>0.62025310039536485</v>
      </c>
      <c r="I83" s="22">
        <f t="shared" si="6"/>
        <v>0.42325310039536485</v>
      </c>
    </row>
    <row r="85" spans="6:9" ht="17.25" x14ac:dyDescent="0.25">
      <c r="F85" s="1" t="s">
        <v>127</v>
      </c>
      <c r="G85" s="35">
        <f>D55-D74</f>
        <v>-0.35517037694808096</v>
      </c>
    </row>
    <row r="86" spans="6:9" ht="17.25" x14ac:dyDescent="0.25">
      <c r="F86" s="1" t="s">
        <v>128</v>
      </c>
      <c r="G86" s="35">
        <f>EXP(-(G85/($N$5*$N$6)))</f>
        <v>1.8218623494594866</v>
      </c>
    </row>
  </sheetData>
  <mergeCells count="9">
    <mergeCell ref="C50:D50"/>
    <mergeCell ref="A67:I68"/>
    <mergeCell ref="C69:D69"/>
    <mergeCell ref="M3:N4"/>
    <mergeCell ref="A1:I2"/>
    <mergeCell ref="A20:I21"/>
    <mergeCell ref="C22:D22"/>
    <mergeCell ref="C3:D3"/>
    <mergeCell ref="A48:I49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1027" r:id="rId4">
          <objectPr defaultSize="0" autoPict="0" r:id="rId5">
            <anchor moveWithCells="1">
              <from>
                <xdr:col>9</xdr:col>
                <xdr:colOff>352425</xdr:colOff>
                <xdr:row>0</xdr:row>
                <xdr:rowOff>66675</xdr:rowOff>
              </from>
              <to>
                <xdr:col>11</xdr:col>
                <xdr:colOff>723900</xdr:colOff>
                <xdr:row>19</xdr:row>
                <xdr:rowOff>95250</xdr:rowOff>
              </to>
            </anchor>
          </objectPr>
        </oleObject>
      </mc:Choice>
      <mc:Fallback>
        <oleObject progId="ChemDraw.Document.6.0" shapeId="1027" r:id="rId4"/>
      </mc:Fallback>
    </mc:AlternateContent>
    <mc:AlternateContent xmlns:mc="http://schemas.openxmlformats.org/markup-compatibility/2006">
      <mc:Choice Requires="x14">
        <oleObject progId="ChemDraw.Document.6.0" shapeId="1028" r:id="rId6">
          <objectPr defaultSize="0" autoPict="0" r:id="rId7">
            <anchor moveWithCells="1">
              <from>
                <xdr:col>9</xdr:col>
                <xdr:colOff>352425</xdr:colOff>
                <xdr:row>23</xdr:row>
                <xdr:rowOff>95250</xdr:rowOff>
              </from>
              <to>
                <xdr:col>11</xdr:col>
                <xdr:colOff>723900</xdr:colOff>
                <xdr:row>42</xdr:row>
                <xdr:rowOff>104775</xdr:rowOff>
              </to>
            </anchor>
          </objectPr>
        </oleObject>
      </mc:Choice>
      <mc:Fallback>
        <oleObject progId="ChemDraw.Document.6.0" shapeId="1028" r:id="rId6"/>
      </mc:Fallback>
    </mc:AlternateContent>
    <mc:AlternateContent xmlns:mc="http://schemas.openxmlformats.org/markup-compatibility/2006">
      <mc:Choice Requires="x14">
        <oleObject progId="ChemDraw.Document.6.0" shapeId="1029" r:id="rId8">
          <objectPr defaultSize="0" autoPict="0" r:id="rId9">
            <anchor moveWithCells="1">
              <from>
                <xdr:col>9</xdr:col>
                <xdr:colOff>114300</xdr:colOff>
                <xdr:row>68</xdr:row>
                <xdr:rowOff>19050</xdr:rowOff>
              </from>
              <to>
                <xdr:col>11</xdr:col>
                <xdr:colOff>1019175</xdr:colOff>
                <xdr:row>84</xdr:row>
                <xdr:rowOff>76200</xdr:rowOff>
              </to>
            </anchor>
          </objectPr>
        </oleObject>
      </mc:Choice>
      <mc:Fallback>
        <oleObject progId="ChemDraw.Document.6.0" shapeId="1029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2"/>
  <sheetViews>
    <sheetView topLeftCell="A4" workbookViewId="0">
      <selection activeCell="I10" sqref="I10"/>
    </sheetView>
  </sheetViews>
  <sheetFormatPr baseColWidth="10" defaultRowHeight="15" x14ac:dyDescent="0.25"/>
  <cols>
    <col min="1" max="1" width="16.85546875" customWidth="1"/>
    <col min="3" max="3" width="16.5703125" customWidth="1"/>
    <col min="6" max="6" width="20" customWidth="1"/>
    <col min="9" max="9" width="14.28515625" customWidth="1"/>
    <col min="12" max="12" width="16.7109375" customWidth="1"/>
    <col min="13" max="13" width="12.42578125" customWidth="1"/>
  </cols>
  <sheetData>
    <row r="1" spans="1:14" x14ac:dyDescent="0.25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7"/>
      <c r="K1" s="7"/>
    </row>
    <row r="2" spans="1:14" x14ac:dyDescent="0.25">
      <c r="A2" s="37"/>
      <c r="B2" s="37"/>
      <c r="C2" s="37"/>
      <c r="D2" s="37"/>
      <c r="E2" s="37"/>
      <c r="F2" s="37"/>
      <c r="G2" s="37"/>
      <c r="H2" s="37"/>
      <c r="I2" s="37"/>
      <c r="J2" s="7"/>
      <c r="K2" s="7"/>
    </row>
    <row r="3" spans="1:14" x14ac:dyDescent="0.25">
      <c r="B3" s="1"/>
      <c r="C3" s="37" t="s">
        <v>3</v>
      </c>
      <c r="D3" s="37"/>
      <c r="E3" s="7"/>
      <c r="F3" s="1"/>
      <c r="M3" s="38" t="s">
        <v>19</v>
      </c>
      <c r="N3" s="38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37"/>
      <c r="N4" s="37"/>
    </row>
    <row r="5" spans="1:14" x14ac:dyDescent="0.25">
      <c r="B5" s="13" t="s">
        <v>40</v>
      </c>
      <c r="C5" s="15">
        <v>-1865.3534480000001</v>
      </c>
      <c r="D5" s="16">
        <f>C5*627.5095</f>
        <v>-1170527.009477756</v>
      </c>
      <c r="F5" s="1"/>
      <c r="M5" s="8" t="s">
        <v>9</v>
      </c>
      <c r="N5" s="9">
        <v>1.9858779999999999E-3</v>
      </c>
    </row>
    <row r="6" spans="1:14" ht="17.25" x14ac:dyDescent="0.25">
      <c r="A6" s="2"/>
      <c r="B6" s="13" t="s">
        <v>41</v>
      </c>
      <c r="C6" s="17">
        <v>-1865.175469</v>
      </c>
      <c r="D6" s="16">
        <f>C6*627.5095</f>
        <v>-1170415.3259644555</v>
      </c>
      <c r="F6" s="1" t="s">
        <v>47</v>
      </c>
      <c r="G6" s="21"/>
      <c r="H6" s="22">
        <f>-(D5-D6)/$N$9-$N$14</f>
        <v>0.52449589189129942</v>
      </c>
      <c r="I6" s="22">
        <f>H6-$N$15</f>
        <v>0.32749589189129941</v>
      </c>
      <c r="J6" s="12"/>
      <c r="K6" s="12"/>
      <c r="M6" s="8" t="s">
        <v>10</v>
      </c>
      <c r="N6" s="9">
        <v>298.14999999999998</v>
      </c>
    </row>
    <row r="7" spans="1:14" ht="17.25" x14ac:dyDescent="0.25">
      <c r="A7" s="2"/>
      <c r="B7" s="13" t="s">
        <v>42</v>
      </c>
      <c r="C7" s="18">
        <v>-1864.971945</v>
      </c>
      <c r="D7" s="16">
        <f>C7*627.5095</f>
        <v>-1170287.6127209775</v>
      </c>
      <c r="F7" s="1" t="s">
        <v>48</v>
      </c>
      <c r="G7" s="21"/>
      <c r="H7" s="22">
        <f>-(D6-D7)/$N$9-$N$14</f>
        <v>1.2196161426715104</v>
      </c>
      <c r="I7" s="22">
        <f t="shared" ref="I7:I17" si="0">H7-$N$15</f>
        <v>1.0226161426715104</v>
      </c>
      <c r="J7" s="12"/>
      <c r="K7" s="12"/>
      <c r="M7" s="8" t="s">
        <v>11</v>
      </c>
      <c r="N7" s="9">
        <v>-270.29000000000002</v>
      </c>
    </row>
    <row r="8" spans="1:14" ht="17.25" x14ac:dyDescent="0.25">
      <c r="A8" s="2" t="s">
        <v>33</v>
      </c>
      <c r="B8" s="13" t="s">
        <v>43</v>
      </c>
      <c r="C8" s="19">
        <v>-1864.740716</v>
      </c>
      <c r="D8" s="16">
        <f t="shared" ref="D8:D11" si="1">C8*627.5095</f>
        <v>-1170142.514326802</v>
      </c>
      <c r="F8" s="1" t="s">
        <v>49</v>
      </c>
      <c r="G8" s="22">
        <f>(D8-D6+$N$7)*$N$11</f>
        <v>1.8492744293422296</v>
      </c>
      <c r="H8" s="21"/>
      <c r="I8" s="22"/>
      <c r="M8" s="8" t="s">
        <v>12</v>
      </c>
      <c r="N8" s="9">
        <v>4.2809999999999997</v>
      </c>
    </row>
    <row r="9" spans="1:14" ht="17.25" x14ac:dyDescent="0.25">
      <c r="A9" s="2"/>
      <c r="B9" s="13" t="s">
        <v>45</v>
      </c>
      <c r="C9" s="19">
        <v>-1864.5542840000001</v>
      </c>
      <c r="D9" s="16">
        <f t="shared" si="1"/>
        <v>-1170025.526475698</v>
      </c>
      <c r="F9" s="1" t="s">
        <v>50</v>
      </c>
      <c r="G9" s="22">
        <f>(D9-D7+$N$7)*$N$11</f>
        <v>-6.0163258619211657</v>
      </c>
      <c r="H9" s="21"/>
      <c r="I9" s="22"/>
      <c r="M9" s="8" t="s">
        <v>13</v>
      </c>
      <c r="N9" s="9">
        <v>23.060369999999999</v>
      </c>
    </row>
    <row r="10" spans="1:14" ht="17.25" x14ac:dyDescent="0.25">
      <c r="A10" s="2"/>
      <c r="B10" s="20" t="s">
        <v>46</v>
      </c>
      <c r="C10" s="19">
        <v>-1864.300759</v>
      </c>
      <c r="D10" s="16">
        <f t="shared" si="1"/>
        <v>-1169866.4371297106</v>
      </c>
      <c r="F10" s="1" t="s">
        <v>51</v>
      </c>
      <c r="G10" s="21"/>
      <c r="H10" s="22">
        <f>-(D8-D9)/$N$9-$N$14</f>
        <v>0.75451552312476355</v>
      </c>
      <c r="I10" s="22">
        <f t="shared" si="0"/>
        <v>0.55751552312476349</v>
      </c>
      <c r="M10" s="8" t="s">
        <v>14</v>
      </c>
      <c r="N10" s="9">
        <v>-0.86699999999999999</v>
      </c>
    </row>
    <row r="11" spans="1:14" ht="17.25" x14ac:dyDescent="0.25">
      <c r="A11" s="2"/>
      <c r="B11" s="13" t="s">
        <v>44</v>
      </c>
      <c r="C11" s="19">
        <v>-1864.139766</v>
      </c>
      <c r="D11" s="16">
        <f t="shared" si="1"/>
        <v>-1169765.412492777</v>
      </c>
      <c r="F11" s="1" t="s">
        <v>52</v>
      </c>
      <c r="G11" s="22">
        <f>(D10-D8+$N$7)*$N$11</f>
        <v>4.2441131793298306</v>
      </c>
      <c r="H11" s="21"/>
      <c r="I11" s="22"/>
      <c r="M11" s="8" t="s">
        <v>15</v>
      </c>
      <c r="N11" s="11">
        <f>1/(2.303*N5*N6)</f>
        <v>0.73336247449067871</v>
      </c>
    </row>
    <row r="12" spans="1:14" ht="17.25" x14ac:dyDescent="0.25">
      <c r="B12" s="1"/>
      <c r="F12" s="1" t="s">
        <v>53</v>
      </c>
      <c r="G12" s="22">
        <f>(D11-D9+$N$7)*$N$11</f>
        <v>-7.4627090655144457</v>
      </c>
      <c r="H12" s="21"/>
      <c r="I12" s="22"/>
      <c r="M12" s="8" t="s">
        <v>16</v>
      </c>
      <c r="N12" s="9">
        <v>1.89</v>
      </c>
    </row>
    <row r="13" spans="1:14" ht="17.25" x14ac:dyDescent="0.25">
      <c r="B13" s="1"/>
      <c r="F13" s="1" t="s">
        <v>54</v>
      </c>
      <c r="G13" s="21"/>
      <c r="H13" s="22">
        <f>-(D10-D11)/$N$9-$N$14</f>
        <v>6.2279701651797303E-2</v>
      </c>
      <c r="I13" s="22">
        <f t="shared" si="0"/>
        <v>-0.1347202983482027</v>
      </c>
      <c r="M13" s="8" t="s">
        <v>17</v>
      </c>
      <c r="N13" s="10">
        <f>N10/N9</f>
        <v>-3.7596968305365443E-2</v>
      </c>
    </row>
    <row r="14" spans="1:14" x14ac:dyDescent="0.25">
      <c r="B14" s="1"/>
      <c r="F14" s="1"/>
      <c r="G14" s="21"/>
      <c r="H14" s="21"/>
      <c r="I14" s="22"/>
      <c r="M14" s="8" t="s">
        <v>18</v>
      </c>
      <c r="N14" s="11">
        <f>N8-N13</f>
        <v>4.3185969683053651</v>
      </c>
    </row>
    <row r="15" spans="1:14" ht="31.5" x14ac:dyDescent="0.35">
      <c r="B15" s="1"/>
      <c r="E15" t="s">
        <v>59</v>
      </c>
      <c r="F15" s="1" t="s">
        <v>55</v>
      </c>
      <c r="H15" s="22">
        <f>-(D5-D8-$N$7)/$N$9-$N$14</f>
        <v>0.63384529320201377</v>
      </c>
      <c r="I15" s="22">
        <f t="shared" si="0"/>
        <v>0.43684529320201376</v>
      </c>
      <c r="M15" s="8" t="s">
        <v>129</v>
      </c>
      <c r="N15" s="11">
        <v>0.19700000000000001</v>
      </c>
    </row>
    <row r="16" spans="1:14" ht="17.25" x14ac:dyDescent="0.25">
      <c r="B16" s="1"/>
      <c r="F16" s="1" t="s">
        <v>56</v>
      </c>
      <c r="H16" s="22">
        <f>-(D8-D11-$N$7)/$N$9-$N$14</f>
        <v>0.31323825485025392</v>
      </c>
      <c r="I16" s="22">
        <f t="shared" si="0"/>
        <v>0.11623825485025391</v>
      </c>
      <c r="M16" s="8"/>
      <c r="N16" s="11"/>
    </row>
    <row r="17" spans="1:14" ht="17.25" x14ac:dyDescent="0.25">
      <c r="B17" s="1"/>
      <c r="F17" s="1" t="s">
        <v>57</v>
      </c>
      <c r="H17" s="22">
        <f>-(D5-D11-(2*$N$7))/(2*$N$9)-$N$14</f>
        <v>0.47354177402613384</v>
      </c>
      <c r="I17" s="22">
        <f t="shared" si="0"/>
        <v>0.27654177402613384</v>
      </c>
      <c r="M17" s="8"/>
      <c r="N17" s="11"/>
    </row>
    <row r="18" spans="1:14" x14ac:dyDescent="0.25">
      <c r="B18" s="1"/>
      <c r="F18" s="1"/>
      <c r="G18" s="21"/>
      <c r="H18" s="21"/>
      <c r="I18" s="21"/>
    </row>
    <row r="19" spans="1:14" x14ac:dyDescent="0.25">
      <c r="B19" s="1"/>
      <c r="F19" s="1"/>
      <c r="G19" s="21"/>
      <c r="H19" s="21"/>
      <c r="I19" s="21"/>
    </row>
    <row r="20" spans="1:14" x14ac:dyDescent="0.25">
      <c r="A20" s="38" t="s">
        <v>1</v>
      </c>
      <c r="B20" s="38"/>
      <c r="C20" s="38"/>
      <c r="D20" s="38"/>
      <c r="E20" s="38"/>
      <c r="F20" s="38"/>
      <c r="G20" s="38"/>
      <c r="H20" s="38"/>
      <c r="I20" s="38"/>
    </row>
    <row r="21" spans="1:14" x14ac:dyDescent="0.25">
      <c r="A21" s="37"/>
      <c r="B21" s="37"/>
      <c r="C21" s="37"/>
      <c r="D21" s="37"/>
      <c r="E21" s="37"/>
      <c r="F21" s="37"/>
      <c r="G21" s="37"/>
      <c r="H21" s="37"/>
      <c r="I21" s="37"/>
    </row>
    <row r="22" spans="1:14" x14ac:dyDescent="0.25">
      <c r="B22" s="1"/>
      <c r="C22" s="37" t="s">
        <v>3</v>
      </c>
      <c r="D22" s="37"/>
      <c r="E22" s="7"/>
      <c r="F22" s="1"/>
    </row>
    <row r="23" spans="1:14" ht="18" x14ac:dyDescent="0.35">
      <c r="B23" s="3" t="s">
        <v>0</v>
      </c>
      <c r="C23" s="14" t="s">
        <v>4</v>
      </c>
      <c r="D23" s="14" t="s">
        <v>5</v>
      </c>
      <c r="E23" s="7"/>
      <c r="F23" s="3" t="s">
        <v>2</v>
      </c>
      <c r="G23" s="5" t="s">
        <v>6</v>
      </c>
      <c r="H23" s="6" t="s">
        <v>7</v>
      </c>
      <c r="I23" s="6" t="s">
        <v>8</v>
      </c>
    </row>
    <row r="24" spans="1:14" x14ac:dyDescent="0.25">
      <c r="B24" s="13" t="s">
        <v>40</v>
      </c>
      <c r="C24" s="15">
        <v>-1865.3534480000001</v>
      </c>
      <c r="D24" s="16">
        <f>C24*627.5095</f>
        <v>-1170527.009477756</v>
      </c>
      <c r="F24" s="1"/>
    </row>
    <row r="25" spans="1:14" ht="17.25" x14ac:dyDescent="0.25">
      <c r="B25" s="13" t="s">
        <v>41</v>
      </c>
      <c r="C25" s="17">
        <v>-1865.175469</v>
      </c>
      <c r="D25" s="16">
        <f>C25*627.5095</f>
        <v>-1170415.3259644555</v>
      </c>
      <c r="F25" s="1" t="s">
        <v>47</v>
      </c>
      <c r="G25" s="21"/>
      <c r="H25" s="22">
        <f>-(D24-D25)/$N$9-$N$14</f>
        <v>0.52449589189129942</v>
      </c>
      <c r="I25" s="22">
        <f>H25-$N$15</f>
        <v>0.32749589189129941</v>
      </c>
    </row>
    <row r="26" spans="1:14" ht="17.25" x14ac:dyDescent="0.25">
      <c r="B26" s="13" t="s">
        <v>42</v>
      </c>
      <c r="C26" s="18">
        <v>-1864.971945</v>
      </c>
      <c r="D26" s="16">
        <f>C26*627.5095</f>
        <v>-1170287.6127209775</v>
      </c>
      <c r="F26" s="1" t="s">
        <v>48</v>
      </c>
      <c r="G26" s="21"/>
      <c r="H26" s="22">
        <f>-(D25-D26)/$N$9-$N$14</f>
        <v>1.2196161426715104</v>
      </c>
      <c r="I26" s="22">
        <f t="shared" ref="I26:I36" si="2">H26-$N$15</f>
        <v>1.0226161426715104</v>
      </c>
    </row>
    <row r="27" spans="1:14" ht="17.25" x14ac:dyDescent="0.25">
      <c r="A27" s="2" t="s">
        <v>34</v>
      </c>
      <c r="B27" s="23" t="s">
        <v>43</v>
      </c>
      <c r="C27" s="19">
        <v>-1864.742002</v>
      </c>
      <c r="D27" s="16">
        <f t="shared" ref="D27:D30" si="3">C27*627.5095</f>
        <v>-1170143.3213040191</v>
      </c>
      <c r="F27" s="1" t="s">
        <v>49</v>
      </c>
      <c r="G27" s="22">
        <f>(D27-D25+$N$7)*$N$11</f>
        <v>1.2574676205626887</v>
      </c>
      <c r="H27" s="21"/>
      <c r="I27" s="22"/>
    </row>
    <row r="28" spans="1:14" ht="17.25" x14ac:dyDescent="0.25">
      <c r="B28" s="23" t="s">
        <v>45</v>
      </c>
      <c r="C28" s="19">
        <v>-1864.5611289999999</v>
      </c>
      <c r="D28" s="16">
        <f t="shared" si="3"/>
        <v>-1170029.8217782255</v>
      </c>
      <c r="F28" s="1" t="s">
        <v>50</v>
      </c>
      <c r="G28" s="22">
        <f>(D28-D26+$N$7)*$N$11</f>
        <v>-9.1663395521680346</v>
      </c>
      <c r="H28" s="21"/>
      <c r="I28" s="22"/>
    </row>
    <row r="29" spans="1:14" ht="17.25" x14ac:dyDescent="0.25">
      <c r="B29" s="20" t="s">
        <v>46</v>
      </c>
      <c r="C29" s="19">
        <v>-1864.300759</v>
      </c>
      <c r="D29" s="16">
        <f t="shared" si="3"/>
        <v>-1169866.4371297106</v>
      </c>
      <c r="F29" s="1" t="s">
        <v>51</v>
      </c>
      <c r="G29" s="21"/>
      <c r="H29" s="22">
        <f>-(D27-D28)/$N$9-$N$14</f>
        <v>0.60324625422728495</v>
      </c>
      <c r="I29" s="22">
        <f t="shared" si="2"/>
        <v>0.40624625422728494</v>
      </c>
    </row>
    <row r="30" spans="1:14" ht="17.25" x14ac:dyDescent="0.25">
      <c r="B30" s="13" t="s">
        <v>44</v>
      </c>
      <c r="C30" s="19">
        <v>-1864.139766</v>
      </c>
      <c r="D30" s="16">
        <f t="shared" si="3"/>
        <v>-1169765.412492777</v>
      </c>
      <c r="F30" s="1" t="s">
        <v>52</v>
      </c>
      <c r="G30" s="22">
        <f>(D29-D27+$N$7)*$N$11</f>
        <v>4.8359199881093717</v>
      </c>
      <c r="H30" s="21"/>
      <c r="I30" s="22"/>
    </row>
    <row r="31" spans="1:14" ht="17.25" x14ac:dyDescent="0.25">
      <c r="B31" s="1"/>
      <c r="F31" s="1" t="s">
        <v>53</v>
      </c>
      <c r="G31" s="22">
        <f>(D30-D28+$N$7)*$N$11</f>
        <v>-4.3126953752675767</v>
      </c>
      <c r="H31" s="21"/>
      <c r="I31" s="22"/>
    </row>
    <row r="32" spans="1:14" ht="17.25" x14ac:dyDescent="0.25">
      <c r="B32" s="1"/>
      <c r="F32" s="1" t="s">
        <v>54</v>
      </c>
      <c r="G32" s="21"/>
      <c r="H32" s="22">
        <f>-(D29-D30)/$N$9-$N$14</f>
        <v>6.2279701651797303E-2</v>
      </c>
      <c r="I32" s="22">
        <f t="shared" si="2"/>
        <v>-0.1347202983482027</v>
      </c>
    </row>
    <row r="33" spans="1:9" x14ac:dyDescent="0.25">
      <c r="B33" s="1"/>
      <c r="F33" s="1"/>
      <c r="I33" s="22"/>
    </row>
    <row r="34" spans="1:9" ht="18.75" x14ac:dyDescent="0.35">
      <c r="B34" s="1"/>
      <c r="E34" t="s">
        <v>59</v>
      </c>
      <c r="F34" s="1" t="s">
        <v>125</v>
      </c>
      <c r="H34" s="22">
        <f>-(D24-D27-$N$7)/$N$9-$N$14</f>
        <v>0.59885117918364994</v>
      </c>
      <c r="I34" s="22">
        <f t="shared" si="2"/>
        <v>0.40185117918364993</v>
      </c>
    </row>
    <row r="35" spans="1:9" ht="17.25" x14ac:dyDescent="0.25">
      <c r="B35" s="1"/>
      <c r="F35" s="1" t="s">
        <v>126</v>
      </c>
      <c r="H35" s="22">
        <f>-(D27-D30-$N$7)/$N$9-$N$14</f>
        <v>0.34823236886861775</v>
      </c>
      <c r="I35" s="22">
        <f t="shared" si="2"/>
        <v>0.15123236886861774</v>
      </c>
    </row>
    <row r="36" spans="1:9" ht="17.25" x14ac:dyDescent="0.25">
      <c r="B36" s="1"/>
      <c r="F36" s="1" t="s">
        <v>57</v>
      </c>
      <c r="H36" s="22">
        <f>-(D24-D30-(2*$N$7))/(2*$N$9)-$N$14</f>
        <v>0.47354177402613384</v>
      </c>
      <c r="I36" s="22">
        <f t="shared" si="2"/>
        <v>0.27654177402613384</v>
      </c>
    </row>
    <row r="37" spans="1:9" x14ac:dyDescent="0.25">
      <c r="B37" s="1"/>
      <c r="F37" s="1"/>
    </row>
    <row r="38" spans="1:9" ht="17.25" x14ac:dyDescent="0.25">
      <c r="B38" s="1"/>
      <c r="F38" s="1" t="s">
        <v>127</v>
      </c>
      <c r="G38" s="35">
        <f>D8-D27</f>
        <v>0.8069772170856595</v>
      </c>
    </row>
    <row r="39" spans="1:9" ht="17.25" x14ac:dyDescent="0.25">
      <c r="B39" s="1"/>
      <c r="F39" s="1" t="s">
        <v>128</v>
      </c>
      <c r="G39" s="36">
        <f>EXP(-(G38/($N$5*$N$6)))</f>
        <v>0.25590958496444299</v>
      </c>
    </row>
    <row r="40" spans="1:9" x14ac:dyDescent="0.25">
      <c r="B40" s="1"/>
      <c r="F40" s="1"/>
    </row>
    <row r="41" spans="1:9" x14ac:dyDescent="0.25">
      <c r="B41" s="1"/>
      <c r="F41" s="1"/>
    </row>
    <row r="42" spans="1:9" x14ac:dyDescent="0.25">
      <c r="B42" s="1"/>
      <c r="F42" s="1"/>
    </row>
    <row r="43" spans="1:9" x14ac:dyDescent="0.25">
      <c r="B43" s="1"/>
      <c r="F43" s="1"/>
    </row>
    <row r="44" spans="1:9" x14ac:dyDescent="0.25">
      <c r="B44" s="1"/>
      <c r="F44" s="1"/>
    </row>
    <row r="45" spans="1:9" x14ac:dyDescent="0.25">
      <c r="B45" s="1"/>
      <c r="F45" s="1"/>
    </row>
    <row r="46" spans="1:9" x14ac:dyDescent="0.25">
      <c r="B46" s="1"/>
      <c r="F46" s="1"/>
    </row>
    <row r="47" spans="1:9" x14ac:dyDescent="0.25">
      <c r="B47" s="1"/>
      <c r="F47" s="1"/>
    </row>
    <row r="48" spans="1:9" x14ac:dyDescent="0.25">
      <c r="A48" s="38" t="s">
        <v>38</v>
      </c>
      <c r="B48" s="38"/>
      <c r="C48" s="38"/>
      <c r="D48" s="38"/>
      <c r="E48" s="38"/>
      <c r="F48" s="38"/>
      <c r="G48" s="38"/>
      <c r="H48" s="38"/>
      <c r="I48" s="38"/>
    </row>
    <row r="49" spans="1:9" x14ac:dyDescent="0.25">
      <c r="A49" s="37"/>
      <c r="B49" s="37"/>
      <c r="C49" s="37"/>
      <c r="D49" s="37"/>
      <c r="E49" s="37"/>
      <c r="F49" s="37"/>
      <c r="G49" s="37"/>
      <c r="H49" s="37"/>
      <c r="I49" s="37"/>
    </row>
    <row r="50" spans="1:9" x14ac:dyDescent="0.25">
      <c r="B50" s="1"/>
      <c r="C50" s="37" t="s">
        <v>3</v>
      </c>
      <c r="D50" s="37"/>
      <c r="E50" s="7"/>
      <c r="F50" s="1"/>
    </row>
    <row r="51" spans="1:9" ht="18" x14ac:dyDescent="0.35">
      <c r="B51" s="3" t="s">
        <v>0</v>
      </c>
      <c r="C51" s="14" t="s">
        <v>4</v>
      </c>
      <c r="D51" s="14" t="s">
        <v>5</v>
      </c>
      <c r="E51" s="7"/>
      <c r="F51" s="3" t="s">
        <v>2</v>
      </c>
      <c r="G51" s="5" t="s">
        <v>6</v>
      </c>
      <c r="H51" s="6" t="s">
        <v>7</v>
      </c>
      <c r="I51" s="6" t="s">
        <v>8</v>
      </c>
    </row>
    <row r="52" spans="1:9" x14ac:dyDescent="0.25">
      <c r="B52" s="13" t="s">
        <v>40</v>
      </c>
      <c r="C52" s="29">
        <v>-1406.748212</v>
      </c>
      <c r="D52" s="16">
        <f>C52*627.5095</f>
        <v>-882747.86713801394</v>
      </c>
      <c r="F52" s="1"/>
    </row>
    <row r="53" spans="1:9" ht="17.25" x14ac:dyDescent="0.25">
      <c r="A53" s="2"/>
      <c r="B53" s="13" t="s">
        <v>41</v>
      </c>
      <c r="C53" s="28">
        <v>-1406.5610770000001</v>
      </c>
      <c r="D53" s="16">
        <f>C53*627.5095</f>
        <v>-882630.43814773159</v>
      </c>
      <c r="F53" s="1" t="s">
        <v>47</v>
      </c>
      <c r="G53" s="21"/>
      <c r="H53" s="22">
        <f>-(D52-D53)/$N$9-$N$14</f>
        <v>0.77364527595832833</v>
      </c>
      <c r="I53" s="22">
        <f>H53-$N$15</f>
        <v>0.57664527595832826</v>
      </c>
    </row>
    <row r="54" spans="1:9" ht="17.25" x14ac:dyDescent="0.25">
      <c r="A54" s="2"/>
      <c r="B54" s="13" t="s">
        <v>42</v>
      </c>
      <c r="C54" s="28">
        <v>-1406.343388</v>
      </c>
      <c r="D54" s="16">
        <f>C54*627.5095</f>
        <v>-882493.83623218606</v>
      </c>
      <c r="F54" s="1" t="s">
        <v>48</v>
      </c>
      <c r="G54" s="21"/>
      <c r="H54" s="22">
        <f>-(D53-D54)/$N$9-$N$14</f>
        <v>1.605068417181891</v>
      </c>
      <c r="I54" s="22">
        <f t="shared" ref="I54:I64" si="4">H54-$N$15</f>
        <v>1.4080684171818909</v>
      </c>
    </row>
    <row r="55" spans="1:9" ht="17.25" x14ac:dyDescent="0.25">
      <c r="A55" s="2" t="s">
        <v>33</v>
      </c>
      <c r="B55" s="13" t="s">
        <v>43</v>
      </c>
      <c r="C55" s="28">
        <v>-1406.1329020000001</v>
      </c>
      <c r="D55" s="16">
        <f t="shared" ref="D55:D58" si="5">C55*627.5095</f>
        <v>-882361.75426756905</v>
      </c>
      <c r="F55" s="1" t="s">
        <v>49</v>
      </c>
      <c r="G55" s="22">
        <f>(D55-D53+$N$7)*$N$11</f>
        <v>-1.1778680183269605</v>
      </c>
      <c r="H55" s="21"/>
      <c r="I55" s="22"/>
    </row>
    <row r="56" spans="1:9" ht="17.25" x14ac:dyDescent="0.25">
      <c r="A56" s="2"/>
      <c r="B56" s="13" t="s">
        <v>45</v>
      </c>
      <c r="C56" s="27">
        <v>-1405.9372599999999</v>
      </c>
      <c r="D56" s="16">
        <f t="shared" si="5"/>
        <v>-882238.98705396999</v>
      </c>
      <c r="F56" s="1" t="s">
        <v>50</v>
      </c>
      <c r="G56" s="22">
        <f>(D56-D54+$N$7)*$N$11</f>
        <v>-11.323719271631859</v>
      </c>
      <c r="H56" s="21"/>
      <c r="I56" s="22"/>
    </row>
    <row r="57" spans="1:9" ht="17.25" x14ac:dyDescent="0.25">
      <c r="A57" s="2"/>
      <c r="B57" s="20" t="s">
        <v>46</v>
      </c>
      <c r="C57" s="28">
        <v>-1405.689128</v>
      </c>
      <c r="D57" s="16">
        <f t="shared" si="5"/>
        <v>-882083.28186671599</v>
      </c>
      <c r="F57" s="1" t="s">
        <v>51</v>
      </c>
      <c r="G57" s="21"/>
      <c r="H57" s="22">
        <f>-(D55-D56)/$N$9-$N$14</f>
        <v>1.0051343334498917</v>
      </c>
      <c r="I57" s="22">
        <f t="shared" si="4"/>
        <v>0.80813433344989161</v>
      </c>
    </row>
    <row r="58" spans="1:9" ht="17.25" x14ac:dyDescent="0.25">
      <c r="A58" s="2"/>
      <c r="B58" s="13" t="s">
        <v>44</v>
      </c>
      <c r="C58" s="28">
        <v>-1405.5295349999999</v>
      </c>
      <c r="D58" s="16">
        <f t="shared" si="5"/>
        <v>-881983.13574308238</v>
      </c>
      <c r="F58" s="1" t="s">
        <v>52</v>
      </c>
      <c r="G58" s="22">
        <f>(D57-D55+$N$7)*$N$11</f>
        <v>6.0006657368755265</v>
      </c>
      <c r="H58" s="21"/>
      <c r="I58" s="22"/>
    </row>
    <row r="59" spans="1:9" ht="17.25" x14ac:dyDescent="0.25">
      <c r="B59" s="1"/>
      <c r="F59" s="1" t="s">
        <v>53</v>
      </c>
      <c r="G59" s="22">
        <f>(D58-D56+$N$7)*$N$11</f>
        <v>-10.588792775866303</v>
      </c>
      <c r="H59" s="21"/>
      <c r="I59" s="22"/>
    </row>
    <row r="60" spans="1:9" ht="17.25" x14ac:dyDescent="0.25">
      <c r="B60" s="1"/>
      <c r="F60" s="1" t="s">
        <v>54</v>
      </c>
      <c r="G60" s="21"/>
      <c r="H60" s="22">
        <f>-(D57-D58)/$N$9-$N$14</f>
        <v>2.418346555599804E-2</v>
      </c>
      <c r="I60" s="22">
        <f t="shared" si="4"/>
        <v>-0.17281653444400197</v>
      </c>
    </row>
    <row r="61" spans="1:9" x14ac:dyDescent="0.25">
      <c r="B61" s="1"/>
      <c r="F61" s="1"/>
      <c r="G61" s="21"/>
      <c r="H61" s="21"/>
      <c r="I61" s="22"/>
    </row>
    <row r="62" spans="1:9" ht="18.75" x14ac:dyDescent="0.35">
      <c r="B62" s="1"/>
      <c r="E62" t="s">
        <v>59</v>
      </c>
      <c r="F62" s="1" t="s">
        <v>55</v>
      </c>
      <c r="H62" s="22">
        <f>-(D52-D55-$N$7)/$N$9-$N$14</f>
        <v>0.70399679081007349</v>
      </c>
      <c r="I62" s="22">
        <f t="shared" si="4"/>
        <v>0.50699679081007343</v>
      </c>
    </row>
    <row r="63" spans="1:9" ht="17.25" x14ac:dyDescent="0.25">
      <c r="B63" s="1"/>
      <c r="F63" s="1" t="s">
        <v>56</v>
      </c>
      <c r="H63" s="22">
        <f>-(D55-D58-$N$7)/$N$9-$N$14</f>
        <v>0.37900868531878196</v>
      </c>
      <c r="I63" s="22">
        <f t="shared" si="4"/>
        <v>0.18200868531878195</v>
      </c>
    </row>
    <row r="64" spans="1:9" ht="17.25" x14ac:dyDescent="0.25">
      <c r="B64" s="1"/>
      <c r="F64" s="1" t="s">
        <v>57</v>
      </c>
      <c r="H64" s="22">
        <f>-(D52-D58-(2*$N$7))/(2*$N$9)-$N$14</f>
        <v>0.54150273806442772</v>
      </c>
      <c r="I64" s="22">
        <f t="shared" si="4"/>
        <v>0.34450273806442772</v>
      </c>
    </row>
    <row r="65" spans="1:9" x14ac:dyDescent="0.25">
      <c r="B65" s="1"/>
      <c r="F65" s="1"/>
      <c r="G65" s="21"/>
      <c r="H65" s="21"/>
      <c r="I65" s="21"/>
    </row>
    <row r="66" spans="1:9" x14ac:dyDescent="0.25">
      <c r="B66" s="1"/>
      <c r="F66" s="1"/>
      <c r="G66" s="21"/>
      <c r="H66" s="21"/>
      <c r="I66" s="21"/>
    </row>
    <row r="67" spans="1:9" x14ac:dyDescent="0.25">
      <c r="A67" s="38" t="s">
        <v>39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7"/>
      <c r="B68" s="37"/>
      <c r="C68" s="37"/>
      <c r="D68" s="37"/>
      <c r="E68" s="37"/>
      <c r="F68" s="37"/>
      <c r="G68" s="37"/>
      <c r="H68" s="37"/>
      <c r="I68" s="37"/>
    </row>
    <row r="69" spans="1:9" x14ac:dyDescent="0.25">
      <c r="B69" s="1"/>
      <c r="C69" s="37" t="s">
        <v>3</v>
      </c>
      <c r="D69" s="37"/>
      <c r="E69" s="7"/>
      <c r="F69" s="1"/>
    </row>
    <row r="70" spans="1:9" ht="18" x14ac:dyDescent="0.35">
      <c r="B70" s="3" t="s">
        <v>0</v>
      </c>
      <c r="C70" s="14" t="s">
        <v>4</v>
      </c>
      <c r="D70" s="14" t="s">
        <v>5</v>
      </c>
      <c r="E70" s="7"/>
      <c r="F70" s="3" t="s">
        <v>2</v>
      </c>
      <c r="G70" s="5" t="s">
        <v>6</v>
      </c>
      <c r="H70" s="6" t="s">
        <v>7</v>
      </c>
      <c r="I70" s="6" t="s">
        <v>8</v>
      </c>
    </row>
    <row r="71" spans="1:9" x14ac:dyDescent="0.25">
      <c r="B71" s="13" t="s">
        <v>40</v>
      </c>
      <c r="C71" s="29">
        <v>-1406.748212</v>
      </c>
      <c r="D71" s="16">
        <f>C71*627.5095</f>
        <v>-882747.86713801394</v>
      </c>
      <c r="F71" s="1"/>
    </row>
    <row r="72" spans="1:9" ht="17.25" x14ac:dyDescent="0.25">
      <c r="B72" s="13" t="s">
        <v>41</v>
      </c>
      <c r="C72" s="26">
        <v>-1406.5610770000001</v>
      </c>
      <c r="D72" s="16">
        <f>C72*627.5095</f>
        <v>-882630.43814773159</v>
      </c>
      <c r="F72" s="1" t="s">
        <v>47</v>
      </c>
      <c r="G72" s="21"/>
      <c r="H72" s="22">
        <f>-(D71-D72)/$N$9-$N$14</f>
        <v>0.77364527595832833</v>
      </c>
      <c r="I72" s="22">
        <f>H72-$N$15</f>
        <v>0.57664527595832826</v>
      </c>
    </row>
    <row r="73" spans="1:9" ht="17.25" x14ac:dyDescent="0.25">
      <c r="B73" s="13" t="s">
        <v>42</v>
      </c>
      <c r="C73" s="26">
        <v>-1406.343388</v>
      </c>
      <c r="D73" s="16">
        <f>C73*627.5095</f>
        <v>-882493.83623218606</v>
      </c>
      <c r="F73" s="1" t="s">
        <v>48</v>
      </c>
      <c r="G73" s="21"/>
      <c r="H73" s="22">
        <f>-(D72-D73)/$N$9-$N$14</f>
        <v>1.605068417181891</v>
      </c>
      <c r="I73" s="22">
        <f t="shared" ref="I73:I83" si="6">H73-$N$15</f>
        <v>1.4080684171818909</v>
      </c>
    </row>
    <row r="74" spans="1:9" ht="17.25" x14ac:dyDescent="0.25">
      <c r="A74" s="2" t="s">
        <v>34</v>
      </c>
      <c r="B74" s="23" t="s">
        <v>43</v>
      </c>
      <c r="C74" s="26">
        <v>-1406.1325079999999</v>
      </c>
      <c r="D74" s="16">
        <f>C74*627.5095</f>
        <v>-882361.50702882593</v>
      </c>
      <c r="F74" s="1" t="s">
        <v>49</v>
      </c>
      <c r="G74" s="22">
        <f>(D74-D72+$N$7)*$N$11</f>
        <v>-0.9965524018832882</v>
      </c>
      <c r="H74" s="21"/>
      <c r="I74" s="22"/>
    </row>
    <row r="75" spans="1:9" ht="17.25" x14ac:dyDescent="0.25">
      <c r="B75" s="23" t="s">
        <v>45</v>
      </c>
      <c r="C75" s="25">
        <v>-1405.946416</v>
      </c>
      <c r="D75" s="16">
        <f>C75*627.5095</f>
        <v>-882244.73253095197</v>
      </c>
      <c r="F75" s="1" t="s">
        <v>50</v>
      </c>
      <c r="G75" s="22">
        <f>(D75-D73+$N$7)*$N$11</f>
        <v>-15.5372364882617</v>
      </c>
      <c r="H75" s="21"/>
      <c r="I75" s="22"/>
    </row>
    <row r="76" spans="1:9" ht="17.25" x14ac:dyDescent="0.25">
      <c r="B76" s="20" t="s">
        <v>46</v>
      </c>
      <c r="C76" s="26">
        <v>-1405.689128</v>
      </c>
      <c r="D76" s="16">
        <f t="shared" ref="D76:D77" si="7">C76*627.5095</f>
        <v>-882083.28186671599</v>
      </c>
      <c r="F76" s="1" t="s">
        <v>51</v>
      </c>
      <c r="G76" s="21"/>
      <c r="H76" s="22">
        <f>-(D74-D75)/$N$9-$N$14</f>
        <v>0.74526358007112314</v>
      </c>
      <c r="I76" s="22">
        <f t="shared" si="6"/>
        <v>0.54826358007112308</v>
      </c>
    </row>
    <row r="77" spans="1:9" ht="17.25" x14ac:dyDescent="0.25">
      <c r="B77" s="13" t="s">
        <v>44</v>
      </c>
      <c r="C77" s="26">
        <v>-1405.5295349999999</v>
      </c>
      <c r="D77" s="16">
        <f t="shared" si="7"/>
        <v>-881983.13574308238</v>
      </c>
      <c r="F77" s="1" t="s">
        <v>52</v>
      </c>
      <c r="G77" s="22">
        <f>(D76-D74+$N$7)*$N$11</f>
        <v>5.8193501204318538</v>
      </c>
      <c r="H77" s="21"/>
      <c r="I77" s="22"/>
    </row>
    <row r="78" spans="1:9" ht="17.25" x14ac:dyDescent="0.25">
      <c r="B78" s="1"/>
      <c r="F78" s="1" t="s">
        <v>53</v>
      </c>
      <c r="G78" s="22">
        <f>(D77-D75+$N$7)*$N$11</f>
        <v>-6.3752755592364618</v>
      </c>
      <c r="H78" s="21"/>
      <c r="I78" s="22"/>
    </row>
    <row r="79" spans="1:9" ht="17.25" x14ac:dyDescent="0.25">
      <c r="B79" s="1"/>
      <c r="F79" s="1" t="s">
        <v>54</v>
      </c>
      <c r="G79" s="21"/>
      <c r="H79" s="22">
        <f>-(D76-D77)/$N$9-$N$14</f>
        <v>2.418346555599804E-2</v>
      </c>
      <c r="I79" s="22">
        <f t="shared" si="6"/>
        <v>-0.17281653444400197</v>
      </c>
    </row>
    <row r="80" spans="1:9" x14ac:dyDescent="0.25">
      <c r="B80" s="1"/>
      <c r="F80" s="1"/>
      <c r="I80" s="22"/>
    </row>
    <row r="81" spans="2:9" ht="17.25" x14ac:dyDescent="0.25">
      <c r="B81" s="1"/>
      <c r="F81" s="1" t="s">
        <v>55</v>
      </c>
      <c r="H81" s="22">
        <f>-(D71-D74-$N$7)/$N$9-$N$14</f>
        <v>0.7147181601167647</v>
      </c>
      <c r="I81" s="22">
        <f t="shared" si="6"/>
        <v>0.51771816011676464</v>
      </c>
    </row>
    <row r="82" spans="2:9" ht="17.25" x14ac:dyDescent="0.25">
      <c r="B82" s="1"/>
      <c r="F82" s="1" t="s">
        <v>56</v>
      </c>
      <c r="H82" s="22">
        <f>-(D74-D77-$N$7)/$N$9-$N$14</f>
        <v>0.36828731601209075</v>
      </c>
      <c r="I82" s="22">
        <f t="shared" si="6"/>
        <v>0.17128731601209074</v>
      </c>
    </row>
    <row r="83" spans="2:9" ht="18.75" x14ac:dyDescent="0.35">
      <c r="B83" s="1"/>
      <c r="E83" t="s">
        <v>58</v>
      </c>
      <c r="F83" s="1" t="s">
        <v>57</v>
      </c>
      <c r="H83" s="22">
        <f>-(D71-D77-(2*$N$7))/(2*$N$9)-$N$14</f>
        <v>0.54150273806442772</v>
      </c>
      <c r="I83" s="22">
        <f t="shared" si="6"/>
        <v>0.34450273806442772</v>
      </c>
    </row>
    <row r="84" spans="2:9" x14ac:dyDescent="0.25">
      <c r="B84" s="1"/>
      <c r="F84" s="1"/>
    </row>
    <row r="85" spans="2:9" ht="17.25" x14ac:dyDescent="0.25">
      <c r="B85" s="1"/>
      <c r="F85" s="1" t="s">
        <v>127</v>
      </c>
      <c r="G85" s="35">
        <f>D55-D74</f>
        <v>-0.24723874311894178</v>
      </c>
    </row>
    <row r="86" spans="2:9" ht="17.25" x14ac:dyDescent="0.25">
      <c r="B86" s="1"/>
      <c r="F86" s="1" t="s">
        <v>128</v>
      </c>
      <c r="G86" s="36">
        <f>EXP(-(G85/($N$5*$N$6)))</f>
        <v>1.5182674734488493</v>
      </c>
    </row>
    <row r="87" spans="2:9" x14ac:dyDescent="0.25">
      <c r="B87" s="1"/>
      <c r="F87" s="1"/>
    </row>
    <row r="88" spans="2:9" x14ac:dyDescent="0.25">
      <c r="B88" s="1"/>
      <c r="F88" s="1"/>
    </row>
    <row r="89" spans="2:9" x14ac:dyDescent="0.25">
      <c r="B89" s="1"/>
      <c r="F89" s="1"/>
    </row>
    <row r="90" spans="2:9" x14ac:dyDescent="0.25">
      <c r="B90" s="1"/>
      <c r="F90" s="1"/>
    </row>
    <row r="91" spans="2:9" x14ac:dyDescent="0.25">
      <c r="B91" s="1"/>
      <c r="F91" s="1"/>
    </row>
    <row r="92" spans="2:9" x14ac:dyDescent="0.25">
      <c r="B92" s="1"/>
      <c r="F92" s="1"/>
    </row>
    <row r="93" spans="2:9" x14ac:dyDescent="0.25">
      <c r="B93" s="1"/>
      <c r="F93" s="1"/>
    </row>
    <row r="94" spans="2:9" x14ac:dyDescent="0.25">
      <c r="B94" s="1"/>
      <c r="F94" s="1"/>
    </row>
    <row r="95" spans="2:9" x14ac:dyDescent="0.25">
      <c r="B95" s="1"/>
      <c r="F95" s="1"/>
    </row>
    <row r="96" spans="2:9" x14ac:dyDescent="0.25">
      <c r="B96" s="1"/>
      <c r="F96" s="1"/>
    </row>
    <row r="97" spans="2:6" x14ac:dyDescent="0.25">
      <c r="B97" s="1"/>
      <c r="F97" s="1"/>
    </row>
    <row r="98" spans="2:6" x14ac:dyDescent="0.25">
      <c r="B98" s="1"/>
      <c r="F98" s="1"/>
    </row>
    <row r="99" spans="2:6" x14ac:dyDescent="0.25">
      <c r="B99" s="1"/>
      <c r="F99" s="1"/>
    </row>
    <row r="100" spans="2:6" x14ac:dyDescent="0.25">
      <c r="B100" s="1"/>
      <c r="F100" s="1"/>
    </row>
    <row r="101" spans="2:6" x14ac:dyDescent="0.25">
      <c r="B101" s="1"/>
      <c r="F101" s="1"/>
    </row>
    <row r="102" spans="2:6" x14ac:dyDescent="0.25">
      <c r="B102" s="1"/>
      <c r="F102" s="1"/>
    </row>
    <row r="103" spans="2:6" x14ac:dyDescent="0.25">
      <c r="B103" s="1"/>
      <c r="F103" s="1"/>
    </row>
    <row r="104" spans="2:6" x14ac:dyDescent="0.25">
      <c r="B104" s="1"/>
      <c r="F104" s="1"/>
    </row>
    <row r="105" spans="2:6" x14ac:dyDescent="0.25">
      <c r="B105" s="1"/>
      <c r="F105" s="1"/>
    </row>
    <row r="106" spans="2:6" x14ac:dyDescent="0.25">
      <c r="B106" s="1"/>
      <c r="F106" s="1"/>
    </row>
    <row r="107" spans="2:6" x14ac:dyDescent="0.25">
      <c r="B107" s="1"/>
      <c r="F107" s="1"/>
    </row>
    <row r="108" spans="2:6" x14ac:dyDescent="0.25">
      <c r="B108" s="1"/>
      <c r="F108" s="1"/>
    </row>
    <row r="109" spans="2:6" x14ac:dyDescent="0.25">
      <c r="B109" s="1"/>
      <c r="F109" s="1"/>
    </row>
    <row r="110" spans="2:6" x14ac:dyDescent="0.25">
      <c r="B110" s="1"/>
      <c r="F110" s="1"/>
    </row>
    <row r="111" spans="2:6" x14ac:dyDescent="0.25">
      <c r="B111" s="1"/>
      <c r="F111" s="1"/>
    </row>
    <row r="112" spans="2:6" x14ac:dyDescent="0.25">
      <c r="B112" s="1"/>
      <c r="F112" s="1"/>
    </row>
    <row r="113" spans="2:6" x14ac:dyDescent="0.25">
      <c r="B113" s="1"/>
      <c r="F113" s="1"/>
    </row>
    <row r="114" spans="2:6" x14ac:dyDescent="0.25">
      <c r="B114" s="1"/>
      <c r="F114" s="1"/>
    </row>
    <row r="115" spans="2:6" x14ac:dyDescent="0.25">
      <c r="B115" s="1"/>
      <c r="F115" s="1"/>
    </row>
    <row r="116" spans="2:6" x14ac:dyDescent="0.25">
      <c r="B116" s="1"/>
      <c r="F116" s="1"/>
    </row>
    <row r="117" spans="2:6" x14ac:dyDescent="0.25">
      <c r="B117" s="1"/>
      <c r="F117" s="1"/>
    </row>
    <row r="118" spans="2:6" x14ac:dyDescent="0.25">
      <c r="B118" s="1"/>
      <c r="F118" s="1"/>
    </row>
    <row r="119" spans="2:6" x14ac:dyDescent="0.25">
      <c r="B119" s="1"/>
      <c r="F119" s="1"/>
    </row>
    <row r="120" spans="2:6" x14ac:dyDescent="0.25">
      <c r="B120" s="1"/>
      <c r="F120" s="1"/>
    </row>
    <row r="121" spans="2:6" x14ac:dyDescent="0.25">
      <c r="B121" s="1"/>
      <c r="F121" s="1"/>
    </row>
    <row r="122" spans="2:6" x14ac:dyDescent="0.25">
      <c r="B122" s="1"/>
      <c r="F122" s="1"/>
    </row>
    <row r="123" spans="2:6" x14ac:dyDescent="0.25">
      <c r="B123" s="1"/>
      <c r="F123" s="1"/>
    </row>
    <row r="124" spans="2:6" x14ac:dyDescent="0.25">
      <c r="B124" s="1"/>
      <c r="F124" s="1"/>
    </row>
    <row r="125" spans="2:6" x14ac:dyDescent="0.25">
      <c r="B125" s="1"/>
      <c r="F125" s="1"/>
    </row>
    <row r="126" spans="2:6" x14ac:dyDescent="0.25">
      <c r="B126" s="1"/>
      <c r="F126" s="1"/>
    </row>
    <row r="127" spans="2:6" x14ac:dyDescent="0.25">
      <c r="B127" s="1"/>
      <c r="F127" s="1"/>
    </row>
    <row r="128" spans="2:6" x14ac:dyDescent="0.25">
      <c r="B128" s="1"/>
      <c r="F128" s="1"/>
    </row>
    <row r="129" spans="2:6" x14ac:dyDescent="0.25">
      <c r="B129" s="1"/>
      <c r="F129" s="1"/>
    </row>
    <row r="130" spans="2:6" x14ac:dyDescent="0.25">
      <c r="B130" s="1"/>
      <c r="F130" s="1"/>
    </row>
    <row r="131" spans="2:6" x14ac:dyDescent="0.25">
      <c r="B131" s="1"/>
      <c r="F131" s="1"/>
    </row>
    <row r="132" spans="2:6" x14ac:dyDescent="0.25">
      <c r="B132" s="1"/>
      <c r="F132" s="1"/>
    </row>
    <row r="133" spans="2:6" x14ac:dyDescent="0.25">
      <c r="B133" s="1"/>
      <c r="F133" s="1"/>
    </row>
    <row r="134" spans="2:6" x14ac:dyDescent="0.25">
      <c r="B134" s="1"/>
      <c r="F134" s="1"/>
    </row>
    <row r="135" spans="2:6" x14ac:dyDescent="0.25">
      <c r="B135" s="1"/>
      <c r="F135" s="1"/>
    </row>
    <row r="136" spans="2:6" x14ac:dyDescent="0.25">
      <c r="B136" s="1"/>
      <c r="F136" s="1"/>
    </row>
    <row r="137" spans="2:6" x14ac:dyDescent="0.25">
      <c r="B137" s="1"/>
      <c r="F137" s="1"/>
    </row>
    <row r="138" spans="2:6" x14ac:dyDescent="0.25">
      <c r="B138" s="1"/>
      <c r="F138" s="1"/>
    </row>
    <row r="139" spans="2:6" x14ac:dyDescent="0.25">
      <c r="B139" s="1"/>
      <c r="F139" s="1"/>
    </row>
    <row r="140" spans="2:6" x14ac:dyDescent="0.25">
      <c r="B140" s="1"/>
      <c r="F140" s="1"/>
    </row>
    <row r="141" spans="2:6" x14ac:dyDescent="0.25">
      <c r="B141" s="1"/>
      <c r="F141" s="1"/>
    </row>
    <row r="142" spans="2:6" x14ac:dyDescent="0.25">
      <c r="B142" s="1"/>
      <c r="F142" s="1"/>
    </row>
    <row r="143" spans="2:6" x14ac:dyDescent="0.25">
      <c r="B143" s="1"/>
      <c r="F143" s="1"/>
    </row>
    <row r="144" spans="2:6" x14ac:dyDescent="0.25">
      <c r="B144" s="1"/>
      <c r="F144" s="1"/>
    </row>
    <row r="145" spans="2:6" x14ac:dyDescent="0.25">
      <c r="B145" s="1"/>
      <c r="F145" s="1"/>
    </row>
    <row r="146" spans="2:6" x14ac:dyDescent="0.25">
      <c r="B146" s="1"/>
      <c r="F146" s="1"/>
    </row>
    <row r="147" spans="2:6" x14ac:dyDescent="0.25">
      <c r="B147" s="1"/>
      <c r="F147" s="1"/>
    </row>
    <row r="148" spans="2:6" x14ac:dyDescent="0.25">
      <c r="B148" s="1"/>
      <c r="F148" s="1"/>
    </row>
    <row r="149" spans="2:6" x14ac:dyDescent="0.25">
      <c r="B149" s="1"/>
      <c r="F149" s="1"/>
    </row>
    <row r="150" spans="2:6" x14ac:dyDescent="0.25">
      <c r="B150" s="1"/>
      <c r="F150" s="1"/>
    </row>
    <row r="151" spans="2:6" x14ac:dyDescent="0.25">
      <c r="B151" s="1"/>
      <c r="F151" s="1"/>
    </row>
    <row r="152" spans="2:6" x14ac:dyDescent="0.25">
      <c r="B152" s="1"/>
      <c r="F152" s="1"/>
    </row>
    <row r="153" spans="2:6" x14ac:dyDescent="0.25">
      <c r="B153" s="1"/>
      <c r="F153" s="1"/>
    </row>
    <row r="154" spans="2:6" x14ac:dyDescent="0.25">
      <c r="B154" s="1"/>
      <c r="F154" s="1"/>
    </row>
    <row r="155" spans="2:6" x14ac:dyDescent="0.25">
      <c r="B155" s="1"/>
      <c r="F155" s="1"/>
    </row>
    <row r="156" spans="2:6" x14ac:dyDescent="0.25">
      <c r="B156" s="1"/>
      <c r="F156" s="1"/>
    </row>
    <row r="157" spans="2:6" x14ac:dyDescent="0.25">
      <c r="B157" s="1"/>
      <c r="F157" s="1"/>
    </row>
    <row r="158" spans="2:6" x14ac:dyDescent="0.25">
      <c r="B158" s="1"/>
      <c r="F158" s="1"/>
    </row>
    <row r="159" spans="2:6" x14ac:dyDescent="0.25">
      <c r="B159" s="1"/>
      <c r="F159" s="1"/>
    </row>
    <row r="160" spans="2:6" x14ac:dyDescent="0.25">
      <c r="B160" s="1"/>
      <c r="F160" s="1"/>
    </row>
    <row r="161" spans="2:6" x14ac:dyDescent="0.25">
      <c r="B161" s="1"/>
      <c r="F161" s="1"/>
    </row>
    <row r="162" spans="2:6" x14ac:dyDescent="0.25">
      <c r="B162" s="1"/>
      <c r="F162" s="1"/>
    </row>
    <row r="163" spans="2:6" x14ac:dyDescent="0.25">
      <c r="B163" s="1"/>
      <c r="F163" s="1"/>
    </row>
    <row r="164" spans="2:6" x14ac:dyDescent="0.25">
      <c r="B164" s="1"/>
      <c r="F164" s="1"/>
    </row>
    <row r="165" spans="2:6" x14ac:dyDescent="0.25">
      <c r="B165" s="1"/>
      <c r="F165" s="1"/>
    </row>
    <row r="166" spans="2:6" x14ac:dyDescent="0.25">
      <c r="B166" s="1"/>
      <c r="F166" s="1"/>
    </row>
    <row r="167" spans="2:6" x14ac:dyDescent="0.25">
      <c r="B167" s="1"/>
      <c r="F167" s="1"/>
    </row>
    <row r="168" spans="2:6" x14ac:dyDescent="0.25">
      <c r="B168" s="1"/>
      <c r="F168" s="1"/>
    </row>
    <row r="169" spans="2:6" x14ac:dyDescent="0.25">
      <c r="B169" s="1"/>
      <c r="F169" s="1"/>
    </row>
    <row r="170" spans="2:6" x14ac:dyDescent="0.25">
      <c r="B170" s="1"/>
      <c r="F170" s="1"/>
    </row>
    <row r="171" spans="2:6" x14ac:dyDescent="0.25">
      <c r="B171" s="1"/>
      <c r="F171" s="1"/>
    </row>
    <row r="172" spans="2:6" x14ac:dyDescent="0.25">
      <c r="B172" s="1"/>
      <c r="F172" s="1"/>
    </row>
    <row r="173" spans="2:6" x14ac:dyDescent="0.25">
      <c r="B173" s="1"/>
      <c r="F173" s="1"/>
    </row>
    <row r="174" spans="2:6" x14ac:dyDescent="0.25">
      <c r="B174" s="1"/>
      <c r="F174" s="1"/>
    </row>
    <row r="175" spans="2:6" x14ac:dyDescent="0.25">
      <c r="B175" s="1"/>
      <c r="F175" s="1"/>
    </row>
    <row r="176" spans="2:6" x14ac:dyDescent="0.25">
      <c r="B176" s="1"/>
      <c r="F176" s="1"/>
    </row>
    <row r="177" spans="2:6" x14ac:dyDescent="0.25">
      <c r="B177" s="1"/>
      <c r="F177" s="1"/>
    </row>
    <row r="178" spans="2:6" x14ac:dyDescent="0.25">
      <c r="B178" s="1"/>
      <c r="F178" s="1"/>
    </row>
    <row r="179" spans="2:6" x14ac:dyDescent="0.25">
      <c r="B179" s="1"/>
      <c r="F179" s="1"/>
    </row>
    <row r="180" spans="2:6" x14ac:dyDescent="0.25">
      <c r="B180" s="1"/>
      <c r="F180" s="1"/>
    </row>
    <row r="181" spans="2:6" x14ac:dyDescent="0.25">
      <c r="B181" s="1"/>
      <c r="F181" s="1"/>
    </row>
    <row r="182" spans="2:6" x14ac:dyDescent="0.25">
      <c r="B182" s="1"/>
      <c r="F182" s="1"/>
    </row>
    <row r="183" spans="2:6" x14ac:dyDescent="0.25">
      <c r="B183" s="1"/>
      <c r="F183" s="1"/>
    </row>
    <row r="184" spans="2:6" x14ac:dyDescent="0.25">
      <c r="B184" s="1"/>
      <c r="F184" s="1"/>
    </row>
    <row r="185" spans="2:6" x14ac:dyDescent="0.25">
      <c r="B185" s="1"/>
      <c r="F185" s="1"/>
    </row>
    <row r="186" spans="2:6" x14ac:dyDescent="0.25">
      <c r="B186" s="1"/>
      <c r="F186" s="1"/>
    </row>
    <row r="187" spans="2:6" x14ac:dyDescent="0.25">
      <c r="B187" s="1"/>
      <c r="F187" s="1"/>
    </row>
    <row r="188" spans="2:6" x14ac:dyDescent="0.25">
      <c r="B188" s="1"/>
      <c r="F188" s="1"/>
    </row>
    <row r="189" spans="2:6" x14ac:dyDescent="0.25">
      <c r="B189" s="1"/>
      <c r="F189" s="1"/>
    </row>
    <row r="190" spans="2:6" x14ac:dyDescent="0.25">
      <c r="B190" s="1"/>
      <c r="F190" s="1"/>
    </row>
    <row r="191" spans="2:6" x14ac:dyDescent="0.25">
      <c r="B191" s="1"/>
      <c r="F191" s="1"/>
    </row>
    <row r="192" spans="2:6" x14ac:dyDescent="0.25">
      <c r="B192" s="1"/>
      <c r="F192" s="1"/>
    </row>
    <row r="193" spans="2:6" x14ac:dyDescent="0.25">
      <c r="B193" s="1"/>
      <c r="F193" s="1"/>
    </row>
    <row r="194" spans="2:6" x14ac:dyDescent="0.25">
      <c r="B194" s="1"/>
      <c r="F194" s="1"/>
    </row>
    <row r="195" spans="2:6" x14ac:dyDescent="0.25">
      <c r="B195" s="1"/>
      <c r="F195" s="1"/>
    </row>
    <row r="196" spans="2:6" x14ac:dyDescent="0.25">
      <c r="B196" s="1"/>
      <c r="F196" s="1"/>
    </row>
    <row r="197" spans="2:6" x14ac:dyDescent="0.25">
      <c r="B197" s="1"/>
      <c r="F197" s="1"/>
    </row>
    <row r="198" spans="2:6" x14ac:dyDescent="0.25">
      <c r="B198" s="1"/>
      <c r="F198" s="1"/>
    </row>
    <row r="199" spans="2:6" x14ac:dyDescent="0.25">
      <c r="B199" s="1"/>
      <c r="F199" s="1"/>
    </row>
    <row r="200" spans="2:6" x14ac:dyDescent="0.25">
      <c r="B200" s="1"/>
      <c r="F200" s="1"/>
    </row>
    <row r="201" spans="2:6" x14ac:dyDescent="0.25">
      <c r="B201" s="1"/>
      <c r="F201" s="1"/>
    </row>
    <row r="202" spans="2:6" x14ac:dyDescent="0.25">
      <c r="B202" s="1"/>
      <c r="F202" s="1"/>
    </row>
    <row r="203" spans="2:6" x14ac:dyDescent="0.25">
      <c r="B203" s="1"/>
      <c r="F203" s="1"/>
    </row>
    <row r="204" spans="2:6" x14ac:dyDescent="0.25">
      <c r="B204" s="1"/>
      <c r="F204" s="1"/>
    </row>
    <row r="205" spans="2:6" x14ac:dyDescent="0.25">
      <c r="B205" s="1"/>
      <c r="F205" s="1"/>
    </row>
    <row r="206" spans="2:6" x14ac:dyDescent="0.25">
      <c r="B206" s="1"/>
      <c r="F206" s="1"/>
    </row>
    <row r="207" spans="2:6" x14ac:dyDescent="0.25">
      <c r="B207" s="1"/>
      <c r="F207" s="1"/>
    </row>
    <row r="208" spans="2:6" x14ac:dyDescent="0.25">
      <c r="B208" s="1"/>
      <c r="F208" s="1"/>
    </row>
    <row r="209" spans="2:6" x14ac:dyDescent="0.25">
      <c r="B209" s="1"/>
      <c r="F209" s="1"/>
    </row>
    <row r="210" spans="2:6" x14ac:dyDescent="0.25">
      <c r="B210" s="1"/>
      <c r="F210" s="1"/>
    </row>
    <row r="211" spans="2:6" x14ac:dyDescent="0.25">
      <c r="B211" s="1"/>
      <c r="F211" s="1"/>
    </row>
    <row r="212" spans="2:6" x14ac:dyDescent="0.25">
      <c r="B212" s="1"/>
      <c r="F212" s="1"/>
    </row>
    <row r="213" spans="2:6" x14ac:dyDescent="0.25">
      <c r="B213" s="1"/>
      <c r="F213" s="1"/>
    </row>
    <row r="214" spans="2:6" x14ac:dyDescent="0.25">
      <c r="B214" s="1"/>
      <c r="F214" s="1"/>
    </row>
    <row r="215" spans="2:6" x14ac:dyDescent="0.25">
      <c r="B215" s="1"/>
      <c r="F215" s="1"/>
    </row>
    <row r="216" spans="2:6" x14ac:dyDescent="0.25">
      <c r="B216" s="1"/>
      <c r="F216" s="1"/>
    </row>
    <row r="217" spans="2:6" x14ac:dyDescent="0.25">
      <c r="B217" s="1"/>
      <c r="F217" s="1"/>
    </row>
    <row r="218" spans="2:6" x14ac:dyDescent="0.25">
      <c r="B218" s="1"/>
      <c r="F218" s="1"/>
    </row>
    <row r="219" spans="2:6" x14ac:dyDescent="0.25">
      <c r="B219" s="1"/>
      <c r="F219" s="1"/>
    </row>
    <row r="220" spans="2:6" x14ac:dyDescent="0.25">
      <c r="B220" s="1"/>
      <c r="F220" s="1"/>
    </row>
    <row r="221" spans="2:6" x14ac:dyDescent="0.25">
      <c r="B221" s="1"/>
      <c r="F221" s="1"/>
    </row>
    <row r="222" spans="2:6" x14ac:dyDescent="0.25">
      <c r="B222" s="1"/>
      <c r="F222" s="1"/>
    </row>
  </sheetData>
  <mergeCells count="9">
    <mergeCell ref="A67:I68"/>
    <mergeCell ref="C69:D69"/>
    <mergeCell ref="A1:I2"/>
    <mergeCell ref="C3:D3"/>
    <mergeCell ref="M3:N4"/>
    <mergeCell ref="A20:I21"/>
    <mergeCell ref="C22:D22"/>
    <mergeCell ref="A48:I49"/>
    <mergeCell ref="C50:D50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2049" r:id="rId4">
          <objectPr defaultSize="0" autoPict="0" r:id="rId5">
            <anchor moveWithCells="1">
              <from>
                <xdr:col>9</xdr:col>
                <xdr:colOff>228600</xdr:colOff>
                <xdr:row>0</xdr:row>
                <xdr:rowOff>152400</xdr:rowOff>
              </from>
              <to>
                <xdr:col>11</xdr:col>
                <xdr:colOff>990600</xdr:colOff>
                <xdr:row>20</xdr:row>
                <xdr:rowOff>0</xdr:rowOff>
              </to>
            </anchor>
          </objectPr>
        </oleObject>
      </mc:Choice>
      <mc:Fallback>
        <oleObject progId="ChemDraw.Document.6.0" shapeId="2049" r:id="rId4"/>
      </mc:Fallback>
    </mc:AlternateContent>
    <mc:AlternateContent xmlns:mc="http://schemas.openxmlformats.org/markup-compatibility/2006">
      <mc:Choice Requires="x14">
        <oleObject progId="ChemDraw.Document.6.0" shapeId="2052" r:id="rId6">
          <objectPr defaultSize="0" autoPict="0" r:id="rId7">
            <anchor moveWithCells="1">
              <from>
                <xdr:col>9</xdr:col>
                <xdr:colOff>447675</xdr:colOff>
                <xdr:row>22</xdr:row>
                <xdr:rowOff>28575</xdr:rowOff>
              </from>
              <to>
                <xdr:col>12</xdr:col>
                <xdr:colOff>95250</xdr:colOff>
                <xdr:row>41</xdr:row>
                <xdr:rowOff>171450</xdr:rowOff>
              </to>
            </anchor>
          </objectPr>
        </oleObject>
      </mc:Choice>
      <mc:Fallback>
        <oleObject progId="ChemDraw.Document.6.0" shapeId="2052" r:id="rId6"/>
      </mc:Fallback>
    </mc:AlternateContent>
    <mc:AlternateContent xmlns:mc="http://schemas.openxmlformats.org/markup-compatibility/2006">
      <mc:Choice Requires="x14">
        <oleObject progId="ChemDraw.Document.6.0" shapeId="2053" r:id="rId8">
          <objectPr defaultSize="0" autoPict="0" r:id="rId9">
            <anchor moveWithCells="1">
              <from>
                <xdr:col>9</xdr:col>
                <xdr:colOff>295275</xdr:colOff>
                <xdr:row>49</xdr:row>
                <xdr:rowOff>38100</xdr:rowOff>
              </from>
              <to>
                <xdr:col>11</xdr:col>
                <xdr:colOff>1057275</xdr:colOff>
                <xdr:row>69</xdr:row>
                <xdr:rowOff>47625</xdr:rowOff>
              </to>
            </anchor>
          </objectPr>
        </oleObject>
      </mc:Choice>
      <mc:Fallback>
        <oleObject progId="ChemDraw.Document.6.0" shapeId="2053" r:id="rId8"/>
      </mc:Fallback>
    </mc:AlternateContent>
    <mc:AlternateContent xmlns:mc="http://schemas.openxmlformats.org/markup-compatibility/2006">
      <mc:Choice Requires="x14">
        <oleObject progId="ChemDraw.Document.6.0" shapeId="2054" r:id="rId10">
          <objectPr defaultSize="0" autoPict="0" r:id="rId11">
            <anchor moveWithCells="1">
              <from>
                <xdr:col>9</xdr:col>
                <xdr:colOff>276225</xdr:colOff>
                <xdr:row>70</xdr:row>
                <xdr:rowOff>0</xdr:rowOff>
              </from>
              <to>
                <xdr:col>11</xdr:col>
                <xdr:colOff>1038225</xdr:colOff>
                <xdr:row>89</xdr:row>
                <xdr:rowOff>180975</xdr:rowOff>
              </to>
            </anchor>
          </objectPr>
        </oleObject>
      </mc:Choice>
      <mc:Fallback>
        <oleObject progId="ChemDraw.Document.6.0" shapeId="2054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3"/>
  <sheetViews>
    <sheetView topLeftCell="A97" workbookViewId="0">
      <selection activeCell="I125" sqref="I125"/>
    </sheetView>
  </sheetViews>
  <sheetFormatPr baseColWidth="10" defaultRowHeight="15" x14ac:dyDescent="0.25"/>
  <cols>
    <col min="1" max="1" width="17.5703125" customWidth="1"/>
    <col min="3" max="3" width="15.5703125" customWidth="1"/>
    <col min="6" max="6" width="24" customWidth="1"/>
    <col min="9" max="9" width="14" customWidth="1"/>
  </cols>
  <sheetData>
    <row r="1" spans="1:14" x14ac:dyDescent="0.25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7"/>
      <c r="K1" s="7"/>
    </row>
    <row r="2" spans="1:14" x14ac:dyDescent="0.25">
      <c r="A2" s="37"/>
      <c r="B2" s="37"/>
      <c r="C2" s="37"/>
      <c r="D2" s="37"/>
      <c r="E2" s="37"/>
      <c r="F2" s="37"/>
      <c r="G2" s="37"/>
      <c r="H2" s="37"/>
      <c r="I2" s="37"/>
      <c r="J2" s="7"/>
      <c r="K2" s="7"/>
    </row>
    <row r="3" spans="1:14" x14ac:dyDescent="0.25">
      <c r="B3" s="1"/>
      <c r="C3" s="37" t="s">
        <v>3</v>
      </c>
      <c r="D3" s="37"/>
      <c r="E3" s="7"/>
      <c r="F3" s="1"/>
      <c r="M3" s="38" t="s">
        <v>19</v>
      </c>
      <c r="N3" s="38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37"/>
      <c r="N4" s="37"/>
    </row>
    <row r="5" spans="1:14" x14ac:dyDescent="0.25">
      <c r="B5" s="13" t="s">
        <v>60</v>
      </c>
      <c r="C5" s="15">
        <v>-1864.91418</v>
      </c>
      <c r="D5" s="16">
        <f>C5*627.5095</f>
        <v>-1170251.3646347099</v>
      </c>
      <c r="F5" s="1"/>
      <c r="M5" s="8" t="s">
        <v>9</v>
      </c>
      <c r="N5" s="9">
        <v>1.9858779999999999E-3</v>
      </c>
    </row>
    <row r="6" spans="1:14" ht="17.25" x14ac:dyDescent="0.25">
      <c r="A6" s="2"/>
      <c r="B6" s="13" t="s">
        <v>61</v>
      </c>
      <c r="C6" s="17">
        <v>-1864.7398539999999</v>
      </c>
      <c r="D6" s="16">
        <f>C6*627.5095</f>
        <v>-1170141.9734136129</v>
      </c>
      <c r="F6" s="1" t="s">
        <v>67</v>
      </c>
      <c r="G6" s="21"/>
      <c r="H6" s="22">
        <f>-(D5-D6)/$N$9-$N$14</f>
        <v>0.42509192727488809</v>
      </c>
      <c r="I6" s="22">
        <f>H6-$N$15</f>
        <v>0.22809192727488808</v>
      </c>
      <c r="J6" s="12"/>
      <c r="K6" s="12"/>
      <c r="M6" s="8" t="s">
        <v>10</v>
      </c>
      <c r="N6" s="9">
        <v>298.14999999999998</v>
      </c>
    </row>
    <row r="7" spans="1:14" ht="17.25" x14ac:dyDescent="0.25">
      <c r="A7" s="2"/>
      <c r="B7" s="13" t="s">
        <v>62</v>
      </c>
      <c r="C7" s="18">
        <v>-1864.5404639999999</v>
      </c>
      <c r="D7" s="16">
        <f>C7*627.5095</f>
        <v>-1170016.8542944079</v>
      </c>
      <c r="F7" s="1" t="s">
        <v>68</v>
      </c>
      <c r="G7" s="21"/>
      <c r="H7" s="22">
        <f>-(D6-D7)/$N$9-$N$14</f>
        <v>1.1071233998000229</v>
      </c>
      <c r="I7" s="22">
        <f t="shared" ref="I7:I17" si="0">H7-$N$15</f>
        <v>0.91012339980002288</v>
      </c>
      <c r="J7" s="12"/>
      <c r="K7" s="12"/>
      <c r="M7" s="8" t="s">
        <v>11</v>
      </c>
      <c r="N7" s="9">
        <v>-270.29000000000002</v>
      </c>
    </row>
    <row r="8" spans="1:14" ht="17.25" x14ac:dyDescent="0.25">
      <c r="A8" s="2" t="s">
        <v>33</v>
      </c>
      <c r="B8" s="13" t="s">
        <v>63</v>
      </c>
      <c r="C8" s="19">
        <v>-1864.3025250000001</v>
      </c>
      <c r="D8" s="16">
        <f t="shared" ref="D8:D11" si="1">C8*627.5095</f>
        <v>-1169867.5453114875</v>
      </c>
      <c r="F8" s="1" t="s">
        <v>69</v>
      </c>
      <c r="G8" s="22">
        <f>(D8-D6+$N$7)*$N$11</f>
        <v>3.0347288143885245</v>
      </c>
      <c r="H8" s="21"/>
      <c r="I8" s="22"/>
      <c r="M8" s="8" t="s">
        <v>12</v>
      </c>
      <c r="N8" s="9">
        <v>4.2809999999999997</v>
      </c>
    </row>
    <row r="9" spans="1:14" ht="17.25" x14ac:dyDescent="0.25">
      <c r="A9" s="2"/>
      <c r="B9" s="13" t="s">
        <v>64</v>
      </c>
      <c r="C9" s="19">
        <v>-1864.1188</v>
      </c>
      <c r="D9" s="16">
        <f t="shared" si="1"/>
        <v>-1169752.2561285999</v>
      </c>
      <c r="F9" s="1" t="s">
        <v>70</v>
      </c>
      <c r="G9" s="22">
        <f>(D9-D7+$N$7)*$N$11</f>
        <v>-4.1741776074264676</v>
      </c>
      <c r="H9" s="21"/>
      <c r="I9" s="22"/>
      <c r="M9" s="8" t="s">
        <v>13</v>
      </c>
      <c r="N9" s="9">
        <v>23.060369999999999</v>
      </c>
    </row>
    <row r="10" spans="1:14" ht="17.25" x14ac:dyDescent="0.25">
      <c r="A10" s="2"/>
      <c r="B10" s="20" t="s">
        <v>65</v>
      </c>
      <c r="C10" s="19">
        <v>-1863.8584410000001</v>
      </c>
      <c r="D10" s="16">
        <f t="shared" si="1"/>
        <v>-1169588.8783826896</v>
      </c>
      <c r="F10" s="1" t="s">
        <v>71</v>
      </c>
      <c r="G10" s="21"/>
      <c r="H10" s="22">
        <f>-(D8-D9)/$N$9-$N$14</f>
        <v>0.68085372947812406</v>
      </c>
      <c r="I10" s="22">
        <f t="shared" si="0"/>
        <v>0.48385372947812405</v>
      </c>
      <c r="M10" s="8" t="s">
        <v>14</v>
      </c>
      <c r="N10" s="9">
        <v>-0.86699999999999999</v>
      </c>
    </row>
    <row r="11" spans="1:14" ht="17.25" x14ac:dyDescent="0.25">
      <c r="A11" s="2"/>
      <c r="B11" s="13" t="s">
        <v>66</v>
      </c>
      <c r="C11" s="19">
        <v>-1863.7005509999999</v>
      </c>
      <c r="D11" s="16">
        <f t="shared" si="1"/>
        <v>-1169489.8009077345</v>
      </c>
      <c r="F11" s="1" t="s">
        <v>72</v>
      </c>
      <c r="G11" s="22">
        <f>(D10-D8+$N$7)*$N$11</f>
        <v>6.1433252319043641</v>
      </c>
      <c r="H11" s="21"/>
      <c r="I11" s="22"/>
      <c r="M11" s="8" t="s">
        <v>15</v>
      </c>
      <c r="N11" s="11">
        <f>1/(2.303*N5*N6)</f>
        <v>0.73336247449067871</v>
      </c>
    </row>
    <row r="12" spans="1:14" ht="17.25" x14ac:dyDescent="0.25">
      <c r="B12" s="1"/>
      <c r="F12" s="1" t="s">
        <v>73</v>
      </c>
      <c r="G12" s="22">
        <f>(D11-D9+$N$7)*$N$11</f>
        <v>-5.7457330132979401</v>
      </c>
      <c r="H12" s="21"/>
      <c r="I12" s="22"/>
      <c r="M12" s="8" t="s">
        <v>16</v>
      </c>
      <c r="N12" s="9">
        <v>1.89</v>
      </c>
    </row>
    <row r="13" spans="1:14" ht="17.25" x14ac:dyDescent="0.25">
      <c r="B13" s="1"/>
      <c r="F13" s="1" t="s">
        <v>74</v>
      </c>
      <c r="G13" s="21"/>
      <c r="H13" s="22">
        <f>-(D10-D11)/$N$9-$N$14</f>
        <v>-2.2157884500391134E-2</v>
      </c>
      <c r="I13" s="22">
        <f t="shared" si="0"/>
        <v>-0.21915788450039114</v>
      </c>
      <c r="M13" s="8" t="s">
        <v>17</v>
      </c>
      <c r="N13" s="10">
        <f>N10/N9</f>
        <v>-3.7596968305365443E-2</v>
      </c>
    </row>
    <row r="14" spans="1:14" ht="30" x14ac:dyDescent="0.25">
      <c r="B14" s="1"/>
      <c r="F14" s="1"/>
      <c r="G14" s="21"/>
      <c r="H14" s="21"/>
      <c r="I14" s="22"/>
      <c r="M14" s="8" t="s">
        <v>18</v>
      </c>
      <c r="N14" s="11">
        <f>N8-N13</f>
        <v>4.3185969683053651</v>
      </c>
    </row>
    <row r="15" spans="1:14" ht="31.5" x14ac:dyDescent="0.35">
      <c r="B15" s="1"/>
      <c r="E15" t="s">
        <v>59</v>
      </c>
      <c r="F15" s="1" t="s">
        <v>75</v>
      </c>
      <c r="H15" s="22">
        <f>-(D5-D8-$N$7)/$N$9-$N$14</f>
        <v>0.60453840299985284</v>
      </c>
      <c r="I15" s="22">
        <f t="shared" si="0"/>
        <v>0.40753840299985283</v>
      </c>
      <c r="M15" s="8" t="s">
        <v>129</v>
      </c>
      <c r="N15" s="11">
        <v>0.19700000000000001</v>
      </c>
    </row>
    <row r="16" spans="1:14" ht="17.25" x14ac:dyDescent="0.25">
      <c r="B16" s="1"/>
      <c r="E16" t="s">
        <v>79</v>
      </c>
      <c r="F16" s="1" t="s">
        <v>76</v>
      </c>
      <c r="H16" s="22">
        <f>-(D8-D11-$N$7)/$N$9-$N$14</f>
        <v>0.34110293039374362</v>
      </c>
      <c r="I16" s="22">
        <f t="shared" si="0"/>
        <v>0.14410293039374361</v>
      </c>
      <c r="M16" s="8"/>
      <c r="N16" s="11"/>
    </row>
    <row r="17" spans="1:14" ht="17.25" x14ac:dyDescent="0.25">
      <c r="B17" s="1"/>
      <c r="F17" s="1" t="s">
        <v>77</v>
      </c>
      <c r="H17" s="22">
        <f>-(D5-D11-(2*$N$7))/(2*$N$9)-$N$14</f>
        <v>0.47282066669679867</v>
      </c>
      <c r="I17" s="22">
        <f t="shared" si="0"/>
        <v>0.27582066669679867</v>
      </c>
      <c r="M17" s="8"/>
      <c r="N17" s="11"/>
    </row>
    <row r="18" spans="1:14" x14ac:dyDescent="0.25">
      <c r="B18" s="1"/>
      <c r="F18" s="1"/>
      <c r="G18" s="21"/>
      <c r="H18" s="21"/>
      <c r="I18" s="21"/>
    </row>
    <row r="19" spans="1:14" x14ac:dyDescent="0.25">
      <c r="B19" s="1"/>
      <c r="F19" s="1"/>
      <c r="G19" s="21"/>
      <c r="H19" s="21"/>
      <c r="I19" s="21"/>
    </row>
    <row r="20" spans="1:14" x14ac:dyDescent="0.25">
      <c r="A20" s="38" t="s">
        <v>1</v>
      </c>
      <c r="B20" s="38"/>
      <c r="C20" s="38"/>
      <c r="D20" s="38"/>
      <c r="E20" s="38"/>
      <c r="F20" s="38"/>
      <c r="G20" s="38"/>
      <c r="H20" s="38"/>
      <c r="I20" s="38"/>
    </row>
    <row r="21" spans="1:14" x14ac:dyDescent="0.25">
      <c r="A21" s="37"/>
      <c r="B21" s="37"/>
      <c r="C21" s="37"/>
      <c r="D21" s="37"/>
      <c r="E21" s="37"/>
      <c r="F21" s="37"/>
      <c r="G21" s="37"/>
      <c r="H21" s="37"/>
      <c r="I21" s="37"/>
    </row>
    <row r="22" spans="1:14" x14ac:dyDescent="0.25">
      <c r="B22" s="1"/>
      <c r="C22" s="37" t="s">
        <v>3</v>
      </c>
      <c r="D22" s="37"/>
      <c r="E22" s="7"/>
      <c r="F22" s="1"/>
    </row>
    <row r="23" spans="1:14" ht="18" x14ac:dyDescent="0.35">
      <c r="B23" s="3" t="s">
        <v>0</v>
      </c>
      <c r="C23" s="14" t="s">
        <v>4</v>
      </c>
      <c r="D23" s="14" t="s">
        <v>5</v>
      </c>
      <c r="E23" s="7"/>
      <c r="F23" s="3" t="s">
        <v>2</v>
      </c>
      <c r="G23" s="5" t="s">
        <v>6</v>
      </c>
      <c r="H23" s="6" t="s">
        <v>7</v>
      </c>
      <c r="I23" s="6" t="s">
        <v>8</v>
      </c>
    </row>
    <row r="24" spans="1:14" x14ac:dyDescent="0.25">
      <c r="B24" s="13" t="s">
        <v>60</v>
      </c>
      <c r="C24" s="15">
        <v>-1864.91418</v>
      </c>
      <c r="D24" s="16">
        <f>C24*627.5095</f>
        <v>-1170251.3646347099</v>
      </c>
      <c r="F24" s="1"/>
    </row>
    <row r="25" spans="1:14" ht="17.25" x14ac:dyDescent="0.25">
      <c r="B25" s="13" t="s">
        <v>61</v>
      </c>
      <c r="C25" s="17">
        <v>-1864.7398539999999</v>
      </c>
      <c r="D25" s="16">
        <f>C25*627.5095</f>
        <v>-1170141.9734136129</v>
      </c>
      <c r="F25" s="1" t="s">
        <v>67</v>
      </c>
      <c r="G25" s="21"/>
      <c r="H25" s="22">
        <f>-(D24-D25)/$N$9-$N$14</f>
        <v>0.42509192727488809</v>
      </c>
      <c r="I25" s="22">
        <f>H25-$N$15</f>
        <v>0.22809192727488808</v>
      </c>
    </row>
    <row r="26" spans="1:14" ht="17.25" x14ac:dyDescent="0.25">
      <c r="B26" s="13" t="s">
        <v>62</v>
      </c>
      <c r="C26" s="18">
        <v>-1864.5404639999999</v>
      </c>
      <c r="D26" s="16">
        <f>C26*627.5095</f>
        <v>-1170016.8542944079</v>
      </c>
      <c r="F26" s="1" t="s">
        <v>68</v>
      </c>
      <c r="G26" s="21"/>
      <c r="H26" s="22">
        <f>-(D25-D26)/$N$9-$N$14</f>
        <v>1.1071233998000229</v>
      </c>
      <c r="I26" s="22">
        <f t="shared" ref="I26:I36" si="2">H26-$N$15</f>
        <v>0.91012339980002288</v>
      </c>
    </row>
    <row r="27" spans="1:14" ht="17.25" x14ac:dyDescent="0.25">
      <c r="A27" s="2" t="s">
        <v>34</v>
      </c>
      <c r="B27" s="13" t="s">
        <v>63</v>
      </c>
      <c r="C27" s="19">
        <v>-1864.3036890000001</v>
      </c>
      <c r="D27" s="16">
        <f t="shared" ref="D27:D30" si="3">C27*627.5095</f>
        <v>-1169868.2757325456</v>
      </c>
      <c r="F27" s="1" t="s">
        <v>69</v>
      </c>
      <c r="G27" s="22">
        <f>(D27-D25+$N$7)*$N$11</f>
        <v>2.4990654197744626</v>
      </c>
      <c r="H27" s="21"/>
      <c r="I27" s="22"/>
    </row>
    <row r="28" spans="1:14" ht="17.25" x14ac:dyDescent="0.25">
      <c r="B28" s="13" t="s">
        <v>64</v>
      </c>
      <c r="C28" s="19">
        <v>-1864.1276789999999</v>
      </c>
      <c r="D28" s="16">
        <f t="shared" si="3"/>
        <v>-1169757.8277854505</v>
      </c>
      <c r="F28" s="1" t="s">
        <v>70</v>
      </c>
      <c r="G28" s="22">
        <f>(D28-D26+$N$7)*$N$11</f>
        <v>-8.2602216624190987</v>
      </c>
      <c r="H28" s="21"/>
      <c r="I28" s="22"/>
    </row>
    <row r="29" spans="1:14" ht="17.25" x14ac:dyDescent="0.25">
      <c r="B29" s="20" t="s">
        <v>65</v>
      </c>
      <c r="C29" s="19">
        <v>-1863.8584410000001</v>
      </c>
      <c r="D29" s="16">
        <f t="shared" si="3"/>
        <v>-1169588.8783826896</v>
      </c>
      <c r="F29" s="1" t="s">
        <v>71</v>
      </c>
      <c r="G29" s="21"/>
      <c r="H29" s="22">
        <f>-(D27-D28)/$N$9-$N$14</f>
        <v>0.47091625698756268</v>
      </c>
      <c r="I29" s="22">
        <f t="shared" si="2"/>
        <v>0.27391625698756267</v>
      </c>
    </row>
    <row r="30" spans="1:14" ht="17.25" x14ac:dyDescent="0.25">
      <c r="B30" s="13" t="s">
        <v>66</v>
      </c>
      <c r="C30" s="19">
        <v>-1863.7005509999999</v>
      </c>
      <c r="D30" s="16">
        <f t="shared" si="3"/>
        <v>-1169489.8009077345</v>
      </c>
      <c r="F30" s="1" t="s">
        <v>72</v>
      </c>
      <c r="G30" s="22">
        <f>(D29-D27+$N$7)*$N$11</f>
        <v>6.678988626518426</v>
      </c>
      <c r="H30" s="21"/>
      <c r="I30" s="22"/>
    </row>
    <row r="31" spans="1:14" ht="17.25" x14ac:dyDescent="0.25">
      <c r="B31" s="1"/>
      <c r="F31" s="1" t="s">
        <v>73</v>
      </c>
      <c r="G31" s="22">
        <f>(D30-D28+$N$7)*$N$11</f>
        <v>-1.6596889583053096</v>
      </c>
      <c r="H31" s="21"/>
      <c r="I31" s="22"/>
    </row>
    <row r="32" spans="1:14" ht="17.25" x14ac:dyDescent="0.25">
      <c r="B32" s="1"/>
      <c r="F32" s="1" t="s">
        <v>74</v>
      </c>
      <c r="G32" s="21"/>
      <c r="H32" s="22">
        <f>-(D29-D30)/$N$9-$N$14</f>
        <v>-2.2157884500391134E-2</v>
      </c>
      <c r="I32" s="22">
        <f t="shared" si="2"/>
        <v>-0.21915788450039114</v>
      </c>
    </row>
    <row r="33" spans="1:9" x14ac:dyDescent="0.25">
      <c r="B33" s="1"/>
      <c r="F33" s="1"/>
      <c r="I33" s="22"/>
    </row>
    <row r="34" spans="1:9" ht="18.75" x14ac:dyDescent="0.35">
      <c r="B34" s="1"/>
      <c r="E34" t="s">
        <v>59</v>
      </c>
      <c r="F34" s="1" t="s">
        <v>75</v>
      </c>
      <c r="H34" s="22">
        <f>-(D24-D27-$N$7)/$N$9-$N$14</f>
        <v>0.57286410383921016</v>
      </c>
      <c r="I34" s="22">
        <f t="shared" si="2"/>
        <v>0.37586410383921015</v>
      </c>
    </row>
    <row r="35" spans="1:9" ht="17.25" x14ac:dyDescent="0.25">
      <c r="B35" s="1"/>
      <c r="E35" t="s">
        <v>78</v>
      </c>
      <c r="F35" s="1" t="s">
        <v>76</v>
      </c>
      <c r="H35" s="22">
        <f>-(D27-D30-$N$7)/$N$9-$N$14</f>
        <v>0.3727772295543863</v>
      </c>
      <c r="I35" s="22">
        <f t="shared" si="2"/>
        <v>0.17577722955438629</v>
      </c>
    </row>
    <row r="36" spans="1:9" ht="17.25" x14ac:dyDescent="0.25">
      <c r="B36" s="1"/>
      <c r="F36" s="1" t="s">
        <v>77</v>
      </c>
      <c r="H36" s="22">
        <f>-(D24-D30-(2*$N$7))/(2*$N$9)-$N$14</f>
        <v>0.47282066669679867</v>
      </c>
      <c r="I36" s="22">
        <f t="shared" si="2"/>
        <v>0.27582066669679867</v>
      </c>
    </row>
    <row r="37" spans="1:9" x14ac:dyDescent="0.25">
      <c r="B37" s="1"/>
      <c r="F37" s="1"/>
    </row>
    <row r="38" spans="1:9" ht="17.25" x14ac:dyDescent="0.25">
      <c r="B38" s="1"/>
      <c r="F38" s="1" t="s">
        <v>127</v>
      </c>
      <c r="G38" s="35">
        <f>D8-D27</f>
        <v>0.73042105813510716</v>
      </c>
    </row>
    <row r="39" spans="1:9" ht="17.25" x14ac:dyDescent="0.25">
      <c r="B39" s="1"/>
      <c r="F39" s="1" t="s">
        <v>128</v>
      </c>
      <c r="G39" s="36">
        <f>EXP(-(G38/($N$5*$N$6)))</f>
        <v>0.29123266424008404</v>
      </c>
    </row>
    <row r="40" spans="1:9" x14ac:dyDescent="0.25">
      <c r="B40" s="1"/>
      <c r="F40" s="1"/>
    </row>
    <row r="41" spans="1:9" x14ac:dyDescent="0.25">
      <c r="B41" s="1"/>
      <c r="F41" s="1"/>
    </row>
    <row r="42" spans="1:9" x14ac:dyDescent="0.25">
      <c r="B42" s="1"/>
      <c r="F42" s="1"/>
    </row>
    <row r="43" spans="1:9" x14ac:dyDescent="0.25">
      <c r="B43" s="1"/>
      <c r="F43" s="1"/>
    </row>
    <row r="44" spans="1:9" x14ac:dyDescent="0.25">
      <c r="B44" s="1"/>
      <c r="F44" s="1"/>
    </row>
    <row r="45" spans="1:9" x14ac:dyDescent="0.25">
      <c r="B45" s="1"/>
      <c r="F45" s="1"/>
    </row>
    <row r="46" spans="1:9" x14ac:dyDescent="0.25">
      <c r="B46" s="1"/>
      <c r="F46" s="1"/>
    </row>
    <row r="47" spans="1:9" x14ac:dyDescent="0.25">
      <c r="B47" s="1"/>
      <c r="F47" s="1"/>
    </row>
    <row r="48" spans="1:9" x14ac:dyDescent="0.25">
      <c r="A48" s="38" t="s">
        <v>38</v>
      </c>
      <c r="B48" s="38"/>
      <c r="C48" s="38"/>
      <c r="D48" s="38"/>
      <c r="E48" s="38"/>
      <c r="F48" s="38"/>
      <c r="G48" s="38"/>
      <c r="H48" s="38"/>
      <c r="I48" s="38"/>
    </row>
    <row r="49" spans="1:9" x14ac:dyDescent="0.25">
      <c r="A49" s="37"/>
      <c r="B49" s="37"/>
      <c r="C49" s="37"/>
      <c r="D49" s="37"/>
      <c r="E49" s="37"/>
      <c r="F49" s="37"/>
      <c r="G49" s="37"/>
      <c r="H49" s="37"/>
      <c r="I49" s="37"/>
    </row>
    <row r="50" spans="1:9" x14ac:dyDescent="0.25">
      <c r="B50" s="1"/>
      <c r="C50" s="37" t="s">
        <v>3</v>
      </c>
      <c r="D50" s="37"/>
      <c r="E50" s="7"/>
      <c r="F50" s="1"/>
    </row>
    <row r="51" spans="1:9" ht="18" x14ac:dyDescent="0.35">
      <c r="B51" s="3" t="s">
        <v>0</v>
      </c>
      <c r="C51" s="14" t="s">
        <v>4</v>
      </c>
      <c r="D51" s="14" t="s">
        <v>5</v>
      </c>
      <c r="E51" s="7"/>
      <c r="F51" s="3" t="s">
        <v>2</v>
      </c>
      <c r="G51" s="5" t="s">
        <v>6</v>
      </c>
      <c r="H51" s="6" t="s">
        <v>7</v>
      </c>
      <c r="I51" s="6" t="s">
        <v>8</v>
      </c>
    </row>
    <row r="52" spans="1:9" x14ac:dyDescent="0.25">
      <c r="B52" s="13" t="s">
        <v>60</v>
      </c>
      <c r="C52" s="29">
        <v>-1406.3110999999999</v>
      </c>
      <c r="D52" s="16">
        <f>C52*627.5095</f>
        <v>-882473.57520544995</v>
      </c>
      <c r="F52" s="1"/>
    </row>
    <row r="53" spans="1:9" ht="17.25" x14ac:dyDescent="0.25">
      <c r="A53" s="2"/>
      <c r="B53" s="13" t="s">
        <v>61</v>
      </c>
      <c r="C53" s="28">
        <v>-1406.1286660000001</v>
      </c>
      <c r="D53" s="16">
        <f>C53*627.5095</f>
        <v>-882359.09613732703</v>
      </c>
      <c r="F53" s="1" t="s">
        <v>67</v>
      </c>
      <c r="G53" s="21"/>
      <c r="H53" s="22">
        <f>-(D52-D53)/$N$9-$N$14</f>
        <v>0.6457235574676643</v>
      </c>
      <c r="I53" s="22">
        <f>H53-$N$15</f>
        <v>0.44872355746766429</v>
      </c>
    </row>
    <row r="54" spans="1:9" ht="17.25" x14ac:dyDescent="0.25">
      <c r="A54" s="2"/>
      <c r="B54" s="13" t="s">
        <v>62</v>
      </c>
      <c r="C54" s="28">
        <v>-1405.918056</v>
      </c>
      <c r="D54" s="16">
        <f>C54*627.5095</f>
        <v>-882226.93636153196</v>
      </c>
      <c r="F54" s="1" t="s">
        <v>68</v>
      </c>
      <c r="G54" s="21"/>
      <c r="H54" s="22">
        <f>-(D53-D54)/$N$9-$N$14</f>
        <v>1.4124375205196538</v>
      </c>
      <c r="I54" s="22">
        <f t="shared" ref="I54:I64" si="4">H54-$N$15</f>
        <v>1.2154375205196537</v>
      </c>
    </row>
    <row r="55" spans="1:9" ht="17.25" x14ac:dyDescent="0.25">
      <c r="A55" s="2" t="s">
        <v>33</v>
      </c>
      <c r="B55" s="13" t="s">
        <v>63</v>
      </c>
      <c r="C55" s="28">
        <v>-1405.696277</v>
      </c>
      <c r="D55" s="16">
        <f t="shared" ref="D55:D58" si="5">C55*627.5095</f>
        <v>-882087.76793213154</v>
      </c>
      <c r="F55" s="1" t="s">
        <v>69</v>
      </c>
      <c r="G55" s="22">
        <f>(D55-D53+$N$7)*$N$11</f>
        <v>0.76138073119244287</v>
      </c>
      <c r="H55" s="21"/>
      <c r="I55" s="22"/>
    </row>
    <row r="56" spans="1:9" ht="17.25" x14ac:dyDescent="0.25">
      <c r="A56" s="2"/>
      <c r="B56" s="13" t="s">
        <v>64</v>
      </c>
      <c r="C56" s="27">
        <v>-1405.505095</v>
      </c>
      <c r="D56" s="16">
        <f t="shared" si="5"/>
        <v>-881967.79941090255</v>
      </c>
      <c r="F56" s="1" t="s">
        <v>70</v>
      </c>
      <c r="G56" s="22">
        <f>(D56-D54+$N$7)*$N$11</f>
        <v>-8.1792278845296273</v>
      </c>
      <c r="H56" s="21"/>
      <c r="I56" s="22"/>
    </row>
    <row r="57" spans="1:9" ht="17.25" x14ac:dyDescent="0.25">
      <c r="A57" s="2"/>
      <c r="B57" s="20" t="s">
        <v>65</v>
      </c>
      <c r="C57" s="28">
        <v>-1405.2509</v>
      </c>
      <c r="D57" s="16">
        <f t="shared" si="5"/>
        <v>-881808.28963354998</v>
      </c>
      <c r="F57" s="1" t="s">
        <v>71</v>
      </c>
      <c r="G57" s="21"/>
      <c r="H57" s="22">
        <f>-(D55-D56)/$N$9-$N$14</f>
        <v>0.88377060988143175</v>
      </c>
      <c r="I57" s="22">
        <f t="shared" si="4"/>
        <v>0.68677060988143168</v>
      </c>
    </row>
    <row r="58" spans="1:9" ht="17.25" x14ac:dyDescent="0.25">
      <c r="A58" s="2"/>
      <c r="B58" s="13" t="s">
        <v>66</v>
      </c>
      <c r="C58" s="28">
        <v>-1405.0930679999999</v>
      </c>
      <c r="D58" s="16">
        <f t="shared" si="5"/>
        <v>-881709.24855414592</v>
      </c>
      <c r="F58" s="1" t="s">
        <v>72</v>
      </c>
      <c r="G58" s="22">
        <f>(D57-D55+$N$7)*$N$11</f>
        <v>6.7383533841280263</v>
      </c>
      <c r="H58" s="21"/>
      <c r="I58" s="22"/>
    </row>
    <row r="59" spans="1:9" ht="17.25" x14ac:dyDescent="0.25">
      <c r="B59" s="1"/>
      <c r="F59" s="1" t="s">
        <v>73</v>
      </c>
      <c r="G59" s="22">
        <f>(D58-D56+$N$7)*$N$11</f>
        <v>-8.609047137359477</v>
      </c>
      <c r="H59" s="21"/>
      <c r="I59" s="22"/>
    </row>
    <row r="60" spans="1:9" ht="17.25" x14ac:dyDescent="0.25">
      <c r="B60" s="1"/>
      <c r="F60" s="1" t="s">
        <v>74</v>
      </c>
      <c r="G60" s="21"/>
      <c r="H60" s="22">
        <f>-(D57-D58)/$N$9-$N$14</f>
        <v>-2.373615713601307E-2</v>
      </c>
      <c r="I60" s="22">
        <f t="shared" si="4"/>
        <v>-0.22073615713601308</v>
      </c>
    </row>
    <row r="61" spans="1:9" x14ac:dyDescent="0.25">
      <c r="B61" s="1"/>
      <c r="F61" s="1"/>
      <c r="G61" s="21"/>
      <c r="H61" s="21"/>
      <c r="I61" s="22"/>
    </row>
    <row r="62" spans="1:9" ht="18.75" x14ac:dyDescent="0.35">
      <c r="B62" s="1"/>
      <c r="E62" t="s">
        <v>59</v>
      </c>
      <c r="F62" s="1" t="s">
        <v>75</v>
      </c>
      <c r="H62" s="22">
        <f>-(D52-D55-$N$7)/$N$9-$N$14</f>
        <v>0.69074474296852006</v>
      </c>
      <c r="I62" s="22">
        <f t="shared" si="4"/>
        <v>0.49374474296852006</v>
      </c>
    </row>
    <row r="63" spans="1:9" ht="17.25" x14ac:dyDescent="0.25">
      <c r="B63" s="1"/>
      <c r="F63" s="1" t="s">
        <v>76</v>
      </c>
      <c r="H63" s="22">
        <f>-(D55-D58-$N$7)/$N$9-$N$14</f>
        <v>0.37470925295734325</v>
      </c>
      <c r="I63" s="22">
        <f t="shared" si="4"/>
        <v>0.17770925295734324</v>
      </c>
    </row>
    <row r="64" spans="1:9" ht="17.25" x14ac:dyDescent="0.25">
      <c r="B64" s="1"/>
      <c r="F64" s="1" t="s">
        <v>77</v>
      </c>
      <c r="H64" s="22">
        <f>-(D52-D58-(2*$N$7))/(2*$N$9)-$N$14</f>
        <v>0.5327269979629321</v>
      </c>
      <c r="I64" s="22">
        <f t="shared" si="4"/>
        <v>0.33572699796293209</v>
      </c>
    </row>
    <row r="65" spans="1:9" x14ac:dyDescent="0.25">
      <c r="B65" s="1"/>
      <c r="F65" s="1"/>
      <c r="G65" s="21"/>
      <c r="H65" s="21"/>
      <c r="I65" s="21"/>
    </row>
    <row r="66" spans="1:9" x14ac:dyDescent="0.25">
      <c r="B66" s="1"/>
      <c r="F66" s="1"/>
      <c r="G66" s="21"/>
      <c r="H66" s="21"/>
      <c r="I66" s="21"/>
    </row>
    <row r="67" spans="1:9" x14ac:dyDescent="0.25">
      <c r="A67" s="38" t="s">
        <v>39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7"/>
      <c r="B68" s="37"/>
      <c r="C68" s="37"/>
      <c r="D68" s="37"/>
      <c r="E68" s="37"/>
      <c r="F68" s="37"/>
      <c r="G68" s="37"/>
      <c r="H68" s="37"/>
      <c r="I68" s="37"/>
    </row>
    <row r="69" spans="1:9" x14ac:dyDescent="0.25">
      <c r="B69" s="1"/>
      <c r="C69" s="37" t="s">
        <v>3</v>
      </c>
      <c r="D69" s="37"/>
      <c r="E69" s="7"/>
      <c r="F69" s="1"/>
    </row>
    <row r="70" spans="1:9" ht="18" x14ac:dyDescent="0.35">
      <c r="B70" s="3" t="s">
        <v>0</v>
      </c>
      <c r="C70" s="14" t="s">
        <v>4</v>
      </c>
      <c r="D70" s="14" t="s">
        <v>5</v>
      </c>
      <c r="E70" s="7"/>
      <c r="F70" s="3" t="s">
        <v>2</v>
      </c>
      <c r="G70" s="5" t="s">
        <v>6</v>
      </c>
      <c r="H70" s="6" t="s">
        <v>7</v>
      </c>
      <c r="I70" s="6" t="s">
        <v>8</v>
      </c>
    </row>
    <row r="71" spans="1:9" x14ac:dyDescent="0.25">
      <c r="B71" s="13" t="s">
        <v>60</v>
      </c>
      <c r="C71" s="29">
        <v>-1406.3110999999999</v>
      </c>
      <c r="D71" s="16">
        <f>C71*627.5095</f>
        <v>-882473.57520544995</v>
      </c>
      <c r="F71" s="1"/>
    </row>
    <row r="72" spans="1:9" ht="17.25" x14ac:dyDescent="0.25">
      <c r="B72" s="13" t="s">
        <v>61</v>
      </c>
      <c r="C72" s="28">
        <v>-1406.1286660000001</v>
      </c>
      <c r="D72" s="16">
        <f>C72*627.5095</f>
        <v>-882359.09613732703</v>
      </c>
      <c r="F72" s="1" t="s">
        <v>67</v>
      </c>
      <c r="G72" s="21"/>
      <c r="H72" s="22">
        <f>-(D71-D72)/$N$9-$N$14</f>
        <v>0.6457235574676643</v>
      </c>
      <c r="I72" s="22">
        <f>H72-$N$15</f>
        <v>0.44872355746766429</v>
      </c>
    </row>
    <row r="73" spans="1:9" ht="17.25" x14ac:dyDescent="0.25">
      <c r="B73" s="13" t="s">
        <v>62</v>
      </c>
      <c r="C73" s="26">
        <v>-1405.918056</v>
      </c>
      <c r="D73" s="16">
        <f>C73*627.5095</f>
        <v>-882226.93636153196</v>
      </c>
      <c r="F73" s="1" t="s">
        <v>68</v>
      </c>
      <c r="G73" s="21"/>
      <c r="H73" s="22">
        <f>-(D72-D73)/$N$9-$N$14</f>
        <v>1.4124375205196538</v>
      </c>
      <c r="I73" s="22">
        <f t="shared" ref="I73:I83" si="6">H73-$N$15</f>
        <v>1.2154375205196537</v>
      </c>
    </row>
    <row r="74" spans="1:9" ht="17.25" x14ac:dyDescent="0.25">
      <c r="A74" s="2" t="s">
        <v>34</v>
      </c>
      <c r="B74" s="13" t="s">
        <v>63</v>
      </c>
      <c r="C74" s="26">
        <v>-1405.6960349999999</v>
      </c>
      <c r="D74" s="16">
        <f>C74*627.5095</f>
        <v>-882087.61607483251</v>
      </c>
      <c r="F74" s="1" t="s">
        <v>69</v>
      </c>
      <c r="G74" s="22">
        <f>(D74-D72+$N$7)*$N$11</f>
        <v>0.87274717577979377</v>
      </c>
      <c r="H74" s="21"/>
      <c r="I74" s="22"/>
    </row>
    <row r="75" spans="1:9" ht="17.25" x14ac:dyDescent="0.25">
      <c r="B75" s="13" t="s">
        <v>64</v>
      </c>
      <c r="C75" s="25">
        <v>-1405.5148369999999</v>
      </c>
      <c r="D75" s="16">
        <f>C75*627.5095</f>
        <v>-881973.91260845144</v>
      </c>
      <c r="F75" s="1" t="s">
        <v>70</v>
      </c>
      <c r="G75" s="22">
        <f>(D75-D73+$N$7)*$N$11</f>
        <v>-12.662417566039087</v>
      </c>
      <c r="H75" s="21"/>
      <c r="I75" s="22"/>
    </row>
    <row r="76" spans="1:9" ht="17.25" x14ac:dyDescent="0.25">
      <c r="B76" s="20" t="s">
        <v>65</v>
      </c>
      <c r="C76" s="26">
        <v>-1405.2509</v>
      </c>
      <c r="D76" s="16">
        <f t="shared" ref="D76:D77" si="7">C76*627.5095</f>
        <v>-881808.28963354998</v>
      </c>
      <c r="F76" s="1" t="s">
        <v>71</v>
      </c>
      <c r="G76" s="21"/>
      <c r="H76" s="22">
        <f>-(D74-D75)/$N$9-$N$14</f>
        <v>0.61209002331978013</v>
      </c>
      <c r="I76" s="22">
        <f t="shared" si="6"/>
        <v>0.41509002331978012</v>
      </c>
    </row>
    <row r="77" spans="1:9" ht="17.25" x14ac:dyDescent="0.25">
      <c r="B77" s="13" t="s">
        <v>66</v>
      </c>
      <c r="C77" s="26">
        <v>-1405.0930679999999</v>
      </c>
      <c r="D77" s="16">
        <f t="shared" si="7"/>
        <v>-881709.24855414592</v>
      </c>
      <c r="F77" s="1" t="s">
        <v>72</v>
      </c>
      <c r="G77" s="22">
        <f>(D76-D74+$N$7)*$N$11</f>
        <v>6.6269869395406751</v>
      </c>
      <c r="H77" s="21"/>
      <c r="I77" s="22"/>
    </row>
    <row r="78" spans="1:9" ht="17.25" x14ac:dyDescent="0.25">
      <c r="B78" s="1"/>
      <c r="F78" s="1" t="s">
        <v>73</v>
      </c>
      <c r="G78" s="22">
        <f>(D77-D75+$N$7)*$N$11</f>
        <v>-4.1258574558500163</v>
      </c>
      <c r="H78" s="21"/>
      <c r="I78" s="22"/>
    </row>
    <row r="79" spans="1:9" ht="17.25" x14ac:dyDescent="0.25">
      <c r="B79" s="1"/>
      <c r="F79" s="1" t="s">
        <v>74</v>
      </c>
      <c r="G79" s="21"/>
      <c r="H79" s="22">
        <f>-(D76-D77)/$N$9-$N$14</f>
        <v>-2.373615713601307E-2</v>
      </c>
      <c r="I79" s="22">
        <f t="shared" si="6"/>
        <v>-0.22073615713601308</v>
      </c>
    </row>
    <row r="80" spans="1:9" x14ac:dyDescent="0.25">
      <c r="B80" s="1"/>
      <c r="F80" s="1"/>
      <c r="I80" s="22"/>
    </row>
    <row r="81" spans="1:12" ht="17.25" x14ac:dyDescent="0.25">
      <c r="B81" s="1"/>
      <c r="F81" s="1" t="s">
        <v>75</v>
      </c>
      <c r="H81" s="22">
        <f>-(D71-D74-$N$7)/$N$9-$N$14</f>
        <v>0.69732994949520233</v>
      </c>
      <c r="I81" s="22">
        <f t="shared" si="6"/>
        <v>0.50032994949520226</v>
      </c>
    </row>
    <row r="82" spans="1:12" ht="17.25" x14ac:dyDescent="0.25">
      <c r="B82" s="1"/>
      <c r="F82" s="1" t="s">
        <v>76</v>
      </c>
      <c r="H82" s="22">
        <f>-(D74-D77-$N$7)/$N$9-$N$14</f>
        <v>0.36812404643066188</v>
      </c>
      <c r="I82" s="22">
        <f t="shared" si="6"/>
        <v>0.17112404643066187</v>
      </c>
    </row>
    <row r="83" spans="1:12" ht="18.75" x14ac:dyDescent="0.35">
      <c r="B83" s="1"/>
      <c r="E83" t="s">
        <v>58</v>
      </c>
      <c r="F83" s="1" t="s">
        <v>77</v>
      </c>
      <c r="H83" s="22">
        <f>-(D71-D77-(2*$N$7))/(2*$N$9)-$N$14</f>
        <v>0.5327269979629321</v>
      </c>
      <c r="I83" s="22">
        <f t="shared" si="6"/>
        <v>0.33572699796293209</v>
      </c>
    </row>
    <row r="84" spans="1:12" x14ac:dyDescent="0.25">
      <c r="B84" s="1"/>
      <c r="F84" s="1"/>
    </row>
    <row r="85" spans="1:12" ht="17.25" x14ac:dyDescent="0.25">
      <c r="B85" s="1"/>
      <c r="F85" s="1" t="s">
        <v>127</v>
      </c>
      <c r="G85" s="35">
        <f>D55-D74</f>
        <v>-0.15185729903168976</v>
      </c>
    </row>
    <row r="86" spans="1:12" ht="17.25" x14ac:dyDescent="0.25">
      <c r="B86" s="1"/>
      <c r="F86" s="1" t="s">
        <v>128</v>
      </c>
      <c r="G86" s="36">
        <f>EXP(-(G85/($N$5*$N$6)))</f>
        <v>1.2923689400160721</v>
      </c>
    </row>
    <row r="87" spans="1:12" x14ac:dyDescent="0.25">
      <c r="B87" s="1"/>
      <c r="F87" s="1"/>
    </row>
    <row r="88" spans="1:12" x14ac:dyDescent="0.25">
      <c r="B88" s="1"/>
      <c r="F88" s="1"/>
    </row>
    <row r="89" spans="1:12" x14ac:dyDescent="0.25">
      <c r="B89" s="1"/>
      <c r="F89" s="1"/>
    </row>
    <row r="90" spans="1:12" x14ac:dyDescent="0.25">
      <c r="A90" s="33"/>
      <c r="B90" s="32"/>
      <c r="C90" s="33"/>
      <c r="D90" s="33"/>
      <c r="E90" s="33"/>
      <c r="F90" s="32"/>
      <c r="G90" s="33"/>
      <c r="H90" s="33"/>
      <c r="I90" s="33"/>
      <c r="J90" s="33"/>
      <c r="K90" s="33"/>
      <c r="L90" s="33"/>
    </row>
    <row r="91" spans="1:12" x14ac:dyDescent="0.25">
      <c r="B91" s="1"/>
      <c r="F91" s="1"/>
    </row>
    <row r="92" spans="1:12" x14ac:dyDescent="0.25">
      <c r="A92" s="38" t="s">
        <v>1</v>
      </c>
      <c r="B92" s="38"/>
      <c r="C92" s="38"/>
      <c r="D92" s="38"/>
      <c r="E92" s="38"/>
      <c r="F92" s="38"/>
      <c r="G92" s="38"/>
      <c r="H92" s="38"/>
      <c r="I92" s="38"/>
      <c r="J92" s="7"/>
      <c r="K92" s="7"/>
    </row>
    <row r="93" spans="1:12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7"/>
      <c r="K93" s="7"/>
    </row>
    <row r="94" spans="1:12" x14ac:dyDescent="0.25">
      <c r="B94" s="1"/>
      <c r="C94" s="37" t="s">
        <v>3</v>
      </c>
      <c r="D94" s="37"/>
      <c r="E94" s="7"/>
      <c r="F94" s="1"/>
    </row>
    <row r="95" spans="1:12" ht="18" x14ac:dyDescent="0.35">
      <c r="B95" s="3" t="s">
        <v>0</v>
      </c>
      <c r="C95" s="14" t="s">
        <v>4</v>
      </c>
      <c r="D95" s="14" t="s">
        <v>5</v>
      </c>
      <c r="E95" s="7"/>
      <c r="F95" s="3" t="s">
        <v>2</v>
      </c>
      <c r="G95" s="5" t="s">
        <v>6</v>
      </c>
      <c r="H95" s="6" t="s">
        <v>7</v>
      </c>
      <c r="I95" s="6" t="s">
        <v>8</v>
      </c>
      <c r="J95" s="4"/>
      <c r="K95" s="4"/>
    </row>
    <row r="96" spans="1:12" x14ac:dyDescent="0.25">
      <c r="B96" s="13" t="s">
        <v>80</v>
      </c>
      <c r="C96" s="15">
        <v>-1864.9145599999999</v>
      </c>
      <c r="D96" s="16">
        <f>C96*627.5095</f>
        <v>-1170251.60308832</v>
      </c>
      <c r="F96" s="1"/>
    </row>
    <row r="97" spans="1:11" ht="17.25" x14ac:dyDescent="0.25">
      <c r="A97" s="2"/>
      <c r="B97" s="13" t="s">
        <v>81</v>
      </c>
      <c r="C97" s="17">
        <v>-1864.738926</v>
      </c>
      <c r="D97" s="16">
        <f>C97*627.5095</f>
        <v>-1170141.391084797</v>
      </c>
      <c r="F97" s="1" t="s">
        <v>87</v>
      </c>
      <c r="G97" s="21"/>
      <c r="H97" s="22">
        <f>-(D96-D97)/$N$9-$N$14</f>
        <v>0.4606846964302056</v>
      </c>
      <c r="I97" s="22">
        <f>H97-$N$15</f>
        <v>0.26368469643020559</v>
      </c>
      <c r="J97" s="12"/>
      <c r="K97" s="12"/>
    </row>
    <row r="98" spans="1:11" ht="17.25" x14ac:dyDescent="0.25">
      <c r="A98" s="2"/>
      <c r="B98" s="13" t="s">
        <v>82</v>
      </c>
      <c r="C98" s="18">
        <v>-1864.534572</v>
      </c>
      <c r="D98" s="16">
        <f>C98*627.5095</f>
        <v>-1170013.1570084339</v>
      </c>
      <c r="F98" s="1" t="s">
        <v>88</v>
      </c>
      <c r="G98" s="21"/>
      <c r="H98" s="22">
        <f>-(D97-D98)/$N$9-$N$14</f>
        <v>1.2422017683599424</v>
      </c>
      <c r="I98" s="22">
        <f t="shared" ref="I98:I108" si="8">H98-$N$15</f>
        <v>1.0452017683599424</v>
      </c>
      <c r="J98" s="12"/>
      <c r="K98" s="12"/>
    </row>
    <row r="99" spans="1:11" ht="17.25" x14ac:dyDescent="0.25">
      <c r="A99" s="2" t="s">
        <v>33</v>
      </c>
      <c r="B99" s="13" t="s">
        <v>83</v>
      </c>
      <c r="C99" s="19">
        <v>-1864.3024350000001</v>
      </c>
      <c r="D99" s="16">
        <f t="shared" ref="D99:D102" si="9">C99*627.5095</f>
        <v>-1169867.4888356326</v>
      </c>
      <c r="F99" s="1" t="s">
        <v>89</v>
      </c>
      <c r="G99" s="22">
        <f>(D99-D97+$N$7)*$N$11</f>
        <v>2.6490879856912737</v>
      </c>
      <c r="H99" s="21"/>
      <c r="I99" s="22"/>
    </row>
    <row r="100" spans="1:11" ht="17.25" x14ac:dyDescent="0.25">
      <c r="A100" s="2"/>
      <c r="B100" s="13" t="s">
        <v>84</v>
      </c>
      <c r="C100" s="19">
        <v>-1864.1155040000001</v>
      </c>
      <c r="D100" s="16">
        <f t="shared" si="9"/>
        <v>-1169750.1878572882</v>
      </c>
      <c r="F100" s="1" t="s">
        <v>90</v>
      </c>
      <c r="G100" s="22">
        <f>(D100-D98+$N$7)*$N$11</f>
        <v>-5.3688358311040734</v>
      </c>
      <c r="H100" s="21"/>
      <c r="I100" s="22"/>
    </row>
    <row r="101" spans="1:11" ht="17.25" x14ac:dyDescent="0.25">
      <c r="A101" s="2"/>
      <c r="B101" s="20" t="s">
        <v>85</v>
      </c>
      <c r="C101" s="19">
        <v>-1863.8609329999999</v>
      </c>
      <c r="D101" s="16">
        <f t="shared" si="9"/>
        <v>-1169590.4421363634</v>
      </c>
      <c r="F101" s="1" t="s">
        <v>91</v>
      </c>
      <c r="G101" s="21"/>
      <c r="H101" s="22">
        <f>-(D99-D100)/$N$9-$N$14</f>
        <v>0.76809411012917383</v>
      </c>
      <c r="I101" s="22">
        <f t="shared" si="8"/>
        <v>0.57109411012917377</v>
      </c>
    </row>
    <row r="102" spans="1:11" ht="17.25" x14ac:dyDescent="0.25">
      <c r="A102" s="2"/>
      <c r="B102" s="13" t="s">
        <v>86</v>
      </c>
      <c r="C102" s="19">
        <v>-1863.7043639999999</v>
      </c>
      <c r="D102" s="16">
        <f t="shared" si="9"/>
        <v>-1169492.1936014579</v>
      </c>
      <c r="F102" s="1" t="s">
        <v>92</v>
      </c>
      <c r="G102" s="22">
        <f>(D101-D99+$N$7)*$N$11</f>
        <v>4.9551096954564997</v>
      </c>
      <c r="H102" s="21"/>
      <c r="I102" s="22"/>
    </row>
    <row r="103" spans="1:11" ht="17.25" x14ac:dyDescent="0.25">
      <c r="B103" s="1"/>
      <c r="F103" s="1" t="s">
        <v>93</v>
      </c>
      <c r="G103" s="22">
        <f>(D102-D100+$N$7)*$N$11</f>
        <v>-9.0172373699948292</v>
      </c>
      <c r="H103" s="21"/>
      <c r="I103" s="22"/>
    </row>
    <row r="104" spans="1:11" ht="17.25" x14ac:dyDescent="0.25">
      <c r="B104" s="1"/>
      <c r="F104" s="1" t="s">
        <v>94</v>
      </c>
      <c r="G104" s="21"/>
      <c r="H104" s="22">
        <f>-(D101-D102)/$N$9-$N$14</f>
        <v>-5.810440441799436E-2</v>
      </c>
      <c r="I104" s="22">
        <f t="shared" si="8"/>
        <v>-0.25510440441799437</v>
      </c>
    </row>
    <row r="105" spans="1:11" x14ac:dyDescent="0.25">
      <c r="B105" s="1"/>
      <c r="F105" s="1"/>
      <c r="G105" s="21"/>
      <c r="H105" s="21"/>
      <c r="I105" s="22"/>
    </row>
    <row r="106" spans="1:11" ht="18.75" x14ac:dyDescent="0.35">
      <c r="B106" s="1"/>
      <c r="E106" t="s">
        <v>59</v>
      </c>
      <c r="F106" s="1" t="s">
        <v>95</v>
      </c>
      <c r="H106" s="22">
        <f>-(D96-D99-$N$7)/$N$9-$N$14</f>
        <v>0.61732785369150012</v>
      </c>
      <c r="I106" s="22">
        <f t="shared" si="8"/>
        <v>0.42032785369150011</v>
      </c>
    </row>
    <row r="107" spans="1:11" ht="17.25" x14ac:dyDescent="0.25">
      <c r="B107" s="1"/>
      <c r="E107" t="s">
        <v>79</v>
      </c>
      <c r="F107" s="1" t="s">
        <v>96</v>
      </c>
      <c r="H107" s="22">
        <f>-(D99-D102-$N$7)/$N$9-$N$14</f>
        <v>0.23489606648550954</v>
      </c>
      <c r="I107" s="22">
        <f t="shared" si="8"/>
        <v>3.7896066485509527E-2</v>
      </c>
    </row>
    <row r="108" spans="1:11" ht="17.25" x14ac:dyDescent="0.25">
      <c r="B108" s="1"/>
      <c r="F108" s="1" t="s">
        <v>97</v>
      </c>
      <c r="H108" s="22">
        <f>-(D96-D102-(2*$N$7))/(2*$N$9)-$N$14</f>
        <v>0.42611196008850527</v>
      </c>
      <c r="I108" s="22">
        <f t="shared" si="8"/>
        <v>0.22911196008850526</v>
      </c>
    </row>
    <row r="109" spans="1:11" x14ac:dyDescent="0.25">
      <c r="B109" s="1"/>
      <c r="F109" s="1"/>
      <c r="G109" s="21"/>
      <c r="H109" s="21"/>
      <c r="I109" s="21"/>
    </row>
    <row r="110" spans="1:11" x14ac:dyDescent="0.25">
      <c r="B110" s="1"/>
      <c r="F110" s="1"/>
      <c r="G110" s="21"/>
      <c r="H110" s="21"/>
      <c r="I110" s="21"/>
    </row>
    <row r="111" spans="1:11" x14ac:dyDescent="0.25">
      <c r="A111" s="38" t="s">
        <v>1</v>
      </c>
      <c r="B111" s="38"/>
      <c r="C111" s="38"/>
      <c r="D111" s="38"/>
      <c r="E111" s="38"/>
      <c r="F111" s="38"/>
      <c r="G111" s="38"/>
      <c r="H111" s="38"/>
      <c r="I111" s="38"/>
    </row>
    <row r="112" spans="1:11" x14ac:dyDescent="0.25">
      <c r="A112" s="37"/>
      <c r="B112" s="37"/>
      <c r="C112" s="37"/>
      <c r="D112" s="37"/>
      <c r="E112" s="37"/>
      <c r="F112" s="37"/>
      <c r="G112" s="37"/>
      <c r="H112" s="37"/>
      <c r="I112" s="37"/>
    </row>
    <row r="113" spans="1:9" x14ac:dyDescent="0.25">
      <c r="B113" s="1"/>
      <c r="C113" s="37" t="s">
        <v>3</v>
      </c>
      <c r="D113" s="37"/>
      <c r="E113" s="7"/>
      <c r="F113" s="1"/>
    </row>
    <row r="114" spans="1:9" ht="18" x14ac:dyDescent="0.35">
      <c r="B114" s="3" t="s">
        <v>0</v>
      </c>
      <c r="C114" s="14" t="s">
        <v>4</v>
      </c>
      <c r="D114" s="14" t="s">
        <v>5</v>
      </c>
      <c r="E114" s="7"/>
      <c r="F114" s="3" t="s">
        <v>2</v>
      </c>
      <c r="G114" s="5" t="s">
        <v>6</v>
      </c>
      <c r="H114" s="6" t="s">
        <v>7</v>
      </c>
      <c r="I114" s="6" t="s">
        <v>8</v>
      </c>
    </row>
    <row r="115" spans="1:9" x14ac:dyDescent="0.25">
      <c r="B115" s="13" t="s">
        <v>80</v>
      </c>
      <c r="C115" s="15">
        <v>-1864.9145599999999</v>
      </c>
      <c r="D115" s="16">
        <f>C115*627.5095</f>
        <v>-1170251.60308832</v>
      </c>
      <c r="F115" s="1"/>
    </row>
    <row r="116" spans="1:9" ht="17.25" x14ac:dyDescent="0.25">
      <c r="B116" s="13" t="s">
        <v>81</v>
      </c>
      <c r="C116" s="17">
        <v>-1864.738926</v>
      </c>
      <c r="D116" s="16">
        <f>C116*627.5095</f>
        <v>-1170141.391084797</v>
      </c>
      <c r="F116" s="1" t="s">
        <v>87</v>
      </c>
      <c r="G116" s="21"/>
      <c r="H116" s="22">
        <f>-(D115-D116)/$N$9-$N$14</f>
        <v>0.4606846964302056</v>
      </c>
      <c r="I116" s="22">
        <f>H116-$N$15</f>
        <v>0.26368469643020559</v>
      </c>
    </row>
    <row r="117" spans="1:9" ht="17.25" x14ac:dyDescent="0.25">
      <c r="B117" s="13" t="s">
        <v>82</v>
      </c>
      <c r="C117" s="18">
        <v>-1864.534572</v>
      </c>
      <c r="D117" s="16">
        <f>C117*627.5095</f>
        <v>-1170013.1570084339</v>
      </c>
      <c r="F117" s="1" t="s">
        <v>88</v>
      </c>
      <c r="G117" s="21"/>
      <c r="H117" s="22">
        <f>-(D116-D117)/$N$9-$N$14</f>
        <v>1.2422017683599424</v>
      </c>
      <c r="I117" s="22">
        <f t="shared" ref="I117:I127" si="10">H117-$N$15</f>
        <v>1.0452017683599424</v>
      </c>
    </row>
    <row r="118" spans="1:9" ht="17.25" x14ac:dyDescent="0.25">
      <c r="A118" s="2" t="s">
        <v>34</v>
      </c>
      <c r="B118" s="13" t="s">
        <v>83</v>
      </c>
      <c r="C118" s="19">
        <v>-1864.303259</v>
      </c>
      <c r="D118" s="16">
        <f t="shared" ref="D118:D121" si="11">C118*627.5095</f>
        <v>-1169868.0059034606</v>
      </c>
      <c r="F118" s="1" t="s">
        <v>89</v>
      </c>
      <c r="G118" s="22">
        <f>(D118-D116+$N$7)*$N$11</f>
        <v>2.2698898438822663</v>
      </c>
      <c r="H118" s="21"/>
      <c r="I118" s="22"/>
    </row>
    <row r="119" spans="1:9" ht="17.25" x14ac:dyDescent="0.25">
      <c r="B119" s="13" t="s">
        <v>84</v>
      </c>
      <c r="C119" s="19">
        <v>-1864.127491</v>
      </c>
      <c r="D119" s="16">
        <f t="shared" si="11"/>
        <v>-1169757.7098136644</v>
      </c>
      <c r="F119" s="1" t="s">
        <v>90</v>
      </c>
      <c r="G119" s="22">
        <f>(D119-D117+$N$7)*$N$11</f>
        <v>-10.885156372213251</v>
      </c>
      <c r="H119" s="21"/>
      <c r="I119" s="22"/>
    </row>
    <row r="120" spans="1:9" ht="17.25" x14ac:dyDescent="0.25">
      <c r="B120" s="20" t="s">
        <v>85</v>
      </c>
      <c r="C120" s="19">
        <v>-1863.8609329999999</v>
      </c>
      <c r="D120" s="16">
        <f t="shared" si="11"/>
        <v>-1169590.4421363634</v>
      </c>
      <c r="F120" s="1" t="s">
        <v>91</v>
      </c>
      <c r="G120" s="21"/>
      <c r="H120" s="22">
        <f>-(D118-D119)/$N$9-$N$14</f>
        <v>0.4643310504608813</v>
      </c>
      <c r="I120" s="22">
        <f t="shared" si="10"/>
        <v>0.26733105046088129</v>
      </c>
    </row>
    <row r="121" spans="1:9" ht="17.25" x14ac:dyDescent="0.25">
      <c r="B121" s="13" t="s">
        <v>86</v>
      </c>
      <c r="C121" s="19">
        <v>-1863.7043639999999</v>
      </c>
      <c r="D121" s="16">
        <f t="shared" si="11"/>
        <v>-1169492.1936014579</v>
      </c>
      <c r="F121" s="1" t="s">
        <v>92</v>
      </c>
      <c r="G121" s="22">
        <f>(D120-D118+$N$7)*$N$11</f>
        <v>5.3343078372655066</v>
      </c>
      <c r="H121" s="21"/>
      <c r="I121" s="22"/>
    </row>
    <row r="122" spans="1:9" ht="17.25" x14ac:dyDescent="0.25">
      <c r="B122" s="1"/>
      <c r="F122" s="1" t="s">
        <v>93</v>
      </c>
      <c r="G122" s="22">
        <f>(D121-D119+$N$7)*$N$11</f>
        <v>-3.5009168288856523</v>
      </c>
      <c r="H122" s="21"/>
      <c r="I122" s="22"/>
    </row>
    <row r="123" spans="1:9" ht="17.25" x14ac:dyDescent="0.25">
      <c r="B123" s="1"/>
      <c r="F123" s="1" t="s">
        <v>94</v>
      </c>
      <c r="G123" s="21"/>
      <c r="H123" s="22">
        <f>-(D120-D121)/$N$9-$N$14</f>
        <v>-5.810440441799436E-2</v>
      </c>
      <c r="I123" s="22">
        <f t="shared" si="10"/>
        <v>-0.25510440441799437</v>
      </c>
    </row>
    <row r="124" spans="1:9" x14ac:dyDescent="0.25">
      <c r="B124" s="1"/>
      <c r="F124" s="1"/>
      <c r="I124" s="22"/>
    </row>
    <row r="125" spans="1:9" ht="18.75" x14ac:dyDescent="0.35">
      <c r="B125" s="1"/>
      <c r="E125" t="s">
        <v>98</v>
      </c>
      <c r="F125" s="1" t="s">
        <v>95</v>
      </c>
      <c r="H125" s="22">
        <f>-(D115-D118-$N$7)/$N$9-$N$14</f>
        <v>0.59490549758954625</v>
      </c>
      <c r="I125" s="22">
        <f t="shared" si="10"/>
        <v>0.39790549758954624</v>
      </c>
    </row>
    <row r="126" spans="1:9" ht="17.25" x14ac:dyDescent="0.25">
      <c r="B126" s="1"/>
      <c r="E126" t="s">
        <v>78</v>
      </c>
      <c r="F126" s="1" t="s">
        <v>96</v>
      </c>
      <c r="H126" s="22">
        <f>-(D118-D121-$N$7)/$N$9-$N$14</f>
        <v>0.25731842258746429</v>
      </c>
      <c r="I126" s="22">
        <f t="shared" si="10"/>
        <v>6.0318422587464282E-2</v>
      </c>
    </row>
    <row r="127" spans="1:9" ht="17.25" x14ac:dyDescent="0.25">
      <c r="B127" s="1"/>
      <c r="F127" s="1" t="s">
        <v>97</v>
      </c>
      <c r="H127" s="22">
        <f>-(D115-D121-(2*$N$7))/(2*$N$9)-$N$14</f>
        <v>0.42611196008850527</v>
      </c>
      <c r="I127" s="22">
        <f t="shared" si="10"/>
        <v>0.22911196008850526</v>
      </c>
    </row>
    <row r="128" spans="1:9" x14ac:dyDescent="0.25">
      <c r="B128" s="1"/>
      <c r="F128" s="1"/>
    </row>
    <row r="129" spans="1:9" ht="17.25" x14ac:dyDescent="0.25">
      <c r="B129" s="1"/>
      <c r="F129" s="1" t="s">
        <v>127</v>
      </c>
      <c r="G129" s="35">
        <f>D99-D118</f>
        <v>0.51706782798282802</v>
      </c>
    </row>
    <row r="130" spans="1:9" ht="17.25" x14ac:dyDescent="0.25">
      <c r="B130" s="1"/>
      <c r="F130" s="1" t="s">
        <v>128</v>
      </c>
      <c r="G130" s="36">
        <f>EXP(-(G129/($N$5*$N$6)))</f>
        <v>0.41757407695982657</v>
      </c>
    </row>
    <row r="131" spans="1:9" x14ac:dyDescent="0.25">
      <c r="B131" s="1"/>
      <c r="F131" s="1"/>
    </row>
    <row r="132" spans="1:9" x14ac:dyDescent="0.25">
      <c r="B132" s="1"/>
      <c r="F132" s="1"/>
    </row>
    <row r="133" spans="1:9" x14ac:dyDescent="0.25">
      <c r="B133" s="1"/>
      <c r="F133" s="1"/>
    </row>
    <row r="134" spans="1:9" x14ac:dyDescent="0.25">
      <c r="B134" s="1"/>
      <c r="F134" s="1"/>
    </row>
    <row r="135" spans="1:9" x14ac:dyDescent="0.25">
      <c r="B135" s="1"/>
      <c r="F135" s="1"/>
    </row>
    <row r="136" spans="1:9" x14ac:dyDescent="0.25">
      <c r="B136" s="1"/>
      <c r="F136" s="1"/>
    </row>
    <row r="137" spans="1:9" x14ac:dyDescent="0.25">
      <c r="B137" s="1"/>
      <c r="F137" s="1"/>
    </row>
    <row r="138" spans="1:9" x14ac:dyDescent="0.25">
      <c r="B138" s="1"/>
      <c r="F138" s="1"/>
    </row>
    <row r="139" spans="1:9" x14ac:dyDescent="0.25">
      <c r="A139" s="38" t="s">
        <v>38</v>
      </c>
      <c r="B139" s="38"/>
      <c r="C139" s="38"/>
      <c r="D139" s="38"/>
      <c r="E139" s="38"/>
      <c r="F139" s="38"/>
      <c r="G139" s="38"/>
      <c r="H139" s="38"/>
      <c r="I139" s="38"/>
    </row>
    <row r="140" spans="1:9" x14ac:dyDescent="0.25">
      <c r="A140" s="37"/>
      <c r="B140" s="37"/>
      <c r="C140" s="37"/>
      <c r="D140" s="37"/>
      <c r="E140" s="37"/>
      <c r="F140" s="37"/>
      <c r="G140" s="37"/>
      <c r="H140" s="37"/>
      <c r="I140" s="37"/>
    </row>
    <row r="141" spans="1:9" x14ac:dyDescent="0.25">
      <c r="B141" s="1"/>
      <c r="C141" s="37" t="s">
        <v>3</v>
      </c>
      <c r="D141" s="37"/>
      <c r="E141" s="7"/>
      <c r="F141" s="1"/>
    </row>
    <row r="142" spans="1:9" ht="18" x14ac:dyDescent="0.35">
      <c r="B142" s="3" t="s">
        <v>0</v>
      </c>
      <c r="C142" s="14" t="s">
        <v>4</v>
      </c>
      <c r="D142" s="14" t="s">
        <v>5</v>
      </c>
      <c r="E142" s="7"/>
      <c r="F142" s="3" t="s">
        <v>2</v>
      </c>
      <c r="G142" s="5" t="s">
        <v>6</v>
      </c>
      <c r="H142" s="6" t="s">
        <v>7</v>
      </c>
      <c r="I142" s="6" t="s">
        <v>8</v>
      </c>
    </row>
    <row r="143" spans="1:9" x14ac:dyDescent="0.25">
      <c r="B143" s="13" t="s">
        <v>80</v>
      </c>
      <c r="C143" s="29">
        <v>-1406.3101220000001</v>
      </c>
      <c r="D143" s="16">
        <f>C143*627.5095</f>
        <v>-882472.96150115901</v>
      </c>
      <c r="F143" s="1"/>
    </row>
    <row r="144" spans="1:9" ht="17.25" x14ac:dyDescent="0.25">
      <c r="A144" s="2"/>
      <c r="B144" s="13" t="s">
        <v>81</v>
      </c>
      <c r="C144" s="28">
        <v>-1406.127395</v>
      </c>
      <c r="D144" s="16">
        <f>C144*627.5095</f>
        <v>-882358.29857275251</v>
      </c>
      <c r="F144" s="1" t="s">
        <v>87</v>
      </c>
      <c r="G144" s="21"/>
      <c r="H144" s="22">
        <f>-(D143-D144)/$N$9-$N$14</f>
        <v>0.65369655545415828</v>
      </c>
      <c r="I144" s="22">
        <f>H144-$N$15</f>
        <v>0.45669655545415827</v>
      </c>
    </row>
    <row r="145" spans="1:9" ht="17.25" x14ac:dyDescent="0.25">
      <c r="A145" s="2"/>
      <c r="B145" s="13" t="s">
        <v>82</v>
      </c>
      <c r="C145" s="28">
        <v>-1405.9128800000001</v>
      </c>
      <c r="D145" s="16">
        <f>C145*627.5095</f>
        <v>-882223.68837236008</v>
      </c>
      <c r="F145" s="1" t="s">
        <v>88</v>
      </c>
      <c r="G145" s="21"/>
      <c r="H145" s="22">
        <f>-(D144-D145)/$N$9-$N$14</f>
        <v>1.5186988076267465</v>
      </c>
      <c r="I145" s="22">
        <f t="shared" ref="I145:I155" si="12">H145-$N$15</f>
        <v>1.3216988076267464</v>
      </c>
    </row>
    <row r="146" spans="1:9" ht="17.25" x14ac:dyDescent="0.25">
      <c r="A146" s="2" t="s">
        <v>33</v>
      </c>
      <c r="B146" s="13" t="s">
        <v>83</v>
      </c>
      <c r="C146" s="28">
        <v>-1405.6955840000001</v>
      </c>
      <c r="D146" s="16">
        <f t="shared" ref="D146:D149" si="13">C146*627.5095</f>
        <v>-882087.333068048</v>
      </c>
      <c r="F146" s="1" t="s">
        <v>89</v>
      </c>
      <c r="G146" s="22">
        <f>(D146-D144+$N$7)*$N$11</f>
        <v>0.49538980162874896</v>
      </c>
      <c r="H146" s="21"/>
      <c r="I146" s="22"/>
    </row>
    <row r="147" spans="1:9" ht="17.25" x14ac:dyDescent="0.25">
      <c r="A147" s="2"/>
      <c r="B147" s="13" t="s">
        <v>84</v>
      </c>
      <c r="C147" s="27">
        <v>-1405.5033309999999</v>
      </c>
      <c r="D147" s="16">
        <f t="shared" si="13"/>
        <v>-881966.69248414447</v>
      </c>
      <c r="F147" s="1" t="s">
        <v>90</v>
      </c>
      <c r="G147" s="22">
        <f>(D147-D145+$N$7)*$N$11</f>
        <v>-9.7494027143588173</v>
      </c>
      <c r="H147" s="21"/>
      <c r="I147" s="22"/>
    </row>
    <row r="148" spans="1:9" ht="17.25" x14ac:dyDescent="0.25">
      <c r="A148" s="2"/>
      <c r="B148" s="20" t="s">
        <v>85</v>
      </c>
      <c r="C148" s="28">
        <v>-1405.2506410000001</v>
      </c>
      <c r="D148" s="16">
        <f t="shared" si="13"/>
        <v>-881808.12710858951</v>
      </c>
      <c r="F148" s="1" t="s">
        <v>91</v>
      </c>
      <c r="G148" s="21"/>
      <c r="H148" s="22">
        <f>-(D146-D147)/$N$9-$N$14</f>
        <v>0.9129142304971154</v>
      </c>
      <c r="I148" s="22">
        <f t="shared" si="12"/>
        <v>0.71591423049711533</v>
      </c>
    </row>
    <row r="149" spans="1:9" ht="17.25" x14ac:dyDescent="0.25">
      <c r="A149" s="2"/>
      <c r="B149" s="13" t="s">
        <v>86</v>
      </c>
      <c r="C149" s="26">
        <v>-1405.0935890000001</v>
      </c>
      <c r="D149" s="16">
        <f t="shared" si="13"/>
        <v>-881709.57548659551</v>
      </c>
      <c r="F149" s="1" t="s">
        <v>92</v>
      </c>
      <c r="G149" s="22">
        <f>(D148-D146+$N$7)*$N$11</f>
        <v>6.5386300909339798</v>
      </c>
      <c r="H149" s="21"/>
      <c r="I149" s="22"/>
    </row>
    <row r="150" spans="1:9" ht="17.25" x14ac:dyDescent="0.25">
      <c r="B150" s="1"/>
      <c r="F150" s="1" t="s">
        <v>93</v>
      </c>
      <c r="G150" s="22">
        <f>(D149-D147+$N$7)*$N$11</f>
        <v>-9.6605856739656932</v>
      </c>
      <c r="H150" s="21"/>
      <c r="I150" s="22"/>
    </row>
    <row r="151" spans="1:9" ht="17.25" x14ac:dyDescent="0.25">
      <c r="B151" s="1"/>
      <c r="F151" s="1" t="s">
        <v>94</v>
      </c>
      <c r="G151" s="21"/>
      <c r="H151" s="22">
        <f>-(D148-D149)/$N$9-$N$14</f>
        <v>-4.4961202964060476E-2</v>
      </c>
      <c r="I151" s="22">
        <f t="shared" si="12"/>
        <v>-0.24196120296406048</v>
      </c>
    </row>
    <row r="152" spans="1:9" x14ac:dyDescent="0.25">
      <c r="B152" s="1"/>
      <c r="F152" s="1"/>
      <c r="G152" s="21"/>
      <c r="H152" s="21"/>
      <c r="I152" s="22"/>
    </row>
    <row r="153" spans="1:9" ht="18.75" x14ac:dyDescent="0.35">
      <c r="B153" s="1"/>
      <c r="E153" t="s">
        <v>59</v>
      </c>
      <c r="F153" s="1" t="s">
        <v>95</v>
      </c>
      <c r="H153" s="22">
        <f>-(D143-D146-$N$7)/$N$9-$N$14</f>
        <v>0.6829894377673611</v>
      </c>
      <c r="I153" s="22">
        <f t="shared" si="12"/>
        <v>0.48598943776736109</v>
      </c>
    </row>
    <row r="154" spans="1:9" ht="17.25" x14ac:dyDescent="0.25">
      <c r="B154" s="1"/>
      <c r="F154" s="1" t="s">
        <v>96</v>
      </c>
      <c r="H154" s="22">
        <f>-(D146-D149-$N$7)/$N$9-$N$14</f>
        <v>0.34167437393631683</v>
      </c>
      <c r="I154" s="22">
        <f t="shared" si="12"/>
        <v>0.14467437393631682</v>
      </c>
    </row>
    <row r="155" spans="1:9" ht="17.25" x14ac:dyDescent="0.25">
      <c r="B155" s="1"/>
      <c r="F155" s="1" t="s">
        <v>97</v>
      </c>
      <c r="H155" s="22">
        <f>-(D143-D149-(2*$N$7))/(2*$N$9)-$N$14</f>
        <v>0.51233190585183852</v>
      </c>
      <c r="I155" s="22">
        <f t="shared" si="12"/>
        <v>0.31533190585183851</v>
      </c>
    </row>
    <row r="156" spans="1:9" x14ac:dyDescent="0.25">
      <c r="B156" s="1"/>
      <c r="F156" s="1"/>
      <c r="G156" s="21"/>
      <c r="H156" s="21"/>
      <c r="I156" s="21"/>
    </row>
    <row r="157" spans="1:9" x14ac:dyDescent="0.25">
      <c r="B157" s="1"/>
      <c r="F157" s="1"/>
      <c r="G157" s="21"/>
      <c r="H157" s="21"/>
      <c r="I157" s="21"/>
    </row>
    <row r="158" spans="1:9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</row>
    <row r="159" spans="1:9" x14ac:dyDescent="0.25">
      <c r="A159" s="37"/>
      <c r="B159" s="37"/>
      <c r="C159" s="37"/>
      <c r="D159" s="37"/>
      <c r="E159" s="37"/>
      <c r="F159" s="37"/>
      <c r="G159" s="37"/>
      <c r="H159" s="37"/>
      <c r="I159" s="37"/>
    </row>
    <row r="160" spans="1:9" x14ac:dyDescent="0.25">
      <c r="B160" s="1"/>
      <c r="C160" s="37" t="s">
        <v>3</v>
      </c>
      <c r="D160" s="37"/>
      <c r="E160" s="7"/>
      <c r="F160" s="1"/>
    </row>
    <row r="161" spans="1:9" ht="18" x14ac:dyDescent="0.35">
      <c r="B161" s="3" t="s">
        <v>0</v>
      </c>
      <c r="C161" s="14" t="s">
        <v>4</v>
      </c>
      <c r="D161" s="14" t="s">
        <v>5</v>
      </c>
      <c r="E161" s="7"/>
      <c r="F161" s="3" t="s">
        <v>2</v>
      </c>
      <c r="G161" s="5" t="s">
        <v>6</v>
      </c>
      <c r="H161" s="6" t="s">
        <v>7</v>
      </c>
      <c r="I161" s="6" t="s">
        <v>8</v>
      </c>
    </row>
    <row r="162" spans="1:9" x14ac:dyDescent="0.25">
      <c r="B162" s="13" t="s">
        <v>80</v>
      </c>
      <c r="C162" s="29">
        <v>-1406.3101220000001</v>
      </c>
      <c r="D162" s="16">
        <f>C162*627.5095</f>
        <v>-882472.96150115901</v>
      </c>
      <c r="F162" s="1"/>
    </row>
    <row r="163" spans="1:9" ht="17.25" x14ac:dyDescent="0.25">
      <c r="B163" s="13" t="s">
        <v>81</v>
      </c>
      <c r="C163" s="28">
        <v>-1406.127395</v>
      </c>
      <c r="D163" s="16">
        <f>C163*627.5095</f>
        <v>-882358.29857275251</v>
      </c>
      <c r="F163" s="1" t="s">
        <v>87</v>
      </c>
      <c r="G163" s="21"/>
      <c r="H163" s="22">
        <f>-(D162-D163)/$N$9-$N$14</f>
        <v>0.65369655545415828</v>
      </c>
      <c r="I163" s="22">
        <f>H163-$N$15</f>
        <v>0.45669655545415827</v>
      </c>
    </row>
    <row r="164" spans="1:9" ht="17.25" x14ac:dyDescent="0.25">
      <c r="B164" s="13" t="s">
        <v>82</v>
      </c>
      <c r="C164" s="28">
        <v>-1405.9128800000001</v>
      </c>
      <c r="D164" s="16">
        <f>C164*627.5095</f>
        <v>-882223.68837236008</v>
      </c>
      <c r="F164" s="1" t="s">
        <v>88</v>
      </c>
      <c r="G164" s="21"/>
      <c r="H164" s="22">
        <f>-(D163-D164)/$N$9-$N$14</f>
        <v>1.5186988076267465</v>
      </c>
      <c r="I164" s="22">
        <f t="shared" ref="I164:I174" si="14">H164-$N$15</f>
        <v>1.3216988076267464</v>
      </c>
    </row>
    <row r="165" spans="1:9" ht="17.25" x14ac:dyDescent="0.25">
      <c r="A165" s="2" t="s">
        <v>34</v>
      </c>
      <c r="B165" s="13" t="s">
        <v>83</v>
      </c>
      <c r="C165" s="26">
        <v>-1405.6954969999999</v>
      </c>
      <c r="D165" s="16">
        <f>C165*627.5095</f>
        <v>-882087.27847472148</v>
      </c>
      <c r="F165" s="1" t="s">
        <v>89</v>
      </c>
      <c r="G165" s="22">
        <f>(D165-D163+$N$7)*$N$11</f>
        <v>0.53542649865899383</v>
      </c>
      <c r="H165" s="21"/>
      <c r="I165" s="22"/>
    </row>
    <row r="166" spans="1:9" ht="17.25" x14ac:dyDescent="0.25">
      <c r="B166" s="13" t="s">
        <v>84</v>
      </c>
      <c r="C166" s="25">
        <v>-1405.5131289999999</v>
      </c>
      <c r="D166" s="16">
        <f>C166*627.5095</f>
        <v>-881972.84082222544</v>
      </c>
      <c r="F166" s="1" t="s">
        <v>90</v>
      </c>
      <c r="G166" s="22">
        <f>(D166-D164+$N$7)*$N$11</f>
        <v>-14.258363143421251</v>
      </c>
      <c r="H166" s="21"/>
      <c r="I166" s="22"/>
    </row>
    <row r="167" spans="1:9" ht="17.25" x14ac:dyDescent="0.25">
      <c r="B167" s="20" t="s">
        <v>85</v>
      </c>
      <c r="C167" s="26">
        <v>-1405.2506410000001</v>
      </c>
      <c r="D167" s="16">
        <f t="shared" ref="D167:D168" si="15">C167*627.5095</f>
        <v>-881808.12710858951</v>
      </c>
      <c r="F167" s="1" t="s">
        <v>91</v>
      </c>
      <c r="G167" s="21"/>
      <c r="H167" s="22">
        <f>-(D165-D166)/$N$9-$N$14</f>
        <v>0.64392759205680328</v>
      </c>
      <c r="I167" s="22">
        <f t="shared" si="14"/>
        <v>0.44692759205680327</v>
      </c>
    </row>
    <row r="168" spans="1:9" ht="17.25" x14ac:dyDescent="0.25">
      <c r="B168" s="13" t="s">
        <v>86</v>
      </c>
      <c r="C168" s="26">
        <v>-1405.0935890000001</v>
      </c>
      <c r="D168" s="16">
        <f t="shared" si="15"/>
        <v>-881709.57548659551</v>
      </c>
      <c r="F168" s="1" t="s">
        <v>92</v>
      </c>
      <c r="G168" s="22">
        <f>(D167-D165+$N$7)*$N$11</f>
        <v>6.498593393903735</v>
      </c>
      <c r="H168" s="21"/>
      <c r="I168" s="22"/>
    </row>
    <row r="169" spans="1:9" ht="17.25" x14ac:dyDescent="0.25">
      <c r="B169" s="1"/>
      <c r="F169" s="1" t="s">
        <v>93</v>
      </c>
      <c r="G169" s="22">
        <f>(D168-D166+$N$7)*$N$11</f>
        <v>-5.1516252449032596</v>
      </c>
      <c r="H169" s="21"/>
      <c r="I169" s="22"/>
    </row>
    <row r="170" spans="1:9" ht="17.25" x14ac:dyDescent="0.25">
      <c r="B170" s="1"/>
      <c r="F170" s="1" t="s">
        <v>94</v>
      </c>
      <c r="G170" s="21"/>
      <c r="H170" s="22">
        <f>-(D167-D168)/$N$9-$N$14</f>
        <v>-4.4961202964060476E-2</v>
      </c>
      <c r="I170" s="22">
        <f t="shared" si="14"/>
        <v>-0.24196120296406048</v>
      </c>
    </row>
    <row r="171" spans="1:9" x14ac:dyDescent="0.25">
      <c r="B171" s="1"/>
      <c r="F171" s="1"/>
      <c r="I171" s="22"/>
    </row>
    <row r="172" spans="1:9" ht="17.25" x14ac:dyDescent="0.25">
      <c r="B172" s="1"/>
      <c r="F172" s="1" t="s">
        <v>95</v>
      </c>
      <c r="H172" s="22">
        <f>-(D162-D165-$N$7)/$N$9-$N$14</f>
        <v>0.68535684672584285</v>
      </c>
      <c r="I172" s="22">
        <f t="shared" si="14"/>
        <v>0.48835684672584284</v>
      </c>
    </row>
    <row r="173" spans="1:9" ht="17.25" x14ac:dyDescent="0.25">
      <c r="B173" s="1"/>
      <c r="F173" s="1" t="s">
        <v>96</v>
      </c>
      <c r="H173" s="22">
        <f>-(D165-D168-$N$7)/$N$9-$N$14</f>
        <v>0.33930696497783508</v>
      </c>
      <c r="I173" s="22">
        <f t="shared" si="14"/>
        <v>0.14230696497783507</v>
      </c>
    </row>
    <row r="174" spans="1:9" ht="18.75" x14ac:dyDescent="0.35">
      <c r="B174" s="1"/>
      <c r="E174" t="s">
        <v>98</v>
      </c>
      <c r="F174" s="1" t="s">
        <v>97</v>
      </c>
      <c r="H174" s="22">
        <f>-(D162-D168-(2*$N$7))/(2*$N$9)-$N$14</f>
        <v>0.51233190585183852</v>
      </c>
      <c r="I174" s="22">
        <f t="shared" si="14"/>
        <v>0.31533190585183851</v>
      </c>
    </row>
    <row r="175" spans="1:9" x14ac:dyDescent="0.25">
      <c r="B175" s="1"/>
      <c r="F175" s="1"/>
    </row>
    <row r="176" spans="1:9" x14ac:dyDescent="0.25">
      <c r="B176" s="1"/>
      <c r="F176" s="1"/>
    </row>
    <row r="177" spans="2:6" x14ac:dyDescent="0.25">
      <c r="B177" s="1"/>
      <c r="F177" s="1"/>
    </row>
    <row r="178" spans="2:6" x14ac:dyDescent="0.25">
      <c r="B178" s="1"/>
      <c r="F178" s="1"/>
    </row>
    <row r="179" spans="2:6" x14ac:dyDescent="0.25">
      <c r="B179" s="1"/>
      <c r="F179" s="1"/>
    </row>
    <row r="180" spans="2:6" x14ac:dyDescent="0.25">
      <c r="B180" s="1"/>
      <c r="F180" s="1"/>
    </row>
    <row r="181" spans="2:6" x14ac:dyDescent="0.25">
      <c r="B181" s="1"/>
      <c r="F181" s="1"/>
    </row>
    <row r="182" spans="2:6" x14ac:dyDescent="0.25">
      <c r="B182" s="1"/>
      <c r="F182" s="1"/>
    </row>
    <row r="183" spans="2:6" x14ac:dyDescent="0.25">
      <c r="B183" s="1"/>
      <c r="F183" s="1"/>
    </row>
  </sheetData>
  <mergeCells count="17">
    <mergeCell ref="C113:D113"/>
    <mergeCell ref="A139:I140"/>
    <mergeCell ref="C141:D141"/>
    <mergeCell ref="A158:I159"/>
    <mergeCell ref="C160:D160"/>
    <mergeCell ref="A111:I112"/>
    <mergeCell ref="A1:I2"/>
    <mergeCell ref="C3:D3"/>
    <mergeCell ref="M3:N4"/>
    <mergeCell ref="A20:I21"/>
    <mergeCell ref="C22:D22"/>
    <mergeCell ref="A48:I49"/>
    <mergeCell ref="C50:D50"/>
    <mergeCell ref="A67:I68"/>
    <mergeCell ref="C69:D69"/>
    <mergeCell ref="A92:I93"/>
    <mergeCell ref="C94:D94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3073" r:id="rId4">
          <objectPr defaultSize="0" autoPict="0" r:id="rId5">
            <anchor moveWithCells="1">
              <from>
                <xdr:col>9</xdr:col>
                <xdr:colOff>47625</xdr:colOff>
                <xdr:row>0</xdr:row>
                <xdr:rowOff>28575</xdr:rowOff>
              </from>
              <to>
                <xdr:col>11</xdr:col>
                <xdr:colOff>581025</xdr:colOff>
                <xdr:row>18</xdr:row>
                <xdr:rowOff>66675</xdr:rowOff>
              </to>
            </anchor>
          </objectPr>
        </oleObject>
      </mc:Choice>
      <mc:Fallback>
        <oleObject progId="ChemDraw.Document.6.0" shapeId="3073" r:id="rId4"/>
      </mc:Fallback>
    </mc:AlternateContent>
    <mc:AlternateContent xmlns:mc="http://schemas.openxmlformats.org/markup-compatibility/2006">
      <mc:Choice Requires="x14">
        <oleObject progId="ChemDraw.Document.6.0" shapeId="3077" r:id="rId6">
          <objectPr defaultSize="0" autoPict="0" r:id="rId7">
            <anchor moveWithCells="1">
              <from>
                <xdr:col>9</xdr:col>
                <xdr:colOff>323850</xdr:colOff>
                <xdr:row>22</xdr:row>
                <xdr:rowOff>85725</xdr:rowOff>
              </from>
              <to>
                <xdr:col>12</xdr:col>
                <xdr:colOff>95250</xdr:colOff>
                <xdr:row>42</xdr:row>
                <xdr:rowOff>38100</xdr:rowOff>
              </to>
            </anchor>
          </objectPr>
        </oleObject>
      </mc:Choice>
      <mc:Fallback>
        <oleObject progId="ChemDraw.Document.6.0" shapeId="3077" r:id="rId6"/>
      </mc:Fallback>
    </mc:AlternateContent>
    <mc:AlternateContent xmlns:mc="http://schemas.openxmlformats.org/markup-compatibility/2006">
      <mc:Choice Requires="x14">
        <oleObject progId="ChemDraw.Document.6.0" shapeId="3078" r:id="rId8">
          <objectPr defaultSize="0" autoPict="0" r:id="rId9">
            <anchor moveWithCells="1">
              <from>
                <xdr:col>9</xdr:col>
                <xdr:colOff>238125</xdr:colOff>
                <xdr:row>45</xdr:row>
                <xdr:rowOff>123825</xdr:rowOff>
              </from>
              <to>
                <xdr:col>12</xdr:col>
                <xdr:colOff>9525</xdr:colOff>
                <xdr:row>65</xdr:row>
                <xdr:rowOff>133350</xdr:rowOff>
              </to>
            </anchor>
          </objectPr>
        </oleObject>
      </mc:Choice>
      <mc:Fallback>
        <oleObject progId="ChemDraw.Document.6.0" shapeId="3078" r:id="rId8"/>
      </mc:Fallback>
    </mc:AlternateContent>
    <mc:AlternateContent xmlns:mc="http://schemas.openxmlformats.org/markup-compatibility/2006">
      <mc:Choice Requires="x14">
        <oleObject progId="ChemDraw.Document.6.0" shapeId="3079" r:id="rId10">
          <objectPr defaultSize="0" autoPict="0" r:id="rId11">
            <anchor moveWithCells="1">
              <from>
                <xdr:col>9</xdr:col>
                <xdr:colOff>276225</xdr:colOff>
                <xdr:row>67</xdr:row>
                <xdr:rowOff>152400</xdr:rowOff>
              </from>
              <to>
                <xdr:col>12</xdr:col>
                <xdr:colOff>47625</xdr:colOff>
                <xdr:row>87</xdr:row>
                <xdr:rowOff>104775</xdr:rowOff>
              </to>
            </anchor>
          </objectPr>
        </oleObject>
      </mc:Choice>
      <mc:Fallback>
        <oleObject progId="ChemDraw.Document.6.0" shapeId="3079" r:id="rId10"/>
      </mc:Fallback>
    </mc:AlternateContent>
    <mc:AlternateContent xmlns:mc="http://schemas.openxmlformats.org/markup-compatibility/2006">
      <mc:Choice Requires="x14">
        <oleObject progId="ChemDraw.Document.6.0" shapeId="3082" r:id="rId12">
          <objectPr defaultSize="0" autoPict="0" r:id="rId13">
            <anchor moveWithCells="1">
              <from>
                <xdr:col>9</xdr:col>
                <xdr:colOff>238125</xdr:colOff>
                <xdr:row>136</xdr:row>
                <xdr:rowOff>123825</xdr:rowOff>
              </from>
              <to>
                <xdr:col>12</xdr:col>
                <xdr:colOff>9525</xdr:colOff>
                <xdr:row>156</xdr:row>
                <xdr:rowOff>133350</xdr:rowOff>
              </to>
            </anchor>
          </objectPr>
        </oleObject>
      </mc:Choice>
      <mc:Fallback>
        <oleObject progId="ChemDraw.Document.6.0" shapeId="3082" r:id="rId12"/>
      </mc:Fallback>
    </mc:AlternateContent>
    <mc:AlternateContent xmlns:mc="http://schemas.openxmlformats.org/markup-compatibility/2006">
      <mc:Choice Requires="x14">
        <oleObject progId="ChemDraw.Document.6.0" shapeId="3083" r:id="rId14">
          <objectPr defaultSize="0" autoPict="0" r:id="rId15">
            <anchor moveWithCells="1">
              <from>
                <xdr:col>9</xdr:col>
                <xdr:colOff>276225</xdr:colOff>
                <xdr:row>158</xdr:row>
                <xdr:rowOff>152400</xdr:rowOff>
              </from>
              <to>
                <xdr:col>12</xdr:col>
                <xdr:colOff>47625</xdr:colOff>
                <xdr:row>178</xdr:row>
                <xdr:rowOff>161925</xdr:rowOff>
              </to>
            </anchor>
          </objectPr>
        </oleObject>
      </mc:Choice>
      <mc:Fallback>
        <oleObject progId="ChemDraw.Document.6.0" shapeId="3083" r:id="rId14"/>
      </mc:Fallback>
    </mc:AlternateContent>
    <mc:AlternateContent xmlns:mc="http://schemas.openxmlformats.org/markup-compatibility/2006">
      <mc:Choice Requires="x14">
        <oleObject progId="ChemDraw.Document.6.0" shapeId="3084" r:id="rId16">
          <objectPr defaultSize="0" autoPict="0" r:id="rId17">
            <anchor moveWithCells="1">
              <from>
                <xdr:col>9</xdr:col>
                <xdr:colOff>57150</xdr:colOff>
                <xdr:row>90</xdr:row>
                <xdr:rowOff>171450</xdr:rowOff>
              </from>
              <to>
                <xdr:col>11</xdr:col>
                <xdr:colOff>590550</xdr:colOff>
                <xdr:row>110</xdr:row>
                <xdr:rowOff>180975</xdr:rowOff>
              </to>
            </anchor>
          </objectPr>
        </oleObject>
      </mc:Choice>
      <mc:Fallback>
        <oleObject progId="ChemDraw.Document.6.0" shapeId="3084" r:id="rId16"/>
      </mc:Fallback>
    </mc:AlternateContent>
    <mc:AlternateContent xmlns:mc="http://schemas.openxmlformats.org/markup-compatibility/2006">
      <mc:Choice Requires="x14">
        <oleObject progId="ChemDraw.Document.6.0" shapeId="3085" r:id="rId18">
          <objectPr defaultSize="0" autoPict="0" r:id="rId19">
            <anchor moveWithCells="1">
              <from>
                <xdr:col>9</xdr:col>
                <xdr:colOff>85725</xdr:colOff>
                <xdr:row>111</xdr:row>
                <xdr:rowOff>171450</xdr:rowOff>
              </from>
              <to>
                <xdr:col>11</xdr:col>
                <xdr:colOff>619125</xdr:colOff>
                <xdr:row>131</xdr:row>
                <xdr:rowOff>123825</xdr:rowOff>
              </to>
            </anchor>
          </objectPr>
        </oleObject>
      </mc:Choice>
      <mc:Fallback>
        <oleObject progId="ChemDraw.Document.6.0" shapeId="3085" r:id="rId1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8"/>
  <sheetViews>
    <sheetView workbookViewId="0">
      <selection activeCell="I10" sqref="I10"/>
    </sheetView>
  </sheetViews>
  <sheetFormatPr baseColWidth="10" defaultRowHeight="15" x14ac:dyDescent="0.25"/>
  <cols>
    <col min="1" max="1" width="13.7109375" customWidth="1"/>
    <col min="3" max="3" width="15.28515625" customWidth="1"/>
    <col min="5" max="5" width="13.5703125" customWidth="1"/>
    <col min="6" max="6" width="25.28515625" customWidth="1"/>
    <col min="9" max="9" width="15.7109375" customWidth="1"/>
  </cols>
  <sheetData>
    <row r="1" spans="1:14" x14ac:dyDescent="0.25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7"/>
      <c r="K1" s="7"/>
    </row>
    <row r="2" spans="1:14" x14ac:dyDescent="0.25">
      <c r="A2" s="37"/>
      <c r="B2" s="37"/>
      <c r="C2" s="37"/>
      <c r="D2" s="37"/>
      <c r="E2" s="37"/>
      <c r="F2" s="37"/>
      <c r="G2" s="37"/>
      <c r="H2" s="37"/>
      <c r="I2" s="37"/>
      <c r="J2" s="7"/>
      <c r="K2" s="7"/>
    </row>
    <row r="3" spans="1:14" x14ac:dyDescent="0.25">
      <c r="B3" s="1"/>
      <c r="C3" s="37" t="s">
        <v>3</v>
      </c>
      <c r="D3" s="37"/>
      <c r="E3" s="7"/>
      <c r="F3" s="1"/>
      <c r="M3" s="38" t="s">
        <v>19</v>
      </c>
      <c r="N3" s="38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37"/>
      <c r="N4" s="37"/>
    </row>
    <row r="5" spans="1:14" x14ac:dyDescent="0.25">
      <c r="B5" s="13" t="s">
        <v>100</v>
      </c>
      <c r="C5" s="15">
        <v>-1864.473847</v>
      </c>
      <c r="D5" s="16">
        <f>C5*627.5095</f>
        <v>-1169975.0514940466</v>
      </c>
      <c r="F5" s="1"/>
      <c r="M5" s="31" t="s">
        <v>9</v>
      </c>
      <c r="N5" s="30">
        <v>1.9858779999999999E-3</v>
      </c>
    </row>
    <row r="6" spans="1:14" ht="17.25" x14ac:dyDescent="0.25">
      <c r="A6" s="2"/>
      <c r="B6" s="13" t="s">
        <v>101</v>
      </c>
      <c r="C6" s="17">
        <v>-1864.302711</v>
      </c>
      <c r="D6" s="16">
        <f>C6*627.5095</f>
        <v>-1169867.6620282545</v>
      </c>
      <c r="F6" s="1" t="s">
        <v>107</v>
      </c>
      <c r="G6" s="21"/>
      <c r="H6" s="22">
        <f>-(D5-D6)/$N$9-$N$14</f>
        <v>0.3382869321743156</v>
      </c>
      <c r="I6" s="22">
        <f>H6-$N$15</f>
        <v>0.14128693217431559</v>
      </c>
      <c r="J6" s="12"/>
      <c r="K6" s="12"/>
      <c r="M6" s="31" t="s">
        <v>10</v>
      </c>
      <c r="N6" s="30">
        <v>298.14999999999998</v>
      </c>
    </row>
    <row r="7" spans="1:14" ht="17.25" x14ac:dyDescent="0.25">
      <c r="A7" s="2"/>
      <c r="B7" s="13" t="s">
        <v>102</v>
      </c>
      <c r="C7" s="18">
        <v>-1864.1014700000001</v>
      </c>
      <c r="D7" s="16">
        <f>C7*627.5095</f>
        <v>-1169741.3813889651</v>
      </c>
      <c r="F7" s="1" t="s">
        <v>108</v>
      </c>
      <c r="G7" s="21"/>
      <c r="H7" s="22">
        <f>-(D6-D7)/$N$9-$N$14</f>
        <v>1.1574920662336581</v>
      </c>
      <c r="I7" s="22">
        <f t="shared" ref="I7:I17" si="0">H7-$N$15</f>
        <v>0.96049206623365802</v>
      </c>
      <c r="J7" s="12"/>
      <c r="K7" s="12"/>
      <c r="M7" s="31" t="s">
        <v>99</v>
      </c>
      <c r="N7" s="30">
        <v>-270.29000000000002</v>
      </c>
    </row>
    <row r="8" spans="1:14" ht="17.25" x14ac:dyDescent="0.25">
      <c r="A8" s="2" t="s">
        <v>33</v>
      </c>
      <c r="B8" s="13" t="s">
        <v>103</v>
      </c>
      <c r="C8" s="19">
        <v>-1863.863936</v>
      </c>
      <c r="D8" s="16">
        <f t="shared" ref="D8:D11" si="1">C8*627.5095</f>
        <v>-1169592.3265473919</v>
      </c>
      <c r="F8" s="1" t="s">
        <v>109</v>
      </c>
      <c r="G8" s="22">
        <f>(D8-D6+$N$7)*$N$11</f>
        <v>3.7001663303403118</v>
      </c>
      <c r="H8" s="21"/>
      <c r="I8" s="22"/>
      <c r="M8" s="31" t="s">
        <v>12</v>
      </c>
      <c r="N8" s="30">
        <v>4.2809999999999997</v>
      </c>
    </row>
    <row r="9" spans="1:14" ht="17.25" x14ac:dyDescent="0.25">
      <c r="A9" s="2"/>
      <c r="B9" s="13" t="s">
        <v>104</v>
      </c>
      <c r="C9" s="19">
        <v>-1863.681675</v>
      </c>
      <c r="D9" s="16">
        <f t="shared" si="1"/>
        <v>-1169477.9560384126</v>
      </c>
      <c r="F9" s="1" t="s">
        <v>110</v>
      </c>
      <c r="G9" s="22">
        <f>(D9-D7+$N$7)*$N$11</f>
        <v>-5.0342763053848429</v>
      </c>
      <c r="H9" s="21"/>
      <c r="I9" s="22"/>
      <c r="M9" s="31" t="s">
        <v>13</v>
      </c>
      <c r="N9" s="30">
        <v>23.060369999999999</v>
      </c>
    </row>
    <row r="10" spans="1:14" ht="17.25" x14ac:dyDescent="0.25">
      <c r="A10" s="2"/>
      <c r="B10" s="20" t="s">
        <v>105</v>
      </c>
      <c r="C10" s="19">
        <v>-1863.4204299999999</v>
      </c>
      <c r="D10" s="16">
        <f t="shared" si="1"/>
        <v>-1169314.022319085</v>
      </c>
      <c r="F10" s="1" t="s">
        <v>111</v>
      </c>
      <c r="G10" s="21"/>
      <c r="H10" s="22">
        <f>-(D8-D9)/$N$9-$N$14</f>
        <v>0.64101595114508125</v>
      </c>
      <c r="I10" s="22">
        <f t="shared" si="0"/>
        <v>0.44401595114508124</v>
      </c>
      <c r="M10" s="31" t="s">
        <v>14</v>
      </c>
      <c r="N10" s="30">
        <v>-0.86699999999999999</v>
      </c>
    </row>
    <row r="11" spans="1:14" ht="17.25" x14ac:dyDescent="0.25">
      <c r="A11" s="2"/>
      <c r="B11" s="13" t="s">
        <v>106</v>
      </c>
      <c r="C11" s="19">
        <v>-1863.2643430000001</v>
      </c>
      <c r="D11" s="16">
        <f t="shared" si="1"/>
        <v>-1169216.0762437584</v>
      </c>
      <c r="F11" s="1" t="s">
        <v>112</v>
      </c>
      <c r="G11" s="22">
        <f>(D10-D8+$N$7)*$N$11</f>
        <v>5.8773343023406701</v>
      </c>
      <c r="H11" s="21"/>
      <c r="I11" s="22"/>
      <c r="M11" s="31" t="s">
        <v>15</v>
      </c>
      <c r="N11" s="11">
        <v>0.73336247449067871</v>
      </c>
    </row>
    <row r="12" spans="1:14" ht="17.25" x14ac:dyDescent="0.25">
      <c r="B12" s="1"/>
      <c r="F12" s="1" t="s">
        <v>113</v>
      </c>
      <c r="G12" s="22">
        <f>(D11-D9+$N$7)*$N$11</f>
        <v>-6.167729003368013</v>
      </c>
      <c r="H12" s="21"/>
      <c r="I12" s="22"/>
      <c r="M12" s="31" t="s">
        <v>16</v>
      </c>
      <c r="N12" s="30">
        <v>1.89</v>
      </c>
    </row>
    <row r="13" spans="1:14" ht="17.25" x14ac:dyDescent="0.25">
      <c r="B13" s="1"/>
      <c r="F13" s="1" t="s">
        <v>114</v>
      </c>
      <c r="G13" s="21"/>
      <c r="H13" s="22">
        <f>-(D10-D11)/$N$9-$N$14</f>
        <v>-7.1220394272499377E-2</v>
      </c>
      <c r="I13" s="22">
        <f t="shared" si="0"/>
        <v>-0.26822039427249939</v>
      </c>
      <c r="M13" s="31" t="s">
        <v>17</v>
      </c>
      <c r="N13" s="10">
        <v>-3.7596968305365443E-2</v>
      </c>
    </row>
    <row r="14" spans="1:14" ht="30" x14ac:dyDescent="0.25">
      <c r="B14" s="1"/>
      <c r="F14" s="1"/>
      <c r="G14" s="21"/>
      <c r="H14" s="21"/>
      <c r="I14" s="22"/>
      <c r="M14" s="31" t="s">
        <v>18</v>
      </c>
      <c r="N14" s="11">
        <v>4.3185969683053651</v>
      </c>
    </row>
    <row r="15" spans="1:14" ht="31.5" x14ac:dyDescent="0.35">
      <c r="B15" s="1"/>
      <c r="E15" t="s">
        <v>59</v>
      </c>
      <c r="F15" s="1" t="s">
        <v>115</v>
      </c>
      <c r="H15" s="22">
        <f>-(D5-D8-$N$7)/$N$9-$N$14</f>
        <v>0.55708137747289133</v>
      </c>
      <c r="I15" s="22">
        <f t="shared" si="0"/>
        <v>0.36008137747289132</v>
      </c>
      <c r="M15" s="8" t="s">
        <v>129</v>
      </c>
      <c r="N15" s="11">
        <v>0.19700000000000001</v>
      </c>
    </row>
    <row r="16" spans="1:14" ht="17.25" x14ac:dyDescent="0.25">
      <c r="B16" s="1"/>
      <c r="E16" t="s">
        <v>79</v>
      </c>
      <c r="F16" s="1" t="s">
        <v>116</v>
      </c>
      <c r="H16" s="22">
        <f>-(D8-D11-$N$7)/$N$9-$N$14</f>
        <v>0.27631211743398154</v>
      </c>
      <c r="I16" s="22">
        <f t="shared" si="0"/>
        <v>7.9312117433981533E-2</v>
      </c>
      <c r="M16" s="31"/>
      <c r="N16" s="11"/>
    </row>
    <row r="17" spans="1:14" ht="17.25" x14ac:dyDescent="0.25">
      <c r="B17" s="1"/>
      <c r="F17" s="1" t="s">
        <v>117</v>
      </c>
      <c r="H17" s="22">
        <f>-(D5-D11-(2*$N$7))/(2*$N$9)-$N$14</f>
        <v>0.41669674745343599</v>
      </c>
      <c r="I17" s="22">
        <f t="shared" si="0"/>
        <v>0.21969674745343598</v>
      </c>
      <c r="M17" s="31"/>
      <c r="N17" s="11"/>
    </row>
    <row r="18" spans="1:14" x14ac:dyDescent="0.25">
      <c r="B18" s="1"/>
      <c r="F18" s="1"/>
      <c r="G18" s="21"/>
      <c r="H18" s="21"/>
      <c r="I18" s="21"/>
    </row>
    <row r="19" spans="1:14" x14ac:dyDescent="0.25">
      <c r="B19" s="1"/>
      <c r="F19" s="1"/>
      <c r="G19" s="21"/>
      <c r="H19" s="21"/>
      <c r="I19" s="21"/>
    </row>
    <row r="20" spans="1:14" x14ac:dyDescent="0.25">
      <c r="A20" s="38" t="s">
        <v>1</v>
      </c>
      <c r="B20" s="38"/>
      <c r="C20" s="38"/>
      <c r="D20" s="38"/>
      <c r="E20" s="38"/>
      <c r="F20" s="38"/>
      <c r="G20" s="38"/>
      <c r="H20" s="38"/>
      <c r="I20" s="38"/>
    </row>
    <row r="21" spans="1:14" x14ac:dyDescent="0.25">
      <c r="A21" s="37"/>
      <c r="B21" s="37"/>
      <c r="C21" s="37"/>
      <c r="D21" s="37"/>
      <c r="E21" s="37"/>
      <c r="F21" s="37"/>
      <c r="G21" s="37"/>
      <c r="H21" s="37"/>
      <c r="I21" s="37"/>
    </row>
    <row r="22" spans="1:14" x14ac:dyDescent="0.25">
      <c r="B22" s="1"/>
      <c r="C22" s="37" t="s">
        <v>3</v>
      </c>
      <c r="D22" s="37"/>
      <c r="E22" s="7"/>
      <c r="F22" s="1"/>
    </row>
    <row r="23" spans="1:14" ht="18" x14ac:dyDescent="0.35">
      <c r="B23" s="3" t="s">
        <v>0</v>
      </c>
      <c r="C23" s="14" t="s">
        <v>4</v>
      </c>
      <c r="D23" s="14" t="s">
        <v>5</v>
      </c>
      <c r="E23" s="7"/>
      <c r="F23" s="3" t="s">
        <v>2</v>
      </c>
      <c r="G23" s="5" t="s">
        <v>6</v>
      </c>
      <c r="H23" s="6" t="s">
        <v>7</v>
      </c>
      <c r="I23" s="6" t="s">
        <v>8</v>
      </c>
    </row>
    <row r="24" spans="1:14" x14ac:dyDescent="0.25">
      <c r="B24" s="13" t="s">
        <v>100</v>
      </c>
      <c r="C24" s="15">
        <v>-1864.473847</v>
      </c>
      <c r="D24" s="16">
        <f>C24*627.5095</f>
        <v>-1169975.0514940466</v>
      </c>
      <c r="F24" s="1"/>
    </row>
    <row r="25" spans="1:14" ht="17.25" x14ac:dyDescent="0.25">
      <c r="B25" s="13" t="s">
        <v>101</v>
      </c>
      <c r="C25" s="17">
        <v>-1864.302711</v>
      </c>
      <c r="D25" s="16">
        <f>C25*627.5095</f>
        <v>-1169867.6620282545</v>
      </c>
      <c r="F25" s="1" t="s">
        <v>107</v>
      </c>
      <c r="G25" s="21"/>
      <c r="H25" s="22">
        <f>-(D24-D25)/$N$9-$N$14</f>
        <v>0.3382869321743156</v>
      </c>
      <c r="I25" s="22">
        <f>H25-$N$15</f>
        <v>0.14128693217431559</v>
      </c>
    </row>
    <row r="26" spans="1:14" ht="17.25" x14ac:dyDescent="0.25">
      <c r="B26" s="13" t="s">
        <v>102</v>
      </c>
      <c r="C26" s="18">
        <v>-1864.1014700000001</v>
      </c>
      <c r="D26" s="16">
        <f>C26*627.5095</f>
        <v>-1169741.3813889651</v>
      </c>
      <c r="F26" s="1" t="s">
        <v>108</v>
      </c>
      <c r="G26" s="21"/>
      <c r="H26" s="22">
        <f>-(D25-D26)/$N$9-$N$14</f>
        <v>1.1574920662336581</v>
      </c>
      <c r="I26" s="22">
        <f t="shared" ref="I26:I36" si="2">H26-$N$15</f>
        <v>0.96049206623365802</v>
      </c>
    </row>
    <row r="27" spans="1:14" ht="17.25" x14ac:dyDescent="0.25">
      <c r="A27" s="2" t="s">
        <v>34</v>
      </c>
      <c r="B27" s="13" t="s">
        <v>103</v>
      </c>
      <c r="C27" s="19">
        <v>-1863.863734</v>
      </c>
      <c r="D27" s="16">
        <f t="shared" ref="D27:D30" si="3">C27*627.5095</f>
        <v>-1169592.1997904731</v>
      </c>
      <c r="F27" s="1" t="s">
        <v>109</v>
      </c>
      <c r="G27" s="22">
        <f>(D27-D25+$N$7)*$N$11</f>
        <v>3.7931250980065392</v>
      </c>
      <c r="H27" s="21"/>
      <c r="I27" s="22"/>
    </row>
    <row r="28" spans="1:14" ht="17.25" x14ac:dyDescent="0.25">
      <c r="B28" s="13" t="s">
        <v>104</v>
      </c>
      <c r="C28" s="19">
        <v>-1863.692511</v>
      </c>
      <c r="D28" s="16">
        <f t="shared" si="3"/>
        <v>-1169484.7557313545</v>
      </c>
      <c r="F28" s="1" t="s">
        <v>110</v>
      </c>
      <c r="G28" s="22">
        <f>(D28-D26+$N$7)*$N$11</f>
        <v>-10.020915946981773</v>
      </c>
      <c r="H28" s="21"/>
      <c r="I28" s="22"/>
    </row>
    <row r="29" spans="1:14" ht="17.25" x14ac:dyDescent="0.25">
      <c r="B29" s="20" t="s">
        <v>105</v>
      </c>
      <c r="C29" s="19">
        <v>-1863.4204299999999</v>
      </c>
      <c r="D29" s="16">
        <f t="shared" si="3"/>
        <v>-1169314.022319085</v>
      </c>
      <c r="F29" s="1" t="s">
        <v>111</v>
      </c>
      <c r="G29" s="21"/>
      <c r="H29" s="22">
        <f>-(D27-D28)/$N$9-$N$14</f>
        <v>0.34065434113279647</v>
      </c>
      <c r="I29" s="22">
        <f t="shared" si="2"/>
        <v>0.14365434113279646</v>
      </c>
    </row>
    <row r="30" spans="1:14" ht="17.25" x14ac:dyDescent="0.25">
      <c r="B30" s="13" t="s">
        <v>106</v>
      </c>
      <c r="C30" s="19">
        <v>-1863.2643430000001</v>
      </c>
      <c r="D30" s="16">
        <f t="shared" si="3"/>
        <v>-1169216.0762437584</v>
      </c>
      <c r="F30" s="1" t="s">
        <v>112</v>
      </c>
      <c r="G30" s="22">
        <f>(D29-D27+$N$7)*$N$11</f>
        <v>5.7843755346744423</v>
      </c>
      <c r="H30" s="21"/>
      <c r="I30" s="22"/>
    </row>
    <row r="31" spans="1:14" ht="17.25" x14ac:dyDescent="0.25">
      <c r="B31" s="1"/>
      <c r="F31" s="1" t="s">
        <v>113</v>
      </c>
      <c r="G31" s="22">
        <f>(D30-D28+$N$7)*$N$11</f>
        <v>-1.1810893617710823</v>
      </c>
      <c r="H31" s="21"/>
      <c r="I31" s="22"/>
    </row>
    <row r="32" spans="1:14" ht="17.25" x14ac:dyDescent="0.25">
      <c r="B32" s="1"/>
      <c r="F32" s="1" t="s">
        <v>114</v>
      </c>
      <c r="G32" s="21"/>
      <c r="H32" s="22">
        <f>-(D29-D30)/$N$9-$N$14</f>
        <v>-7.1220394272499377E-2</v>
      </c>
      <c r="I32" s="22">
        <f t="shared" si="2"/>
        <v>-0.26822039427249939</v>
      </c>
    </row>
    <row r="33" spans="1:9" x14ac:dyDescent="0.25">
      <c r="B33" s="1"/>
      <c r="F33" s="1"/>
      <c r="G33" s="21"/>
      <c r="H33" s="21"/>
      <c r="I33" s="22"/>
    </row>
    <row r="34" spans="1:9" ht="18.75" x14ac:dyDescent="0.35">
      <c r="B34" s="1"/>
      <c r="E34" t="s">
        <v>98</v>
      </c>
      <c r="F34" s="1" t="s">
        <v>115</v>
      </c>
      <c r="H34" s="22">
        <f>-(D24-D27-$N$7)/$N$9-$N$14</f>
        <v>0.56257812010318897</v>
      </c>
      <c r="I34" s="22">
        <f t="shared" si="2"/>
        <v>0.36557812010318896</v>
      </c>
    </row>
    <row r="35" spans="1:9" ht="17.25" x14ac:dyDescent="0.25">
      <c r="B35" s="1"/>
      <c r="E35" t="s">
        <v>78</v>
      </c>
      <c r="F35" s="1" t="s">
        <v>116</v>
      </c>
      <c r="H35" s="22">
        <f>-(D27-D30-$N$7)/$N$9-$N$14</f>
        <v>0.27081537480368389</v>
      </c>
      <c r="I35" s="22">
        <f t="shared" si="2"/>
        <v>7.3815374803683886E-2</v>
      </c>
    </row>
    <row r="36" spans="1:9" ht="17.25" x14ac:dyDescent="0.25">
      <c r="B36" s="1"/>
      <c r="F36" s="1" t="s">
        <v>117</v>
      </c>
      <c r="H36" s="22">
        <f>-(D24-D30-(2*$N$7))/(2*$N$9)-$N$14</f>
        <v>0.41669674745343599</v>
      </c>
      <c r="I36" s="22">
        <f t="shared" si="2"/>
        <v>0.21969674745343598</v>
      </c>
    </row>
    <row r="37" spans="1:9" x14ac:dyDescent="0.25">
      <c r="B37" s="1"/>
      <c r="F37" s="1"/>
    </row>
    <row r="38" spans="1:9" ht="17.25" x14ac:dyDescent="0.25">
      <c r="B38" s="1"/>
      <c r="F38" s="1" t="s">
        <v>127</v>
      </c>
      <c r="G38" s="35">
        <f>D8-D27</f>
        <v>-0.12675691884942353</v>
      </c>
    </row>
    <row r="39" spans="1:9" ht="17.25" x14ac:dyDescent="0.25">
      <c r="B39" s="1"/>
      <c r="F39" s="1" t="s">
        <v>128</v>
      </c>
      <c r="G39" s="36">
        <f>EXP(-(G38/($N$5*$N$6)))</f>
        <v>1.2387267554128418</v>
      </c>
    </row>
    <row r="40" spans="1:9" x14ac:dyDescent="0.25">
      <c r="B40" s="1"/>
      <c r="F40" s="1"/>
    </row>
    <row r="41" spans="1:9" x14ac:dyDescent="0.25">
      <c r="B41" s="1"/>
      <c r="F41" s="1"/>
    </row>
    <row r="42" spans="1:9" x14ac:dyDescent="0.25">
      <c r="B42" s="1"/>
      <c r="F42" s="1"/>
    </row>
    <row r="43" spans="1:9" x14ac:dyDescent="0.25">
      <c r="B43" s="1"/>
      <c r="F43" s="1"/>
    </row>
    <row r="44" spans="1:9" x14ac:dyDescent="0.25">
      <c r="B44" s="1"/>
      <c r="F44" s="1"/>
    </row>
    <row r="45" spans="1:9" x14ac:dyDescent="0.25">
      <c r="B45" s="1"/>
      <c r="F45" s="1"/>
    </row>
    <row r="46" spans="1:9" x14ac:dyDescent="0.25">
      <c r="B46" s="1"/>
      <c r="F46" s="1"/>
    </row>
    <row r="47" spans="1:9" x14ac:dyDescent="0.25">
      <c r="B47" s="1"/>
      <c r="F47" s="1"/>
    </row>
    <row r="48" spans="1:9" x14ac:dyDescent="0.25">
      <c r="A48" s="38" t="s">
        <v>38</v>
      </c>
      <c r="B48" s="38"/>
      <c r="C48" s="38"/>
      <c r="D48" s="38"/>
      <c r="E48" s="38"/>
      <c r="F48" s="38"/>
      <c r="G48" s="38"/>
      <c r="H48" s="38"/>
      <c r="I48" s="38"/>
    </row>
    <row r="49" spans="1:9" x14ac:dyDescent="0.25">
      <c r="A49" s="37"/>
      <c r="B49" s="37"/>
      <c r="C49" s="37"/>
      <c r="D49" s="37"/>
      <c r="E49" s="37"/>
      <c r="F49" s="37"/>
      <c r="G49" s="37"/>
      <c r="H49" s="37"/>
      <c r="I49" s="37"/>
    </row>
    <row r="50" spans="1:9" x14ac:dyDescent="0.25">
      <c r="B50" s="1"/>
      <c r="C50" s="37" t="s">
        <v>3</v>
      </c>
      <c r="D50" s="37"/>
      <c r="E50" s="7"/>
      <c r="F50" s="1"/>
    </row>
    <row r="51" spans="1:9" ht="18" x14ac:dyDescent="0.35">
      <c r="B51" s="3" t="s">
        <v>0</v>
      </c>
      <c r="C51" s="14" t="s">
        <v>4</v>
      </c>
      <c r="D51" s="14" t="s">
        <v>5</v>
      </c>
      <c r="E51" s="7"/>
      <c r="F51" s="3" t="s">
        <v>2</v>
      </c>
      <c r="G51" s="5" t="s">
        <v>6</v>
      </c>
      <c r="H51" s="6" t="s">
        <v>7</v>
      </c>
      <c r="I51" s="6" t="s">
        <v>8</v>
      </c>
    </row>
    <row r="52" spans="1:9" x14ac:dyDescent="0.25">
      <c r="B52" s="13" t="s">
        <v>100</v>
      </c>
      <c r="C52" s="29">
        <v>-1405.8717340000001</v>
      </c>
      <c r="D52" s="16">
        <f>C52*627.5095</f>
        <v>-882197.86886647309</v>
      </c>
      <c r="F52" s="1"/>
    </row>
    <row r="53" spans="1:9" ht="17.25" x14ac:dyDescent="0.25">
      <c r="A53" s="2"/>
      <c r="B53" s="13" t="s">
        <v>101</v>
      </c>
      <c r="C53" s="28">
        <v>-1405.6924529999999</v>
      </c>
      <c r="D53" s="16">
        <f>C53*627.5095</f>
        <v>-882085.36833580339</v>
      </c>
      <c r="F53" s="1" t="s">
        <v>107</v>
      </c>
      <c r="G53" s="21"/>
      <c r="H53" s="22">
        <f>-(D52-D53)/$N$9-$N$14</f>
        <v>0.55992539147023646</v>
      </c>
      <c r="I53" s="22">
        <f>H53-$N$15</f>
        <v>0.36292539147023645</v>
      </c>
    </row>
    <row r="54" spans="1:9" ht="17.25" x14ac:dyDescent="0.25">
      <c r="A54" s="2"/>
      <c r="B54" s="13" t="s">
        <v>102</v>
      </c>
      <c r="C54" s="28">
        <v>-1405.4850730000001</v>
      </c>
      <c r="D54" s="16">
        <f>C54*627.5095</f>
        <v>-881955.23541569349</v>
      </c>
      <c r="F54" s="1" t="s">
        <v>108</v>
      </c>
      <c r="G54" s="21"/>
      <c r="H54" s="22">
        <f>-(D53-D54)/$N$9-$N$14</f>
        <v>1.3245440615176483</v>
      </c>
      <c r="I54" s="22">
        <f t="shared" ref="I54:I64" si="4">H54-$N$15</f>
        <v>1.1275440615176482</v>
      </c>
    </row>
    <row r="55" spans="1:9" ht="17.25" x14ac:dyDescent="0.25">
      <c r="A55" s="2" t="s">
        <v>33</v>
      </c>
      <c r="B55" s="13" t="s">
        <v>103</v>
      </c>
      <c r="C55" s="28">
        <v>-1405.258045</v>
      </c>
      <c r="D55" s="16">
        <f t="shared" ref="D55:D58" si="5">C55*627.5095</f>
        <v>-881812.77318892756</v>
      </c>
      <c r="F55" s="1" t="s">
        <v>109</v>
      </c>
      <c r="G55" s="22">
        <f>(D55-D53+$N$7)*$N$11</f>
        <v>1.6905082169220345</v>
      </c>
      <c r="H55" s="21"/>
      <c r="I55" s="22"/>
    </row>
    <row r="56" spans="1:9" ht="17.25" x14ac:dyDescent="0.25">
      <c r="A56" s="2"/>
      <c r="B56" s="13" t="s">
        <v>104</v>
      </c>
      <c r="C56" s="27">
        <v>-1405.070367</v>
      </c>
      <c r="D56" s="16">
        <f t="shared" si="5"/>
        <v>-881695.00346098654</v>
      </c>
      <c r="F56" s="1" t="s">
        <v>110</v>
      </c>
      <c r="G56" s="22">
        <f>(D56-D54+$N$7)*$N$11</f>
        <v>-7.3761929846510865</v>
      </c>
      <c r="H56" s="21"/>
      <c r="I56" s="22"/>
    </row>
    <row r="57" spans="1:9" ht="17.25" x14ac:dyDescent="0.25">
      <c r="A57" s="2"/>
      <c r="B57" s="20" t="s">
        <v>105</v>
      </c>
      <c r="C57" s="28">
        <v>-1404.8108400000001</v>
      </c>
      <c r="D57" s="16">
        <f t="shared" si="5"/>
        <v>-881532.14780298003</v>
      </c>
      <c r="F57" s="1" t="s">
        <v>111</v>
      </c>
      <c r="G57" s="21"/>
      <c r="H57" s="22">
        <f>-(D55-D56)/$N$9-$N$14</f>
        <v>0.78842117325179117</v>
      </c>
      <c r="I57" s="22">
        <f t="shared" si="4"/>
        <v>0.59142117325179111</v>
      </c>
    </row>
    <row r="58" spans="1:9" ht="17.25" x14ac:dyDescent="0.25">
      <c r="A58" s="2"/>
      <c r="B58" s="13" t="s">
        <v>106</v>
      </c>
      <c r="C58" s="28">
        <v>-1404.65681</v>
      </c>
      <c r="D58" s="16">
        <f t="shared" si="5"/>
        <v>-881435.49251469492</v>
      </c>
      <c r="F58" s="1" t="s">
        <v>112</v>
      </c>
      <c r="G58" s="22">
        <f>(D57-D55+$N$7)*$N$11</f>
        <v>7.579584213293475</v>
      </c>
      <c r="H58" s="21"/>
      <c r="I58" s="22"/>
    </row>
    <row r="59" spans="1:9" ht="17.25" x14ac:dyDescent="0.25">
      <c r="B59" s="1"/>
      <c r="F59" s="1" t="s">
        <v>113</v>
      </c>
      <c r="G59" s="22">
        <f>(D58-D56+$N$7)*$N$11</f>
        <v>-7.9049535002489781</v>
      </c>
      <c r="H59" s="21"/>
      <c r="I59" s="22"/>
    </row>
    <row r="60" spans="1:9" ht="17.25" x14ac:dyDescent="0.25">
      <c r="B60" s="1"/>
      <c r="F60" s="1" t="s">
        <v>114</v>
      </c>
      <c r="G60" s="21"/>
      <c r="H60" s="22">
        <f>-(D57-D58)/$N$9-$N$14</f>
        <v>-0.12719464973414762</v>
      </c>
      <c r="I60" s="22">
        <f t="shared" si="4"/>
        <v>-0.32419464973414763</v>
      </c>
    </row>
    <row r="61" spans="1:9" x14ac:dyDescent="0.25">
      <c r="B61" s="1"/>
      <c r="F61" s="1"/>
      <c r="G61" s="21"/>
      <c r="H61" s="21"/>
      <c r="I61" s="22"/>
    </row>
    <row r="62" spans="1:9" ht="18.75" x14ac:dyDescent="0.35">
      <c r="B62" s="1"/>
      <c r="E62" t="s">
        <v>59</v>
      </c>
      <c r="F62" s="1" t="s">
        <v>115</v>
      </c>
      <c r="H62" s="22">
        <f>-(D52-D55-$N$7)/$N$9-$N$14</f>
        <v>0.65988679173521447</v>
      </c>
      <c r="I62" s="22">
        <f t="shared" si="4"/>
        <v>0.46288679173521446</v>
      </c>
    </row>
    <row r="63" spans="1:9" ht="17.25" x14ac:dyDescent="0.25">
      <c r="B63" s="1"/>
      <c r="F63" s="1" t="s">
        <v>116</v>
      </c>
      <c r="H63" s="22">
        <f>-(D55-D58-$N$7)/$N$9-$N$14</f>
        <v>0.3209935600615097</v>
      </c>
      <c r="I63" s="22">
        <f t="shared" si="4"/>
        <v>0.12399356006150969</v>
      </c>
    </row>
    <row r="64" spans="1:9" ht="17.25" x14ac:dyDescent="0.25">
      <c r="B64" s="1"/>
      <c r="F64" s="1" t="s">
        <v>117</v>
      </c>
      <c r="H64" s="22">
        <f>-(D52-D58-(2*$N$7))/(2*$N$9)-$N$14</f>
        <v>0.49044017589836209</v>
      </c>
      <c r="I64" s="22">
        <f t="shared" si="4"/>
        <v>0.29344017589836208</v>
      </c>
    </row>
    <row r="65" spans="1:9" x14ac:dyDescent="0.25">
      <c r="B65" s="1"/>
      <c r="F65" s="1"/>
      <c r="G65" s="21"/>
      <c r="H65" s="21"/>
      <c r="I65" s="21"/>
    </row>
    <row r="66" spans="1:9" x14ac:dyDescent="0.25">
      <c r="B66" s="1"/>
      <c r="F66" s="1"/>
      <c r="G66" s="21"/>
      <c r="H66" s="21"/>
      <c r="I66" s="21"/>
    </row>
    <row r="67" spans="1:9" x14ac:dyDescent="0.25">
      <c r="A67" s="38" t="s">
        <v>39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7"/>
      <c r="B68" s="37"/>
      <c r="C68" s="37"/>
      <c r="D68" s="37"/>
      <c r="E68" s="37"/>
      <c r="F68" s="37"/>
      <c r="G68" s="37"/>
      <c r="H68" s="37"/>
      <c r="I68" s="37"/>
    </row>
    <row r="69" spans="1:9" x14ac:dyDescent="0.25">
      <c r="B69" s="1"/>
      <c r="C69" s="37" t="s">
        <v>3</v>
      </c>
      <c r="D69" s="37"/>
      <c r="E69" s="7"/>
      <c r="F69" s="1"/>
    </row>
    <row r="70" spans="1:9" ht="18" x14ac:dyDescent="0.35">
      <c r="B70" s="3" t="s">
        <v>0</v>
      </c>
      <c r="C70" s="14" t="s">
        <v>4</v>
      </c>
      <c r="D70" s="14" t="s">
        <v>5</v>
      </c>
      <c r="E70" s="7"/>
      <c r="F70" s="3" t="s">
        <v>2</v>
      </c>
      <c r="G70" s="5" t="s">
        <v>6</v>
      </c>
      <c r="H70" s="6" t="s">
        <v>7</v>
      </c>
      <c r="I70" s="6" t="s">
        <v>8</v>
      </c>
    </row>
    <row r="71" spans="1:9" x14ac:dyDescent="0.25">
      <c r="B71" s="13" t="s">
        <v>100</v>
      </c>
      <c r="C71" s="29">
        <v>-1405.8717340000001</v>
      </c>
      <c r="D71" s="16">
        <f>C71*627.5095</f>
        <v>-882197.86886647309</v>
      </c>
      <c r="F71" s="1"/>
    </row>
    <row r="72" spans="1:9" ht="17.25" x14ac:dyDescent="0.25">
      <c r="B72" s="13" t="s">
        <v>101</v>
      </c>
      <c r="C72" s="28">
        <v>-1405.6924529999999</v>
      </c>
      <c r="D72" s="16">
        <f>C72*627.5095</f>
        <v>-882085.36833580339</v>
      </c>
      <c r="F72" s="1" t="s">
        <v>107</v>
      </c>
      <c r="G72" s="21"/>
      <c r="H72" s="22">
        <f>-(D71-D72)/$N$9-$N$14</f>
        <v>0.55992539147023646</v>
      </c>
      <c r="I72" s="22">
        <f>H72-$N$15</f>
        <v>0.36292539147023645</v>
      </c>
    </row>
    <row r="73" spans="1:9" ht="17.25" x14ac:dyDescent="0.25">
      <c r="B73" s="13" t="s">
        <v>102</v>
      </c>
      <c r="C73" s="34">
        <v>-1405.4850730000001</v>
      </c>
      <c r="D73" s="16">
        <f>C73*627.5095</f>
        <v>-881955.23541569349</v>
      </c>
      <c r="F73" s="1" t="s">
        <v>108</v>
      </c>
      <c r="G73" s="21"/>
      <c r="H73" s="22">
        <f>-(D72-D73)/$N$9-$N$14</f>
        <v>1.3245440615176483</v>
      </c>
      <c r="I73" s="22">
        <f t="shared" ref="I73:I83" si="6">H73-$N$15</f>
        <v>1.1275440615176482</v>
      </c>
    </row>
    <row r="74" spans="1:9" ht="17.25" x14ac:dyDescent="0.25">
      <c r="A74" s="2" t="s">
        <v>34</v>
      </c>
      <c r="B74" s="13" t="s">
        <v>103</v>
      </c>
      <c r="C74" s="26">
        <v>-1405.2582070000001</v>
      </c>
      <c r="D74" s="16">
        <f t="shared" ref="D74:D77" si="7">C74*627.5095</f>
        <v>-881812.87484546658</v>
      </c>
      <c r="F74" s="1" t="s">
        <v>109</v>
      </c>
      <c r="G74" s="22">
        <f>(D74-D72+$N$7)*$N$11</f>
        <v>1.6159571259208068</v>
      </c>
      <c r="H74" s="21"/>
      <c r="I74" s="22"/>
    </row>
    <row r="75" spans="1:9" ht="17.25" x14ac:dyDescent="0.25">
      <c r="B75" s="13" t="s">
        <v>104</v>
      </c>
      <c r="C75" s="25">
        <v>-1405.0803780000001</v>
      </c>
      <c r="D75" s="16">
        <f t="shared" si="7"/>
        <v>-881701.28545859107</v>
      </c>
      <c r="F75" s="1" t="s">
        <v>110</v>
      </c>
      <c r="G75" s="22">
        <f>(D75-D73+$N$7)*$N$11</f>
        <v>-11.983174292652581</v>
      </c>
      <c r="H75" s="21"/>
      <c r="I75" s="22"/>
    </row>
    <row r="76" spans="1:9" ht="17.25" x14ac:dyDescent="0.25">
      <c r="B76" s="20" t="s">
        <v>105</v>
      </c>
      <c r="C76" s="26">
        <v>-1404.8108400000001</v>
      </c>
      <c r="D76" s="16">
        <f t="shared" si="7"/>
        <v>-881532.14780298003</v>
      </c>
      <c r="F76" s="1" t="s">
        <v>111</v>
      </c>
      <c r="G76" s="21"/>
      <c r="H76" s="22">
        <f>-(D74-D75)/$N$9-$N$14</f>
        <v>0.5204141523101482</v>
      </c>
      <c r="I76" s="22">
        <f t="shared" si="6"/>
        <v>0.3234141523101482</v>
      </c>
    </row>
    <row r="77" spans="1:9" ht="17.25" x14ac:dyDescent="0.25">
      <c r="B77" s="13" t="s">
        <v>106</v>
      </c>
      <c r="C77" s="28">
        <v>-1404.65681</v>
      </c>
      <c r="D77" s="16">
        <f t="shared" si="7"/>
        <v>-881435.49251469492</v>
      </c>
      <c r="F77" s="1" t="s">
        <v>112</v>
      </c>
      <c r="G77" s="22">
        <f>(D76-D74+$N$7)*$N$11</f>
        <v>7.6541353042947025</v>
      </c>
      <c r="H77" s="21"/>
      <c r="I77" s="22"/>
    </row>
    <row r="78" spans="1:9" ht="17.25" x14ac:dyDescent="0.25">
      <c r="B78" s="1"/>
      <c r="F78" s="1" t="s">
        <v>113</v>
      </c>
      <c r="G78" s="22">
        <f>(D77-D75+$N$7)*$N$11</f>
        <v>-3.2979721922474838</v>
      </c>
      <c r="H78" s="21"/>
      <c r="I78" s="22"/>
    </row>
    <row r="79" spans="1:9" ht="17.25" x14ac:dyDescent="0.25">
      <c r="B79" s="1"/>
      <c r="F79" s="1" t="s">
        <v>114</v>
      </c>
      <c r="G79" s="21"/>
      <c r="H79" s="22">
        <f>-(D76-D77)/$N$9-$N$14</f>
        <v>-0.12719464973414762</v>
      </c>
      <c r="I79" s="22">
        <f t="shared" si="6"/>
        <v>-0.32419464973414763</v>
      </c>
    </row>
    <row r="80" spans="1:9" x14ac:dyDescent="0.25">
      <c r="B80" s="1"/>
      <c r="F80" s="1"/>
      <c r="G80" s="21"/>
      <c r="H80" s="21"/>
      <c r="I80" s="22"/>
    </row>
    <row r="81" spans="2:9" ht="17.25" x14ac:dyDescent="0.25">
      <c r="B81" s="1"/>
      <c r="F81" s="1" t="s">
        <v>115</v>
      </c>
      <c r="H81" s="22">
        <f>-(D71-D74-$N$7)/$N$9-$N$14</f>
        <v>0.65547851298615711</v>
      </c>
      <c r="I81" s="22">
        <f t="shared" si="6"/>
        <v>0.45847851298615711</v>
      </c>
    </row>
    <row r="82" spans="2:9" ht="17.25" x14ac:dyDescent="0.25">
      <c r="B82" s="1"/>
      <c r="F82" s="1" t="s">
        <v>116</v>
      </c>
      <c r="H82" s="22">
        <f>-(D74-D77-$N$7)/$N$9-$N$14</f>
        <v>0.32540183881056706</v>
      </c>
      <c r="I82" s="22">
        <f t="shared" si="6"/>
        <v>0.12840183881056705</v>
      </c>
    </row>
    <row r="83" spans="2:9" ht="18.75" x14ac:dyDescent="0.35">
      <c r="B83" s="1"/>
      <c r="E83" t="s">
        <v>59</v>
      </c>
      <c r="F83" s="1" t="s">
        <v>117</v>
      </c>
      <c r="H83" s="22">
        <f>-(D71-D77-(2*$N$7))/(2*$N$9)-$N$14</f>
        <v>0.49044017589836209</v>
      </c>
      <c r="I83" s="22">
        <f t="shared" si="6"/>
        <v>0.29344017589836208</v>
      </c>
    </row>
    <row r="84" spans="2:9" x14ac:dyDescent="0.25">
      <c r="B84" s="1"/>
      <c r="F84" s="1"/>
    </row>
    <row r="85" spans="2:9" ht="17.25" x14ac:dyDescent="0.25">
      <c r="B85" s="1"/>
      <c r="F85" s="1" t="s">
        <v>127</v>
      </c>
      <c r="G85" s="35">
        <f>D55-D74</f>
        <v>0.10165653901640326</v>
      </c>
    </row>
    <row r="86" spans="2:9" ht="17.25" x14ac:dyDescent="0.25">
      <c r="B86" s="1"/>
      <c r="F86" s="1" t="s">
        <v>128</v>
      </c>
      <c r="G86" s="36">
        <f>EXP(-(G85/($N$5*$N$6)))</f>
        <v>0.84223924800590244</v>
      </c>
    </row>
    <row r="87" spans="2:9" x14ac:dyDescent="0.25">
      <c r="B87" s="1"/>
      <c r="F87" s="1"/>
    </row>
    <row r="88" spans="2:9" x14ac:dyDescent="0.25">
      <c r="B88" s="1"/>
      <c r="F88" s="1"/>
    </row>
  </sheetData>
  <mergeCells count="9">
    <mergeCell ref="A67:I68"/>
    <mergeCell ref="C69:D69"/>
    <mergeCell ref="A1:I2"/>
    <mergeCell ref="C3:D3"/>
    <mergeCell ref="M3:N4"/>
    <mergeCell ref="A20:I21"/>
    <mergeCell ref="C22:D22"/>
    <mergeCell ref="A48:I49"/>
    <mergeCell ref="C50:D50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4097" r:id="rId4">
          <objectPr defaultSize="0" autoPict="0" r:id="rId5">
            <anchor moveWithCells="1">
              <from>
                <xdr:col>9</xdr:col>
                <xdr:colOff>142875</xdr:colOff>
                <xdr:row>0</xdr:row>
                <xdr:rowOff>57150</xdr:rowOff>
              </from>
              <to>
                <xdr:col>11</xdr:col>
                <xdr:colOff>676275</xdr:colOff>
                <xdr:row>18</xdr:row>
                <xdr:rowOff>95250</xdr:rowOff>
              </to>
            </anchor>
          </objectPr>
        </oleObject>
      </mc:Choice>
      <mc:Fallback>
        <oleObject progId="ChemDraw.Document.6.0" shapeId="4097" r:id="rId4"/>
      </mc:Fallback>
    </mc:AlternateContent>
    <mc:AlternateContent xmlns:mc="http://schemas.openxmlformats.org/markup-compatibility/2006">
      <mc:Choice Requires="x14">
        <oleObject progId="ChemDraw.Document.6.0" shapeId="4098" r:id="rId6">
          <objectPr defaultSize="0" autoPict="0" r:id="rId7">
            <anchor moveWithCells="1">
              <from>
                <xdr:col>9</xdr:col>
                <xdr:colOff>142875</xdr:colOff>
                <xdr:row>20</xdr:row>
                <xdr:rowOff>142875</xdr:rowOff>
              </from>
              <to>
                <xdr:col>11</xdr:col>
                <xdr:colOff>676275</xdr:colOff>
                <xdr:row>40</xdr:row>
                <xdr:rowOff>95250</xdr:rowOff>
              </to>
            </anchor>
          </objectPr>
        </oleObject>
      </mc:Choice>
      <mc:Fallback>
        <oleObject progId="ChemDraw.Document.6.0" shapeId="4098" r:id="rId6"/>
      </mc:Fallback>
    </mc:AlternateContent>
    <mc:AlternateContent xmlns:mc="http://schemas.openxmlformats.org/markup-compatibility/2006">
      <mc:Choice Requires="x14">
        <oleObject progId="ChemDraw.Document.6.0" shapeId="4099" r:id="rId8">
          <objectPr defaultSize="0" autoPict="0" r:id="rId9">
            <anchor moveWithCells="1">
              <from>
                <xdr:col>9</xdr:col>
                <xdr:colOff>161925</xdr:colOff>
                <xdr:row>47</xdr:row>
                <xdr:rowOff>38100</xdr:rowOff>
              </from>
              <to>
                <xdr:col>11</xdr:col>
                <xdr:colOff>695325</xdr:colOff>
                <xdr:row>67</xdr:row>
                <xdr:rowOff>47625</xdr:rowOff>
              </to>
            </anchor>
          </objectPr>
        </oleObject>
      </mc:Choice>
      <mc:Fallback>
        <oleObject progId="ChemDraw.Document.6.0" shapeId="4099" r:id="rId8"/>
      </mc:Fallback>
    </mc:AlternateContent>
    <mc:AlternateContent xmlns:mc="http://schemas.openxmlformats.org/markup-compatibility/2006">
      <mc:Choice Requires="x14">
        <oleObject progId="ChemDraw.Document.6.0" shapeId="4100" r:id="rId10">
          <objectPr defaultSize="0" autoPict="0" r:id="rId11">
            <anchor moveWithCells="1">
              <from>
                <xdr:col>9</xdr:col>
                <xdr:colOff>161925</xdr:colOff>
                <xdr:row>68</xdr:row>
                <xdr:rowOff>123825</xdr:rowOff>
              </from>
              <to>
                <xdr:col>11</xdr:col>
                <xdr:colOff>695325</xdr:colOff>
                <xdr:row>88</xdr:row>
                <xdr:rowOff>76200</xdr:rowOff>
              </to>
            </anchor>
          </objectPr>
        </oleObject>
      </mc:Choice>
      <mc:Fallback>
        <oleObject progId="ChemDraw.Document.6.0" shapeId="4100" r:id="rId10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tabSelected="1" topLeftCell="A28" workbookViewId="0">
      <selection activeCell="F19" sqref="F19"/>
    </sheetView>
  </sheetViews>
  <sheetFormatPr baseColWidth="10" defaultRowHeight="15" x14ac:dyDescent="0.25"/>
  <cols>
    <col min="1" max="1" width="14.5703125" customWidth="1"/>
    <col min="2" max="2" width="12.5703125" customWidth="1"/>
    <col min="3" max="3" width="13.7109375" customWidth="1"/>
    <col min="5" max="5" width="12.7109375" customWidth="1"/>
    <col min="6" max="6" width="28.28515625" customWidth="1"/>
    <col min="9" max="9" width="15.85546875" customWidth="1"/>
  </cols>
  <sheetData>
    <row r="1" spans="1:14" x14ac:dyDescent="0.25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7"/>
      <c r="K1" s="7"/>
    </row>
    <row r="2" spans="1:14" x14ac:dyDescent="0.25">
      <c r="A2" s="37"/>
      <c r="B2" s="37"/>
      <c r="C2" s="37"/>
      <c r="D2" s="37"/>
      <c r="E2" s="37"/>
      <c r="F2" s="37"/>
      <c r="G2" s="37"/>
      <c r="H2" s="37"/>
      <c r="I2" s="37"/>
      <c r="J2" s="7"/>
      <c r="K2" s="7"/>
    </row>
    <row r="3" spans="1:14" x14ac:dyDescent="0.25">
      <c r="B3" s="1"/>
      <c r="C3" s="37" t="s">
        <v>3</v>
      </c>
      <c r="D3" s="37"/>
      <c r="E3" s="7"/>
      <c r="F3" s="1"/>
      <c r="M3" s="38" t="s">
        <v>19</v>
      </c>
      <c r="N3" s="38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37"/>
      <c r="N4" s="37"/>
    </row>
    <row r="5" spans="1:14" x14ac:dyDescent="0.25">
      <c r="B5" s="13" t="s">
        <v>118</v>
      </c>
      <c r="C5" s="15">
        <v>-1864.02136</v>
      </c>
      <c r="D5" s="16">
        <f>C5*627.5095</f>
        <v>-1169691.1116029199</v>
      </c>
      <c r="F5" s="1"/>
      <c r="M5" s="31" t="s">
        <v>9</v>
      </c>
      <c r="N5" s="30">
        <v>1.9858779999999999E-3</v>
      </c>
    </row>
    <row r="6" spans="1:14" ht="17.25" x14ac:dyDescent="0.25">
      <c r="A6" s="2"/>
      <c r="B6" s="13" t="s">
        <v>103</v>
      </c>
      <c r="C6" s="19">
        <v>-1863.863936</v>
      </c>
      <c r="D6" s="16">
        <f>C6*627.5095</f>
        <v>-1169592.3265473919</v>
      </c>
      <c r="F6" s="1" t="s">
        <v>120</v>
      </c>
      <c r="G6" s="21"/>
      <c r="H6" s="22">
        <f>-(D5-D6)/$N$9-$N$14</f>
        <v>-3.4838488804419754E-2</v>
      </c>
      <c r="I6" s="22">
        <f>H6-$N$15</f>
        <v>-0.23183848880441976</v>
      </c>
      <c r="J6" s="12"/>
      <c r="K6" s="12"/>
      <c r="M6" s="31" t="s">
        <v>10</v>
      </c>
      <c r="N6" s="30">
        <v>298.14999999999998</v>
      </c>
    </row>
    <row r="7" spans="1:14" ht="17.25" x14ac:dyDescent="0.25">
      <c r="A7" s="2"/>
      <c r="B7" s="13" t="s">
        <v>119</v>
      </c>
      <c r="C7" s="18">
        <v>-1863.681675</v>
      </c>
      <c r="D7" s="16">
        <f>C7*627.5095</f>
        <v>-1169477.9560384126</v>
      </c>
      <c r="F7" s="1" t="s">
        <v>121</v>
      </c>
      <c r="G7" s="21"/>
      <c r="H7" s="22">
        <f>-(D6-D7)/$N$9-$N$14</f>
        <v>0.64101595114508125</v>
      </c>
      <c r="I7" s="22">
        <f t="shared" ref="I7:I16" si="0">H7-$N$15</f>
        <v>0.44401595114508124</v>
      </c>
      <c r="J7" s="12"/>
      <c r="K7" s="12"/>
      <c r="M7" s="31" t="s">
        <v>99</v>
      </c>
      <c r="N7" s="30">
        <v>-270.29000000000002</v>
      </c>
    </row>
    <row r="8" spans="1:14" ht="17.25" x14ac:dyDescent="0.25">
      <c r="A8" s="2" t="s">
        <v>33</v>
      </c>
      <c r="B8" s="20" t="s">
        <v>105</v>
      </c>
      <c r="C8" s="19">
        <v>-1863.4204299999999</v>
      </c>
      <c r="D8" s="16">
        <f>C8*627.5095</f>
        <v>-1169314.022319085</v>
      </c>
      <c r="F8" s="1" t="s">
        <v>112</v>
      </c>
      <c r="G8" s="22">
        <f>(D8-D6+$N$7)*$N$11</f>
        <v>5.8773343023406701</v>
      </c>
      <c r="H8" s="22"/>
      <c r="I8" s="22"/>
      <c r="M8" s="31" t="s">
        <v>12</v>
      </c>
      <c r="N8" s="30">
        <v>4.2809999999999997</v>
      </c>
    </row>
    <row r="9" spans="1:14" ht="17.25" x14ac:dyDescent="0.25">
      <c r="A9" s="2"/>
      <c r="B9" s="13" t="s">
        <v>106</v>
      </c>
      <c r="C9" s="19">
        <v>-1863.2643430000001</v>
      </c>
      <c r="D9" s="16">
        <f>C9*627.5095</f>
        <v>-1169216.0762437584</v>
      </c>
      <c r="F9" s="1" t="s">
        <v>122</v>
      </c>
      <c r="G9" s="22">
        <f>(D9-D7+$N$7)*$N$11</f>
        <v>-6.167729003368013</v>
      </c>
      <c r="H9" s="21"/>
      <c r="I9" s="22"/>
      <c r="M9" s="31" t="s">
        <v>13</v>
      </c>
      <c r="N9" s="30">
        <v>23.060369999999999</v>
      </c>
    </row>
    <row r="10" spans="1:14" x14ac:dyDescent="0.25">
      <c r="A10" s="2"/>
      <c r="I10" s="22"/>
      <c r="M10" s="31" t="s">
        <v>14</v>
      </c>
      <c r="N10" s="30">
        <v>-0.86699999999999999</v>
      </c>
    </row>
    <row r="11" spans="1:14" x14ac:dyDescent="0.25">
      <c r="A11" s="2"/>
      <c r="I11" s="22"/>
      <c r="M11" s="31" t="s">
        <v>15</v>
      </c>
      <c r="N11" s="11">
        <v>0.73336247449067871</v>
      </c>
    </row>
    <row r="12" spans="1:14" x14ac:dyDescent="0.25">
      <c r="B12" s="1"/>
      <c r="H12" s="21"/>
      <c r="I12" s="22"/>
      <c r="M12" s="31" t="s">
        <v>16</v>
      </c>
      <c r="N12" s="30">
        <v>1.89</v>
      </c>
    </row>
    <row r="13" spans="1:14" ht="17.25" x14ac:dyDescent="0.25">
      <c r="B13" s="1"/>
      <c r="F13" s="1" t="s">
        <v>114</v>
      </c>
      <c r="G13" s="21"/>
      <c r="H13" s="22">
        <f>-(D8-D9)/$N$9-$N$14</f>
        <v>-7.1220394272499377E-2</v>
      </c>
      <c r="I13" s="22">
        <f t="shared" si="0"/>
        <v>-0.26822039427249939</v>
      </c>
      <c r="M13" s="31" t="s">
        <v>17</v>
      </c>
      <c r="N13" s="10">
        <v>-3.7596968305365443E-2</v>
      </c>
    </row>
    <row r="14" spans="1:14" ht="30" x14ac:dyDescent="0.25">
      <c r="B14" s="1"/>
      <c r="F14" s="1"/>
      <c r="G14" s="21"/>
      <c r="H14" s="21"/>
      <c r="I14" s="22"/>
      <c r="M14" s="31" t="s">
        <v>18</v>
      </c>
      <c r="N14" s="11">
        <v>4.3185969683053651</v>
      </c>
    </row>
    <row r="15" spans="1:14" ht="31.5" x14ac:dyDescent="0.35">
      <c r="B15" s="1"/>
      <c r="E15" t="s">
        <v>58</v>
      </c>
      <c r="F15" s="1" t="s">
        <v>123</v>
      </c>
      <c r="H15" s="22">
        <f>-(D5-D8-$N$7)/$N$9-$N$14</f>
        <v>0.31269402290206116</v>
      </c>
      <c r="I15" s="22">
        <f t="shared" si="0"/>
        <v>0.11569402290206116</v>
      </c>
      <c r="M15" s="8" t="s">
        <v>129</v>
      </c>
      <c r="N15" s="11">
        <v>0.19700000000000001</v>
      </c>
    </row>
    <row r="16" spans="1:14" ht="17.25" x14ac:dyDescent="0.25">
      <c r="B16" s="1"/>
      <c r="F16" s="1" t="s">
        <v>124</v>
      </c>
      <c r="H16" s="22">
        <f>-(D5-D9-($N$7))/(2*$N$9)-$N$14</f>
        <v>0.12073681431478089</v>
      </c>
      <c r="I16" s="22">
        <f t="shared" si="0"/>
        <v>-7.6263185685219115E-2</v>
      </c>
      <c r="M16" s="31"/>
      <c r="N16" s="11"/>
    </row>
    <row r="17" spans="1:14" x14ac:dyDescent="0.25">
      <c r="B17" s="1"/>
      <c r="M17" s="31"/>
      <c r="N17" s="11"/>
    </row>
    <row r="18" spans="1:14" x14ac:dyDescent="0.25">
      <c r="B18" s="1"/>
      <c r="F18" s="1"/>
      <c r="G18" s="21"/>
      <c r="H18" s="21"/>
      <c r="I18" s="21"/>
    </row>
    <row r="19" spans="1:14" x14ac:dyDescent="0.25">
      <c r="B19" s="1"/>
      <c r="F19" s="1"/>
      <c r="G19" s="21"/>
      <c r="H19" s="21"/>
      <c r="I19" s="21"/>
    </row>
    <row r="20" spans="1:14" x14ac:dyDescent="0.25">
      <c r="B20" s="1"/>
      <c r="F20" s="1"/>
    </row>
    <row r="21" spans="1:14" x14ac:dyDescent="0.25">
      <c r="A21" s="38" t="s">
        <v>38</v>
      </c>
      <c r="B21" s="38"/>
      <c r="C21" s="38"/>
      <c r="D21" s="38"/>
      <c r="E21" s="38"/>
      <c r="F21" s="38"/>
      <c r="G21" s="38"/>
      <c r="H21" s="38"/>
      <c r="I21" s="38"/>
    </row>
    <row r="22" spans="1:14" x14ac:dyDescent="0.25">
      <c r="A22" s="37"/>
      <c r="B22" s="37"/>
      <c r="C22" s="37"/>
      <c r="D22" s="37"/>
      <c r="E22" s="37"/>
      <c r="F22" s="37"/>
      <c r="G22" s="37"/>
      <c r="H22" s="37"/>
      <c r="I22" s="37"/>
    </row>
    <row r="23" spans="1:14" x14ac:dyDescent="0.25">
      <c r="B23" s="1"/>
      <c r="C23" s="37" t="s">
        <v>3</v>
      </c>
      <c r="D23" s="37"/>
      <c r="E23" s="7"/>
      <c r="F23" s="1"/>
    </row>
    <row r="24" spans="1:14" ht="18" x14ac:dyDescent="0.35">
      <c r="B24" s="3" t="s">
        <v>0</v>
      </c>
      <c r="C24" s="14" t="s">
        <v>4</v>
      </c>
      <c r="D24" s="14" t="s">
        <v>5</v>
      </c>
      <c r="E24" s="7"/>
      <c r="F24" s="3" t="s">
        <v>2</v>
      </c>
      <c r="G24" s="5" t="s">
        <v>6</v>
      </c>
      <c r="H24" s="6" t="s">
        <v>7</v>
      </c>
      <c r="I24" s="6" t="s">
        <v>8</v>
      </c>
    </row>
    <row r="25" spans="1:14" x14ac:dyDescent="0.25">
      <c r="B25" s="13" t="s">
        <v>118</v>
      </c>
      <c r="C25" s="15">
        <v>-1405.414213</v>
      </c>
      <c r="D25" s="16">
        <f>C25*627.5095</f>
        <v>-881910.77009252354</v>
      </c>
      <c r="F25" s="1"/>
    </row>
    <row r="26" spans="1:14" ht="17.25" x14ac:dyDescent="0.25">
      <c r="A26" s="2"/>
      <c r="B26" s="13" t="s">
        <v>103</v>
      </c>
      <c r="C26" s="28">
        <v>-1405.258045</v>
      </c>
      <c r="D26" s="16">
        <f>C26*627.5095</f>
        <v>-881812.77318892756</v>
      </c>
      <c r="F26" s="1" t="s">
        <v>120</v>
      </c>
      <c r="G26" s="21"/>
      <c r="H26" s="22">
        <f>-(D25-D26)/$N$9-$N$14</f>
        <v>-6.90162549004949E-2</v>
      </c>
      <c r="I26" s="22">
        <f>H26-$N$15</f>
        <v>-0.26601625490049491</v>
      </c>
    </row>
    <row r="27" spans="1:14" ht="17.25" x14ac:dyDescent="0.25">
      <c r="A27" s="2"/>
      <c r="B27" s="13" t="s">
        <v>119</v>
      </c>
      <c r="C27" s="27">
        <v>-1405.070367</v>
      </c>
      <c r="D27" s="16">
        <f>C27*627.5095</f>
        <v>-881695.00346098654</v>
      </c>
      <c r="F27" s="1" t="s">
        <v>121</v>
      </c>
      <c r="G27" s="21"/>
      <c r="H27" s="22">
        <f>-(D26-D27)/$N$9-$N$14</f>
        <v>0.78842117325179117</v>
      </c>
      <c r="I27" s="22">
        <f t="shared" ref="I27:I36" si="1">H27-$N$15</f>
        <v>0.59142117325179111</v>
      </c>
    </row>
    <row r="28" spans="1:14" ht="17.25" x14ac:dyDescent="0.25">
      <c r="A28" s="2" t="s">
        <v>33</v>
      </c>
      <c r="B28" s="20" t="s">
        <v>105</v>
      </c>
      <c r="C28" s="28">
        <v>-1404.8108400000001</v>
      </c>
      <c r="D28" s="16">
        <f>C28*627.5095</f>
        <v>-881532.14780298003</v>
      </c>
      <c r="F28" s="1" t="s">
        <v>112</v>
      </c>
      <c r="G28" s="22">
        <f>(D28-D26+$N$7)*$N$11</f>
        <v>7.579584213293475</v>
      </c>
      <c r="H28" s="22"/>
      <c r="I28" s="22"/>
    </row>
    <row r="29" spans="1:14" ht="17.25" x14ac:dyDescent="0.25">
      <c r="A29" s="2"/>
      <c r="B29" s="13" t="s">
        <v>106</v>
      </c>
      <c r="C29" s="19">
        <v>-1404.65681</v>
      </c>
      <c r="D29" s="16">
        <f>C29*627.5095</f>
        <v>-881435.49251469492</v>
      </c>
      <c r="F29" s="1" t="s">
        <v>122</v>
      </c>
      <c r="G29" s="22">
        <f>(D29-D27+$N$7)*$N$11</f>
        <v>-7.9049535002489781</v>
      </c>
      <c r="H29" s="21"/>
      <c r="I29" s="22"/>
    </row>
    <row r="30" spans="1:14" x14ac:dyDescent="0.25">
      <c r="A30" s="2"/>
      <c r="I30" s="22"/>
    </row>
    <row r="31" spans="1:14" x14ac:dyDescent="0.25">
      <c r="A31" s="2"/>
      <c r="I31" s="22"/>
    </row>
    <row r="32" spans="1:14" x14ac:dyDescent="0.25">
      <c r="B32" s="1"/>
      <c r="H32" s="21"/>
      <c r="I32" s="22"/>
    </row>
    <row r="33" spans="2:9" ht="17.25" x14ac:dyDescent="0.25">
      <c r="B33" s="1"/>
      <c r="F33" s="1" t="s">
        <v>114</v>
      </c>
      <c r="G33" s="21"/>
      <c r="H33" s="22">
        <f>-(D28-D29)/$N$9-$N$14</f>
        <v>-0.12719464973414762</v>
      </c>
      <c r="I33" s="22">
        <f t="shared" si="1"/>
        <v>-0.32419464973414763</v>
      </c>
    </row>
    <row r="34" spans="2:9" x14ac:dyDescent="0.25">
      <c r="B34" s="1"/>
      <c r="F34" s="1"/>
      <c r="G34" s="21"/>
      <c r="H34" s="21"/>
      <c r="I34" s="22"/>
    </row>
    <row r="35" spans="2:9" ht="17.25" x14ac:dyDescent="0.25">
      <c r="B35" s="1"/>
      <c r="F35" s="1" t="s">
        <v>123</v>
      </c>
      <c r="H35" s="22">
        <f>-(D25-D28-$N$7)/$N$9-$N$14</f>
        <v>0.37917195489516242</v>
      </c>
      <c r="I35" s="22">
        <f t="shared" si="1"/>
        <v>0.18217195489516241</v>
      </c>
    </row>
    <row r="36" spans="2:9" ht="18.75" x14ac:dyDescent="0.35">
      <c r="B36" s="1"/>
      <c r="E36" t="s">
        <v>58</v>
      </c>
      <c r="F36" s="1" t="s">
        <v>124</v>
      </c>
      <c r="H36" s="22">
        <f>-(D25-D29-($N$7))/(2*$N$9)-$N$14</f>
        <v>0.1259886525805074</v>
      </c>
      <c r="I36" s="22">
        <f t="shared" si="1"/>
        <v>-7.101134741949261E-2</v>
      </c>
    </row>
    <row r="37" spans="2:9" x14ac:dyDescent="0.25">
      <c r="B37" s="1"/>
    </row>
    <row r="38" spans="2:9" x14ac:dyDescent="0.25">
      <c r="B38" s="1"/>
      <c r="F38" s="1"/>
      <c r="G38" s="21"/>
      <c r="H38" s="21"/>
      <c r="I38" s="21"/>
    </row>
    <row r="39" spans="2:9" x14ac:dyDescent="0.25">
      <c r="B39" s="1"/>
      <c r="F39" s="1"/>
    </row>
  </sheetData>
  <mergeCells count="5">
    <mergeCell ref="C23:D23"/>
    <mergeCell ref="A1:I2"/>
    <mergeCell ref="C3:D3"/>
    <mergeCell ref="M3:N4"/>
    <mergeCell ref="A21:I22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5121" r:id="rId4">
          <objectPr defaultSize="0" autoPict="0" r:id="rId5">
            <anchor moveWithCells="1">
              <from>
                <xdr:col>9</xdr:col>
                <xdr:colOff>152400</xdr:colOff>
                <xdr:row>2</xdr:row>
                <xdr:rowOff>76200</xdr:rowOff>
              </from>
              <to>
                <xdr:col>11</xdr:col>
                <xdr:colOff>685800</xdr:colOff>
                <xdr:row>17</xdr:row>
                <xdr:rowOff>180975</xdr:rowOff>
              </to>
            </anchor>
          </objectPr>
        </oleObject>
      </mc:Choice>
      <mc:Fallback>
        <oleObject progId="ChemDraw.Document.6.0" shapeId="5121" r:id="rId4"/>
      </mc:Fallback>
    </mc:AlternateContent>
    <mc:AlternateContent xmlns:mc="http://schemas.openxmlformats.org/markup-compatibility/2006">
      <mc:Choice Requires="x14">
        <oleObject progId="ChemDraw.Document.6.0" shapeId="5125" r:id="rId6">
          <objectPr defaultSize="0" autoPict="0" r:id="rId7">
            <anchor moveWithCells="1">
              <from>
                <xdr:col>9</xdr:col>
                <xdr:colOff>476250</xdr:colOff>
                <xdr:row>20</xdr:row>
                <xdr:rowOff>142875</xdr:rowOff>
              </from>
              <to>
                <xdr:col>12</xdr:col>
                <xdr:colOff>247650</xdr:colOff>
                <xdr:row>38</xdr:row>
                <xdr:rowOff>28575</xdr:rowOff>
              </to>
            </anchor>
          </objectPr>
        </oleObject>
      </mc:Choice>
      <mc:Fallback>
        <oleObject progId="ChemDraw.Document.6.0" shapeId="512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OxidationIII pH=0</vt:lpstr>
      <vt:lpstr>OxidationIII pH=1.6</vt:lpstr>
      <vt:lpstr>Oxidation III pH=4</vt:lpstr>
      <vt:lpstr>Oxidation III pH=5</vt:lpstr>
      <vt:lpstr>Oxidation III pH=8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sergior</dc:creator>
  <cp:lastModifiedBy>sergior</cp:lastModifiedBy>
  <dcterms:created xsi:type="dcterms:W3CDTF">2022-02-18T20:44:12Z</dcterms:created>
  <dcterms:modified xsi:type="dcterms:W3CDTF">2022-04-20T14:24:27Z</dcterms:modified>
</cp:coreProperties>
</file>