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ynuacjpoffice365-my.sharepoint.com/personal/izato-yuichiro-tk_ynu_ac_jp/Documents/current_work/論文執筆/solvation_solvent/"/>
    </mc:Choice>
  </mc:AlternateContent>
  <xr:revisionPtr revIDLastSave="255" documentId="13_ncr:1_{F5AF5DE4-DC41-4F61-8208-CDAB1B0A89AE}" xr6:coauthVersionLast="47" xr6:coauthVersionMax="47" xr10:uidLastSave="{7BE005ED-B700-4824-93B7-C85D76C30EF5}"/>
  <bookViews>
    <workbookView xWindow="0" yWindow="-21710" windowWidth="38620" windowHeight="21100" xr2:uid="{00000000-000D-0000-FFFF-FFFF00000000}"/>
  </bookViews>
  <sheets>
    <sheet name="Examples" sheetId="32" r:id="rId1"/>
    <sheet name="non-linear polar molecules" sheetId="21" r:id="rId2"/>
    <sheet name="non-linear non-polar molecules" sheetId="28" r:id="rId3"/>
    <sheet name="inear polar molecules" sheetId="29" r:id="rId4"/>
    <sheet name="linear non-polar molecules" sheetId="3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28" l="1"/>
  <c r="C32" i="32"/>
  <c r="C34" i="32"/>
  <c r="C27" i="21"/>
  <c r="C28" i="21" s="1"/>
  <c r="C34" i="21" s="1"/>
  <c r="C27" i="31" l="1"/>
  <c r="I29" i="32"/>
  <c r="I25" i="32"/>
  <c r="I19" i="32"/>
  <c r="I18" i="32"/>
  <c r="I35" i="32" s="1"/>
  <c r="I17" i="32"/>
  <c r="I27" i="32" s="1"/>
  <c r="I37" i="32" l="1"/>
  <c r="C30" i="32" l="1"/>
  <c r="C27" i="32"/>
  <c r="C19" i="32"/>
  <c r="C18" i="32"/>
  <c r="C40" i="32" s="1"/>
  <c r="C17" i="32"/>
  <c r="C23" i="31"/>
  <c r="C19" i="31"/>
  <c r="C18" i="31"/>
  <c r="C17" i="31"/>
  <c r="C25" i="31" s="1"/>
  <c r="C28" i="29"/>
  <c r="C25" i="29"/>
  <c r="C26" i="29" s="1"/>
  <c r="C32" i="29" s="1"/>
  <c r="C19" i="29"/>
  <c r="C18" i="29"/>
  <c r="C17" i="29"/>
  <c r="C30" i="29" s="1"/>
  <c r="C42" i="32" l="1"/>
  <c r="C28" i="32"/>
  <c r="C33" i="31"/>
  <c r="C35" i="31" s="1"/>
  <c r="C38" i="29"/>
  <c r="C40" i="29" l="1"/>
  <c r="C29" i="28"/>
  <c r="C25" i="28"/>
  <c r="C19" i="28"/>
  <c r="C35" i="28"/>
  <c r="C17" i="28"/>
  <c r="C27" i="28" s="1"/>
  <c r="C19" i="21"/>
  <c r="C18" i="21"/>
  <c r="C40" i="21" s="1"/>
  <c r="C37" i="28" l="1"/>
  <c r="C30" i="21" l="1"/>
  <c r="C17" i="21"/>
  <c r="C32" i="21" s="1"/>
  <c r="C42" i="21" l="1"/>
</calcChain>
</file>

<file path=xl/sharedStrings.xml><?xml version="1.0" encoding="utf-8"?>
<sst xmlns="http://schemas.openxmlformats.org/spreadsheetml/2006/main" count="469" uniqueCount="76">
  <si>
    <t>Inputs</t>
    <phoneticPr fontId="2"/>
  </si>
  <si>
    <t>outputs</t>
    <phoneticPr fontId="2"/>
  </si>
  <si>
    <t>constants</t>
    <phoneticPr fontId="2"/>
  </si>
  <si>
    <t>the Planck constant</t>
    <phoneticPr fontId="2"/>
  </si>
  <si>
    <t>h</t>
    <phoneticPr fontId="2"/>
  </si>
  <si>
    <t>m^2 kg / s</t>
    <phoneticPr fontId="2"/>
  </si>
  <si>
    <t>the Boltzman constant</t>
    <phoneticPr fontId="2"/>
  </si>
  <si>
    <t>kb</t>
    <phoneticPr fontId="2"/>
  </si>
  <si>
    <t>m^2 kg / (s^2 K)</t>
    <phoneticPr fontId="2"/>
  </si>
  <si>
    <t>the universal gas constant</t>
    <phoneticPr fontId="2"/>
  </si>
  <si>
    <t>R</t>
    <phoneticPr fontId="2"/>
  </si>
  <si>
    <t>m^2 kg / (s^2 K mol)</t>
    <phoneticPr fontId="2"/>
  </si>
  <si>
    <t>pi</t>
    <phoneticPr fontId="2"/>
  </si>
  <si>
    <t>π</t>
    <phoneticPr fontId="2"/>
  </si>
  <si>
    <t>the Avogadro number</t>
    <phoneticPr fontId="2"/>
  </si>
  <si>
    <t>NA</t>
    <phoneticPr fontId="2"/>
  </si>
  <si>
    <t>mol^-1</t>
    <phoneticPr fontId="2"/>
  </si>
  <si>
    <t>molar mass</t>
    <phoneticPr fontId="2"/>
  </si>
  <si>
    <t>m</t>
    <phoneticPr fontId="2"/>
  </si>
  <si>
    <t>g/mol</t>
    <phoneticPr fontId="2"/>
  </si>
  <si>
    <t>temperature</t>
    <phoneticPr fontId="2"/>
  </si>
  <si>
    <t>T</t>
    <phoneticPr fontId="2"/>
  </si>
  <si>
    <t>K</t>
    <phoneticPr fontId="2"/>
  </si>
  <si>
    <t>Volume of cavity</t>
    <phoneticPr fontId="2"/>
  </si>
  <si>
    <t>Vcav</t>
    <phoneticPr fontId="2"/>
  </si>
  <si>
    <t>A^3</t>
    <phoneticPr fontId="2"/>
  </si>
  <si>
    <t>Volume of a molecule</t>
    <phoneticPr fontId="2"/>
  </si>
  <si>
    <t>Vmol</t>
    <phoneticPr fontId="2"/>
  </si>
  <si>
    <t>V free</t>
    <phoneticPr fontId="2"/>
  </si>
  <si>
    <t>Vfree</t>
    <phoneticPr fontId="2"/>
  </si>
  <si>
    <t>m^3</t>
    <phoneticPr fontId="2"/>
  </si>
  <si>
    <t>Translational entropy</t>
    <phoneticPr fontId="2"/>
  </si>
  <si>
    <t>S trans</t>
    <phoneticPr fontId="2"/>
  </si>
  <si>
    <t>J / (mol K)</t>
    <phoneticPr fontId="2"/>
  </si>
  <si>
    <t>rotational symmetry No.</t>
    <phoneticPr fontId="2"/>
  </si>
  <si>
    <t>σ</t>
    <phoneticPr fontId="2"/>
  </si>
  <si>
    <t>-</t>
    <phoneticPr fontId="2"/>
  </si>
  <si>
    <t>Rotational temp. A</t>
    <phoneticPr fontId="2"/>
  </si>
  <si>
    <t>θA</t>
    <phoneticPr fontId="2"/>
  </si>
  <si>
    <t>Rotational temp. B</t>
    <phoneticPr fontId="2"/>
  </si>
  <si>
    <t>θB</t>
    <phoneticPr fontId="2"/>
  </si>
  <si>
    <t>Rotational temp. C</t>
    <phoneticPr fontId="2"/>
  </si>
  <si>
    <t>θC</t>
    <phoneticPr fontId="2"/>
  </si>
  <si>
    <t>Rotational entropy</t>
    <phoneticPr fontId="2"/>
  </si>
  <si>
    <t>S rot</t>
    <phoneticPr fontId="2"/>
  </si>
  <si>
    <t>Vibrational entropy</t>
    <phoneticPr fontId="2"/>
  </si>
  <si>
    <t>Svib</t>
    <phoneticPr fontId="2"/>
  </si>
  <si>
    <t>Electronic entropy</t>
    <phoneticPr fontId="2"/>
  </si>
  <si>
    <t>Selec</t>
    <phoneticPr fontId="2"/>
  </si>
  <si>
    <t>total entropy</t>
    <phoneticPr fontId="2"/>
  </si>
  <si>
    <t>Stot</t>
    <phoneticPr fontId="2"/>
  </si>
  <si>
    <t>Dipole moment of solute</t>
    <phoneticPr fontId="2"/>
  </si>
  <si>
    <t>debye</t>
    <phoneticPr fontId="2"/>
  </si>
  <si>
    <t>Dipole moment of solute at vacuum</t>
    <phoneticPr fontId="2"/>
  </si>
  <si>
    <t>Polarizability</t>
    <phoneticPr fontId="2"/>
  </si>
  <si>
    <t>P</t>
    <phoneticPr fontId="2"/>
  </si>
  <si>
    <t>Electric field in cavity</t>
    <phoneticPr fontId="2"/>
  </si>
  <si>
    <t>Ef</t>
    <phoneticPr fontId="2"/>
  </si>
  <si>
    <t>J / (m C)</t>
    <phoneticPr fontId="2"/>
  </si>
  <si>
    <t>S conformer</t>
    <phoneticPr fontId="2"/>
  </si>
  <si>
    <t>Sconformer</t>
    <phoneticPr fontId="2"/>
  </si>
  <si>
    <t>Configuration entropy</t>
    <phoneticPr fontId="2"/>
  </si>
  <si>
    <t>S configuration</t>
    <phoneticPr fontId="2"/>
  </si>
  <si>
    <t>Ncell</t>
    <phoneticPr fontId="2"/>
  </si>
  <si>
    <t>Nsolute</t>
    <phoneticPr fontId="2"/>
  </si>
  <si>
    <t>concentration</t>
    <phoneticPr fontId="2"/>
  </si>
  <si>
    <t>C</t>
    <phoneticPr fontId="2"/>
  </si>
  <si>
    <t>mol/L</t>
    <phoneticPr fontId="2"/>
  </si>
  <si>
    <t>non-linear polar  molecules</t>
    <phoneticPr fontId="2"/>
  </si>
  <si>
    <t>non-linear non-polar molecules</t>
    <phoneticPr fontId="2"/>
  </si>
  <si>
    <t>linear polar  molecules</t>
    <phoneticPr fontId="2"/>
  </si>
  <si>
    <t>electron multiplicity</t>
    <phoneticPr fontId="2"/>
  </si>
  <si>
    <t>ethanol in benzene</t>
    <phoneticPr fontId="2"/>
  </si>
  <si>
    <r>
      <rPr>
        <sz val="11"/>
        <color theme="1"/>
        <rFont val="Symbol"/>
        <family val="1"/>
        <charset val="2"/>
      </rPr>
      <t>m_</t>
    </r>
    <r>
      <rPr>
        <sz val="11"/>
        <color theme="1"/>
        <rFont val="Yu Gothic"/>
        <family val="3"/>
        <charset val="128"/>
        <scheme val="minor"/>
      </rPr>
      <t>p</t>
    </r>
    <phoneticPr fontId="2"/>
  </si>
  <si>
    <t>cyclohexane in benzene</t>
    <phoneticPr fontId="2"/>
  </si>
  <si>
    <t>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</si>
</sst>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7">
    <font>
      <sz val="11"/>
      <color theme="1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13"/>
      <color rgb="FF222222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Yu Gothic"/>
      <family val="1"/>
      <charset val="2"/>
      <scheme val="minor"/>
    </font>
    <font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11" fontId="0" fillId="0" borderId="0" xfId="0" applyNumberFormat="1"/>
    <xf numFmtId="0" fontId="3" fillId="0" borderId="0" xfId="0" applyFont="1"/>
    <xf numFmtId="0" fontId="0" fillId="2" borderId="0" xfId="0" applyFill="1"/>
    <xf numFmtId="176" fontId="0" fillId="2" borderId="0" xfId="0" applyNumberFormat="1" applyFill="1"/>
    <xf numFmtId="177" fontId="0" fillId="2" borderId="0" xfId="0" applyNumberFormat="1" applyFill="1"/>
    <xf numFmtId="0" fontId="0" fillId="0" borderId="0" xfId="0" applyFill="1"/>
    <xf numFmtId="11" fontId="0" fillId="2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5" fillId="3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82F8B-91FF-419A-B8F2-791CD3A9341F}">
  <dimension ref="A1:J42"/>
  <sheetViews>
    <sheetView tabSelected="1" workbookViewId="0">
      <selection activeCell="A43" sqref="A43"/>
    </sheetView>
  </sheetViews>
  <sheetFormatPr defaultRowHeight="18"/>
  <cols>
    <col min="1" max="1" width="32.625" bestFit="1" customWidth="1"/>
    <col min="2" max="2" width="14.2890625" bestFit="1" customWidth="1"/>
    <col min="3" max="3" width="12.875" bestFit="1" customWidth="1"/>
    <col min="4" max="4" width="19.375" bestFit="1" customWidth="1"/>
    <col min="7" max="7" width="30.70703125" bestFit="1" customWidth="1"/>
    <col min="8" max="8" width="14.2890625" bestFit="1" customWidth="1"/>
    <col min="9" max="9" width="8.9140625" customWidth="1"/>
    <col min="10" max="10" width="19.375" bestFit="1" customWidth="1"/>
  </cols>
  <sheetData>
    <row r="1" spans="1:10">
      <c r="A1" s="1" t="s">
        <v>72</v>
      </c>
      <c r="C1" s="10" t="s">
        <v>0</v>
      </c>
      <c r="G1" s="1" t="s">
        <v>74</v>
      </c>
      <c r="I1" s="10" t="s">
        <v>0</v>
      </c>
    </row>
    <row r="2" spans="1:10">
      <c r="C2" s="2" t="s">
        <v>1</v>
      </c>
      <c r="I2" s="2" t="s">
        <v>1</v>
      </c>
    </row>
    <row r="4" spans="1:10">
      <c r="A4" s="1" t="s">
        <v>2</v>
      </c>
      <c r="G4" s="1" t="s">
        <v>2</v>
      </c>
    </row>
    <row r="5" spans="1:10">
      <c r="A5" t="s">
        <v>3</v>
      </c>
      <c r="B5" t="s">
        <v>4</v>
      </c>
      <c r="C5">
        <v>6.6260700399999999E-34</v>
      </c>
      <c r="D5" t="s">
        <v>5</v>
      </c>
      <c r="G5" t="s">
        <v>3</v>
      </c>
      <c r="H5" t="s">
        <v>4</v>
      </c>
      <c r="I5">
        <v>6.6260700399999999E-34</v>
      </c>
      <c r="J5" t="s">
        <v>5</v>
      </c>
    </row>
    <row r="6" spans="1:10">
      <c r="A6" t="s">
        <v>6</v>
      </c>
      <c r="B6" t="s">
        <v>7</v>
      </c>
      <c r="C6" s="3">
        <v>1.3806485199999999E-23</v>
      </c>
      <c r="D6" t="s">
        <v>8</v>
      </c>
      <c r="G6" t="s">
        <v>6</v>
      </c>
      <c r="H6" t="s">
        <v>7</v>
      </c>
      <c r="I6" s="3">
        <v>1.3806485199999999E-23</v>
      </c>
      <c r="J6" t="s">
        <v>8</v>
      </c>
    </row>
    <row r="7" spans="1:10">
      <c r="A7" t="s">
        <v>9</v>
      </c>
      <c r="B7" t="s">
        <v>10</v>
      </c>
      <c r="C7">
        <v>8.3144597999999998</v>
      </c>
      <c r="D7" t="s">
        <v>11</v>
      </c>
      <c r="G7" t="s">
        <v>9</v>
      </c>
      <c r="H7" t="s">
        <v>10</v>
      </c>
      <c r="I7">
        <v>8.3144597999999998</v>
      </c>
      <c r="J7" t="s">
        <v>11</v>
      </c>
    </row>
    <row r="8" spans="1:10" ht="18.5">
      <c r="A8" t="s">
        <v>12</v>
      </c>
      <c r="B8" t="s">
        <v>13</v>
      </c>
      <c r="C8">
        <v>3.1415926535900001</v>
      </c>
      <c r="D8" s="4"/>
      <c r="G8" t="s">
        <v>12</v>
      </c>
      <c r="H8" t="s">
        <v>13</v>
      </c>
      <c r="I8">
        <v>3.1415926535900001</v>
      </c>
      <c r="J8" s="4"/>
    </row>
    <row r="9" spans="1:10">
      <c r="A9" t="s">
        <v>14</v>
      </c>
      <c r="B9" t="s">
        <v>15</v>
      </c>
      <c r="C9" s="3">
        <v>6.0221408599999999E+23</v>
      </c>
      <c r="D9" t="s">
        <v>16</v>
      </c>
      <c r="G9" t="s">
        <v>14</v>
      </c>
      <c r="H9" t="s">
        <v>15</v>
      </c>
      <c r="I9" s="3">
        <v>6.0221408599999999E+23</v>
      </c>
      <c r="J9" t="s">
        <v>16</v>
      </c>
    </row>
    <row r="11" spans="1:10">
      <c r="A11" s="11" t="s">
        <v>71</v>
      </c>
      <c r="B11" s="11"/>
      <c r="C11" s="11">
        <v>1</v>
      </c>
      <c r="D11" s="11"/>
      <c r="G11" s="11" t="s">
        <v>71</v>
      </c>
      <c r="H11" s="11"/>
      <c r="I11" s="11">
        <v>1</v>
      </c>
      <c r="J11" s="11"/>
    </row>
    <row r="12" spans="1:10">
      <c r="A12" s="11" t="s">
        <v>17</v>
      </c>
      <c r="B12" s="11" t="s">
        <v>18</v>
      </c>
      <c r="C12" s="11">
        <v>46.04186</v>
      </c>
      <c r="D12" s="11" t="s">
        <v>19</v>
      </c>
      <c r="G12" s="11" t="s">
        <v>17</v>
      </c>
      <c r="H12" s="11" t="s">
        <v>18</v>
      </c>
      <c r="I12" s="11">
        <v>84.093900000000005</v>
      </c>
      <c r="J12" s="11" t="s">
        <v>19</v>
      </c>
    </row>
    <row r="13" spans="1:10">
      <c r="A13" s="11" t="s">
        <v>20</v>
      </c>
      <c r="B13" s="11" t="s">
        <v>21</v>
      </c>
      <c r="C13" s="11">
        <v>298.14999999999998</v>
      </c>
      <c r="D13" s="11" t="s">
        <v>22</v>
      </c>
      <c r="G13" s="11" t="s">
        <v>20</v>
      </c>
      <c r="H13" s="11" t="s">
        <v>21</v>
      </c>
      <c r="I13" s="11">
        <v>298.14999999999998</v>
      </c>
      <c r="J13" s="11" t="s">
        <v>22</v>
      </c>
    </row>
    <row r="14" spans="1:10">
      <c r="A14" s="11" t="s">
        <v>65</v>
      </c>
      <c r="B14" s="11" t="s">
        <v>66</v>
      </c>
      <c r="C14" s="11">
        <v>1</v>
      </c>
      <c r="D14" s="11" t="s">
        <v>67</v>
      </c>
      <c r="G14" s="11" t="s">
        <v>65</v>
      </c>
      <c r="H14" s="11" t="s">
        <v>66</v>
      </c>
      <c r="I14" s="11">
        <v>1</v>
      </c>
      <c r="J14" s="11" t="s">
        <v>67</v>
      </c>
    </row>
    <row r="15" spans="1:10">
      <c r="A15" s="11" t="s">
        <v>23</v>
      </c>
      <c r="B15" s="11" t="s">
        <v>24</v>
      </c>
      <c r="C15" s="11">
        <v>109.242</v>
      </c>
      <c r="D15" s="11" t="s">
        <v>25</v>
      </c>
      <c r="G15" s="11" t="s">
        <v>23</v>
      </c>
      <c r="H15" s="11" t="s">
        <v>24</v>
      </c>
      <c r="I15" s="11">
        <v>185.077</v>
      </c>
      <c r="J15" s="11" t="s">
        <v>25</v>
      </c>
    </row>
    <row r="16" spans="1:10">
      <c r="A16" s="11" t="s">
        <v>26</v>
      </c>
      <c r="B16" s="11" t="s">
        <v>27</v>
      </c>
      <c r="C16" s="11">
        <v>74.641999999999996</v>
      </c>
      <c r="D16" s="11" t="s">
        <v>25</v>
      </c>
      <c r="G16" s="11" t="s">
        <v>26</v>
      </c>
      <c r="H16" s="11" t="s">
        <v>27</v>
      </c>
      <c r="I16" s="11">
        <v>134.976</v>
      </c>
      <c r="J16" s="11" t="s">
        <v>25</v>
      </c>
    </row>
    <row r="17" spans="1:10">
      <c r="A17" t="s">
        <v>28</v>
      </c>
      <c r="B17" t="s">
        <v>29</v>
      </c>
      <c r="C17">
        <f>(C15^(1/3)-C16^(1/3))^3*1E-30</f>
        <v>1.8514045635016178E-31</v>
      </c>
      <c r="D17" t="s">
        <v>30</v>
      </c>
      <c r="G17" t="s">
        <v>28</v>
      </c>
      <c r="H17" t="s">
        <v>29</v>
      </c>
      <c r="I17">
        <f>(I15^(1/3)-I16^(1/3))^3*1E-30</f>
        <v>1.8440054724665027E-31</v>
      </c>
      <c r="J17" t="s">
        <v>30</v>
      </c>
    </row>
    <row r="18" spans="1:10">
      <c r="A18" s="8" t="s">
        <v>63</v>
      </c>
      <c r="B18" s="8" t="s">
        <v>63</v>
      </c>
      <c r="C18">
        <f>0.001*1E+30/C15</f>
        <v>9.1539883927427177E+24</v>
      </c>
      <c r="G18" s="8" t="s">
        <v>63</v>
      </c>
      <c r="H18" s="8" t="s">
        <v>63</v>
      </c>
      <c r="I18">
        <f>0.001*1E+30/I15</f>
        <v>5.4031565240413449E+24</v>
      </c>
    </row>
    <row r="19" spans="1:10">
      <c r="A19" s="8" t="s">
        <v>64</v>
      </c>
      <c r="B19" s="8" t="s">
        <v>64</v>
      </c>
      <c r="C19" s="3">
        <f>C9*C14</f>
        <v>6.0221408599999999E+23</v>
      </c>
      <c r="G19" s="8" t="s">
        <v>64</v>
      </c>
      <c r="H19" s="8" t="s">
        <v>64</v>
      </c>
      <c r="I19" s="3">
        <f>I9*I14</f>
        <v>6.0221408599999999E+23</v>
      </c>
    </row>
    <row r="20" spans="1:10">
      <c r="A20" s="11" t="s">
        <v>34</v>
      </c>
      <c r="B20" s="11" t="s">
        <v>35</v>
      </c>
      <c r="C20" s="11">
        <v>1</v>
      </c>
      <c r="D20" s="11" t="s">
        <v>36</v>
      </c>
      <c r="G20" s="11" t="s">
        <v>34</v>
      </c>
      <c r="H20" s="11" t="s">
        <v>35</v>
      </c>
      <c r="I20" s="11">
        <v>6</v>
      </c>
      <c r="J20" s="11" t="s">
        <v>36</v>
      </c>
    </row>
    <row r="21" spans="1:10">
      <c r="A21" s="11" t="s">
        <v>37</v>
      </c>
      <c r="B21" s="11" t="s">
        <v>38</v>
      </c>
      <c r="C21" s="11">
        <v>1.69964</v>
      </c>
      <c r="D21" s="11" t="s">
        <v>22</v>
      </c>
      <c r="G21" s="11" t="s">
        <v>37</v>
      </c>
      <c r="H21" s="11" t="s">
        <v>38</v>
      </c>
      <c r="I21" s="11">
        <v>0.20730000000000001</v>
      </c>
      <c r="J21" s="11" t="s">
        <v>22</v>
      </c>
    </row>
    <row r="22" spans="1:10">
      <c r="A22" s="11" t="s">
        <v>39</v>
      </c>
      <c r="B22" s="11" t="s">
        <v>40</v>
      </c>
      <c r="C22" s="11">
        <v>0.44945000000000002</v>
      </c>
      <c r="D22" s="11" t="s">
        <v>22</v>
      </c>
      <c r="G22" s="11" t="s">
        <v>39</v>
      </c>
      <c r="H22" s="11" t="s">
        <v>40</v>
      </c>
      <c r="I22" s="11">
        <v>0.20729</v>
      </c>
      <c r="J22" s="11" t="s">
        <v>22</v>
      </c>
    </row>
    <row r="23" spans="1:10">
      <c r="A23" s="11" t="s">
        <v>41</v>
      </c>
      <c r="B23" s="11" t="s">
        <v>42</v>
      </c>
      <c r="C23" s="11">
        <v>0.39184999999999998</v>
      </c>
      <c r="D23" s="11" t="s">
        <v>22</v>
      </c>
      <c r="G23" s="11" t="s">
        <v>41</v>
      </c>
      <c r="H23" s="11" t="s">
        <v>42</v>
      </c>
      <c r="I23" s="11">
        <v>0.11842</v>
      </c>
      <c r="J23" s="11" t="s">
        <v>22</v>
      </c>
    </row>
    <row r="24" spans="1:10">
      <c r="A24" s="11" t="s">
        <v>51</v>
      </c>
      <c r="B24" s="12" t="s">
        <v>18</v>
      </c>
      <c r="C24" s="11">
        <v>1.9183490000000001</v>
      </c>
      <c r="D24" s="11" t="s">
        <v>52</v>
      </c>
      <c r="G24" s="8"/>
      <c r="H24" s="8"/>
      <c r="I24" s="8"/>
      <c r="J24" s="8"/>
    </row>
    <row r="25" spans="1:10">
      <c r="A25" s="11" t="s">
        <v>53</v>
      </c>
      <c r="B25" s="13" t="s">
        <v>73</v>
      </c>
      <c r="C25" s="11">
        <v>1.7707900000000001</v>
      </c>
      <c r="D25" s="11" t="s">
        <v>52</v>
      </c>
      <c r="G25" s="5" t="s">
        <v>47</v>
      </c>
      <c r="H25" s="5" t="s">
        <v>48</v>
      </c>
      <c r="I25" s="5">
        <f>I7*LN(I11)</f>
        <v>0</v>
      </c>
      <c r="J25" s="5"/>
    </row>
    <row r="26" spans="1:10">
      <c r="A26" s="11" t="s">
        <v>54</v>
      </c>
      <c r="B26" s="11" t="s">
        <v>55</v>
      </c>
      <c r="C26" s="11">
        <v>33.113976000000001</v>
      </c>
      <c r="D26" s="11" t="s">
        <v>36</v>
      </c>
    </row>
    <row r="27" spans="1:10">
      <c r="A27" t="s">
        <v>56</v>
      </c>
      <c r="B27" t="s">
        <v>57</v>
      </c>
      <c r="C27">
        <f>(C24-C25)*3.33564E-30/(C26*1.648777E-41)</f>
        <v>901512237.29316139</v>
      </c>
      <c r="D27" t="s">
        <v>58</v>
      </c>
      <c r="G27" s="5" t="s">
        <v>31</v>
      </c>
      <c r="H27" s="5" t="s">
        <v>32</v>
      </c>
      <c r="I27" s="6">
        <f>8.314*(LN(I17*(2*I8*I12/I9/1000*I6*I13/I5/I5)^(3/2))+5/2)</f>
        <v>61.724958620703255</v>
      </c>
      <c r="J27" s="5" t="s">
        <v>33</v>
      </c>
    </row>
    <row r="28" spans="1:10">
      <c r="B28" s="8" t="s">
        <v>75</v>
      </c>
      <c r="C28" s="3">
        <f>2*C24*3.33564E-30*C27/C6/C13</f>
        <v>2.8027894219178413</v>
      </c>
    </row>
    <row r="29" spans="1:10">
      <c r="A29" s="8"/>
      <c r="B29" s="8"/>
      <c r="C29" s="8"/>
      <c r="D29" s="8"/>
      <c r="G29" s="5" t="s">
        <v>43</v>
      </c>
      <c r="H29" s="5" t="s">
        <v>44</v>
      </c>
      <c r="I29" s="6">
        <f>I7*(LN(1/I20*(I8^0.5)*((I13^3)/I21/I22/I23)^0.5)+3/2)</f>
        <v>95.345001449855204</v>
      </c>
      <c r="J29" s="5" t="s">
        <v>33</v>
      </c>
    </row>
    <row r="30" spans="1:10">
      <c r="A30" s="5" t="s">
        <v>47</v>
      </c>
      <c r="B30" s="5" t="s">
        <v>48</v>
      </c>
      <c r="C30" s="5">
        <f>C7*LN(C11)</f>
        <v>0</v>
      </c>
      <c r="D30" s="5"/>
    </row>
    <row r="31" spans="1:10">
      <c r="G31" s="11" t="s">
        <v>45</v>
      </c>
      <c r="H31" s="11" t="s">
        <v>46</v>
      </c>
      <c r="I31" s="11">
        <v>40.568064</v>
      </c>
      <c r="J31" s="11" t="s">
        <v>33</v>
      </c>
    </row>
    <row r="32" spans="1:10">
      <c r="A32" s="5" t="s">
        <v>31</v>
      </c>
      <c r="B32" s="5" t="s">
        <v>32</v>
      </c>
      <c r="C32" s="6">
        <f>8.314*(LN(C17*(2*C8*C12/C9/1000*C6*C13/C5/C5)^(3/2))+5/2)</f>
        <v>54.24593287794972</v>
      </c>
      <c r="D32" s="5" t="s">
        <v>33</v>
      </c>
    </row>
    <row r="33" spans="1:10">
      <c r="G33" s="11" t="s">
        <v>59</v>
      </c>
      <c r="H33" s="11" t="s">
        <v>60</v>
      </c>
      <c r="I33" s="11">
        <v>0</v>
      </c>
      <c r="J33" s="11" t="s">
        <v>33</v>
      </c>
    </row>
    <row r="34" spans="1:10">
      <c r="A34" s="5" t="s">
        <v>43</v>
      </c>
      <c r="B34" s="5" t="s">
        <v>44</v>
      </c>
      <c r="C34" s="6">
        <f>C7*(LN(1/C20*(C8^0.5)*((C13^3)/C21/C22/C23)^0.5/(C28)*(1-EXP(-C28)))-C28*EXP(-C28)/(1-EXP(-C28))+5/2)</f>
        <v>91.024608886828375</v>
      </c>
      <c r="D34" s="5" t="s">
        <v>33</v>
      </c>
    </row>
    <row r="35" spans="1:10">
      <c r="G35" s="5" t="s">
        <v>61</v>
      </c>
      <c r="H35" s="5" t="s">
        <v>62</v>
      </c>
      <c r="I35" s="9">
        <f>I6*(I18*LN(I18)-I18-I19*LN(I19)+I19-(I18-I19)*LN(I18-I19)+(I18-I19))</f>
        <v>26.075837998717173</v>
      </c>
      <c r="J35" s="5" t="s">
        <v>33</v>
      </c>
    </row>
    <row r="36" spans="1:10">
      <c r="A36" s="11" t="s">
        <v>45</v>
      </c>
      <c r="B36" s="11" t="s">
        <v>46</v>
      </c>
      <c r="C36" s="11">
        <v>22.384399999999999</v>
      </c>
      <c r="D36" s="11" t="s">
        <v>33</v>
      </c>
    </row>
    <row r="37" spans="1:10">
      <c r="G37" s="5" t="s">
        <v>49</v>
      </c>
      <c r="H37" s="5" t="s">
        <v>50</v>
      </c>
      <c r="I37" s="7">
        <f>I27+I29+I31+I25+I33+I35</f>
        <v>223.71386206927562</v>
      </c>
      <c r="J37" s="5" t="s">
        <v>33</v>
      </c>
    </row>
    <row r="38" spans="1:10">
      <c r="A38" s="11" t="s">
        <v>59</v>
      </c>
      <c r="B38" s="11" t="s">
        <v>60</v>
      </c>
      <c r="C38" s="11">
        <v>9.1337042257745829</v>
      </c>
      <c r="D38" s="11" t="s">
        <v>33</v>
      </c>
    </row>
    <row r="40" spans="1:10">
      <c r="A40" s="5" t="s">
        <v>61</v>
      </c>
      <c r="B40" s="5" t="s">
        <v>62</v>
      </c>
      <c r="C40" s="9">
        <f>C6*(C18*LN(C18)-C18-C19*LN(C19)+C19-(C18-C19)*LN(C18-C19)+(C18-C19))</f>
        <v>30.661170300963466</v>
      </c>
      <c r="D40" s="5" t="s">
        <v>33</v>
      </c>
    </row>
    <row r="42" spans="1:10">
      <c r="A42" s="5" t="s">
        <v>49</v>
      </c>
      <c r="B42" s="5" t="s">
        <v>50</v>
      </c>
      <c r="C42" s="7">
        <f>C32+C34+C36+C30+C38+C40</f>
        <v>207.44981629151616</v>
      </c>
      <c r="D42" s="5" t="s">
        <v>33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F8613-B71B-4B28-9FC5-015B5F390106}">
  <dimension ref="A1:D42"/>
  <sheetViews>
    <sheetView workbookViewId="0">
      <selection activeCell="D11" sqref="D11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bestFit="1" customWidth="1"/>
    <col min="4" max="4" width="20.375" bestFit="1" customWidth="1"/>
  </cols>
  <sheetData>
    <row r="1" spans="1:4">
      <c r="A1" s="1" t="s">
        <v>68</v>
      </c>
      <c r="C1" s="10" t="s">
        <v>0</v>
      </c>
    </row>
    <row r="2" spans="1:4">
      <c r="C2" s="2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3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4"/>
    </row>
    <row r="9" spans="1:4">
      <c r="A9" t="s">
        <v>14</v>
      </c>
      <c r="B9" t="s">
        <v>15</v>
      </c>
      <c r="C9" s="3">
        <v>6.0221408599999999E+23</v>
      </c>
      <c r="D9" t="s">
        <v>16</v>
      </c>
    </row>
    <row r="11" spans="1:4">
      <c r="A11" s="11" t="s">
        <v>71</v>
      </c>
      <c r="B11" s="11"/>
      <c r="C11" s="11"/>
      <c r="D11" s="11" t="s">
        <v>36</v>
      </c>
    </row>
    <row r="12" spans="1:4">
      <c r="A12" s="11" t="s">
        <v>17</v>
      </c>
      <c r="B12" s="11" t="s">
        <v>18</v>
      </c>
      <c r="C12" s="11"/>
      <c r="D12" s="11" t="s">
        <v>19</v>
      </c>
    </row>
    <row r="13" spans="1:4">
      <c r="A13" s="11" t="s">
        <v>20</v>
      </c>
      <c r="B13" s="11" t="s">
        <v>21</v>
      </c>
      <c r="C13" s="11"/>
      <c r="D13" s="11" t="s">
        <v>22</v>
      </c>
    </row>
    <row r="14" spans="1:4">
      <c r="A14" s="11" t="s">
        <v>65</v>
      </c>
      <c r="B14" s="11" t="s">
        <v>66</v>
      </c>
      <c r="C14" s="11"/>
      <c r="D14" s="11" t="s">
        <v>67</v>
      </c>
    </row>
    <row r="15" spans="1:4">
      <c r="A15" s="11" t="s">
        <v>23</v>
      </c>
      <c r="B15" s="11" t="s">
        <v>24</v>
      </c>
      <c r="C15" s="11"/>
      <c r="D15" s="11" t="s">
        <v>25</v>
      </c>
    </row>
    <row r="16" spans="1:4">
      <c r="A16" s="11" t="s">
        <v>26</v>
      </c>
      <c r="B16" s="11" t="s">
        <v>27</v>
      </c>
      <c r="C16" s="11"/>
      <c r="D16" s="11" t="s">
        <v>25</v>
      </c>
    </row>
    <row r="17" spans="1:4">
      <c r="A17" t="s">
        <v>28</v>
      </c>
      <c r="B17" t="s">
        <v>29</v>
      </c>
      <c r="C17">
        <f>(C15^(1/3)-C16^(1/3))^3*1E-30</f>
        <v>0</v>
      </c>
      <c r="D17" t="s">
        <v>30</v>
      </c>
    </row>
    <row r="18" spans="1:4">
      <c r="A18" s="8" t="s">
        <v>63</v>
      </c>
      <c r="B18" s="8" t="s">
        <v>63</v>
      </c>
      <c r="C18" t="e">
        <f>0.001*1E+30/C15</f>
        <v>#DIV/0!</v>
      </c>
    </row>
    <row r="19" spans="1:4">
      <c r="A19" s="8" t="s">
        <v>64</v>
      </c>
      <c r="B19" s="8" t="s">
        <v>64</v>
      </c>
      <c r="C19" s="3">
        <f>C9*C14</f>
        <v>0</v>
      </c>
    </row>
    <row r="20" spans="1:4">
      <c r="A20" s="11" t="s">
        <v>34</v>
      </c>
      <c r="B20" s="11" t="s">
        <v>35</v>
      </c>
      <c r="C20" s="11"/>
      <c r="D20" s="11" t="s">
        <v>36</v>
      </c>
    </row>
    <row r="21" spans="1:4">
      <c r="A21" s="11" t="s">
        <v>37</v>
      </c>
      <c r="B21" s="11" t="s">
        <v>38</v>
      </c>
      <c r="C21" s="11"/>
      <c r="D21" s="11" t="s">
        <v>22</v>
      </c>
    </row>
    <row r="22" spans="1:4">
      <c r="A22" s="11" t="s">
        <v>39</v>
      </c>
      <c r="B22" s="11" t="s">
        <v>40</v>
      </c>
      <c r="C22" s="11"/>
      <c r="D22" s="11" t="s">
        <v>22</v>
      </c>
    </row>
    <row r="23" spans="1:4">
      <c r="A23" s="11" t="s">
        <v>41</v>
      </c>
      <c r="B23" s="11" t="s">
        <v>42</v>
      </c>
      <c r="C23" s="11"/>
      <c r="D23" s="11" t="s">
        <v>22</v>
      </c>
    </row>
    <row r="24" spans="1:4">
      <c r="A24" s="11" t="s">
        <v>51</v>
      </c>
      <c r="B24" s="12" t="s">
        <v>18</v>
      </c>
      <c r="C24" s="11"/>
      <c r="D24" s="11" t="s">
        <v>52</v>
      </c>
    </row>
    <row r="25" spans="1:4">
      <c r="A25" s="11" t="s">
        <v>53</v>
      </c>
      <c r="B25" s="13" t="s">
        <v>73</v>
      </c>
      <c r="C25" s="11"/>
      <c r="D25" s="11" t="s">
        <v>52</v>
      </c>
    </row>
    <row r="26" spans="1:4">
      <c r="A26" s="11" t="s">
        <v>54</v>
      </c>
      <c r="B26" s="11" t="s">
        <v>55</v>
      </c>
      <c r="C26" s="11"/>
      <c r="D26" s="11" t="s">
        <v>36</v>
      </c>
    </row>
    <row r="27" spans="1:4">
      <c r="A27" t="s">
        <v>56</v>
      </c>
      <c r="B27" t="s">
        <v>57</v>
      </c>
      <c r="C27" t="e">
        <f>(C24-C25)*3.33564E-30/(C26*1.648777E-41)</f>
        <v>#DIV/0!</v>
      </c>
      <c r="D27" t="s">
        <v>58</v>
      </c>
    </row>
    <row r="28" spans="1:4">
      <c r="B28" s="8" t="s">
        <v>75</v>
      </c>
      <c r="C28" s="3" t="e">
        <f>2*C24*3.33564E-30*C27/C6/C13</f>
        <v>#DIV/0!</v>
      </c>
    </row>
    <row r="29" spans="1:4">
      <c r="A29" s="8"/>
      <c r="B29" s="8"/>
      <c r="C29" s="8"/>
      <c r="D29" s="8"/>
    </row>
    <row r="30" spans="1:4">
      <c r="A30" s="5" t="s">
        <v>47</v>
      </c>
      <c r="B30" s="5" t="s">
        <v>48</v>
      </c>
      <c r="C30" s="5" t="e">
        <f>C7*LN(C11)</f>
        <v>#NUM!</v>
      </c>
      <c r="D30" s="5"/>
    </row>
    <row r="32" spans="1:4">
      <c r="A32" s="5" t="s">
        <v>31</v>
      </c>
      <c r="B32" s="5" t="s">
        <v>32</v>
      </c>
      <c r="C32" s="6" t="e">
        <f>8.314*(LN(C17*(2*C8*C12/C9/1000*C6*C13/C5/C5)^(3/2))+5/2)</f>
        <v>#NUM!</v>
      </c>
      <c r="D32" s="5" t="s">
        <v>33</v>
      </c>
    </row>
    <row r="34" spans="1:4">
      <c r="A34" s="5" t="s">
        <v>43</v>
      </c>
      <c r="B34" s="5" t="s">
        <v>44</v>
      </c>
      <c r="C34" s="6" t="e">
        <f>C7*(LN(1/C20*(C8^0.5)*((C13^3)/C21/C22/C23)^0.5/(C28)*(1-EXP(-C28)))-C28*EXP(-C28)/(1-EXP(-C28))+5/2)</f>
        <v>#DIV/0!</v>
      </c>
      <c r="D34" s="5" t="s">
        <v>33</v>
      </c>
    </row>
    <row r="36" spans="1:4">
      <c r="A36" s="11" t="s">
        <v>45</v>
      </c>
      <c r="B36" s="11" t="s">
        <v>46</v>
      </c>
      <c r="C36" s="11"/>
      <c r="D36" s="11" t="s">
        <v>33</v>
      </c>
    </row>
    <row r="38" spans="1:4">
      <c r="A38" s="11" t="s">
        <v>59</v>
      </c>
      <c r="B38" s="11" t="s">
        <v>60</v>
      </c>
      <c r="C38" s="11"/>
      <c r="D38" s="11" t="s">
        <v>33</v>
      </c>
    </row>
    <row r="40" spans="1:4">
      <c r="A40" s="5" t="s">
        <v>61</v>
      </c>
      <c r="B40" s="5" t="s">
        <v>62</v>
      </c>
      <c r="C40" s="9" t="e">
        <f>C6*(C18*LN(C18)-C18-C19*LN(C19)+C19-(C18-C19)*LN(C18-C19)+(C18-C19))</f>
        <v>#DIV/0!</v>
      </c>
      <c r="D40" s="5" t="s">
        <v>33</v>
      </c>
    </row>
    <row r="42" spans="1:4">
      <c r="A42" s="5" t="s">
        <v>49</v>
      </c>
      <c r="B42" s="5" t="s">
        <v>50</v>
      </c>
      <c r="C42" s="7" t="e">
        <f>C32+C34+C36+C30+C38+C40</f>
        <v>#NUM!</v>
      </c>
      <c r="D42" s="5" t="s">
        <v>33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393B6-DDF3-4615-865D-E3CBA2C7BFD0}">
  <dimension ref="A1:D37"/>
  <sheetViews>
    <sheetView workbookViewId="0">
      <selection activeCell="C19" sqref="C19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bestFit="1" customWidth="1"/>
    <col min="4" max="4" width="20.375" bestFit="1" customWidth="1"/>
  </cols>
  <sheetData>
    <row r="1" spans="1:4">
      <c r="A1" s="1" t="s">
        <v>69</v>
      </c>
      <c r="C1" s="10" t="s">
        <v>0</v>
      </c>
    </row>
    <row r="2" spans="1:4">
      <c r="C2" s="2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3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4"/>
    </row>
    <row r="9" spans="1:4">
      <c r="A9" t="s">
        <v>14</v>
      </c>
      <c r="B9" t="s">
        <v>15</v>
      </c>
      <c r="C9" s="3">
        <v>6.0221408599999999E+23</v>
      </c>
      <c r="D9" t="s">
        <v>16</v>
      </c>
    </row>
    <row r="11" spans="1:4">
      <c r="A11" s="11" t="s">
        <v>71</v>
      </c>
      <c r="B11" s="11"/>
      <c r="C11" s="11"/>
      <c r="D11" s="11" t="s">
        <v>36</v>
      </c>
    </row>
    <row r="12" spans="1:4">
      <c r="A12" s="11" t="s">
        <v>17</v>
      </c>
      <c r="B12" s="11" t="s">
        <v>18</v>
      </c>
      <c r="C12" s="11"/>
      <c r="D12" s="11" t="s">
        <v>19</v>
      </c>
    </row>
    <row r="13" spans="1:4">
      <c r="A13" s="11" t="s">
        <v>20</v>
      </c>
      <c r="B13" s="11" t="s">
        <v>21</v>
      </c>
      <c r="C13" s="11"/>
      <c r="D13" s="11" t="s">
        <v>22</v>
      </c>
    </row>
    <row r="14" spans="1:4">
      <c r="A14" s="11" t="s">
        <v>65</v>
      </c>
      <c r="B14" s="11" t="s">
        <v>66</v>
      </c>
      <c r="C14" s="11"/>
      <c r="D14" s="11" t="s">
        <v>67</v>
      </c>
    </row>
    <row r="15" spans="1:4">
      <c r="A15" s="11" t="s">
        <v>23</v>
      </c>
      <c r="B15" s="11" t="s">
        <v>24</v>
      </c>
      <c r="C15" s="11"/>
      <c r="D15" s="11" t="s">
        <v>25</v>
      </c>
    </row>
    <row r="16" spans="1:4">
      <c r="A16" s="11" t="s">
        <v>26</v>
      </c>
      <c r="B16" s="11" t="s">
        <v>27</v>
      </c>
      <c r="C16" s="11"/>
      <c r="D16" s="11" t="s">
        <v>25</v>
      </c>
    </row>
    <row r="17" spans="1:4">
      <c r="A17" t="s">
        <v>28</v>
      </c>
      <c r="B17" t="s">
        <v>29</v>
      </c>
      <c r="C17">
        <f>(C15^(1/3)-C16^(1/3))^3*1E-30</f>
        <v>0</v>
      </c>
      <c r="D17" t="s">
        <v>30</v>
      </c>
    </row>
    <row r="18" spans="1:4">
      <c r="A18" s="8" t="s">
        <v>63</v>
      </c>
      <c r="B18" s="8" t="s">
        <v>63</v>
      </c>
      <c r="C18" t="e">
        <f>0.001*1E+30/C15</f>
        <v>#DIV/0!</v>
      </c>
    </row>
    <row r="19" spans="1:4">
      <c r="A19" s="8" t="s">
        <v>64</v>
      </c>
      <c r="B19" s="8" t="s">
        <v>64</v>
      </c>
      <c r="C19" s="3">
        <f>C9*C14</f>
        <v>0</v>
      </c>
    </row>
    <row r="20" spans="1:4">
      <c r="A20" s="11" t="s">
        <v>34</v>
      </c>
      <c r="B20" s="11" t="s">
        <v>35</v>
      </c>
      <c r="C20" s="11"/>
      <c r="D20" s="11" t="s">
        <v>36</v>
      </c>
    </row>
    <row r="21" spans="1:4">
      <c r="A21" s="11" t="s">
        <v>37</v>
      </c>
      <c r="B21" s="11" t="s">
        <v>38</v>
      </c>
      <c r="C21" s="11"/>
      <c r="D21" s="11" t="s">
        <v>22</v>
      </c>
    </row>
    <row r="22" spans="1:4">
      <c r="A22" s="11" t="s">
        <v>39</v>
      </c>
      <c r="B22" s="11" t="s">
        <v>40</v>
      </c>
      <c r="C22" s="11"/>
      <c r="D22" s="11" t="s">
        <v>22</v>
      </c>
    </row>
    <row r="23" spans="1:4">
      <c r="A23" s="11" t="s">
        <v>41</v>
      </c>
      <c r="B23" s="11" t="s">
        <v>42</v>
      </c>
      <c r="C23" s="11"/>
      <c r="D23" s="11" t="s">
        <v>22</v>
      </c>
    </row>
    <row r="24" spans="1:4">
      <c r="A24" s="8"/>
      <c r="B24" s="8"/>
      <c r="C24" s="8"/>
      <c r="D24" s="8"/>
    </row>
    <row r="25" spans="1:4">
      <c r="A25" s="5" t="s">
        <v>47</v>
      </c>
      <c r="B25" s="5" t="s">
        <v>48</v>
      </c>
      <c r="C25" s="5" t="e">
        <f>C7*LN(C11)</f>
        <v>#NUM!</v>
      </c>
      <c r="D25" s="5"/>
    </row>
    <row r="27" spans="1:4">
      <c r="A27" s="5" t="s">
        <v>31</v>
      </c>
      <c r="B27" s="5" t="s">
        <v>32</v>
      </c>
      <c r="C27" s="6" t="e">
        <f>8.314*(LN(C17*(2*C8*C12/C9/1000*C6*C13/C5/C5)^(3/2))+5/2)</f>
        <v>#NUM!</v>
      </c>
      <c r="D27" s="5" t="s">
        <v>33</v>
      </c>
    </row>
    <row r="29" spans="1:4">
      <c r="A29" s="5" t="s">
        <v>43</v>
      </c>
      <c r="B29" s="5" t="s">
        <v>44</v>
      </c>
      <c r="C29" s="6" t="e">
        <f>C7*(LN(1/C20*(C8^0.5)*((C13^3)/C21/C22/C23)^0.5)+3/2)</f>
        <v>#DIV/0!</v>
      </c>
      <c r="D29" s="5" t="s">
        <v>33</v>
      </c>
    </row>
    <row r="31" spans="1:4">
      <c r="A31" s="11" t="s">
        <v>45</v>
      </c>
      <c r="B31" s="11" t="s">
        <v>46</v>
      </c>
      <c r="C31" s="11"/>
      <c r="D31" s="11" t="s">
        <v>33</v>
      </c>
    </row>
    <row r="33" spans="1:4">
      <c r="A33" s="11" t="s">
        <v>59</v>
      </c>
      <c r="B33" s="11" t="s">
        <v>60</v>
      </c>
      <c r="C33" s="11"/>
      <c r="D33" s="11" t="s">
        <v>33</v>
      </c>
    </row>
    <row r="35" spans="1:4">
      <c r="A35" s="5" t="s">
        <v>61</v>
      </c>
      <c r="B35" s="5" t="s">
        <v>62</v>
      </c>
      <c r="C35" s="9" t="e">
        <f>C6*(C18*LN(C18)-C18-C19*LN(C19)+C19-(C18-C19)*LN(C18-C19)+(C18-C19))</f>
        <v>#DIV/0!</v>
      </c>
      <c r="D35" s="5" t="s">
        <v>33</v>
      </c>
    </row>
    <row r="37" spans="1:4">
      <c r="A37" s="5" t="s">
        <v>49</v>
      </c>
      <c r="B37" s="5" t="s">
        <v>50</v>
      </c>
      <c r="C37" s="7" t="e">
        <f>C27+C29+C31+C25+C33+C35</f>
        <v>#NUM!</v>
      </c>
      <c r="D37" s="5" t="s">
        <v>33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B5773-F778-4565-888F-9A0A9734703F}">
  <dimension ref="A1:D40"/>
  <sheetViews>
    <sheetView workbookViewId="0">
      <selection activeCell="D11" sqref="D11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bestFit="1" customWidth="1"/>
    <col min="4" max="4" width="20.375" bestFit="1" customWidth="1"/>
  </cols>
  <sheetData>
    <row r="1" spans="1:4">
      <c r="A1" s="1" t="s">
        <v>70</v>
      </c>
      <c r="C1" s="10" t="s">
        <v>0</v>
      </c>
    </row>
    <row r="2" spans="1:4">
      <c r="C2" s="2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3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4"/>
    </row>
    <row r="9" spans="1:4">
      <c r="A9" t="s">
        <v>14</v>
      </c>
      <c r="B9" t="s">
        <v>15</v>
      </c>
      <c r="C9" s="3">
        <v>6.0221408599999999E+23</v>
      </c>
      <c r="D9" t="s">
        <v>16</v>
      </c>
    </row>
    <row r="11" spans="1:4">
      <c r="A11" s="11" t="s">
        <v>71</v>
      </c>
      <c r="B11" s="11"/>
      <c r="C11" s="11"/>
      <c r="D11" s="11" t="s">
        <v>36</v>
      </c>
    </row>
    <row r="12" spans="1:4">
      <c r="A12" s="11" t="s">
        <v>17</v>
      </c>
      <c r="B12" s="11" t="s">
        <v>18</v>
      </c>
      <c r="C12" s="11"/>
      <c r="D12" s="11" t="s">
        <v>19</v>
      </c>
    </row>
    <row r="13" spans="1:4">
      <c r="A13" s="11" t="s">
        <v>20</v>
      </c>
      <c r="B13" s="11" t="s">
        <v>21</v>
      </c>
      <c r="C13" s="11"/>
      <c r="D13" s="11" t="s">
        <v>22</v>
      </c>
    </row>
    <row r="14" spans="1:4">
      <c r="A14" s="11" t="s">
        <v>65</v>
      </c>
      <c r="B14" s="11" t="s">
        <v>66</v>
      </c>
      <c r="C14" s="11"/>
      <c r="D14" s="11" t="s">
        <v>67</v>
      </c>
    </row>
    <row r="15" spans="1:4">
      <c r="A15" s="11" t="s">
        <v>23</v>
      </c>
      <c r="B15" s="11" t="s">
        <v>24</v>
      </c>
      <c r="C15" s="11"/>
      <c r="D15" s="11" t="s">
        <v>25</v>
      </c>
    </row>
    <row r="16" spans="1:4">
      <c r="A16" s="11" t="s">
        <v>26</v>
      </c>
      <c r="B16" s="11" t="s">
        <v>27</v>
      </c>
      <c r="C16" s="11"/>
      <c r="D16" s="11" t="s">
        <v>25</v>
      </c>
    </row>
    <row r="17" spans="1:4">
      <c r="A17" t="s">
        <v>28</v>
      </c>
      <c r="B17" t="s">
        <v>29</v>
      </c>
      <c r="C17">
        <f>(C15^(1/3)-C16^(1/3))^3*1E-30</f>
        <v>0</v>
      </c>
      <c r="D17" t="s">
        <v>30</v>
      </c>
    </row>
    <row r="18" spans="1:4">
      <c r="A18" s="8" t="s">
        <v>63</v>
      </c>
      <c r="B18" s="8" t="s">
        <v>63</v>
      </c>
      <c r="C18" t="e">
        <f>0.001*1E+30/C15</f>
        <v>#DIV/0!</v>
      </c>
    </row>
    <row r="19" spans="1:4">
      <c r="A19" s="8" t="s">
        <v>64</v>
      </c>
      <c r="B19" s="8" t="s">
        <v>64</v>
      </c>
      <c r="C19" s="3">
        <f>C9*C14</f>
        <v>0</v>
      </c>
    </row>
    <row r="20" spans="1:4">
      <c r="A20" s="11" t="s">
        <v>34</v>
      </c>
      <c r="B20" s="11" t="s">
        <v>35</v>
      </c>
      <c r="C20" s="11"/>
      <c r="D20" s="11" t="s">
        <v>36</v>
      </c>
    </row>
    <row r="21" spans="1:4">
      <c r="A21" s="11" t="s">
        <v>37</v>
      </c>
      <c r="B21" s="11" t="s">
        <v>38</v>
      </c>
      <c r="C21" s="11"/>
      <c r="D21" s="11" t="s">
        <v>22</v>
      </c>
    </row>
    <row r="22" spans="1:4">
      <c r="A22" s="11" t="s">
        <v>51</v>
      </c>
      <c r="B22" s="12" t="s">
        <v>18</v>
      </c>
      <c r="C22" s="11"/>
      <c r="D22" s="11" t="s">
        <v>52</v>
      </c>
    </row>
    <row r="23" spans="1:4">
      <c r="A23" s="11" t="s">
        <v>53</v>
      </c>
      <c r="B23" s="13" t="s">
        <v>73</v>
      </c>
      <c r="C23" s="11"/>
      <c r="D23" s="11" t="s">
        <v>52</v>
      </c>
    </row>
    <row r="24" spans="1:4">
      <c r="A24" s="11" t="s">
        <v>54</v>
      </c>
      <c r="B24" s="11" t="s">
        <v>55</v>
      </c>
      <c r="C24" s="11"/>
      <c r="D24" s="11" t="s">
        <v>36</v>
      </c>
    </row>
    <row r="25" spans="1:4">
      <c r="A25" t="s">
        <v>56</v>
      </c>
      <c r="B25" t="s">
        <v>57</v>
      </c>
      <c r="C25" t="e">
        <f>(C22-C23)*3.33564E-30/(C24*1.648777E-41)</f>
        <v>#DIV/0!</v>
      </c>
      <c r="D25" t="s">
        <v>58</v>
      </c>
    </row>
    <row r="26" spans="1:4">
      <c r="B26" s="8" t="s">
        <v>75</v>
      </c>
      <c r="C26" s="3" t="e">
        <f>2*C22*3.33564E-30*C25/C6/C13</f>
        <v>#DIV/0!</v>
      </c>
    </row>
    <row r="27" spans="1:4">
      <c r="A27" s="8"/>
      <c r="B27" s="8"/>
      <c r="C27" s="8"/>
      <c r="D27" s="8"/>
    </row>
    <row r="28" spans="1:4">
      <c r="A28" s="5" t="s">
        <v>47</v>
      </c>
      <c r="B28" s="5" t="s">
        <v>48</v>
      </c>
      <c r="C28" s="5" t="e">
        <f>C7*LN(C11)</f>
        <v>#NUM!</v>
      </c>
      <c r="D28" s="5"/>
    </row>
    <row r="30" spans="1:4">
      <c r="A30" s="5" t="s">
        <v>31</v>
      </c>
      <c r="B30" s="5" t="s">
        <v>32</v>
      </c>
      <c r="C30" s="6" t="e">
        <f>8.314*(LN(C17*(2*3.14*C12/C9/1000*C6*C13/C5/C5)^(3/2))+5/2)</f>
        <v>#NUM!</v>
      </c>
      <c r="D30" s="5" t="s">
        <v>33</v>
      </c>
    </row>
    <row r="32" spans="1:4">
      <c r="A32" s="5" t="s">
        <v>43</v>
      </c>
      <c r="B32" s="5" t="s">
        <v>44</v>
      </c>
      <c r="C32" s="7" t="e">
        <f>C7*(LN(1/C20*(C13/C21)/(C26)*(1-EXP(-C26)))-C26*EXP(-C26)/(1-EXP(-C26))+2)</f>
        <v>#DIV/0!</v>
      </c>
      <c r="D32" s="5" t="s">
        <v>33</v>
      </c>
    </row>
    <row r="34" spans="1:4">
      <c r="A34" s="11" t="s">
        <v>45</v>
      </c>
      <c r="B34" s="11" t="s">
        <v>46</v>
      </c>
      <c r="C34" s="11"/>
      <c r="D34" s="11" t="s">
        <v>33</v>
      </c>
    </row>
    <row r="36" spans="1:4">
      <c r="A36" s="11" t="s">
        <v>59</v>
      </c>
      <c r="B36" s="11" t="s">
        <v>60</v>
      </c>
      <c r="C36" s="11"/>
      <c r="D36" s="11" t="s">
        <v>33</v>
      </c>
    </row>
    <row r="38" spans="1:4">
      <c r="A38" s="5" t="s">
        <v>61</v>
      </c>
      <c r="B38" s="5" t="s">
        <v>62</v>
      </c>
      <c r="C38" s="9" t="e">
        <f>C6*(C18*LN(C18)-C18-C19*LN(C19)+C19-(C18-C19)*LN(C18-C19)+(C18-C19))</f>
        <v>#DIV/0!</v>
      </c>
      <c r="D38" s="5" t="s">
        <v>33</v>
      </c>
    </row>
    <row r="40" spans="1:4">
      <c r="A40" s="5" t="s">
        <v>49</v>
      </c>
      <c r="B40" s="5" t="s">
        <v>50</v>
      </c>
      <c r="C40" s="7" t="e">
        <f>C30+C32+C34+C28+C36+C38</f>
        <v>#NUM!</v>
      </c>
      <c r="D40" s="5" t="s">
        <v>33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0673A-935C-4B16-B392-CD96E66B6AD7}">
  <dimension ref="A1:D35"/>
  <sheetViews>
    <sheetView workbookViewId="0">
      <selection activeCell="D11" sqref="D11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bestFit="1" customWidth="1"/>
    <col min="4" max="4" width="20.375" bestFit="1" customWidth="1"/>
  </cols>
  <sheetData>
    <row r="1" spans="1:4">
      <c r="A1" s="1" t="s">
        <v>69</v>
      </c>
      <c r="C1" s="10" t="s">
        <v>0</v>
      </c>
    </row>
    <row r="2" spans="1:4">
      <c r="C2" s="2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3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4"/>
    </row>
    <row r="9" spans="1:4">
      <c r="A9" t="s">
        <v>14</v>
      </c>
      <c r="B9" t="s">
        <v>15</v>
      </c>
      <c r="C9" s="3">
        <v>6.0221408599999999E+23</v>
      </c>
      <c r="D9" t="s">
        <v>16</v>
      </c>
    </row>
    <row r="11" spans="1:4">
      <c r="A11" s="11" t="s">
        <v>71</v>
      </c>
      <c r="B11" s="11"/>
      <c r="C11" s="11"/>
      <c r="D11" s="11" t="s">
        <v>36</v>
      </c>
    </row>
    <row r="12" spans="1:4">
      <c r="A12" s="11" t="s">
        <v>17</v>
      </c>
      <c r="B12" s="11" t="s">
        <v>18</v>
      </c>
      <c r="C12" s="11"/>
      <c r="D12" s="11" t="s">
        <v>19</v>
      </c>
    </row>
    <row r="13" spans="1:4">
      <c r="A13" s="11" t="s">
        <v>20</v>
      </c>
      <c r="B13" s="11" t="s">
        <v>21</v>
      </c>
      <c r="C13" s="11"/>
      <c r="D13" s="11" t="s">
        <v>22</v>
      </c>
    </row>
    <row r="14" spans="1:4">
      <c r="A14" s="11" t="s">
        <v>65</v>
      </c>
      <c r="B14" s="11" t="s">
        <v>66</v>
      </c>
      <c r="C14" s="11"/>
      <c r="D14" s="11" t="s">
        <v>67</v>
      </c>
    </row>
    <row r="15" spans="1:4">
      <c r="A15" s="11" t="s">
        <v>23</v>
      </c>
      <c r="B15" s="11" t="s">
        <v>24</v>
      </c>
      <c r="C15" s="11"/>
      <c r="D15" s="11" t="s">
        <v>25</v>
      </c>
    </row>
    <row r="16" spans="1:4">
      <c r="A16" s="11" t="s">
        <v>26</v>
      </c>
      <c r="B16" s="11" t="s">
        <v>27</v>
      </c>
      <c r="C16" s="11"/>
      <c r="D16" s="11" t="s">
        <v>25</v>
      </c>
    </row>
    <row r="17" spans="1:4">
      <c r="A17" t="s">
        <v>28</v>
      </c>
      <c r="B17" t="s">
        <v>29</v>
      </c>
      <c r="C17">
        <f>(C15^(1/3)-C16^(1/3))^3*1E-30</f>
        <v>0</v>
      </c>
      <c r="D17" t="s">
        <v>30</v>
      </c>
    </row>
    <row r="18" spans="1:4">
      <c r="A18" s="8" t="s">
        <v>63</v>
      </c>
      <c r="B18" s="8" t="s">
        <v>63</v>
      </c>
      <c r="C18" t="e">
        <f>0.001*1E+30/C15</f>
        <v>#DIV/0!</v>
      </c>
    </row>
    <row r="19" spans="1:4">
      <c r="A19" s="8" t="s">
        <v>64</v>
      </c>
      <c r="B19" s="8" t="s">
        <v>64</v>
      </c>
      <c r="C19" s="3">
        <f>C9*C14</f>
        <v>0</v>
      </c>
    </row>
    <row r="20" spans="1:4">
      <c r="A20" s="11" t="s">
        <v>34</v>
      </c>
      <c r="B20" s="11" t="s">
        <v>35</v>
      </c>
      <c r="C20" s="11"/>
      <c r="D20" s="11" t="s">
        <v>36</v>
      </c>
    </row>
    <row r="21" spans="1:4">
      <c r="A21" s="11" t="s">
        <v>37</v>
      </c>
      <c r="B21" s="11" t="s">
        <v>38</v>
      </c>
      <c r="C21" s="11"/>
      <c r="D21" s="11" t="s">
        <v>22</v>
      </c>
    </row>
    <row r="22" spans="1:4">
      <c r="A22" s="8"/>
      <c r="B22" s="8"/>
      <c r="C22" s="8"/>
      <c r="D22" s="8"/>
    </row>
    <row r="23" spans="1:4">
      <c r="A23" s="5" t="s">
        <v>47</v>
      </c>
      <c r="B23" s="5" t="s">
        <v>48</v>
      </c>
      <c r="C23" s="5" t="e">
        <f>C7*LN(C11)</f>
        <v>#NUM!</v>
      </c>
      <c r="D23" s="5"/>
    </row>
    <row r="25" spans="1:4">
      <c r="A25" s="5" t="s">
        <v>31</v>
      </c>
      <c r="B25" s="5" t="s">
        <v>32</v>
      </c>
      <c r="C25" s="6" t="e">
        <f>8.314*(LN(C17*(2*3.14*C12/C9/1000*C6*C13/C5/C5)^(3/2))+5/2)</f>
        <v>#NUM!</v>
      </c>
      <c r="D25" s="5" t="s">
        <v>33</v>
      </c>
    </row>
    <row r="27" spans="1:4">
      <c r="A27" s="5" t="s">
        <v>43</v>
      </c>
      <c r="B27" s="5" t="s">
        <v>44</v>
      </c>
      <c r="C27" s="7" t="e">
        <f>C7*(LN(1/C20*(C13/C21))+1)</f>
        <v>#DIV/0!</v>
      </c>
      <c r="D27" s="5" t="s">
        <v>33</v>
      </c>
    </row>
    <row r="29" spans="1:4">
      <c r="A29" s="11" t="s">
        <v>45</v>
      </c>
      <c r="B29" s="11" t="s">
        <v>46</v>
      </c>
      <c r="C29" s="11"/>
      <c r="D29" s="11" t="s">
        <v>33</v>
      </c>
    </row>
    <row r="31" spans="1:4">
      <c r="A31" s="11" t="s">
        <v>59</v>
      </c>
      <c r="B31" s="11" t="s">
        <v>60</v>
      </c>
      <c r="C31" s="11"/>
      <c r="D31" s="11" t="s">
        <v>33</v>
      </c>
    </row>
    <row r="33" spans="1:4">
      <c r="A33" s="5" t="s">
        <v>61</v>
      </c>
      <c r="B33" s="5" t="s">
        <v>62</v>
      </c>
      <c r="C33" s="9" t="e">
        <f>C6*(C18*LN(C18)-C18-C19*LN(C19)+C19-(C18-C19)*LN(C18-C19)+(C18-C19))</f>
        <v>#DIV/0!</v>
      </c>
      <c r="D33" s="5" t="s">
        <v>33</v>
      </c>
    </row>
    <row r="35" spans="1:4">
      <c r="A35" s="5" t="s">
        <v>49</v>
      </c>
      <c r="B35" s="5" t="s">
        <v>50</v>
      </c>
      <c r="C35" s="7" t="e">
        <f>C25+C27+C29+C23+C31+C33</f>
        <v>#NUM!</v>
      </c>
      <c r="D35" s="5" t="s">
        <v>33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Examples</vt:lpstr>
      <vt:lpstr>non-linear polar molecules</vt:lpstr>
      <vt:lpstr>non-linear non-polar molecules</vt:lpstr>
      <vt:lpstr>inear polar molecules</vt:lpstr>
      <vt:lpstr>linear non-polar molecules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yuichiro izato</dc:creator>
  <cp:lastModifiedBy>izato-yuichiro-tk@ynu.ac.jp</cp:lastModifiedBy>
  <dcterms:created xsi:type="dcterms:W3CDTF">2015-06-05T18:19:34Z</dcterms:created>
  <dcterms:modified xsi:type="dcterms:W3CDTF">2023-01-12T09:32:49Z</dcterms:modified>
</cp:coreProperties>
</file>