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nnl-my.sharepoint.com/personal/ta_blake_pnnl_gov/Documents/Documents/RESEARCH/IODINE CHEMICAL DYNAMICS LDRD 2018/PAPERS/DABCO NMR PAPER 2021/Arrhenius_Eyring/"/>
    </mc:Choice>
  </mc:AlternateContent>
  <xr:revisionPtr revIDLastSave="28" documentId="8_{E639553A-4877-4AF0-831B-D30D61F331F9}" xr6:coauthVersionLast="47" xr6:coauthVersionMax="47" xr10:uidLastSave="{975C3B8E-E305-42F3-8CF1-72F198BC66D2}"/>
  <bookViews>
    <workbookView xWindow="-120" yWindow="-120" windowWidth="29040" windowHeight="17640" xr2:uid="{A9399A14-8D6E-499E-9530-E1CC2B600F8B}"/>
  </bookViews>
  <sheets>
    <sheet name="DABCO+MeI METHANOL" sheetId="1" r:id="rId1"/>
    <sheet name="DABCO + BuI AcN" sheetId="2" r:id="rId2"/>
    <sheet name="MeDABCOI + MeI DMSO" sheetId="3" r:id="rId3"/>
    <sheet name="MeDABCOI + MeI AcN" sheetId="4" r:id="rId4"/>
    <sheet name="MeDABCOI + MeI METHANOL" sheetId="5" r:id="rId5"/>
    <sheet name="BuDABCOI + BuI DMSO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4" i="1" l="1"/>
  <c r="B73" i="1"/>
  <c r="B70" i="1"/>
  <c r="B69" i="1"/>
  <c r="B44" i="1"/>
  <c r="B40" i="1"/>
  <c r="B36" i="1"/>
  <c r="B35" i="1"/>
  <c r="B34" i="1"/>
  <c r="B33" i="1"/>
  <c r="B32" i="1"/>
  <c r="B74" i="2"/>
  <c r="B73" i="2"/>
  <c r="B44" i="2"/>
  <c r="B40" i="2"/>
  <c r="B35" i="2"/>
  <c r="B34" i="2"/>
  <c r="B33" i="2"/>
  <c r="B32" i="2"/>
  <c r="B74" i="6"/>
  <c r="B70" i="6"/>
  <c r="B35" i="6"/>
  <c r="B34" i="6"/>
  <c r="B23" i="6"/>
  <c r="B69" i="6" s="1"/>
  <c r="B22" i="6"/>
  <c r="B73" i="6" s="1"/>
  <c r="B21" i="6"/>
  <c r="B33" i="6" s="1"/>
  <c r="B44" i="3"/>
  <c r="B44" i="4"/>
  <c r="B44" i="5"/>
  <c r="B78" i="6" l="1"/>
  <c r="B79" i="6" s="1"/>
  <c r="B80" i="6" s="1"/>
  <c r="B32" i="6"/>
  <c r="B36" i="6"/>
  <c r="B37" i="6" l="1"/>
  <c r="B44" i="6" s="1"/>
  <c r="B45" i="6" s="1"/>
  <c r="B40" i="6" l="1"/>
  <c r="B41" i="6" s="1"/>
  <c r="B74" i="5"/>
  <c r="B70" i="5"/>
  <c r="B35" i="5"/>
  <c r="B34" i="5"/>
  <c r="B23" i="5"/>
  <c r="B32" i="5" s="1"/>
  <c r="B22" i="5"/>
  <c r="B73" i="5" s="1"/>
  <c r="B21" i="5"/>
  <c r="B33" i="5" s="1"/>
  <c r="B36" i="5" l="1"/>
  <c r="B37" i="5"/>
  <c r="B40" i="5" s="1"/>
  <c r="B41" i="5" s="1"/>
  <c r="B69" i="5"/>
  <c r="B78" i="5" s="1"/>
  <c r="B79" i="5" s="1"/>
  <c r="B80" i="5" s="1"/>
  <c r="B45" i="5" l="1"/>
  <c r="B74" i="4" l="1"/>
  <c r="B70" i="4"/>
  <c r="B35" i="4"/>
  <c r="B34" i="4"/>
  <c r="B23" i="4"/>
  <c r="B69" i="4" s="1"/>
  <c r="B22" i="4"/>
  <c r="B73" i="4" s="1"/>
  <c r="B21" i="4"/>
  <c r="B33" i="4" s="1"/>
  <c r="B78" i="3"/>
  <c r="B70" i="3"/>
  <c r="B74" i="3"/>
  <c r="B73" i="3"/>
  <c r="B69" i="3"/>
  <c r="B40" i="3"/>
  <c r="B35" i="3"/>
  <c r="B34" i="3"/>
  <c r="B33" i="3"/>
  <c r="B32" i="3"/>
  <c r="B36" i="3"/>
  <c r="B37" i="3"/>
  <c r="B23" i="3"/>
  <c r="B22" i="3"/>
  <c r="B21" i="3"/>
  <c r="B69" i="2"/>
  <c r="B36" i="2"/>
  <c r="B70" i="2"/>
  <c r="B21" i="2"/>
  <c r="B78" i="4" l="1"/>
  <c r="B79" i="4" s="1"/>
  <c r="B80" i="4" s="1"/>
  <c r="B36" i="4"/>
  <c r="B32" i="4"/>
  <c r="B79" i="3"/>
  <c r="B80" i="3" s="1"/>
  <c r="B45" i="3"/>
  <c r="B41" i="3"/>
  <c r="B78" i="2"/>
  <c r="B79" i="2" s="1"/>
  <c r="B80" i="2" s="1"/>
  <c r="B37" i="2"/>
  <c r="B23" i="2"/>
  <c r="B22" i="2"/>
  <c r="B45" i="2" l="1"/>
  <c r="B41" i="2"/>
  <c r="B37" i="4"/>
  <c r="B45" i="4" s="1"/>
  <c r="B78" i="1"/>
  <c r="B79" i="1" s="1"/>
  <c r="B80" i="1" s="1"/>
  <c r="B40" i="4" l="1"/>
  <c r="B41" i="4" s="1"/>
  <c r="B37" i="1"/>
  <c r="B22" i="1"/>
  <c r="B23" i="1"/>
  <c r="B21" i="1"/>
  <c r="B45" i="1" l="1"/>
  <c r="B41" i="1"/>
</calcChain>
</file>

<file path=xl/sharedStrings.xml><?xml version="1.0" encoding="utf-8"?>
<sst xmlns="http://schemas.openxmlformats.org/spreadsheetml/2006/main" count="274" uniqueCount="73">
  <si>
    <t>Gas Constant</t>
  </si>
  <si>
    <t>Planck's Constant</t>
  </si>
  <si>
    <t>Boltzmann's Constant</t>
  </si>
  <si>
    <t>kJ/(K mol)</t>
  </si>
  <si>
    <t>J sec</t>
  </si>
  <si>
    <t>J/K</t>
  </si>
  <si>
    <t>Temperature (K)</t>
  </si>
  <si>
    <r>
      <t>Rate (M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)</t>
    </r>
  </si>
  <si>
    <r>
      <t>Temperature (</t>
    </r>
    <r>
      <rPr>
        <sz val="16"/>
        <color theme="1"/>
        <rFont val="Calibri"/>
        <family val="2"/>
      </rPr>
      <t>°C)</t>
    </r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</si>
  <si>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L</t>
    </r>
  </si>
  <si>
    <t>Using the error propagation formulas at right from the Girolami paper,</t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</si>
  <si>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T (K)</t>
    </r>
  </si>
  <si>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T (K)</t>
    </r>
  </si>
  <si>
    <r>
      <rPr>
        <sz val="16"/>
        <color theme="1"/>
        <rFont val="Symbol"/>
        <family val="1"/>
        <charset val="2"/>
      </rPr>
      <t xml:space="preserve">D </t>
    </r>
    <r>
      <rPr>
        <sz val="16"/>
        <color theme="1"/>
        <rFont val="Calibri"/>
        <family val="2"/>
        <scheme val="minor"/>
      </rPr>
      <t>(lnk)</t>
    </r>
  </si>
  <si>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k</t>
    </r>
  </si>
  <si>
    <t>T (K)</t>
  </si>
  <si>
    <r>
      <t>k (M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)</t>
    </r>
  </si>
  <si>
    <r>
      <t>(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Times New Roman"/>
        <family val="1"/>
      </rPr>
      <t>/</t>
    </r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>)</t>
    </r>
    <r>
      <rPr>
        <vertAlign val="superscript"/>
        <sz val="16"/>
        <color theme="1"/>
        <rFont val="Calibri"/>
        <family val="2"/>
        <scheme val="minor"/>
      </rPr>
      <t>2</t>
    </r>
  </si>
  <si>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>/</t>
    </r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</si>
  <si>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Calibri"/>
        <family val="1"/>
        <charset val="2"/>
        <scheme val="minor"/>
      </rPr>
      <t xml:space="preserve"> (kJ/mol)</t>
    </r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</si>
  <si>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(kJ/mol) *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>/</t>
    </r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</si>
  <si>
    <r>
      <t xml:space="preserve">The uncertainties in the plot are from the linear least squares fit of the data. The error propagation is from the equation given in Steigel, Sauer, Kleier and Binsch, </t>
    </r>
    <r>
      <rPr>
        <i/>
        <sz val="16"/>
        <color theme="1"/>
        <rFont val="Calibri"/>
        <family val="2"/>
        <scheme val="minor"/>
      </rPr>
      <t>JACS</t>
    </r>
    <r>
      <rPr>
        <sz val="16"/>
        <color theme="1"/>
        <rFont val="Calibri"/>
        <family val="2"/>
        <scheme val="minor"/>
      </rPr>
      <t xml:space="preserve">, </t>
    </r>
    <r>
      <rPr>
        <b/>
        <sz val="16"/>
        <color theme="1"/>
        <rFont val="Calibri"/>
        <family val="2"/>
        <scheme val="minor"/>
      </rPr>
      <t>94</t>
    </r>
    <r>
      <rPr>
        <sz val="16"/>
        <color theme="1"/>
        <rFont val="Calibri"/>
        <family val="2"/>
        <scheme val="minor"/>
      </rPr>
      <t>, 2770-2779 (1972). See the equation below.</t>
    </r>
  </si>
  <si>
    <r>
      <t xml:space="preserve">The uncertainties in the plot are from the linear least squares fit of the data. The error propagation is from the equation given in Morse, Spencer, Wilson and Girolami, </t>
    </r>
    <r>
      <rPr>
        <i/>
        <sz val="16"/>
        <color theme="1"/>
        <rFont val="Calibri"/>
        <family val="2"/>
        <scheme val="minor"/>
      </rPr>
      <t>Organometallics</t>
    </r>
    <r>
      <rPr>
        <sz val="16"/>
        <color theme="1"/>
        <rFont val="Calibri"/>
        <family val="2"/>
        <scheme val="minor"/>
      </rPr>
      <t xml:space="preserve">, </t>
    </r>
    <r>
      <rPr>
        <b/>
        <sz val="16"/>
        <color theme="1"/>
        <rFont val="Calibri"/>
        <family val="2"/>
        <scheme val="minor"/>
      </rPr>
      <t>13</t>
    </r>
    <r>
      <rPr>
        <sz val="16"/>
        <color theme="1"/>
        <rFont val="Calibri"/>
        <family val="2"/>
        <scheme val="minor"/>
      </rPr>
      <t>, 1646-1655 (1994). See the equations below.</t>
    </r>
  </si>
  <si>
    <r>
      <t xml:space="preserve">We used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 xml:space="preserve">T = 1.0 K and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k = 0.00118 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 xml:space="preserve"> and calculate the </t>
    </r>
  </si>
  <si>
    <t>uncertainties for the T = 318.15 K datum.</t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</si>
  <si>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 42(4) kJ/mol.</t>
    </r>
    <r>
      <rPr>
        <sz val="16"/>
        <color theme="1"/>
        <rFont val="Calibri"/>
        <family val="1"/>
        <charset val="2"/>
        <scheme val="minor"/>
      </rPr>
      <t xml:space="preserve"> The uncertainty is calculated for the T = 318.15 K datum.</t>
    </r>
  </si>
  <si>
    <r>
      <t xml:space="preserve">we get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Calibri"/>
        <family val="2"/>
        <scheme val="minor"/>
      </rPr>
      <t xml:space="preserve"> = 39(4) kJ/mol and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 -0.154(11) kJ/(mol K).</t>
    </r>
  </si>
  <si>
    <t xml:space="preserve">Eyring plot and error propagation for the activation parameters for the  DABCO + CH3I in CD3OD reaction at three temperatures. </t>
  </si>
  <si>
    <t>Arrhenius plot and error propagation for the activation energy for the  DABCO + CH3I in CD3OD reaction at three temperatures.</t>
  </si>
  <si>
    <t xml:space="preserve">Eyring plot and error propagation for the activation parameters for the  DABCO + BuI in CD3CN reaction at three temperatures. </t>
  </si>
  <si>
    <t>rate uncertaties, and calculate the uncertainties for the T = 324.05 K datum.</t>
  </si>
  <si>
    <r>
      <t xml:space="preserve">We used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 xml:space="preserve">T = 1.0 K and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k = 0.00204 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, which is the average of of the MCMC reaction</t>
    </r>
  </si>
  <si>
    <t>Arrhenius plot and error propagation for the activation energy for the  DABCO + BuI in CD3CN reaction at three temperatures.</t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</si>
  <si>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 29(2) kJ/mol.</t>
    </r>
    <r>
      <rPr>
        <sz val="16"/>
        <color theme="1"/>
        <rFont val="Calibri"/>
        <family val="1"/>
        <charset val="2"/>
        <scheme val="minor"/>
      </rPr>
      <t xml:space="preserve"> The uncertainty is calculated for the T = 324.05 K datum.</t>
    </r>
  </si>
  <si>
    <r>
      <t xml:space="preserve">we get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Calibri"/>
        <family val="2"/>
        <scheme val="minor"/>
      </rPr>
      <t xml:space="preserve"> = 26(4) kJ/mol and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 -0.193(6) kJ/(mol K).</t>
    </r>
  </si>
  <si>
    <r>
      <t>T</t>
    </r>
    <r>
      <rPr>
        <vertAlign val="subscript"/>
        <sz val="16"/>
        <color theme="1"/>
        <rFont val="Calibri"/>
        <family val="2"/>
        <scheme val="minor"/>
      </rPr>
      <t>max</t>
    </r>
    <r>
      <rPr>
        <sz val="16"/>
        <color theme="1"/>
        <rFont val="Calibri"/>
        <family val="2"/>
        <scheme val="minor"/>
      </rPr>
      <t xml:space="preserve"> (K)</t>
    </r>
  </si>
  <si>
    <r>
      <t>T</t>
    </r>
    <r>
      <rPr>
        <vertAlign val="subscript"/>
        <sz val="16"/>
        <color theme="1"/>
        <rFont val="Calibri"/>
        <family val="2"/>
        <scheme val="minor"/>
      </rPr>
      <t>min</t>
    </r>
    <r>
      <rPr>
        <sz val="16"/>
        <color theme="1"/>
        <rFont val="Calibri"/>
        <family val="2"/>
        <scheme val="minor"/>
      </rPr>
      <t xml:space="preserve"> (K)</t>
    </r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</si>
  <si>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T</t>
    </r>
    <r>
      <rPr>
        <sz val="16"/>
        <color theme="1"/>
        <rFont val="Calibri"/>
        <family val="1"/>
        <charset val="2"/>
        <scheme val="minor"/>
      </rPr>
      <t xml:space="preserve"> (K)</t>
    </r>
  </si>
  <si>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Calibri"/>
        <family val="1"/>
        <charset val="2"/>
        <scheme val="minor"/>
      </rPr>
      <t xml:space="preserve"> (kJ/mol)</t>
    </r>
  </si>
  <si>
    <r>
      <rPr>
        <sz val="16"/>
        <color theme="1"/>
        <rFont val="Symbol"/>
        <family val="1"/>
        <charset val="2"/>
      </rPr>
      <t>sD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1"/>
        <charset val="2"/>
        <scheme val="minor"/>
      </rPr>
      <t xml:space="preserve"> (kJ/mol)</t>
    </r>
  </si>
  <si>
    <r>
      <t>(</t>
    </r>
    <r>
      <rPr>
        <sz val="16"/>
        <color theme="1"/>
        <rFont val="Symbol"/>
        <family val="1"/>
        <charset val="2"/>
      </rPr>
      <t>sD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Calibri"/>
        <family val="2"/>
        <scheme val="minor"/>
      </rPr>
      <t>)</t>
    </r>
    <r>
      <rPr>
        <vertAlign val="super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 xml:space="preserve"> (kJ/mol)</t>
    </r>
    <r>
      <rPr>
        <vertAlign val="superscript"/>
        <sz val="16"/>
        <color theme="1"/>
        <rFont val="Calibri"/>
        <family val="2"/>
        <scheme val="minor"/>
      </rPr>
      <t>2</t>
    </r>
  </si>
  <si>
    <r>
      <t>k</t>
    </r>
    <r>
      <rPr>
        <vertAlign val="subscript"/>
        <sz val="16"/>
        <color theme="1"/>
        <rFont val="Calibri"/>
        <family val="2"/>
        <scheme val="minor"/>
      </rPr>
      <t>max</t>
    </r>
    <r>
      <rPr>
        <sz val="16"/>
        <color theme="1"/>
        <rFont val="Calibri"/>
        <family val="2"/>
        <scheme val="minor"/>
      </rPr>
      <t xml:space="preserve"> (M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)</t>
    </r>
  </si>
  <si>
    <r>
      <t>k</t>
    </r>
    <r>
      <rPr>
        <vertAlign val="subscript"/>
        <sz val="16"/>
        <color theme="1"/>
        <rFont val="Calibri"/>
        <family val="2"/>
        <scheme val="minor"/>
      </rPr>
      <t>min</t>
    </r>
    <r>
      <rPr>
        <sz val="16"/>
        <color theme="1"/>
        <rFont val="Calibri"/>
        <family val="2"/>
        <scheme val="minor"/>
      </rPr>
      <t xml:space="preserve"> (M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)</t>
    </r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</si>
  <si>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1"/>
        <charset val="2"/>
        <scheme val="minor"/>
      </rPr>
      <t xml:space="preserve"> (kJ/mol K)</t>
    </r>
  </si>
  <si>
    <r>
      <t>(</t>
    </r>
    <r>
      <rPr>
        <sz val="16"/>
        <color theme="1"/>
        <rFont val="Symbol"/>
        <family val="1"/>
        <charset val="2"/>
      </rPr>
      <t>sD</t>
    </r>
    <r>
      <rPr>
        <i/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>)</t>
    </r>
    <r>
      <rPr>
        <vertAlign val="super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 xml:space="preserve"> (kJ/mol K)</t>
    </r>
  </si>
  <si>
    <r>
      <rPr>
        <sz val="16"/>
        <color theme="1"/>
        <rFont val="Symbol"/>
        <family val="1"/>
        <charset val="2"/>
      </rPr>
      <t>sD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1"/>
        <charset val="2"/>
        <scheme val="minor"/>
      </rPr>
      <t xml:space="preserve"> (kJ/mol K)</t>
    </r>
  </si>
  <si>
    <r>
      <rPr>
        <sz val="16"/>
        <color theme="1"/>
        <rFont val="Symbol"/>
        <family val="1"/>
        <charset val="2"/>
      </rPr>
      <t>sD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Calibri"/>
        <family val="2"/>
        <scheme val="minor"/>
      </rPr>
      <t xml:space="preserve">‡ </t>
    </r>
    <r>
      <rPr>
        <sz val="16"/>
        <color theme="1"/>
        <rFont val="Calibri"/>
        <family val="2"/>
        <scheme val="minor"/>
      </rPr>
      <t>(kJ/mol)</t>
    </r>
  </si>
  <si>
    <r>
      <t xml:space="preserve">we get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Calibri"/>
        <family val="2"/>
        <scheme val="minor"/>
      </rPr>
      <t xml:space="preserve"> = 27(2) kJ/mol and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 -0.1811(64) kJ/(mol K).</t>
    </r>
  </si>
  <si>
    <r>
      <t xml:space="preserve">We used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 xml:space="preserve">T = 1.0 K and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k = 0.00629 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 xml:space="preserve"> and calculate the </t>
    </r>
  </si>
  <si>
    <t>uncertainties for the T = 323.15 K datum.</t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</si>
  <si>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=30(2) kJ/mol.</t>
    </r>
    <r>
      <rPr>
        <sz val="16"/>
        <color theme="1"/>
        <rFont val="Calibri"/>
        <family val="1"/>
        <charset val="2"/>
        <scheme val="minor"/>
      </rPr>
      <t xml:space="preserve"> The uncertainty is calculated for the T = 323.15 K datum.</t>
    </r>
  </si>
  <si>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k (M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)</t>
    </r>
  </si>
  <si>
    <t>Estimate of temperature uncertainty.</t>
  </si>
  <si>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k</t>
    </r>
    <r>
      <rPr>
        <sz val="16"/>
        <color theme="1"/>
        <rFont val="Calibri"/>
        <family val="1"/>
        <charset val="2"/>
        <scheme val="minor"/>
      </rPr>
      <t xml:space="preserve"> (M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1"/>
        <charset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1"/>
        <charset val="2"/>
        <scheme val="minor"/>
      </rPr>
      <t>)</t>
    </r>
  </si>
  <si>
    <t>Average of the three k MCMC uncertainties.</t>
  </si>
  <si>
    <r>
      <t>Eyring plot and error propagation for the activation parameters for the  MeDABCOI + CH3I in DMSO-</t>
    </r>
    <r>
      <rPr>
        <i/>
        <sz val="16"/>
        <color theme="1"/>
        <rFont val="Calibri"/>
        <family val="2"/>
        <scheme val="minor"/>
      </rPr>
      <t>d6</t>
    </r>
    <r>
      <rPr>
        <sz val="16"/>
        <color theme="1"/>
        <rFont val="Calibri"/>
        <family val="2"/>
        <scheme val="minor"/>
      </rPr>
      <t xml:space="preserve"> reaction at three temperatures. </t>
    </r>
  </si>
  <si>
    <r>
      <t>Arrhenius plot and error propagation for the activation energy for the  MeDABCOI + CH3I in DMSO-</t>
    </r>
    <r>
      <rPr>
        <i/>
        <sz val="16"/>
        <color theme="1"/>
        <rFont val="Calibri"/>
        <family val="2"/>
        <scheme val="minor"/>
      </rPr>
      <t>d6</t>
    </r>
    <r>
      <rPr>
        <sz val="16"/>
        <color theme="1"/>
        <rFont val="Calibri"/>
        <family val="2"/>
        <scheme val="minor"/>
      </rPr>
      <t xml:space="preserve"> reaction at three temperatures.</t>
    </r>
  </si>
  <si>
    <r>
      <t>Eyring plot and error propagation for the activation parameters for the  MeDABCOI + CH3I in AcN-</t>
    </r>
    <r>
      <rPr>
        <i/>
        <sz val="16"/>
        <color theme="1"/>
        <rFont val="Calibri"/>
        <family val="2"/>
        <scheme val="minor"/>
      </rPr>
      <t>d3</t>
    </r>
    <r>
      <rPr>
        <sz val="16"/>
        <color theme="1"/>
        <rFont val="Calibri"/>
        <family val="2"/>
        <scheme val="minor"/>
      </rPr>
      <t xml:space="preserve"> reaction at three temperatures. </t>
    </r>
  </si>
  <si>
    <t>uncertainties for the T = 324.05 K datum.</t>
  </si>
  <si>
    <r>
      <t>Arrhenius plot and error propagation for the activation energy for the  MeDABCOI + CH3I in AcN-</t>
    </r>
    <r>
      <rPr>
        <i/>
        <sz val="16"/>
        <color theme="1"/>
        <rFont val="Calibri"/>
        <family val="2"/>
        <scheme val="minor"/>
      </rPr>
      <t>d3</t>
    </r>
    <r>
      <rPr>
        <sz val="16"/>
        <color theme="1"/>
        <rFont val="Calibri"/>
        <family val="2"/>
        <scheme val="minor"/>
      </rPr>
      <t xml:space="preserve"> reaction at three temperatures.</t>
    </r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</si>
  <si>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=26(2) kJ/mol.</t>
    </r>
    <r>
      <rPr>
        <sz val="16"/>
        <color theme="1"/>
        <rFont val="Calibri"/>
        <family val="1"/>
        <charset val="2"/>
        <scheme val="minor"/>
      </rPr>
      <t xml:space="preserve"> The uncertainty is calculated for the T = 324.05 K datum.</t>
    </r>
  </si>
  <si>
    <r>
      <t xml:space="preserve">We used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 xml:space="preserve">T = 1.0 K and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k = 0.000153 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 xml:space="preserve"> and calculate the </t>
    </r>
  </si>
  <si>
    <r>
      <t>Eyring plot and error propagation for the activation parameters for the  MeDABCOI + CH3I in methanol-</t>
    </r>
    <r>
      <rPr>
        <i/>
        <sz val="16"/>
        <color theme="1"/>
        <rFont val="Calibri"/>
        <family val="2"/>
        <scheme val="minor"/>
      </rPr>
      <t>d4</t>
    </r>
    <r>
      <rPr>
        <sz val="16"/>
        <color theme="1"/>
        <rFont val="Calibri"/>
        <family val="2"/>
        <scheme val="minor"/>
      </rPr>
      <t xml:space="preserve"> reaction at three temperatures. </t>
    </r>
  </si>
  <si>
    <r>
      <t>Arrhenius plot and error propagation for the activation energy for the  MeDABCOI + CH3I in methanol-</t>
    </r>
    <r>
      <rPr>
        <i/>
        <sz val="16"/>
        <color theme="1"/>
        <rFont val="Calibri"/>
        <family val="2"/>
        <scheme val="minor"/>
      </rPr>
      <t>d4</t>
    </r>
    <r>
      <rPr>
        <sz val="16"/>
        <color theme="1"/>
        <rFont val="Calibri"/>
        <family val="2"/>
        <scheme val="minor"/>
      </rPr>
      <t xml:space="preserve"> reaction at three temperatures.</t>
    </r>
  </si>
  <si>
    <r>
      <t xml:space="preserve">We used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 xml:space="preserve">T = 1.0 K and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k = 0.0000063 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 xml:space="preserve"> and calculate the </t>
    </r>
  </si>
  <si>
    <r>
      <t xml:space="preserve">we get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Calibri"/>
        <family val="2"/>
        <scheme val="minor"/>
      </rPr>
      <t xml:space="preserve"> = 47(4) kJ/mol and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 -0.171(11) kJ/(mol K).</t>
    </r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</si>
  <si>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=50(4) kJ/mol.</t>
    </r>
    <r>
      <rPr>
        <sz val="16"/>
        <color theme="1"/>
        <rFont val="Calibri"/>
        <family val="1"/>
        <charset val="2"/>
        <scheme val="minor"/>
      </rPr>
      <t xml:space="preserve"> The uncertainty is calculated for the T = 318.15 K datum.</t>
    </r>
  </si>
  <si>
    <r>
      <t xml:space="preserve">we get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Calibri"/>
        <family val="2"/>
        <scheme val="minor"/>
      </rPr>
      <t xml:space="preserve"> = 24(2) kJ/mol and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 -0.224(7) kJ/(mol K).</t>
    </r>
  </si>
  <si>
    <r>
      <t xml:space="preserve">We used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 xml:space="preserve">T = 1.0 K and </t>
    </r>
    <r>
      <rPr>
        <sz val="16"/>
        <color theme="1"/>
        <rFont val="Symbol"/>
        <family val="1"/>
        <charset val="2"/>
      </rPr>
      <t>s</t>
    </r>
    <r>
      <rPr>
        <sz val="16"/>
        <color theme="1"/>
        <rFont val="Calibri"/>
        <family val="2"/>
        <scheme val="minor"/>
      </rPr>
      <t>k = 0.00004 M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-1</t>
    </r>
    <r>
      <rPr>
        <sz val="16"/>
        <color theme="1"/>
        <rFont val="Calibri"/>
        <family val="2"/>
        <scheme val="minor"/>
      </rPr>
      <t xml:space="preserve"> and calculate the </t>
    </r>
  </si>
  <si>
    <r>
      <rPr>
        <sz val="16"/>
        <color theme="1"/>
        <rFont val="Symbol"/>
        <family val="1"/>
        <charset val="2"/>
      </rPr>
      <t>D</t>
    </r>
    <r>
      <rPr>
        <sz val="16"/>
        <color theme="1"/>
        <rFont val="Calibri"/>
        <family val="2"/>
        <scheme val="minor"/>
      </rPr>
      <t>E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=48(2) kJ/mol.</t>
    </r>
    <r>
      <rPr>
        <sz val="16"/>
        <color theme="1"/>
        <rFont val="Calibri"/>
        <family val="1"/>
        <charset val="2"/>
        <scheme val="minor"/>
      </rPr>
      <t xml:space="preserve"> The uncertainty is calculated for the T = 323.15 K datum.</t>
    </r>
  </si>
  <si>
    <r>
      <t xml:space="preserve">we get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H</t>
    </r>
    <r>
      <rPr>
        <vertAlign val="superscript"/>
        <sz val="16"/>
        <color theme="1"/>
        <rFont val="Times New Roman"/>
        <family val="1"/>
      </rPr>
      <t>‡</t>
    </r>
    <r>
      <rPr>
        <sz val="16"/>
        <color theme="1"/>
        <rFont val="Calibri"/>
        <family val="2"/>
        <scheme val="minor"/>
      </rPr>
      <t xml:space="preserve"> = 45(2) kJ/mol and </t>
    </r>
    <r>
      <rPr>
        <sz val="16"/>
        <color theme="1"/>
        <rFont val="Symbol"/>
        <family val="1"/>
        <charset val="2"/>
      </rPr>
      <t>D</t>
    </r>
    <r>
      <rPr>
        <i/>
        <sz val="16"/>
        <color theme="1"/>
        <rFont val="Calibri"/>
        <family val="2"/>
        <scheme val="minor"/>
      </rPr>
      <t>S</t>
    </r>
    <r>
      <rPr>
        <vertAlign val="superscript"/>
        <sz val="16"/>
        <color theme="1"/>
        <rFont val="Calibri"/>
        <family val="2"/>
        <scheme val="minor"/>
      </rPr>
      <t>‡</t>
    </r>
    <r>
      <rPr>
        <sz val="16"/>
        <color theme="1"/>
        <rFont val="Calibri"/>
        <family val="2"/>
        <scheme val="minor"/>
      </rPr>
      <t xml:space="preserve"> = -0.166(7) kJ/(mol K).</t>
    </r>
  </si>
  <si>
    <r>
      <t>Eyring plot and error propagation for the activation parameters for the  BuDABCOI + BuI in DMSO-</t>
    </r>
    <r>
      <rPr>
        <i/>
        <sz val="16"/>
        <color theme="1"/>
        <rFont val="Calibri"/>
        <family val="2"/>
        <scheme val="minor"/>
      </rPr>
      <t>d6</t>
    </r>
    <r>
      <rPr>
        <sz val="16"/>
        <color theme="1"/>
        <rFont val="Calibri"/>
        <family val="2"/>
        <scheme val="minor"/>
      </rPr>
      <t xml:space="preserve"> reaction at three temperatures. </t>
    </r>
  </si>
  <si>
    <r>
      <t>Arrhenius plot and error propagation for the activation energy for the  BuDABCOI + BuI in DMSO-</t>
    </r>
    <r>
      <rPr>
        <i/>
        <sz val="16"/>
        <color theme="1"/>
        <rFont val="Calibri"/>
        <family val="2"/>
        <scheme val="minor"/>
      </rPr>
      <t>d6</t>
    </r>
    <r>
      <rPr>
        <sz val="16"/>
        <color theme="1"/>
        <rFont val="Calibri"/>
        <family val="2"/>
        <scheme val="minor"/>
      </rPr>
      <t xml:space="preserve"> reaction at three temperatures.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</si>
</sst>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E+00"/>
    <numFmt numFmtId="165" formatCode="0.0000E+00"/>
    <numFmt numFmtId="166" formatCode="0.0000"/>
  </numFmts>
  <fonts count="1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vertAlign val="subscript"/>
      <sz val="16"/>
      <color theme="1"/>
      <name val="Calibri"/>
      <family val="2"/>
      <scheme val="minor"/>
    </font>
    <font>
      <sz val="16"/>
      <color theme="1"/>
      <name val="Symbol"/>
      <family val="1"/>
      <charset val="2"/>
    </font>
    <font>
      <sz val="16"/>
      <color theme="1"/>
      <name val="Calibri"/>
      <family val="1"/>
      <charset val="2"/>
      <scheme val="minor"/>
    </font>
    <font>
      <vertAlign val="superscript"/>
      <sz val="16"/>
      <color theme="1"/>
      <name val="Times New Roman"/>
      <family val="1"/>
    </font>
    <font>
      <i/>
      <sz val="16"/>
      <color theme="1"/>
      <name val="Calibri"/>
      <family val="2"/>
      <scheme val="minor"/>
    </font>
    <font>
      <sz val="16"/>
      <color theme="1"/>
      <name val="Times New Roman"/>
      <family val="1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11" fontId="1" fillId="0" borderId="0" xfId="0" applyNumberFormat="1" applyFont="1"/>
    <xf numFmtId="164" fontId="1" fillId="0" borderId="0" xfId="0" applyNumberFormat="1" applyFont="1"/>
    <xf numFmtId="0" fontId="1" fillId="0" borderId="0" xfId="0" applyFont="1" applyAlignment="1">
      <alignment horizontal="right"/>
    </xf>
    <xf numFmtId="2" fontId="1" fillId="0" borderId="0" xfId="0" applyNumberFormat="1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/>
    <xf numFmtId="0" fontId="1" fillId="2" borderId="0" xfId="0" applyFont="1" applyFill="1"/>
    <xf numFmtId="165" fontId="1" fillId="0" borderId="0" xfId="0" applyNumberFormat="1" applyFont="1"/>
    <xf numFmtId="0" fontId="6" fillId="2" borderId="0" xfId="0" applyFont="1" applyFill="1"/>
    <xf numFmtId="166" fontId="1" fillId="0" borderId="0" xfId="0" applyNumberFormat="1" applyFont="1"/>
    <xf numFmtId="2" fontId="6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12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39</xdr:row>
      <xdr:rowOff>0</xdr:rowOff>
    </xdr:from>
    <xdr:to>
      <xdr:col>9</xdr:col>
      <xdr:colOff>371475</xdr:colOff>
      <xdr:row>58</xdr:row>
      <xdr:rowOff>99060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5C8039-6017-4E20-AA22-378DB2276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0601325"/>
          <a:ext cx="10582275" cy="541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8</xdr:col>
      <xdr:colOff>1628775</xdr:colOff>
      <xdr:row>96</xdr:row>
      <xdr:rowOff>257175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2E1269-FFE8-4645-8925-89BFFE8F6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24412575"/>
          <a:ext cx="982027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11430</xdr:colOff>
      <xdr:row>19</xdr:row>
      <xdr:rowOff>7620</xdr:rowOff>
    </xdr:from>
    <xdr:to>
      <xdr:col>7</xdr:col>
      <xdr:colOff>1786890</xdr:colOff>
      <xdr:row>36</xdr:row>
      <xdr:rowOff>113815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DA5CAC-8C39-473D-B84A-3C4A95E6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4930140"/>
          <a:ext cx="6217920" cy="475820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68</xdr:row>
      <xdr:rowOff>9525</xdr:rowOff>
    </xdr:from>
    <xdr:to>
      <xdr:col>7</xdr:col>
      <xdr:colOff>1752600</xdr:colOff>
      <xdr:row>83</xdr:row>
      <xdr:rowOff>219075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A76E04-C445-4C0F-9CE9-2D923A62C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5" y="18630900"/>
          <a:ext cx="5829300" cy="445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28574</xdr:colOff>
      <xdr:row>39</xdr:row>
      <xdr:rowOff>0</xdr:rowOff>
    </xdr:from>
    <xdr:to>
      <xdr:col>10</xdr:col>
      <xdr:colOff>390013</xdr:colOff>
      <xdr:row>58</xdr:row>
      <xdr:rowOff>118912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BE1AC0-EE8F-4ED2-A9D7-D56EEC4F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949" y="10668000"/>
          <a:ext cx="10600814" cy="5424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8</xdr:col>
      <xdr:colOff>1628775</xdr:colOff>
      <xdr:row>96</xdr:row>
      <xdr:rowOff>257175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DDECF3-3237-4653-8B4C-DBD331474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4920" y="24544020"/>
          <a:ext cx="10513695" cy="1293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2028826</xdr:colOff>
      <xdr:row>18</xdr:row>
      <xdr:rowOff>1</xdr:rowOff>
    </xdr:from>
    <xdr:to>
      <xdr:col>8</xdr:col>
      <xdr:colOff>647777</xdr:colOff>
      <xdr:row>36</xdr:row>
      <xdr:rowOff>162002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C62103B-EFF2-4CEE-A62B-D02C73B7A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326" y="4800601"/>
          <a:ext cx="6810451" cy="521025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68</xdr:row>
      <xdr:rowOff>1</xdr:rowOff>
    </xdr:from>
    <xdr:to>
      <xdr:col>8</xdr:col>
      <xdr:colOff>666827</xdr:colOff>
      <xdr:row>86</xdr:row>
      <xdr:rowOff>162002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4053DC2-E4BA-4CCB-9F6A-D86A1D2D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6" y="18621376"/>
          <a:ext cx="6810451" cy="5210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</xdr:colOff>
      <xdr:row>39</xdr:row>
      <xdr:rowOff>1</xdr:rowOff>
    </xdr:from>
    <xdr:to>
      <xdr:col>9</xdr:col>
      <xdr:colOff>390013</xdr:colOff>
      <xdr:row>58</xdr:row>
      <xdr:rowOff>118913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5508B5-2E84-4322-B24E-3AD091FAD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4" y="10706101"/>
          <a:ext cx="10600814" cy="5424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8</xdr:col>
      <xdr:colOff>1628775</xdr:colOff>
      <xdr:row>96</xdr:row>
      <xdr:rowOff>257175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FBAD23-DAB6-4C26-9FD3-1C0F50CA2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25288875"/>
          <a:ext cx="982027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17</xdr:row>
      <xdr:rowOff>9525</xdr:rowOff>
    </xdr:from>
    <xdr:to>
      <xdr:col>8</xdr:col>
      <xdr:colOff>1628775</xdr:colOff>
      <xdr:row>38</xdr:row>
      <xdr:rowOff>97828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178CC3-2B29-42F4-930A-157722B07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4543425"/>
          <a:ext cx="7772400" cy="59461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8</xdr:col>
      <xdr:colOff>1628775</xdr:colOff>
      <xdr:row>89</xdr:row>
      <xdr:rowOff>78778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C93CAAE-57BF-4531-A582-26180D430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18678525"/>
          <a:ext cx="7772400" cy="59461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39</xdr:row>
      <xdr:rowOff>0</xdr:rowOff>
    </xdr:from>
    <xdr:to>
      <xdr:col>9</xdr:col>
      <xdr:colOff>368808</xdr:colOff>
      <xdr:row>58</xdr:row>
      <xdr:rowOff>108062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5B28F-68AF-4992-A432-57302871F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0706100"/>
          <a:ext cx="10579608" cy="5413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8</xdr:col>
      <xdr:colOff>1628775</xdr:colOff>
      <xdr:row>96</xdr:row>
      <xdr:rowOff>257175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B416C9-96C4-47FD-A9FD-A4BF5B8A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25346025"/>
          <a:ext cx="982027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8</xdr:col>
      <xdr:colOff>1628775</xdr:colOff>
      <xdr:row>36</xdr:row>
      <xdr:rowOff>97828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3538354-FD69-4462-8003-23D2BB2E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4000500"/>
          <a:ext cx="7772400" cy="5946178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67</xdr:row>
      <xdr:rowOff>19050</xdr:rowOff>
    </xdr:from>
    <xdr:to>
      <xdr:col>8</xdr:col>
      <xdr:colOff>1647825</xdr:colOff>
      <xdr:row>88</xdr:row>
      <xdr:rowOff>97828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F5023AF-E29D-4C71-BC9B-61D5FE1B2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5" y="18430875"/>
          <a:ext cx="7772400" cy="59461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39</xdr:row>
      <xdr:rowOff>1</xdr:rowOff>
    </xdr:from>
    <xdr:to>
      <xdr:col>9</xdr:col>
      <xdr:colOff>368808</xdr:colOff>
      <xdr:row>58</xdr:row>
      <xdr:rowOff>108063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DB8B19-CE77-43CD-B153-8470BA24D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5" y="10706101"/>
          <a:ext cx="10579608" cy="5413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8</xdr:col>
      <xdr:colOff>1628775</xdr:colOff>
      <xdr:row>96</xdr:row>
      <xdr:rowOff>257175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513969-FEA6-44C5-B8BC-BF5FB6DD5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25346025"/>
          <a:ext cx="982027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9525</xdr:colOff>
      <xdr:row>15</xdr:row>
      <xdr:rowOff>200025</xdr:rowOff>
    </xdr:from>
    <xdr:to>
      <xdr:col>8</xdr:col>
      <xdr:colOff>1638300</xdr:colOff>
      <xdr:row>37</xdr:row>
      <xdr:rowOff>21628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AD754D-F76B-43C0-B3D0-EC10788C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0" y="4200525"/>
          <a:ext cx="7772400" cy="59461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68</xdr:row>
      <xdr:rowOff>0</xdr:rowOff>
    </xdr:from>
    <xdr:to>
      <xdr:col>8</xdr:col>
      <xdr:colOff>1628775</xdr:colOff>
      <xdr:row>89</xdr:row>
      <xdr:rowOff>78778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C99C41D-D762-4CEA-81B0-707E1D993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18678525"/>
          <a:ext cx="7772400" cy="59461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</xdr:colOff>
      <xdr:row>40</xdr:row>
      <xdr:rowOff>9527</xdr:rowOff>
    </xdr:from>
    <xdr:to>
      <xdr:col>9</xdr:col>
      <xdr:colOff>390013</xdr:colOff>
      <xdr:row>59</xdr:row>
      <xdr:rowOff>176064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ADBB3-6180-4079-B868-763566D81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0074" y="11029952"/>
          <a:ext cx="10600814" cy="5424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8</xdr:col>
      <xdr:colOff>1628775</xdr:colOff>
      <xdr:row>96</xdr:row>
      <xdr:rowOff>257175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F609CD-0CE2-405A-A746-F6C7BD53B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25346025"/>
          <a:ext cx="982027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8</xdr:col>
      <xdr:colOff>1628775</xdr:colOff>
      <xdr:row>39</xdr:row>
      <xdr:rowOff>40678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5655A2E-4A87-4152-936B-292CF280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4800600"/>
          <a:ext cx="7772400" cy="59461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69</xdr:row>
      <xdr:rowOff>0</xdr:rowOff>
    </xdr:from>
    <xdr:to>
      <xdr:col>8</xdr:col>
      <xdr:colOff>1628775</xdr:colOff>
      <xdr:row>90</xdr:row>
      <xdr:rowOff>88303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D92E075-4AC3-45F4-ABCA-06C56388D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18954750"/>
          <a:ext cx="7772400" cy="5946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9DB4C-61D0-458C-B9D9-317875D59BB4}">
  <dimension ref="A5:M82"/>
  <sheetViews>
    <sheetView tabSelected="1" topLeftCell="A64" workbookViewId="0">
      <selection activeCell="B86" sqref="B86"/>
    </sheetView>
  </sheetViews>
  <sheetFormatPr defaultRowHeight="21"/>
  <cols>
    <col min="1" max="13" width="30.7109375" style="1" customWidth="1"/>
  </cols>
  <sheetData>
    <row r="5" spans="1:3">
      <c r="A5" s="1" t="s">
        <v>27</v>
      </c>
    </row>
    <row r="6" spans="1:3">
      <c r="A6" s="1" t="s">
        <v>22</v>
      </c>
    </row>
    <row r="10" spans="1:3">
      <c r="A10" s="1" t="s">
        <v>0</v>
      </c>
      <c r="B10" s="3">
        <v>8.3144625999999992E-3</v>
      </c>
      <c r="C10" s="4" t="s">
        <v>3</v>
      </c>
    </row>
    <row r="11" spans="1:3">
      <c r="A11" s="1" t="s">
        <v>1</v>
      </c>
      <c r="B11" s="3">
        <v>6.6207015E-34</v>
      </c>
      <c r="C11" s="4" t="s">
        <v>4</v>
      </c>
    </row>
    <row r="12" spans="1:3">
      <c r="A12" s="1" t="s">
        <v>2</v>
      </c>
      <c r="B12" s="3">
        <v>1.3806490000000001E-23</v>
      </c>
      <c r="C12" s="4" t="s">
        <v>5</v>
      </c>
    </row>
    <row r="20" spans="1:13" s="7" customFormat="1" ht="23.25">
      <c r="A20" s="6" t="s">
        <v>8</v>
      </c>
      <c r="B20" s="6" t="s">
        <v>6</v>
      </c>
      <c r="C20" s="6" t="s">
        <v>7</v>
      </c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>
      <c r="A21" s="5">
        <v>30</v>
      </c>
      <c r="B21" s="5">
        <f>A21+273.15</f>
        <v>303.14999999999998</v>
      </c>
      <c r="C21" s="10">
        <v>9.3299999999999998E-3</v>
      </c>
    </row>
    <row r="22" spans="1:13">
      <c r="A22" s="5">
        <v>45</v>
      </c>
      <c r="B22" s="5">
        <f t="shared" ref="B22:B23" si="0">A22+273.15</f>
        <v>318.14999999999998</v>
      </c>
      <c r="C22" s="10">
        <v>2.0809999999999999E-2</v>
      </c>
    </row>
    <row r="23" spans="1:13">
      <c r="A23" s="5">
        <v>55</v>
      </c>
      <c r="B23" s="5">
        <f t="shared" si="0"/>
        <v>328.15</v>
      </c>
      <c r="C23" s="10">
        <v>3.3090000000000001E-2</v>
      </c>
    </row>
    <row r="24" spans="1:13">
      <c r="A24" s="5"/>
      <c r="B24" s="5"/>
      <c r="C24" s="2"/>
    </row>
    <row r="25" spans="1:13">
      <c r="A25" s="5"/>
      <c r="B25" s="5"/>
      <c r="C25" s="2"/>
    </row>
    <row r="26" spans="1:13">
      <c r="A26" s="5"/>
      <c r="B26" s="5"/>
      <c r="C26" s="2"/>
    </row>
    <row r="27" spans="1:13">
      <c r="A27" s="5"/>
      <c r="B27" s="5"/>
      <c r="C27" s="2"/>
    </row>
    <row r="28" spans="1:13">
      <c r="A28" s="5"/>
      <c r="B28" s="5"/>
      <c r="C28" s="2"/>
    </row>
    <row r="29" spans="1:13" ht="21.75">
      <c r="A29" s="13" t="s">
        <v>12</v>
      </c>
      <c r="B29" s="5">
        <v>1</v>
      </c>
      <c r="C29" s="2" t="s">
        <v>52</v>
      </c>
    </row>
    <row r="30" spans="1:13" ht="23.25">
      <c r="A30" s="8" t="s">
        <v>51</v>
      </c>
      <c r="B30" s="1">
        <v>1.1800000000000001E-3</v>
      </c>
      <c r="C30" s="1" t="s">
        <v>54</v>
      </c>
    </row>
    <row r="32" spans="1:13" ht="24">
      <c r="A32" s="1" t="s">
        <v>35</v>
      </c>
      <c r="B32" s="5">
        <f>B23</f>
        <v>328.15</v>
      </c>
    </row>
    <row r="33" spans="1:3" ht="24">
      <c r="A33" s="1" t="s">
        <v>36</v>
      </c>
      <c r="B33" s="5">
        <f>B21</f>
        <v>303.14999999999998</v>
      </c>
    </row>
    <row r="34" spans="1:3" ht="24.75">
      <c r="A34" s="1" t="s">
        <v>41</v>
      </c>
      <c r="B34" s="2">
        <f>C23</f>
        <v>3.3090000000000001E-2</v>
      </c>
    </row>
    <row r="35" spans="1:3" ht="24.75">
      <c r="A35" s="1" t="s">
        <v>42</v>
      </c>
      <c r="B35" s="2">
        <f>C21</f>
        <v>9.3299999999999998E-3</v>
      </c>
    </row>
    <row r="36" spans="1:3" ht="21.75">
      <c r="A36" s="8" t="s">
        <v>37</v>
      </c>
      <c r="B36" s="5">
        <f>B23 - B21</f>
        <v>25</v>
      </c>
    </row>
    <row r="37" spans="1:3" ht="21.75">
      <c r="A37" s="8" t="s">
        <v>9</v>
      </c>
      <c r="B37" s="5">
        <f>(LN(B34/B32)) - (LN(B35/B33))</f>
        <v>1.1867530186722774</v>
      </c>
    </row>
    <row r="39" spans="1:3" ht="24.75">
      <c r="A39" s="8" t="s">
        <v>38</v>
      </c>
      <c r="B39" s="1">
        <v>39.4</v>
      </c>
    </row>
    <row r="40" spans="1:3" ht="24.75">
      <c r="A40" s="1" t="s">
        <v>40</v>
      </c>
      <c r="B40" s="3">
        <f>((B10*B32*B33/B36)^2)*(((B29/B22)^2)*((1+B33*(B37/B36))^2+(1+B32*(B37/B36))^2)+2*(B30/C22)^2)</f>
        <v>12.572044349040949</v>
      </c>
    </row>
    <row r="41" spans="1:3" ht="23.25">
      <c r="A41" s="8" t="s">
        <v>39</v>
      </c>
      <c r="B41" s="1">
        <f>SQRT(B40)</f>
        <v>3.5457078770029757</v>
      </c>
    </row>
    <row r="43" spans="1:3" ht="23.25">
      <c r="A43" s="8" t="s">
        <v>43</v>
      </c>
      <c r="B43" s="12">
        <v>-0.154</v>
      </c>
    </row>
    <row r="44" spans="1:3" ht="23.25">
      <c r="A44" s="1" t="s">
        <v>44</v>
      </c>
      <c r="B44" s="3">
        <f>((B10/B36)^2)*(((B29/B22)^2)*((B32^2)*(1+B33*(B37/B36))^2 + (B33^2)*(1+B32*(B37/B36))^2) + ((B30/C22)^2)*(B32^2 + B33^2))</f>
        <v>1.2644915025806713E-4</v>
      </c>
    </row>
    <row r="45" spans="1:3" ht="23.25">
      <c r="A45" s="8" t="s">
        <v>45</v>
      </c>
      <c r="B45" s="1">
        <f>SQRT(B44)</f>
        <v>1.124496110522696E-2</v>
      </c>
    </row>
    <row r="47" spans="1:3">
      <c r="A47" s="9" t="s">
        <v>10</v>
      </c>
      <c r="B47" s="9"/>
      <c r="C47" s="9"/>
    </row>
    <row r="48" spans="1:3" ht="24.75">
      <c r="A48" s="9" t="s">
        <v>26</v>
      </c>
      <c r="B48" s="9"/>
      <c r="C48" s="9"/>
    </row>
    <row r="49" spans="1:3">
      <c r="A49" s="9"/>
      <c r="B49" s="9"/>
      <c r="C49" s="9"/>
    </row>
    <row r="50" spans="1:3" ht="23.25">
      <c r="A50" s="9" t="s">
        <v>23</v>
      </c>
      <c r="B50" s="9"/>
      <c r="C50" s="9"/>
    </row>
    <row r="51" spans="1:3">
      <c r="A51" s="9" t="s">
        <v>24</v>
      </c>
      <c r="B51" s="9"/>
      <c r="C51" s="9"/>
    </row>
    <row r="64" spans="1:3">
      <c r="A64" s="1" t="s">
        <v>28</v>
      </c>
    </row>
    <row r="65" spans="1:2">
      <c r="A65" s="1" t="s">
        <v>21</v>
      </c>
    </row>
    <row r="69" spans="1:2" ht="21.75">
      <c r="A69" s="8" t="s">
        <v>11</v>
      </c>
      <c r="B69" s="5">
        <f>B23-B21</f>
        <v>25</v>
      </c>
    </row>
    <row r="70" spans="1:2" ht="21.75">
      <c r="A70" s="8" t="s">
        <v>13</v>
      </c>
      <c r="B70" s="10">
        <f>LN(C23)-LN(C21)</f>
        <v>1.2659961070742685</v>
      </c>
    </row>
    <row r="71" spans="1:2" ht="21.75">
      <c r="A71" s="8" t="s">
        <v>12</v>
      </c>
      <c r="B71" s="5">
        <v>1</v>
      </c>
    </row>
    <row r="72" spans="1:2" ht="21.75">
      <c r="A72" s="8" t="s">
        <v>14</v>
      </c>
      <c r="B72" s="10">
        <v>1.1800000000000001E-3</v>
      </c>
    </row>
    <row r="73" spans="1:2">
      <c r="A73" s="1" t="s">
        <v>15</v>
      </c>
      <c r="B73" s="5">
        <f>B22</f>
        <v>318.14999999999998</v>
      </c>
    </row>
    <row r="74" spans="1:2" ht="23.25">
      <c r="A74" s="1" t="s">
        <v>16</v>
      </c>
      <c r="B74" s="10">
        <f>C22</f>
        <v>2.0809999999999999E-2</v>
      </c>
    </row>
    <row r="77" spans="1:2" ht="24.75">
      <c r="A77" s="8" t="s">
        <v>19</v>
      </c>
      <c r="B77" s="1">
        <v>41.981000000000002</v>
      </c>
    </row>
    <row r="78" spans="1:2" ht="24.75">
      <c r="A78" s="1" t="s">
        <v>17</v>
      </c>
      <c r="B78" s="10">
        <f>((2*B73^2)/B69^2)*(B71/B73)^2 + 2*((1/B70)^2)*(B72/B74)^2</f>
        <v>7.2122234269328261E-3</v>
      </c>
    </row>
    <row r="79" spans="1:2" ht="23.25">
      <c r="A79" s="8" t="s">
        <v>18</v>
      </c>
      <c r="B79" s="10">
        <f>SQRT(B78)</f>
        <v>8.4924810432127698E-2</v>
      </c>
    </row>
    <row r="80" spans="1:2" ht="23.25">
      <c r="A80" s="8" t="s">
        <v>20</v>
      </c>
      <c r="B80" s="10">
        <f>B77*B79</f>
        <v>3.5652284667511531</v>
      </c>
    </row>
    <row r="82" spans="1:4" ht="23.25">
      <c r="A82" s="11" t="s">
        <v>25</v>
      </c>
      <c r="B82" s="9"/>
      <c r="C82" s="9"/>
      <c r="D82" s="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756C-4534-4072-A517-2ECB0EF69EDB}">
  <dimension ref="A5:M82"/>
  <sheetViews>
    <sheetView topLeftCell="A13" workbookViewId="0">
      <selection activeCell="A29" sqref="A29:D30"/>
    </sheetView>
  </sheetViews>
  <sheetFormatPr defaultRowHeight="21"/>
  <cols>
    <col min="1" max="13" width="30.7109375" style="1" customWidth="1"/>
  </cols>
  <sheetData>
    <row r="5" spans="1:3">
      <c r="A5" s="1" t="s">
        <v>29</v>
      </c>
    </row>
    <row r="6" spans="1:3">
      <c r="A6" s="1" t="s">
        <v>22</v>
      </c>
    </row>
    <row r="10" spans="1:3">
      <c r="A10" s="1" t="s">
        <v>0</v>
      </c>
      <c r="B10" s="3">
        <v>8.3144625999999992E-3</v>
      </c>
      <c r="C10" s="4" t="s">
        <v>3</v>
      </c>
    </row>
    <row r="11" spans="1:3">
      <c r="A11" s="1" t="s">
        <v>1</v>
      </c>
      <c r="B11" s="3">
        <v>6.6207015E-34</v>
      </c>
      <c r="C11" s="4" t="s">
        <v>4</v>
      </c>
    </row>
    <row r="12" spans="1:3">
      <c r="A12" s="1" t="s">
        <v>2</v>
      </c>
      <c r="B12" s="3">
        <v>1.3806490000000001E-23</v>
      </c>
      <c r="C12" s="4" t="s">
        <v>5</v>
      </c>
    </row>
    <row r="20" spans="1:13" s="7" customFormat="1" ht="23.25">
      <c r="A20" s="6" t="s">
        <v>8</v>
      </c>
      <c r="B20" s="6" t="s">
        <v>6</v>
      </c>
      <c r="C20" s="6" t="s">
        <v>7</v>
      </c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>
      <c r="A21" s="5">
        <v>29.6</v>
      </c>
      <c r="B21" s="5">
        <f>A21+273.15</f>
        <v>302.75</v>
      </c>
      <c r="C21" s="10">
        <v>1.468E-2</v>
      </c>
    </row>
    <row r="22" spans="1:13">
      <c r="A22" s="5">
        <v>50.9</v>
      </c>
      <c r="B22" s="5">
        <f t="shared" ref="B22:B23" si="0">A22+273.15</f>
        <v>324.04999999999995</v>
      </c>
      <c r="C22" s="10">
        <v>3.073E-2</v>
      </c>
    </row>
    <row r="23" spans="1:13">
      <c r="A23" s="5">
        <v>77.7</v>
      </c>
      <c r="B23" s="5">
        <f t="shared" si="0"/>
        <v>350.84999999999997</v>
      </c>
      <c r="C23" s="10">
        <v>7.1809999999999999E-2</v>
      </c>
    </row>
    <row r="24" spans="1:13">
      <c r="A24" s="5"/>
      <c r="B24" s="5"/>
      <c r="C24" s="2"/>
    </row>
    <row r="25" spans="1:13">
      <c r="A25" s="5"/>
      <c r="B25" s="5"/>
      <c r="C25" s="2"/>
    </row>
    <row r="26" spans="1:13">
      <c r="A26" s="5"/>
      <c r="B26" s="5"/>
      <c r="C26" s="2"/>
    </row>
    <row r="27" spans="1:13">
      <c r="A27" s="5"/>
      <c r="B27" s="5"/>
      <c r="C27" s="2"/>
    </row>
    <row r="28" spans="1:13">
      <c r="A28" s="5"/>
      <c r="B28" s="5"/>
      <c r="C28" s="2"/>
    </row>
    <row r="29" spans="1:13" ht="21.75">
      <c r="A29" s="13" t="s">
        <v>12</v>
      </c>
      <c r="B29" s="5">
        <v>1</v>
      </c>
      <c r="C29" s="2" t="s">
        <v>52</v>
      </c>
    </row>
    <row r="30" spans="1:13" ht="23.25">
      <c r="A30" s="8" t="s">
        <v>51</v>
      </c>
      <c r="B30" s="1">
        <v>2.0400000000000001E-3</v>
      </c>
      <c r="C30" s="1" t="s">
        <v>54</v>
      </c>
    </row>
    <row r="32" spans="1:13" ht="24">
      <c r="A32" s="1" t="s">
        <v>35</v>
      </c>
      <c r="B32" s="5">
        <f>B23</f>
        <v>350.84999999999997</v>
      </c>
    </row>
    <row r="33" spans="1:4" ht="24">
      <c r="A33" s="1" t="s">
        <v>36</v>
      </c>
      <c r="B33" s="5">
        <f>B21</f>
        <v>302.75</v>
      </c>
    </row>
    <row r="34" spans="1:4" ht="24.75">
      <c r="A34" s="1" t="s">
        <v>41</v>
      </c>
      <c r="B34" s="2">
        <f>C23</f>
        <v>7.1809999999999999E-2</v>
      </c>
    </row>
    <row r="35" spans="1:4" ht="24.75">
      <c r="A35" s="1" t="s">
        <v>42</v>
      </c>
      <c r="B35" s="2">
        <f>C21</f>
        <v>1.468E-2</v>
      </c>
    </row>
    <row r="36" spans="1:4" ht="21.75">
      <c r="A36" s="8" t="s">
        <v>37</v>
      </c>
      <c r="B36" s="5">
        <f>B23 - B21</f>
        <v>48.099999999999966</v>
      </c>
    </row>
    <row r="37" spans="1:4" ht="21.75">
      <c r="A37" s="8" t="s">
        <v>9</v>
      </c>
      <c r="B37" s="5">
        <f>(LN(B34/B32)) - (LN(B35/B33))</f>
        <v>1.4400863196707601</v>
      </c>
    </row>
    <row r="39" spans="1:4" ht="24.75">
      <c r="A39" s="8" t="s">
        <v>38</v>
      </c>
      <c r="B39" s="1">
        <v>26.45</v>
      </c>
    </row>
    <row r="40" spans="1:4" ht="24.75">
      <c r="A40" s="1" t="s">
        <v>40</v>
      </c>
      <c r="B40" s="3">
        <f>((B10*B32*B33/B36)^2)*(((B29/B22)^2)*((1+B33*(B37/B36))^2+(1+B32*(B37/B36))^2)+2*(B30/C22)^2)</f>
        <v>3.7214287809030147</v>
      </c>
    </row>
    <row r="41" spans="1:4" ht="23.25">
      <c r="A41" s="8" t="s">
        <v>46</v>
      </c>
      <c r="B41" s="1">
        <f>SQRT(B40)</f>
        <v>1.9291005108347814</v>
      </c>
    </row>
    <row r="43" spans="1:4" ht="23.25">
      <c r="A43" s="8" t="s">
        <v>43</v>
      </c>
      <c r="B43" s="12">
        <v>-0.1928</v>
      </c>
    </row>
    <row r="44" spans="1:4" ht="23.25">
      <c r="A44" s="1" t="s">
        <v>44</v>
      </c>
      <c r="B44" s="3">
        <f>((B10/B36)^2)*(((B29/B22)^2)*((B32^2)*(1+B33*(B37/B36))^2 + (B33^2)*(1+B32*(B37/B36))^2) + ((B30/C22)^2)*(B32^2 + B33^2))</f>
        <v>3.5277786799110891E-5</v>
      </c>
    </row>
    <row r="45" spans="1:4" ht="23.25">
      <c r="A45" s="8" t="s">
        <v>45</v>
      </c>
      <c r="B45" s="1">
        <f>SQRT(B44)</f>
        <v>5.9395106531692403E-3</v>
      </c>
    </row>
    <row r="47" spans="1:4">
      <c r="A47" s="9" t="s">
        <v>10</v>
      </c>
      <c r="B47" s="9"/>
      <c r="C47" s="9"/>
      <c r="D47" s="9"/>
    </row>
    <row r="48" spans="1:4" ht="24.75">
      <c r="A48" s="9" t="s">
        <v>34</v>
      </c>
      <c r="B48" s="9"/>
      <c r="C48" s="9"/>
      <c r="D48" s="9"/>
    </row>
    <row r="49" spans="1:4">
      <c r="A49" s="9"/>
      <c r="B49" s="9"/>
      <c r="C49" s="9"/>
      <c r="D49" s="9"/>
    </row>
    <row r="50" spans="1:4" ht="23.25">
      <c r="A50" s="9" t="s">
        <v>31</v>
      </c>
      <c r="B50" s="9"/>
      <c r="C50" s="9"/>
      <c r="D50" s="9"/>
    </row>
    <row r="51" spans="1:4">
      <c r="A51" s="9" t="s">
        <v>30</v>
      </c>
      <c r="B51" s="9"/>
      <c r="C51" s="9"/>
      <c r="D51" s="9"/>
    </row>
    <row r="64" spans="1:4">
      <c r="A64" s="1" t="s">
        <v>32</v>
      </c>
    </row>
    <row r="65" spans="1:3">
      <c r="A65" s="1" t="s">
        <v>21</v>
      </c>
    </row>
    <row r="69" spans="1:3" ht="21.75">
      <c r="A69" s="8" t="s">
        <v>11</v>
      </c>
      <c r="B69" s="5">
        <f>B23 - B21</f>
        <v>48.099999999999966</v>
      </c>
    </row>
    <row r="70" spans="1:3" ht="21.75">
      <c r="A70" s="8" t="s">
        <v>13</v>
      </c>
      <c r="B70" s="10">
        <f xml:space="preserve"> LN(C23) - LN(C21)</f>
        <v>1.5875377189358564</v>
      </c>
    </row>
    <row r="71" spans="1:3" ht="21.75">
      <c r="A71" s="8" t="s">
        <v>12</v>
      </c>
      <c r="B71" s="5">
        <v>1</v>
      </c>
      <c r="C71" s="1" t="s">
        <v>52</v>
      </c>
    </row>
    <row r="72" spans="1:3" ht="21.75">
      <c r="A72" s="8" t="s">
        <v>14</v>
      </c>
      <c r="B72" s="10">
        <v>2.0400000000000001E-3</v>
      </c>
      <c r="C72" s="1" t="s">
        <v>54</v>
      </c>
    </row>
    <row r="73" spans="1:3">
      <c r="A73" s="1" t="s">
        <v>15</v>
      </c>
      <c r="B73" s="5">
        <f>B22</f>
        <v>324.04999999999995</v>
      </c>
    </row>
    <row r="74" spans="1:3" ht="23.25">
      <c r="A74" s="1" t="s">
        <v>16</v>
      </c>
      <c r="B74" s="10">
        <f>C22</f>
        <v>3.073E-2</v>
      </c>
    </row>
    <row r="77" spans="1:3" ht="24.75">
      <c r="A77" s="8" t="s">
        <v>19</v>
      </c>
      <c r="B77" s="1">
        <v>29.16</v>
      </c>
    </row>
    <row r="78" spans="1:3" ht="24.75">
      <c r="A78" s="1" t="s">
        <v>17</v>
      </c>
      <c r="B78" s="10">
        <f>((2*B73^2)/B69^2)*(B71/B73)^2 + 2*((1/B70)^2)*(B72/B74)^2</f>
        <v>4.3616228317221841E-3</v>
      </c>
    </row>
    <row r="79" spans="1:3" ht="23.25">
      <c r="A79" s="8" t="s">
        <v>18</v>
      </c>
      <c r="B79" s="10">
        <f>SQRT(B78)</f>
        <v>6.6042583472500402E-2</v>
      </c>
    </row>
    <row r="80" spans="1:3" ht="23.25">
      <c r="A80" s="8" t="s">
        <v>20</v>
      </c>
      <c r="B80" s="10">
        <f>B77*B79</f>
        <v>1.9258017340581117</v>
      </c>
    </row>
    <row r="82" spans="1:4" ht="23.25">
      <c r="A82" s="11" t="s">
        <v>33</v>
      </c>
      <c r="B82" s="9"/>
      <c r="C82" s="9"/>
      <c r="D82" s="9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42523-60D6-46D2-AD4A-F72E88EF954B}">
  <dimension ref="A5:M82"/>
  <sheetViews>
    <sheetView topLeftCell="A55" workbookViewId="0">
      <selection activeCell="C71" sqref="C71:D72"/>
    </sheetView>
  </sheetViews>
  <sheetFormatPr defaultRowHeight="21"/>
  <cols>
    <col min="1" max="13" width="30.7109375" style="1" customWidth="1"/>
  </cols>
  <sheetData>
    <row r="5" spans="1:3">
      <c r="A5" s="1" t="s">
        <v>55</v>
      </c>
    </row>
    <row r="6" spans="1:3">
      <c r="A6" s="1" t="s">
        <v>22</v>
      </c>
    </row>
    <row r="10" spans="1:3">
      <c r="A10" s="1" t="s">
        <v>0</v>
      </c>
      <c r="B10" s="3">
        <v>8.3144625999999992E-3</v>
      </c>
      <c r="C10" s="4" t="s">
        <v>3</v>
      </c>
    </row>
    <row r="11" spans="1:3">
      <c r="A11" s="1" t="s">
        <v>1</v>
      </c>
      <c r="B11" s="3">
        <v>6.6207015E-34</v>
      </c>
      <c r="C11" s="4" t="s">
        <v>4</v>
      </c>
    </row>
    <row r="12" spans="1:3">
      <c r="A12" s="1" t="s">
        <v>2</v>
      </c>
      <c r="B12" s="3">
        <v>1.3806490000000001E-23</v>
      </c>
      <c r="C12" s="4" t="s">
        <v>5</v>
      </c>
    </row>
    <row r="20" spans="1:13" s="7" customFormat="1" ht="23.25">
      <c r="A20" s="6" t="s">
        <v>8</v>
      </c>
      <c r="B20" s="6" t="s">
        <v>6</v>
      </c>
      <c r="C20" s="6" t="s">
        <v>7</v>
      </c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>
      <c r="A21" s="5">
        <v>30</v>
      </c>
      <c r="B21" s="5">
        <f>A21+273.15</f>
        <v>303.14999999999998</v>
      </c>
      <c r="C21" s="10">
        <v>5.0979999999999998E-2</v>
      </c>
    </row>
    <row r="22" spans="1:13">
      <c r="A22" s="5">
        <v>50</v>
      </c>
      <c r="B22" s="5">
        <f t="shared" ref="B22:B23" si="0">A22+273.15</f>
        <v>323.14999999999998</v>
      </c>
      <c r="C22" s="10">
        <v>0.1094</v>
      </c>
    </row>
    <row r="23" spans="1:13">
      <c r="A23" s="5">
        <v>70</v>
      </c>
      <c r="B23" s="5">
        <f t="shared" si="0"/>
        <v>343.15</v>
      </c>
      <c r="C23" s="10">
        <v>0.1996</v>
      </c>
    </row>
    <row r="24" spans="1:13">
      <c r="A24" s="5"/>
      <c r="B24" s="5"/>
      <c r="C24" s="2"/>
    </row>
    <row r="25" spans="1:13">
      <c r="A25" s="5"/>
      <c r="B25" s="5"/>
      <c r="C25" s="2"/>
    </row>
    <row r="26" spans="1:13">
      <c r="A26" s="5"/>
      <c r="B26" s="5"/>
      <c r="C26" s="2"/>
    </row>
    <row r="27" spans="1:13">
      <c r="A27" s="5"/>
      <c r="B27" s="5"/>
      <c r="C27" s="2"/>
    </row>
    <row r="28" spans="1:13">
      <c r="A28" s="5"/>
      <c r="B28" s="5"/>
      <c r="C28" s="2"/>
    </row>
    <row r="29" spans="1:13" ht="21.75">
      <c r="A29" s="13" t="s">
        <v>12</v>
      </c>
      <c r="B29" s="5">
        <v>1</v>
      </c>
      <c r="C29" s="2" t="s">
        <v>52</v>
      </c>
    </row>
    <row r="30" spans="1:13" ht="23.25">
      <c r="A30" s="8" t="s">
        <v>51</v>
      </c>
      <c r="B30" s="1">
        <v>6.2899999999999996E-3</v>
      </c>
      <c r="C30" s="1" t="s">
        <v>54</v>
      </c>
    </row>
    <row r="32" spans="1:13" ht="24">
      <c r="A32" s="1" t="s">
        <v>35</v>
      </c>
      <c r="B32" s="5">
        <f>B23</f>
        <v>343.15</v>
      </c>
    </row>
    <row r="33" spans="1:3" ht="24">
      <c r="A33" s="1" t="s">
        <v>36</v>
      </c>
      <c r="B33" s="5">
        <f>B21</f>
        <v>303.14999999999998</v>
      </c>
    </row>
    <row r="34" spans="1:3" ht="24.75">
      <c r="A34" s="1" t="s">
        <v>41</v>
      </c>
      <c r="B34" s="10">
        <f>C23</f>
        <v>0.1996</v>
      </c>
    </row>
    <row r="35" spans="1:3" ht="24.75">
      <c r="A35" s="1" t="s">
        <v>42</v>
      </c>
      <c r="B35" s="10">
        <f>C21</f>
        <v>5.0979999999999998E-2</v>
      </c>
    </row>
    <row r="36" spans="1:3" ht="21.75">
      <c r="A36" s="8" t="s">
        <v>37</v>
      </c>
      <c r="B36" s="5">
        <f>B23-B21</f>
        <v>40</v>
      </c>
    </row>
    <row r="37" spans="1:3" ht="21.75">
      <c r="A37" s="8" t="s">
        <v>9</v>
      </c>
      <c r="B37" s="5">
        <f>(LN(B34/B32)) - (LN(B35/B33))</f>
        <v>1.2409420280924897</v>
      </c>
    </row>
    <row r="39" spans="1:3" ht="24.75">
      <c r="A39" s="8" t="s">
        <v>38</v>
      </c>
      <c r="B39" s="1">
        <v>26.87</v>
      </c>
    </row>
    <row r="40" spans="1:3" ht="24.75">
      <c r="A40" s="1" t="s">
        <v>40</v>
      </c>
      <c r="B40" s="3">
        <f>((B10*B32*B33/B36)^2)*(((B29/B22)^2)*((1+B33*(B37/B36))^2+(1+B32*(B37/B36))^2)+2*(B30/C22)^2)</f>
        <v>4.1831613307965725</v>
      </c>
    </row>
    <row r="41" spans="1:3" ht="23.25">
      <c r="A41" s="8" t="s">
        <v>39</v>
      </c>
      <c r="B41" s="1">
        <f>SQRT(B40)</f>
        <v>2.0452778126202249</v>
      </c>
    </row>
    <row r="43" spans="1:3" ht="23.25">
      <c r="A43" s="8" t="s">
        <v>43</v>
      </c>
      <c r="B43" s="12">
        <v>-0.18110000000000001</v>
      </c>
    </row>
    <row r="44" spans="1:3" ht="23.25">
      <c r="A44" s="1" t="s">
        <v>44</v>
      </c>
      <c r="B44" s="3">
        <f>((B10/B36)^2)*(((B29/B22)^2)*((B32^2)*(1+B33*(B37/B36))^2 + (B33^2)*(1+B32*(B37/B36))^2) + ((B30/C22)^2)*(B32^2 + B33^2))</f>
        <v>4.0375589260638804E-5</v>
      </c>
    </row>
    <row r="45" spans="1:3" ht="23.25">
      <c r="A45" s="8" t="s">
        <v>45</v>
      </c>
      <c r="B45" s="1">
        <f>SQRT(B44)</f>
        <v>6.3541788816997282E-3</v>
      </c>
    </row>
    <row r="47" spans="1:3">
      <c r="A47" s="9" t="s">
        <v>10</v>
      </c>
      <c r="B47" s="9"/>
      <c r="C47" s="9"/>
    </row>
    <row r="48" spans="1:3" ht="24.75">
      <c r="A48" s="9" t="s">
        <v>47</v>
      </c>
      <c r="B48" s="9"/>
      <c r="C48" s="9"/>
    </row>
    <row r="49" spans="1:3">
      <c r="A49" s="9"/>
      <c r="B49" s="9"/>
      <c r="C49" s="9"/>
    </row>
    <row r="50" spans="1:3" ht="23.25">
      <c r="A50" s="9" t="s">
        <v>48</v>
      </c>
      <c r="B50" s="9"/>
      <c r="C50" s="9"/>
    </row>
    <row r="51" spans="1:3">
      <c r="A51" s="9" t="s">
        <v>49</v>
      </c>
      <c r="B51" s="9"/>
      <c r="C51" s="9"/>
    </row>
    <row r="64" spans="1:3">
      <c r="A64" s="1" t="s">
        <v>56</v>
      </c>
    </row>
    <row r="65" spans="1:3">
      <c r="A65" s="1" t="s">
        <v>21</v>
      </c>
    </row>
    <row r="69" spans="1:3" ht="21.75">
      <c r="A69" s="8" t="s">
        <v>11</v>
      </c>
      <c r="B69" s="5">
        <f>B23-B21</f>
        <v>40</v>
      </c>
    </row>
    <row r="70" spans="1:3" ht="21.75">
      <c r="A70" s="8" t="s">
        <v>13</v>
      </c>
      <c r="B70" s="10">
        <f>LN(C23)-LN(C21)</f>
        <v>1.3648819649293944</v>
      </c>
    </row>
    <row r="71" spans="1:3" ht="21.75">
      <c r="A71" s="8" t="s">
        <v>12</v>
      </c>
      <c r="B71" s="5">
        <v>1</v>
      </c>
      <c r="C71" s="1" t="s">
        <v>52</v>
      </c>
    </row>
    <row r="72" spans="1:3" ht="23.25">
      <c r="A72" s="8" t="s">
        <v>53</v>
      </c>
      <c r="B72" s="10">
        <v>6.2899999999999996E-3</v>
      </c>
      <c r="C72" s="1" t="s">
        <v>54</v>
      </c>
    </row>
    <row r="73" spans="1:3">
      <c r="A73" s="1" t="s">
        <v>15</v>
      </c>
      <c r="B73" s="5">
        <f>B22</f>
        <v>323.14999999999998</v>
      </c>
    </row>
    <row r="74" spans="1:3" ht="23.25">
      <c r="A74" s="1" t="s">
        <v>16</v>
      </c>
      <c r="B74" s="10">
        <f>C22</f>
        <v>0.1094</v>
      </c>
    </row>
    <row r="77" spans="1:3" ht="24.75">
      <c r="A77" s="8" t="s">
        <v>19</v>
      </c>
      <c r="B77" s="1">
        <v>29.55</v>
      </c>
    </row>
    <row r="78" spans="1:3" ht="24.75">
      <c r="A78" s="1" t="s">
        <v>17</v>
      </c>
      <c r="B78" s="10">
        <f>((2*B73^2)/B69^2)*(B71/B73)^2 + 2*((1/B70)^2)*(B72/B74)^2</f>
        <v>4.7990037005057147E-3</v>
      </c>
    </row>
    <row r="79" spans="1:3" ht="23.25">
      <c r="A79" s="8" t="s">
        <v>18</v>
      </c>
      <c r="B79" s="10">
        <f>SQRT(B78)</f>
        <v>6.9274841757348785E-2</v>
      </c>
    </row>
    <row r="80" spans="1:3" ht="23.25">
      <c r="A80" s="8" t="s">
        <v>20</v>
      </c>
      <c r="B80" s="10">
        <f>B77*B79</f>
        <v>2.0470715739296566</v>
      </c>
    </row>
    <row r="82" spans="1:4" ht="23.25">
      <c r="A82" s="11" t="s">
        <v>50</v>
      </c>
      <c r="B82" s="9"/>
      <c r="C82" s="9"/>
      <c r="D82" s="9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CB2BA-6323-4388-8895-70EC27DE630D}">
  <dimension ref="A5:M82"/>
  <sheetViews>
    <sheetView topLeftCell="A67" workbookViewId="0">
      <selection activeCell="B44" sqref="B44"/>
    </sheetView>
  </sheetViews>
  <sheetFormatPr defaultRowHeight="21"/>
  <cols>
    <col min="1" max="13" width="30.7109375" style="1" customWidth="1"/>
  </cols>
  <sheetData>
    <row r="5" spans="1:3">
      <c r="A5" s="1" t="s">
        <v>57</v>
      </c>
    </row>
    <row r="6" spans="1:3">
      <c r="A6" s="1" t="s">
        <v>22</v>
      </c>
    </row>
    <row r="10" spans="1:3">
      <c r="A10" s="1" t="s">
        <v>0</v>
      </c>
      <c r="B10" s="3">
        <v>8.3144625999999992E-3</v>
      </c>
      <c r="C10" s="4" t="s">
        <v>3</v>
      </c>
    </row>
    <row r="11" spans="1:3">
      <c r="A11" s="1" t="s">
        <v>1</v>
      </c>
      <c r="B11" s="3">
        <v>6.6207015E-34</v>
      </c>
      <c r="C11" s="4" t="s">
        <v>4</v>
      </c>
    </row>
    <row r="12" spans="1:3">
      <c r="A12" s="1" t="s">
        <v>2</v>
      </c>
      <c r="B12" s="3">
        <v>1.3806490000000001E-23</v>
      </c>
      <c r="C12" s="4" t="s">
        <v>5</v>
      </c>
    </row>
    <row r="20" spans="1:13" s="7" customFormat="1" ht="23.25">
      <c r="A20" s="6" t="s">
        <v>8</v>
      </c>
      <c r="B20" s="6" t="s">
        <v>6</v>
      </c>
      <c r="C20" s="6" t="s">
        <v>7</v>
      </c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>
      <c r="A21" s="5">
        <v>29.6</v>
      </c>
      <c r="B21" s="5">
        <f>A21+273.15</f>
        <v>302.75</v>
      </c>
      <c r="C21" s="10">
        <v>1.0200000000000001E-3</v>
      </c>
    </row>
    <row r="22" spans="1:13">
      <c r="A22" s="5">
        <v>50.9</v>
      </c>
      <c r="B22" s="5">
        <f t="shared" ref="B22:B23" si="0">A22+273.15</f>
        <v>324.04999999999995</v>
      </c>
      <c r="C22" s="10">
        <v>1.9300000000000001E-3</v>
      </c>
    </row>
    <row r="23" spans="1:13">
      <c r="A23" s="5">
        <v>77.7</v>
      </c>
      <c r="B23" s="5">
        <f t="shared" si="0"/>
        <v>350.84999999999997</v>
      </c>
      <c r="C23" s="10">
        <v>4.28E-3</v>
      </c>
    </row>
    <row r="24" spans="1:13">
      <c r="A24" s="5"/>
      <c r="B24" s="5"/>
      <c r="C24" s="2"/>
    </row>
    <row r="25" spans="1:13">
      <c r="A25" s="5"/>
      <c r="B25" s="5"/>
      <c r="C25" s="2"/>
    </row>
    <row r="26" spans="1:13">
      <c r="A26" s="5"/>
      <c r="B26" s="5"/>
      <c r="C26" s="2"/>
    </row>
    <row r="27" spans="1:13">
      <c r="A27" s="5"/>
      <c r="B27" s="5"/>
      <c r="C27" s="2"/>
    </row>
    <row r="28" spans="1:13">
      <c r="A28" s="5"/>
      <c r="B28" s="5"/>
      <c r="C28" s="2"/>
    </row>
    <row r="29" spans="1:13" ht="21.75">
      <c r="A29" s="13" t="s">
        <v>12</v>
      </c>
      <c r="B29" s="5">
        <v>1</v>
      </c>
      <c r="C29" s="2" t="s">
        <v>52</v>
      </c>
    </row>
    <row r="30" spans="1:13" ht="23.25">
      <c r="A30" s="8" t="s">
        <v>51</v>
      </c>
      <c r="B30" s="1">
        <v>1.5300000000000001E-4</v>
      </c>
      <c r="C30" s="1" t="s">
        <v>54</v>
      </c>
    </row>
    <row r="32" spans="1:13" ht="24">
      <c r="A32" s="1" t="s">
        <v>35</v>
      </c>
      <c r="B32" s="5">
        <f>B23</f>
        <v>350.84999999999997</v>
      </c>
    </row>
    <row r="33" spans="1:3" ht="24">
      <c r="A33" s="1" t="s">
        <v>36</v>
      </c>
      <c r="B33" s="5">
        <f>B21</f>
        <v>302.75</v>
      </c>
    </row>
    <row r="34" spans="1:3" ht="24.75">
      <c r="A34" s="1" t="s">
        <v>41</v>
      </c>
      <c r="B34" s="10">
        <f>C23</f>
        <v>4.28E-3</v>
      </c>
    </row>
    <row r="35" spans="1:3" ht="24.75">
      <c r="A35" s="1" t="s">
        <v>42</v>
      </c>
      <c r="B35" s="10">
        <f>C21</f>
        <v>1.0200000000000001E-3</v>
      </c>
    </row>
    <row r="36" spans="1:3" ht="21.75">
      <c r="A36" s="8" t="s">
        <v>37</v>
      </c>
      <c r="B36" s="5">
        <f>B23-B21</f>
        <v>48.099999999999966</v>
      </c>
    </row>
    <row r="37" spans="1:3" ht="21.75">
      <c r="A37" s="8" t="s">
        <v>9</v>
      </c>
      <c r="B37" s="12">
        <f>(LN(B34/B32)) - (LN(B35/B33))</f>
        <v>1.2866989830324282</v>
      </c>
    </row>
    <row r="39" spans="1:3" ht="24.75">
      <c r="A39" s="8" t="s">
        <v>38</v>
      </c>
      <c r="B39" s="1">
        <v>23.65</v>
      </c>
    </row>
    <row r="40" spans="1:3" ht="24.75">
      <c r="A40" s="1" t="s">
        <v>40</v>
      </c>
      <c r="B40" s="3">
        <f>((B10*B32*B33/B36)^2)*(((B29/B22)^2)*((1+B33*(B37/B36))^2+(1+B32*(B37/B36))^2)+2*(B30/C22)^2)</f>
        <v>4.8493357885118771</v>
      </c>
    </row>
    <row r="41" spans="1:3" ht="23.25">
      <c r="A41" s="8" t="s">
        <v>39</v>
      </c>
      <c r="B41" s="1">
        <f>SQRT(B40)</f>
        <v>2.2021207479409202</v>
      </c>
    </row>
    <row r="43" spans="1:3" ht="23.25">
      <c r="A43" s="8" t="s">
        <v>43</v>
      </c>
      <c r="B43" s="12">
        <v>-0.22434999999999999</v>
      </c>
    </row>
    <row r="44" spans="1:3" ht="23.25">
      <c r="A44" s="1" t="s">
        <v>44</v>
      </c>
      <c r="B44" s="3">
        <f>((B10/B36)^2)*(((B29/B22)^2)*((B32^2)*(1+B33*(B37/B36))^2 + (B33^2)*(1+B32*(B37/B36))^2) + ((B30/C22)^2)*(B32^2 + B33^2))</f>
        <v>4.6038833273996741E-5</v>
      </c>
    </row>
    <row r="45" spans="1:3" ht="23.25">
      <c r="A45" s="8" t="s">
        <v>45</v>
      </c>
      <c r="B45" s="1">
        <f>SQRT(B44)</f>
        <v>6.7851922061203792E-3</v>
      </c>
    </row>
    <row r="47" spans="1:3">
      <c r="A47" s="9" t="s">
        <v>10</v>
      </c>
      <c r="B47" s="9"/>
      <c r="C47" s="9"/>
    </row>
    <row r="48" spans="1:3" ht="24.75">
      <c r="A48" s="9" t="s">
        <v>67</v>
      </c>
      <c r="B48" s="9"/>
      <c r="C48" s="9"/>
    </row>
    <row r="49" spans="1:3">
      <c r="A49" s="9"/>
      <c r="B49" s="9"/>
      <c r="C49" s="9"/>
    </row>
    <row r="50" spans="1:3" ht="23.25">
      <c r="A50" s="9" t="s">
        <v>61</v>
      </c>
      <c r="B50" s="9"/>
      <c r="C50" s="9"/>
    </row>
    <row r="51" spans="1:3">
      <c r="A51" s="9" t="s">
        <v>58</v>
      </c>
      <c r="B51" s="9"/>
      <c r="C51" s="9"/>
    </row>
    <row r="64" spans="1:3">
      <c r="A64" s="1" t="s">
        <v>59</v>
      </c>
    </row>
    <row r="65" spans="1:3">
      <c r="A65" s="1" t="s">
        <v>21</v>
      </c>
    </row>
    <row r="69" spans="1:3" ht="21.75">
      <c r="A69" s="8" t="s">
        <v>11</v>
      </c>
      <c r="B69" s="5">
        <f>B23-B21</f>
        <v>48.099999999999966</v>
      </c>
    </row>
    <row r="70" spans="1:3" ht="21.75">
      <c r="A70" s="8" t="s">
        <v>13</v>
      </c>
      <c r="B70" s="10">
        <f>LN(C23)-LN(C21)</f>
        <v>1.434150382297525</v>
      </c>
    </row>
    <row r="71" spans="1:3" ht="21.75">
      <c r="A71" s="8" t="s">
        <v>12</v>
      </c>
      <c r="B71" s="5">
        <v>1</v>
      </c>
      <c r="C71" s="1" t="s">
        <v>52</v>
      </c>
    </row>
    <row r="72" spans="1:3" ht="23.25">
      <c r="A72" s="8" t="s">
        <v>53</v>
      </c>
      <c r="B72" s="10">
        <v>1.5300000000000001E-4</v>
      </c>
      <c r="C72" s="1" t="s">
        <v>54</v>
      </c>
    </row>
    <row r="73" spans="1:3">
      <c r="A73" s="1" t="s">
        <v>15</v>
      </c>
      <c r="B73" s="5">
        <f>B22</f>
        <v>324.04999999999995</v>
      </c>
    </row>
    <row r="74" spans="1:3" ht="23.25">
      <c r="A74" s="1" t="s">
        <v>16</v>
      </c>
      <c r="B74" s="10">
        <f>C22</f>
        <v>1.9300000000000001E-3</v>
      </c>
    </row>
    <row r="77" spans="1:3" ht="24.75">
      <c r="A77" s="8" t="s">
        <v>19</v>
      </c>
      <c r="B77" s="1">
        <v>26.36</v>
      </c>
    </row>
    <row r="78" spans="1:3" ht="24.75">
      <c r="A78" s="1" t="s">
        <v>17</v>
      </c>
      <c r="B78" s="10">
        <f>((2*B73^2)/B69^2)*(B71/B73)^2 + 2*((1/B70)^2)*(B72/B74)^2</f>
        <v>6.9754016585871432E-3</v>
      </c>
    </row>
    <row r="79" spans="1:3" ht="23.25">
      <c r="A79" s="8" t="s">
        <v>18</v>
      </c>
      <c r="B79" s="10">
        <f>SQRT(B78)</f>
        <v>8.351887007489471E-2</v>
      </c>
    </row>
    <row r="80" spans="1:3" ht="23.25">
      <c r="A80" s="8" t="s">
        <v>20</v>
      </c>
      <c r="B80" s="10">
        <f>B77*B79</f>
        <v>2.2015574151742245</v>
      </c>
    </row>
    <row r="82" spans="1:4" ht="23.25">
      <c r="A82" s="11" t="s">
        <v>60</v>
      </c>
      <c r="B82" s="9"/>
      <c r="C82" s="9"/>
      <c r="D82" s="9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70DF3-6358-4610-AC40-9EEDCA5C8E83}">
  <dimension ref="A5:M82"/>
  <sheetViews>
    <sheetView topLeftCell="A61" workbookViewId="0">
      <selection activeCell="B54" sqref="B54"/>
    </sheetView>
  </sheetViews>
  <sheetFormatPr defaultRowHeight="21"/>
  <cols>
    <col min="1" max="13" width="30.7109375" style="1" customWidth="1"/>
  </cols>
  <sheetData>
    <row r="5" spans="1:3">
      <c r="A5" s="1" t="s">
        <v>62</v>
      </c>
    </row>
    <row r="6" spans="1:3">
      <c r="A6" s="1" t="s">
        <v>22</v>
      </c>
    </row>
    <row r="10" spans="1:3">
      <c r="A10" s="1" t="s">
        <v>0</v>
      </c>
      <c r="B10" s="3">
        <v>8.3144625999999992E-3</v>
      </c>
      <c r="C10" s="4" t="s">
        <v>3</v>
      </c>
    </row>
    <row r="11" spans="1:3">
      <c r="A11" s="1" t="s">
        <v>1</v>
      </c>
      <c r="B11" s="3">
        <v>6.6207015E-34</v>
      </c>
      <c r="C11" s="4" t="s">
        <v>4</v>
      </c>
    </row>
    <row r="12" spans="1:3">
      <c r="A12" s="1" t="s">
        <v>2</v>
      </c>
      <c r="B12" s="3">
        <v>1.3806490000000001E-23</v>
      </c>
      <c r="C12" s="4" t="s">
        <v>5</v>
      </c>
    </row>
    <row r="20" spans="1:13" s="7" customFormat="1" ht="23.25">
      <c r="A20" s="6" t="s">
        <v>8</v>
      </c>
      <c r="B20" s="6" t="s">
        <v>6</v>
      </c>
      <c r="C20" s="6" t="s">
        <v>7</v>
      </c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>
      <c r="A21" s="5">
        <v>30</v>
      </c>
      <c r="B21" s="5">
        <f>A21+273.15</f>
        <v>303.14999999999998</v>
      </c>
      <c r="C21" s="10">
        <v>5.1999999999999997E-5</v>
      </c>
    </row>
    <row r="22" spans="1:13">
      <c r="A22" s="5">
        <v>45</v>
      </c>
      <c r="B22" s="5">
        <f t="shared" ref="B22:B23" si="0">A22+273.15</f>
        <v>318.14999999999998</v>
      </c>
      <c r="C22" s="10">
        <v>1.3100000000000001E-4</v>
      </c>
    </row>
    <row r="23" spans="1:13">
      <c r="A23" s="5">
        <v>55</v>
      </c>
      <c r="B23" s="5">
        <f t="shared" si="0"/>
        <v>328.15</v>
      </c>
      <c r="C23" s="10">
        <v>2.3699999999999999E-4</v>
      </c>
    </row>
    <row r="24" spans="1:13">
      <c r="A24" s="5"/>
      <c r="B24" s="5"/>
      <c r="C24" s="2"/>
    </row>
    <row r="25" spans="1:13">
      <c r="A25" s="5"/>
      <c r="B25" s="5"/>
      <c r="C25" s="2"/>
    </row>
    <row r="26" spans="1:13">
      <c r="A26" s="5"/>
      <c r="B26" s="5"/>
      <c r="C26" s="2"/>
    </row>
    <row r="27" spans="1:13">
      <c r="A27" s="5"/>
      <c r="B27" s="5"/>
      <c r="C27" s="2"/>
    </row>
    <row r="28" spans="1:13">
      <c r="A28" s="5"/>
      <c r="B28" s="5"/>
      <c r="C28" s="2"/>
    </row>
    <row r="29" spans="1:13" ht="21.75">
      <c r="A29" s="13" t="s">
        <v>12</v>
      </c>
      <c r="B29" s="5">
        <v>1</v>
      </c>
      <c r="C29" s="2" t="s">
        <v>52</v>
      </c>
    </row>
    <row r="30" spans="1:13" ht="23.25">
      <c r="A30" s="8" t="s">
        <v>51</v>
      </c>
      <c r="B30" s="2">
        <v>6.2999999999999998E-6</v>
      </c>
      <c r="C30" s="1" t="s">
        <v>54</v>
      </c>
    </row>
    <row r="32" spans="1:13" ht="24">
      <c r="A32" s="1" t="s">
        <v>35</v>
      </c>
      <c r="B32" s="5">
        <f>B23</f>
        <v>328.15</v>
      </c>
    </row>
    <row r="33" spans="1:3" ht="24">
      <c r="A33" s="1" t="s">
        <v>36</v>
      </c>
      <c r="B33" s="5">
        <f>B21</f>
        <v>303.14999999999998</v>
      </c>
    </row>
    <row r="34" spans="1:3" ht="24.75">
      <c r="A34" s="1" t="s">
        <v>41</v>
      </c>
      <c r="B34" s="10">
        <f>C23</f>
        <v>2.3699999999999999E-4</v>
      </c>
    </row>
    <row r="35" spans="1:3" ht="24.75">
      <c r="A35" s="1" t="s">
        <v>42</v>
      </c>
      <c r="B35" s="10">
        <f>C21</f>
        <v>5.1999999999999997E-5</v>
      </c>
    </row>
    <row r="36" spans="1:3" ht="21.75">
      <c r="A36" s="8" t="s">
        <v>37</v>
      </c>
      <c r="B36" s="5">
        <f>B23-B21</f>
        <v>25</v>
      </c>
    </row>
    <row r="37" spans="1:3" ht="21.75">
      <c r="A37" s="8" t="s">
        <v>9</v>
      </c>
      <c r="B37" s="12">
        <f>(LN(B34/B32)) - (LN(B35/B33))</f>
        <v>1.4375733341517112</v>
      </c>
    </row>
    <row r="39" spans="1:3" ht="24.75">
      <c r="A39" s="8" t="s">
        <v>38</v>
      </c>
      <c r="B39" s="1">
        <v>47.49</v>
      </c>
    </row>
    <row r="40" spans="1:3" ht="24.75">
      <c r="A40" s="1" t="s">
        <v>40</v>
      </c>
      <c r="B40" s="3">
        <f>((B10*B32*B33/B36)^2)*(((B29/B22)^2)*((1+B33*(B37/B36))^2+(1+B32*(B37/B36))^2)+2*(B30/C22)^2)</f>
        <v>13.006380631582525</v>
      </c>
    </row>
    <row r="41" spans="1:3" ht="23.25">
      <c r="A41" s="8" t="s">
        <v>39</v>
      </c>
      <c r="B41" s="1">
        <f>SQRT(B40)</f>
        <v>3.6064360013152217</v>
      </c>
    </row>
    <row r="43" spans="1:3" ht="23.25">
      <c r="A43" s="8" t="s">
        <v>43</v>
      </c>
      <c r="B43" s="12">
        <v>-0.17046</v>
      </c>
    </row>
    <row r="44" spans="1:3" ht="23.25">
      <c r="A44" s="1" t="s">
        <v>44</v>
      </c>
      <c r="B44" s="3">
        <f>((B10/B36)^2)*(((B29/B22)^2)*((B32^2)*(1+B33*(B37/B36))^2 + (B33^2)*(1+B32*(B37/B36))^2) + ((B30/C22)^2)*(B32^2 + B33^2))</f>
        <v>1.3068133162403626E-4</v>
      </c>
    </row>
    <row r="45" spans="1:3" ht="23.25">
      <c r="A45" s="8" t="s">
        <v>45</v>
      </c>
      <c r="B45" s="1">
        <f>SQRT(B44)</f>
        <v>1.1431593573252867E-2</v>
      </c>
    </row>
    <row r="47" spans="1:3">
      <c r="A47" s="9" t="s">
        <v>10</v>
      </c>
      <c r="B47" s="9"/>
      <c r="C47" s="9"/>
    </row>
    <row r="48" spans="1:3" ht="24.75">
      <c r="A48" s="9" t="s">
        <v>65</v>
      </c>
      <c r="B48" s="9"/>
      <c r="C48" s="9"/>
    </row>
    <row r="49" spans="1:3">
      <c r="A49" s="9"/>
      <c r="B49" s="9"/>
      <c r="C49" s="9"/>
    </row>
    <row r="50" spans="1:3" ht="23.25">
      <c r="A50" s="9" t="s">
        <v>64</v>
      </c>
      <c r="B50" s="9"/>
      <c r="C50" s="9"/>
    </row>
    <row r="51" spans="1:3">
      <c r="A51" s="9" t="s">
        <v>24</v>
      </c>
      <c r="B51" s="9"/>
      <c r="C51" s="9"/>
    </row>
    <row r="64" spans="1:3">
      <c r="A64" s="1" t="s">
        <v>63</v>
      </c>
    </row>
    <row r="65" spans="1:3">
      <c r="A65" s="1" t="s">
        <v>21</v>
      </c>
    </row>
    <row r="69" spans="1:3" ht="21.75">
      <c r="A69" s="8" t="s">
        <v>11</v>
      </c>
      <c r="B69" s="5">
        <f>B23-B21</f>
        <v>25</v>
      </c>
    </row>
    <row r="70" spans="1:3" ht="21.75">
      <c r="A70" s="8" t="s">
        <v>13</v>
      </c>
      <c r="B70" s="10">
        <f>LN(C23)-LN(C21)</f>
        <v>1.5168164225537044</v>
      </c>
    </row>
    <row r="71" spans="1:3" ht="21.75">
      <c r="A71" s="8" t="s">
        <v>12</v>
      </c>
      <c r="B71" s="5">
        <v>1</v>
      </c>
      <c r="C71" s="1" t="s">
        <v>52</v>
      </c>
    </row>
    <row r="72" spans="1:3" ht="23.25">
      <c r="A72" s="8" t="s">
        <v>53</v>
      </c>
      <c r="B72" s="10">
        <v>6.2999999999999998E-6</v>
      </c>
      <c r="C72" s="1" t="s">
        <v>54</v>
      </c>
    </row>
    <row r="73" spans="1:3">
      <c r="A73" s="1" t="s">
        <v>15</v>
      </c>
      <c r="B73" s="5">
        <f>B22</f>
        <v>318.14999999999998</v>
      </c>
    </row>
    <row r="74" spans="1:3" ht="23.25">
      <c r="A74" s="1" t="s">
        <v>16</v>
      </c>
      <c r="B74" s="10">
        <f>C22</f>
        <v>1.3100000000000001E-4</v>
      </c>
    </row>
    <row r="77" spans="1:3" ht="24.75">
      <c r="A77" s="8" t="s">
        <v>19</v>
      </c>
      <c r="B77" s="1">
        <v>50.11</v>
      </c>
    </row>
    <row r="78" spans="1:3" ht="24.75">
      <c r="A78" s="1" t="s">
        <v>17</v>
      </c>
      <c r="B78" s="10">
        <f>((2*B73^2)/B69^2)*(B71/B73)^2 + 2*((1/B70)^2)*(B72/B74)^2</f>
        <v>5.2104925077820444E-3</v>
      </c>
    </row>
    <row r="79" spans="1:3" ht="23.25">
      <c r="A79" s="8" t="s">
        <v>18</v>
      </c>
      <c r="B79" s="10">
        <f>SQRT(B78)</f>
        <v>7.2183741298037771E-2</v>
      </c>
    </row>
    <row r="80" spans="1:3" ht="23.25">
      <c r="A80" s="8" t="s">
        <v>20</v>
      </c>
      <c r="B80" s="10">
        <f>B77*B79</f>
        <v>3.6171272764446725</v>
      </c>
    </row>
    <row r="82" spans="1:4" ht="23.25">
      <c r="A82" s="11" t="s">
        <v>66</v>
      </c>
      <c r="B82" s="9"/>
      <c r="C82" s="9"/>
      <c r="D82" s="9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7A487-E686-46D6-99BF-CA4578FE4C62}">
  <dimension ref="A5:M82"/>
  <sheetViews>
    <sheetView topLeftCell="A61" workbookViewId="0">
      <selection activeCell="A64" sqref="A64"/>
    </sheetView>
  </sheetViews>
  <sheetFormatPr defaultRowHeight="21"/>
  <cols>
    <col min="1" max="13" width="30.7109375" style="1" customWidth="1"/>
  </cols>
  <sheetData>
    <row r="5" spans="1:3">
      <c r="A5" s="1" t="s">
        <v>71</v>
      </c>
    </row>
    <row r="6" spans="1:3">
      <c r="A6" s="1" t="s">
        <v>22</v>
      </c>
    </row>
    <row r="10" spans="1:3">
      <c r="A10" s="1" t="s">
        <v>0</v>
      </c>
      <c r="B10" s="3">
        <v>8.3144625999999992E-3</v>
      </c>
      <c r="C10" s="4" t="s">
        <v>3</v>
      </c>
    </row>
    <row r="11" spans="1:3">
      <c r="A11" s="1" t="s">
        <v>1</v>
      </c>
      <c r="B11" s="3">
        <v>6.6207015E-34</v>
      </c>
      <c r="C11" s="4" t="s">
        <v>4</v>
      </c>
    </row>
    <row r="12" spans="1:3">
      <c r="A12" s="1" t="s">
        <v>2</v>
      </c>
      <c r="B12" s="3">
        <v>1.3806490000000001E-23</v>
      </c>
      <c r="C12" s="4" t="s">
        <v>5</v>
      </c>
    </row>
    <row r="20" spans="1:13" s="7" customFormat="1" ht="23.25">
      <c r="A20" s="6" t="s">
        <v>8</v>
      </c>
      <c r="B20" s="6" t="s">
        <v>6</v>
      </c>
      <c r="C20" s="6" t="s">
        <v>7</v>
      </c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>
      <c r="A21" s="5">
        <v>30</v>
      </c>
      <c r="B21" s="5">
        <f>A21+273.15</f>
        <v>303.14999999999998</v>
      </c>
      <c r="C21" s="10">
        <v>2.4000000000000001E-4</v>
      </c>
    </row>
    <row r="22" spans="1:13">
      <c r="A22" s="5">
        <v>50</v>
      </c>
      <c r="B22" s="5">
        <f t="shared" ref="B22:B23" si="0">A22+273.15</f>
        <v>323.14999999999998</v>
      </c>
      <c r="C22" s="10">
        <v>8.3000000000000001E-4</v>
      </c>
    </row>
    <row r="23" spans="1:13">
      <c r="A23" s="5">
        <v>70</v>
      </c>
      <c r="B23" s="5">
        <f t="shared" si="0"/>
        <v>343.15</v>
      </c>
      <c r="C23" s="10">
        <v>2.16E-3</v>
      </c>
    </row>
    <row r="24" spans="1:13">
      <c r="A24" s="5"/>
      <c r="B24" s="5"/>
      <c r="C24" s="2"/>
    </row>
    <row r="25" spans="1:13">
      <c r="A25" s="5"/>
      <c r="B25" s="5"/>
      <c r="C25" s="2"/>
    </row>
    <row r="26" spans="1:13">
      <c r="A26" s="5"/>
      <c r="B26" s="5"/>
      <c r="C26" s="2"/>
    </row>
    <row r="27" spans="1:13">
      <c r="A27" s="5"/>
      <c r="B27" s="5"/>
      <c r="C27" s="2"/>
    </row>
    <row r="28" spans="1:13">
      <c r="A28" s="5"/>
      <c r="B28" s="5"/>
      <c r="C28" s="2"/>
    </row>
    <row r="29" spans="1:13" ht="21.75">
      <c r="A29" s="13" t="s">
        <v>12</v>
      </c>
      <c r="B29" s="5">
        <v>1</v>
      </c>
      <c r="C29" s="2" t="s">
        <v>52</v>
      </c>
    </row>
    <row r="30" spans="1:13" ht="23.25">
      <c r="A30" s="8" t="s">
        <v>51</v>
      </c>
      <c r="B30" s="2">
        <v>4.0000000000000003E-5</v>
      </c>
      <c r="C30" s="1" t="s">
        <v>54</v>
      </c>
    </row>
    <row r="32" spans="1:13" ht="24">
      <c r="A32" s="1" t="s">
        <v>35</v>
      </c>
      <c r="B32" s="5">
        <f>B23</f>
        <v>343.15</v>
      </c>
    </row>
    <row r="33" spans="1:3" ht="24">
      <c r="A33" s="1" t="s">
        <v>36</v>
      </c>
      <c r="B33" s="5">
        <f>B21</f>
        <v>303.14999999999998</v>
      </c>
    </row>
    <row r="34" spans="1:3" ht="24.75">
      <c r="A34" s="1" t="s">
        <v>41</v>
      </c>
      <c r="B34" s="10">
        <f>C23</f>
        <v>2.16E-3</v>
      </c>
    </row>
    <row r="35" spans="1:3" ht="24.75">
      <c r="A35" s="1" t="s">
        <v>42</v>
      </c>
      <c r="B35" s="10">
        <f>C21</f>
        <v>2.4000000000000001E-4</v>
      </c>
    </row>
    <row r="36" spans="1:3" ht="21.75">
      <c r="A36" s="8" t="s">
        <v>37</v>
      </c>
      <c r="B36" s="5">
        <f>B23-B21</f>
        <v>40</v>
      </c>
    </row>
    <row r="37" spans="1:3" ht="21.75">
      <c r="A37" s="8" t="s">
        <v>9</v>
      </c>
      <c r="B37" s="12">
        <f>(LN(B34/B32)) - (LN(B35/B33))</f>
        <v>2.0732846404993168</v>
      </c>
    </row>
    <row r="39" spans="1:3" ht="24.75">
      <c r="A39" s="8" t="s">
        <v>38</v>
      </c>
      <c r="B39" s="1">
        <v>44.9</v>
      </c>
    </row>
    <row r="40" spans="1:3" ht="24.75">
      <c r="A40" s="1" t="s">
        <v>40</v>
      </c>
      <c r="B40" s="3">
        <f>((B10*B32*B33/B36)^2)*(((B29/B22)^2)*((1+B33*(B37/B36))^2+(1+B32*(B37/B36))^2)+2*(B30/C22)^2)</f>
        <v>5.002611209346906</v>
      </c>
    </row>
    <row r="41" spans="1:3" ht="23.25">
      <c r="A41" s="8" t="s">
        <v>39</v>
      </c>
      <c r="B41" s="1">
        <f>SQRT(B40)</f>
        <v>2.2366517854478167</v>
      </c>
    </row>
    <row r="43" spans="1:3" ht="23.25">
      <c r="A43" s="8" t="s">
        <v>43</v>
      </c>
      <c r="B43" s="12">
        <v>-0.1661</v>
      </c>
    </row>
    <row r="44" spans="1:3" ht="23.25">
      <c r="A44" s="1" t="s">
        <v>44</v>
      </c>
      <c r="B44" s="3">
        <f>((B10/B36)^2)*(((B29/B22)^2)*((B32^2)*(1+B33*(B37/B36))^2 + (B33^2)*(1+B32*(B37/B36))^2) + ((B30/C22)^2)*(B32^2 + B33^2))</f>
        <v>4.8066252436432269E-5</v>
      </c>
    </row>
    <row r="45" spans="1:3" ht="23.25">
      <c r="A45" s="8" t="s">
        <v>45</v>
      </c>
      <c r="B45" s="1">
        <f>SQRT(B44)</f>
        <v>6.9329829392861097E-3</v>
      </c>
    </row>
    <row r="47" spans="1:3">
      <c r="A47" s="9" t="s">
        <v>10</v>
      </c>
      <c r="B47" s="9"/>
      <c r="C47" s="9"/>
    </row>
    <row r="48" spans="1:3" ht="24.75">
      <c r="A48" s="9" t="s">
        <v>70</v>
      </c>
      <c r="B48" s="9"/>
      <c r="C48" s="9"/>
    </row>
    <row r="49" spans="1:3">
      <c r="A49" s="9"/>
      <c r="B49" s="9"/>
      <c r="C49" s="9"/>
    </row>
    <row r="50" spans="1:3" ht="23.25">
      <c r="A50" s="9" t="s">
        <v>68</v>
      </c>
      <c r="B50" s="9"/>
      <c r="C50" s="9"/>
    </row>
    <row r="51" spans="1:3">
      <c r="A51" s="9" t="s">
        <v>49</v>
      </c>
      <c r="B51" s="9"/>
      <c r="C51" s="9"/>
    </row>
    <row r="64" spans="1:3">
      <c r="A64" s="1" t="s">
        <v>72</v>
      </c>
    </row>
    <row r="65" spans="1:3">
      <c r="A65" s="1" t="s">
        <v>21</v>
      </c>
    </row>
    <row r="69" spans="1:3" ht="21.75">
      <c r="A69" s="8" t="s">
        <v>11</v>
      </c>
      <c r="B69" s="5">
        <f>B23-B21</f>
        <v>40</v>
      </c>
    </row>
    <row r="70" spans="1:3" ht="21.75">
      <c r="A70" s="8" t="s">
        <v>13</v>
      </c>
      <c r="B70" s="10">
        <f>LN(C23)-LN(C21)</f>
        <v>2.19722457733622</v>
      </c>
    </row>
    <row r="71" spans="1:3" ht="21.75">
      <c r="A71" s="8" t="s">
        <v>12</v>
      </c>
      <c r="B71" s="5">
        <v>1</v>
      </c>
      <c r="C71" s="1" t="s">
        <v>52</v>
      </c>
    </row>
    <row r="72" spans="1:3" ht="23.25">
      <c r="A72" s="8" t="s">
        <v>53</v>
      </c>
      <c r="B72" s="10">
        <v>4.0000000000000003E-5</v>
      </c>
      <c r="C72" s="1" t="s">
        <v>54</v>
      </c>
    </row>
    <row r="73" spans="1:3">
      <c r="A73" s="1" t="s">
        <v>15</v>
      </c>
      <c r="B73" s="5">
        <f>B22</f>
        <v>323.14999999999998</v>
      </c>
    </row>
    <row r="74" spans="1:3" ht="23.25">
      <c r="A74" s="1" t="s">
        <v>16</v>
      </c>
      <c r="B74" s="10">
        <f>C22</f>
        <v>8.3000000000000001E-4</v>
      </c>
    </row>
    <row r="77" spans="1:3" ht="24.75">
      <c r="A77" s="8" t="s">
        <v>19</v>
      </c>
      <c r="B77" s="1">
        <v>47.58</v>
      </c>
    </row>
    <row r="78" spans="1:3" ht="24.75">
      <c r="A78" s="1" t="s">
        <v>17</v>
      </c>
      <c r="B78" s="10">
        <f>((2*B73^2)/B69^2)*(B71/B73)^2 + 2*((1/B70)^2)*(B72/B74)^2</f>
        <v>2.2121546810163709E-3</v>
      </c>
    </row>
    <row r="79" spans="1:3" ht="23.25">
      <c r="A79" s="8" t="s">
        <v>18</v>
      </c>
      <c r="B79" s="10">
        <f>SQRT(B78)</f>
        <v>4.7033548462946863E-2</v>
      </c>
    </row>
    <row r="80" spans="1:3" ht="23.25">
      <c r="A80" s="8" t="s">
        <v>20</v>
      </c>
      <c r="B80" s="10">
        <f>B77*B79</f>
        <v>2.2378562358670115</v>
      </c>
    </row>
    <row r="82" spans="1:4" ht="23.25">
      <c r="A82" s="11" t="s">
        <v>69</v>
      </c>
      <c r="B82" s="9"/>
      <c r="C82" s="9"/>
      <c r="D82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DABCO+MeI METHANOL</vt:lpstr>
      <vt:lpstr>DABCO + BuI AcN</vt:lpstr>
      <vt:lpstr>MeDABCOI + MeI DMSO</vt:lpstr>
      <vt:lpstr>MeDABCOI + MeI AcN</vt:lpstr>
      <vt:lpstr>MeDABCOI + MeI METHANOL</vt:lpstr>
      <vt:lpstr>BuDABCOI + BuI DMSO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A. Blake</dc:creator>
  <cp:lastModifiedBy>Blake, Thomas A</cp:lastModifiedBy>
  <dcterms:created xsi:type="dcterms:W3CDTF">2022-03-08T21:54:50Z</dcterms:created>
  <dcterms:modified xsi:type="dcterms:W3CDTF">2022-04-25T07:38:07Z</dcterms:modified>
</cp:coreProperties>
</file>