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8520"/>
  </bookViews>
  <sheets>
    <sheet name="decarboxilation pH=0" sheetId="1" r:id="rId1"/>
    <sheet name="Hoja1" sheetId="2" r:id="rId2"/>
  </sheets>
  <calcPr calcId="145621" concurrentCalc="0"/>
</workbook>
</file>

<file path=xl/calcChain.xml><?xml version="1.0" encoding="utf-8"?>
<calcChain xmlns="http://schemas.openxmlformats.org/spreadsheetml/2006/main">
  <c r="D6" i="1" l="1"/>
  <c r="D9" i="1"/>
  <c r="D10" i="1"/>
  <c r="I12" i="1"/>
  <c r="F6" i="1"/>
  <c r="F9" i="1"/>
  <c r="F10" i="1"/>
  <c r="J12" i="1"/>
  <c r="F59" i="1"/>
  <c r="D59" i="1"/>
  <c r="F55" i="1"/>
  <c r="F57" i="1"/>
  <c r="F52" i="1"/>
  <c r="J57" i="1"/>
  <c r="D55" i="1"/>
  <c r="D57" i="1"/>
  <c r="D52" i="1"/>
  <c r="I57" i="1"/>
  <c r="F58" i="1"/>
  <c r="J56" i="1"/>
  <c r="D58" i="1"/>
  <c r="I56" i="1"/>
  <c r="F36" i="1"/>
  <c r="J39" i="1"/>
  <c r="D36" i="1"/>
  <c r="I39" i="1"/>
  <c r="F35" i="1"/>
  <c r="J35" i="1"/>
  <c r="D35" i="1"/>
  <c r="I35" i="1"/>
  <c r="D61" i="1"/>
  <c r="D60" i="1"/>
  <c r="D18" i="1"/>
  <c r="M13" i="1"/>
  <c r="F26" i="1"/>
  <c r="F24" i="1"/>
  <c r="L33" i="1"/>
  <c r="D26" i="1"/>
  <c r="D24" i="1"/>
  <c r="K33" i="1"/>
  <c r="F18" i="1"/>
  <c r="D15" i="1"/>
  <c r="D5" i="1"/>
  <c r="I11" i="1"/>
  <c r="M11" i="1"/>
  <c r="D12" i="1"/>
  <c r="I10" i="1"/>
  <c r="M10" i="1"/>
  <c r="F5" i="1"/>
  <c r="J9" i="1"/>
  <c r="I9" i="1"/>
  <c r="M9" i="1"/>
  <c r="F16" i="1"/>
  <c r="F15" i="1"/>
  <c r="D16" i="1"/>
  <c r="F17" i="1"/>
  <c r="D17" i="1"/>
  <c r="J11" i="1"/>
  <c r="F12" i="1"/>
  <c r="F13" i="1"/>
  <c r="D13" i="1"/>
  <c r="F14" i="1"/>
  <c r="D14" i="1"/>
  <c r="J10" i="1"/>
  <c r="F37" i="1"/>
  <c r="J36" i="1"/>
  <c r="D37" i="1"/>
  <c r="I36" i="1"/>
  <c r="F38" i="1"/>
  <c r="J37" i="1"/>
  <c r="D38" i="1"/>
  <c r="I37" i="1"/>
  <c r="J38" i="1"/>
  <c r="I38" i="1"/>
  <c r="F40" i="1"/>
  <c r="J40" i="1"/>
  <c r="D40" i="1"/>
  <c r="I40" i="1"/>
  <c r="F41" i="1"/>
  <c r="J41" i="1"/>
  <c r="D41" i="1"/>
  <c r="I41" i="1"/>
  <c r="J42" i="1"/>
  <c r="I42" i="1"/>
  <c r="F42" i="1"/>
  <c r="L42" i="1"/>
  <c r="D42" i="1"/>
  <c r="K42" i="1"/>
  <c r="F39" i="1"/>
  <c r="L38" i="1"/>
  <c r="D39" i="1"/>
  <c r="K38" i="1"/>
  <c r="D21" i="1"/>
  <c r="F25" i="1"/>
  <c r="L32" i="1"/>
  <c r="D25" i="1"/>
  <c r="K32" i="1"/>
  <c r="F7" i="1"/>
  <c r="J32" i="1"/>
  <c r="D7" i="1"/>
  <c r="I32" i="1"/>
  <c r="F23" i="1"/>
  <c r="J31" i="1"/>
  <c r="D23" i="1"/>
  <c r="I31" i="1"/>
  <c r="J30" i="1"/>
  <c r="I30" i="1"/>
  <c r="F53" i="1"/>
  <c r="F51" i="1"/>
  <c r="J53" i="1"/>
  <c r="F54" i="1"/>
  <c r="J54" i="1"/>
  <c r="D53" i="1"/>
  <c r="D51" i="1"/>
  <c r="I53" i="1"/>
  <c r="D54" i="1"/>
  <c r="I54" i="1"/>
  <c r="F56" i="1"/>
  <c r="J55" i="1"/>
  <c r="D56" i="1"/>
  <c r="I55" i="1"/>
  <c r="J52" i="1"/>
  <c r="I52" i="1"/>
  <c r="F22" i="1"/>
  <c r="F21" i="1"/>
  <c r="L27" i="1"/>
  <c r="D22" i="1"/>
  <c r="K27" i="1"/>
  <c r="F8" i="1"/>
  <c r="J27" i="1"/>
  <c r="D8" i="1"/>
  <c r="I27" i="1"/>
  <c r="F20" i="1"/>
  <c r="J26" i="1"/>
  <c r="D20" i="1"/>
  <c r="I26" i="1"/>
  <c r="J25" i="1"/>
  <c r="I25" i="1"/>
  <c r="F11" i="1"/>
  <c r="L6" i="1"/>
  <c r="D11" i="1"/>
  <c r="K6" i="1"/>
  <c r="J7" i="1"/>
  <c r="J8" i="1"/>
  <c r="J6" i="1"/>
  <c r="I7" i="1"/>
  <c r="I8" i="1"/>
  <c r="I6" i="1"/>
</calcChain>
</file>

<file path=xl/sharedStrings.xml><?xml version="1.0" encoding="utf-8"?>
<sst xmlns="http://schemas.openxmlformats.org/spreadsheetml/2006/main" count="91" uniqueCount="68">
  <si>
    <t xml:space="preserve">Compound </t>
  </si>
  <si>
    <t>Reaction</t>
  </si>
  <si>
    <t>au</t>
  </si>
  <si>
    <t>kcal/mol</t>
  </si>
  <si>
    <t>B3LYP/6-31+G(d,p)/SMD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</si>
  <si>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</si>
  <si>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rPr>
        <i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aq</t>
    </r>
  </si>
  <si>
    <r>
      <rPr>
        <i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aq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</si>
  <si>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aq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</si>
  <si>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aq</t>
    </r>
  </si>
  <si>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4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CO</t>
    </r>
    <r>
      <rPr>
        <vertAlign val="subscript"/>
        <sz val="11"/>
        <color theme="1"/>
        <rFont val="Calibri"/>
        <family val="2"/>
        <scheme val="minor"/>
      </rPr>
      <t>2</t>
    </r>
  </si>
  <si>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4'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CO</t>
    </r>
    <r>
      <rPr>
        <vertAlign val="subscript"/>
        <sz val="11"/>
        <color theme="1"/>
        <rFont val="Calibri"/>
        <family val="2"/>
        <scheme val="minor"/>
      </rPr>
      <t>2</t>
    </r>
  </si>
  <si>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4''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CO</t>
    </r>
    <r>
      <rPr>
        <vertAlign val="subscript"/>
        <sz val="11"/>
        <color theme="1"/>
        <rFont val="Calibri"/>
        <family val="2"/>
        <scheme val="minor"/>
      </rPr>
      <t>2</t>
    </r>
  </si>
  <si>
    <t>4'</t>
  </si>
  <si>
    <t>4''</t>
  </si>
  <si>
    <t>4TS</t>
  </si>
  <si>
    <r>
      <t>TS</t>
    </r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aq</t>
    </r>
  </si>
  <si>
    <r>
      <t>TS</t>
    </r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aq</t>
    </r>
  </si>
  <si>
    <t>5C2</t>
  </si>
  <si>
    <r>
      <t>5C17CO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-H rot</t>
    </r>
  </si>
  <si>
    <r>
      <t>5C17CO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-H anti</t>
    </r>
  </si>
  <si>
    <r>
      <rPr>
        <b/>
        <sz val="11"/>
        <color theme="1"/>
        <rFont val="Calibri"/>
        <family val="2"/>
        <scheme val="minor"/>
      </rPr>
      <t>5CO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-Hanti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5CO2-Hrot</t>
    </r>
  </si>
  <si>
    <t>5C17HantiTS</t>
  </si>
  <si>
    <r>
      <rPr>
        <b/>
        <sz val="11"/>
        <color theme="1"/>
        <rFont val="Calibri"/>
        <family val="2"/>
        <scheme val="minor"/>
      </rPr>
      <t>5CO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-Hrot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4'' + CO2</t>
    </r>
  </si>
  <si>
    <t>B3LYP/6-31+G(d,p)/SMD explicit water molecules</t>
  </si>
  <si>
    <t>H2O</t>
  </si>
  <si>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5C2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</si>
  <si>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t>5C15CO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-H rot</t>
    </r>
  </si>
  <si>
    <r>
      <t>5C15CO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-H anti</t>
    </r>
  </si>
  <si>
    <t>5C15HantiTS</t>
  </si>
  <si>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--&gt;</t>
    </r>
    <r>
      <rPr>
        <b/>
        <sz val="11"/>
        <color theme="1"/>
        <rFont val="Calibri"/>
        <family val="2"/>
        <scheme val="minor"/>
      </rPr>
      <t xml:space="preserve"> C15CO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-H rot</t>
    </r>
  </si>
  <si>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--&gt;</t>
    </r>
    <r>
      <rPr>
        <b/>
        <sz val="11"/>
        <color theme="1"/>
        <rFont val="Calibri"/>
        <family val="2"/>
        <scheme val="minor"/>
      </rPr>
      <t xml:space="preserve"> C17CO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-H rot</t>
    </r>
  </si>
  <si>
    <r>
      <rPr>
        <b/>
        <sz val="11"/>
        <color theme="1"/>
        <rFont val="Calibri"/>
        <family val="2"/>
        <scheme val="minor"/>
      </rPr>
      <t>5CO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-Hrot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4' + CO2</t>
    </r>
  </si>
  <si>
    <t>4C15</t>
  </si>
  <si>
    <t>4C15TS</t>
  </si>
  <si>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--&gt;</t>
    </r>
    <r>
      <rPr>
        <b/>
        <sz val="11"/>
        <color theme="1"/>
        <rFont val="Calibri"/>
        <family val="2"/>
        <scheme val="minor"/>
      </rPr>
      <t xml:space="preserve"> C15CO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-H anti</t>
    </r>
  </si>
  <si>
    <r>
      <rPr>
        <b/>
        <sz val="11"/>
        <color theme="1"/>
        <rFont val="Calibri"/>
        <family val="2"/>
        <scheme val="minor"/>
      </rPr>
      <t>4CO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-Hrot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6' + CO2</t>
    </r>
  </si>
  <si>
    <r>
      <rPr>
        <b/>
        <sz val="11"/>
        <color theme="1"/>
        <rFont val="Calibri"/>
        <family val="2"/>
        <scheme val="minor"/>
      </rPr>
      <t>4CO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-Hanti</t>
    </r>
    <r>
      <rPr>
        <sz val="11"/>
        <color theme="1"/>
        <rFont val="Calibri"/>
        <family val="2"/>
        <scheme val="minor"/>
      </rPr>
      <t xml:space="preserve"> --&gt; 4</t>
    </r>
    <r>
      <rPr>
        <b/>
        <sz val="11"/>
        <color theme="1"/>
        <rFont val="Calibri"/>
        <family val="2"/>
        <scheme val="minor"/>
      </rPr>
      <t>CO2-Hrot</t>
    </r>
  </si>
  <si>
    <t>4C17TS</t>
  </si>
  <si>
    <t>4C15Hrot</t>
  </si>
  <si>
    <t>4C17Hrot</t>
  </si>
  <si>
    <t>4C17anti</t>
  </si>
  <si>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--&gt;</t>
    </r>
    <r>
      <rPr>
        <b/>
        <sz val="11"/>
        <color theme="1"/>
        <rFont val="Calibri"/>
        <family val="2"/>
        <scheme val="minor"/>
      </rPr>
      <t xml:space="preserve"> C17CO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-H anti</t>
    </r>
  </si>
  <si>
    <r>
      <rPr>
        <b/>
        <sz val="11"/>
        <color theme="1"/>
        <rFont val="Calibri"/>
        <family val="2"/>
        <scheme val="minor"/>
      </rPr>
      <t>4CO</t>
    </r>
    <r>
      <rPr>
        <b/>
        <vertAlign val="subscript"/>
        <sz val="11"/>
        <color theme="1"/>
        <rFont val="Calibri"/>
        <family val="2"/>
        <scheme val="minor"/>
      </rPr>
      <t>2C17</t>
    </r>
    <r>
      <rPr>
        <b/>
        <sz val="11"/>
        <color theme="1"/>
        <rFont val="Calibri"/>
        <family val="2"/>
        <scheme val="minor"/>
      </rPr>
      <t>-Hanti</t>
    </r>
    <r>
      <rPr>
        <sz val="11"/>
        <color theme="1"/>
        <rFont val="Calibri"/>
        <family val="2"/>
        <scheme val="minor"/>
      </rPr>
      <t xml:space="preserve"> --&gt; 4c17</t>
    </r>
    <r>
      <rPr>
        <b/>
        <sz val="11"/>
        <color theme="1"/>
        <rFont val="Calibri"/>
        <family val="2"/>
        <scheme val="minor"/>
      </rPr>
      <t>CO2-Hrot</t>
    </r>
  </si>
  <si>
    <r>
      <rPr>
        <b/>
        <sz val="11"/>
        <color theme="1"/>
        <rFont val="Calibri"/>
        <family val="2"/>
        <scheme val="minor"/>
      </rPr>
      <t>4C17CO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-Hrot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6 + CO2</t>
    </r>
  </si>
  <si>
    <t>6'</t>
  </si>
  <si>
    <t>5C15</t>
  </si>
  <si>
    <t>5C15HNTS</t>
  </si>
  <si>
    <t>5C15HN</t>
  </si>
  <si>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5C15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</si>
  <si>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t>5C17</t>
  </si>
  <si>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5C17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</si>
  <si>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t>5C17HN</t>
  </si>
  <si>
    <t>5C17HNTS</t>
  </si>
  <si>
    <t>pKa</t>
  </si>
  <si>
    <t>1/2.303RT</t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</si>
  <si>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Arial"/>
        <family val="2"/>
      </rPr>
      <t>G(aq)H+</t>
    </r>
  </si>
  <si>
    <r>
      <rPr>
        <b/>
        <sz val="11"/>
        <color theme="1"/>
        <rFont val="Calibri"/>
        <family val="2"/>
        <scheme val="minor"/>
      </rPr>
      <t>5C2</t>
    </r>
    <r>
      <rPr>
        <sz val="11"/>
        <color theme="1"/>
        <rFont val="Calibri"/>
        <family val="2"/>
        <scheme val="minor"/>
      </rPr>
      <t xml:space="preserve"> + H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4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CO</t>
    </r>
    <r>
      <rPr>
        <vertAlign val="subscript"/>
        <sz val="11"/>
        <color theme="1"/>
        <rFont val="Calibri"/>
        <family val="2"/>
        <scheme val="minor"/>
      </rPr>
      <t>2</t>
    </r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</si>
  <si>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Arial"/>
        <family val="2"/>
      </rPr>
      <t>H(aq)H+</t>
    </r>
  </si>
  <si>
    <t>5C2postTS</t>
  </si>
  <si>
    <t>5C15HantiTSfreeze</t>
  </si>
  <si>
    <t>4C17</t>
  </si>
  <si>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6 + CO2</t>
    </r>
  </si>
  <si>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6' + CO2</t>
    </r>
  </si>
  <si>
    <r>
      <t>p</t>
    </r>
    <r>
      <rPr>
        <i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>a</t>
    </r>
  </si>
  <si>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6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+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</si>
  <si>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6'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+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</si>
  <si>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rPr>
        <b/>
        <sz val="11"/>
        <color theme="1"/>
        <rFont val="Calibri"/>
        <family val="2"/>
        <scheme val="minor"/>
      </rPr>
      <t>5C2postTS</t>
    </r>
    <r>
      <rPr>
        <sz val="11"/>
        <color theme="1"/>
        <rFont val="Calibri"/>
        <family val="2"/>
        <scheme val="minor"/>
      </rPr>
      <t xml:space="preserve"> + H+ --&gt; </t>
    </r>
    <r>
      <rPr>
        <b/>
        <sz val="11"/>
        <color theme="1"/>
        <rFont val="Calibri"/>
        <family val="2"/>
        <scheme val="minor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</si>
</sst>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"/>
    <numFmt numFmtId="165" formatCode="0.000000"/>
    <numFmt numFmtId="166" formatCode="0.00000"/>
    <numFmt numFmtId="167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Verdana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Verdana"/>
      <family val="2"/>
    </font>
    <font>
      <b/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indexed="8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8" fillId="0" borderId="0" applyNumberFormat="0" applyFill="0" applyBorder="0" applyProtection="0">
      <alignment vertical="top" wrapText="1"/>
    </xf>
    <xf numFmtId="0" fontId="9" fillId="0" borderId="0"/>
    <xf numFmtId="0" fontId="1" fillId="0" borderId="0"/>
    <xf numFmtId="0" fontId="10" fillId="0" borderId="0" applyNumberFormat="0" applyFill="0" applyBorder="0" applyProtection="0"/>
    <xf numFmtId="9" fontId="10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Protection="0">
      <alignment vertical="top" wrapText="1"/>
    </xf>
    <xf numFmtId="0" fontId="1" fillId="0" borderId="0"/>
    <xf numFmtId="0" fontId="10" fillId="0" borderId="0" applyNumberFormat="0" applyFill="0" applyBorder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Protection="0">
      <alignment vertical="top" wrapText="1"/>
    </xf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1" fontId="7" fillId="0" borderId="0" xfId="0" applyNumberFormat="1" applyFont="1" applyBorder="1" applyAlignment="1">
      <alignment horizontal="center" wrapText="1"/>
    </xf>
    <xf numFmtId="0" fontId="0" fillId="0" borderId="0" xfId="0" applyFont="1"/>
    <xf numFmtId="2" fontId="7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1" fontId="7" fillId="0" borderId="0" xfId="0" applyNumberFormat="1" applyFont="1" applyBorder="1" applyAlignment="1">
      <alignment horizontal="center" wrapText="1"/>
    </xf>
    <xf numFmtId="0" fontId="0" fillId="0" borderId="0" xfId="0" applyFont="1"/>
    <xf numFmtId="2" fontId="7" fillId="0" borderId="0" xfId="0" applyNumberFormat="1" applyFont="1" applyFill="1" applyBorder="1" applyAlignment="1">
      <alignment horizontal="center" wrapText="1"/>
    </xf>
    <xf numFmtId="0" fontId="0" fillId="0" borderId="0" xfId="0" applyFont="1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1" fontId="0" fillId="0" borderId="0" xfId="0" applyNumberFormat="1" applyBorder="1"/>
    <xf numFmtId="165" fontId="0" fillId="0" borderId="0" xfId="0" applyNumberForma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6" fontId="7" fillId="0" borderId="0" xfId="0" applyNumberFormat="1" applyFont="1" applyBorder="1" applyAlignment="1">
      <alignment horizontal="center" wrapText="1"/>
    </xf>
    <xf numFmtId="165" fontId="7" fillId="0" borderId="0" xfId="0" applyNumberFormat="1" applyFont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7" fillId="0" borderId="0" xfId="0" applyNumberFormat="1" applyFont="1" applyBorder="1" applyAlignment="1">
      <alignment horizontal="center" wrapText="1"/>
    </xf>
    <xf numFmtId="164" fontId="1" fillId="0" borderId="0" xfId="1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7" fillId="0" borderId="0" xfId="23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7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center" wrapText="1"/>
    </xf>
    <xf numFmtId="167" fontId="4" fillId="0" borderId="0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5" fillId="0" borderId="0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" fontId="7" fillId="0" borderId="0" xfId="0" applyNumberFormat="1" applyFont="1" applyBorder="1" applyAlignment="1">
      <alignment horizontal="center" wrapText="1"/>
    </xf>
    <xf numFmtId="0" fontId="0" fillId="0" borderId="0" xfId="0" applyFont="1"/>
    <xf numFmtId="2" fontId="7" fillId="0" borderId="0" xfId="0" applyNumberFormat="1" applyFont="1" applyFill="1" applyBorder="1" applyAlignment="1">
      <alignment horizontal="center" wrapText="1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4">
    <cellStyle name="Normal" xfId="0" builtinId="0"/>
    <cellStyle name="Normal 10" xfId="13"/>
    <cellStyle name="Normal 10 2" xfId="22"/>
    <cellStyle name="Normal 11" xfId="14"/>
    <cellStyle name="Normal 11 2" xfId="23"/>
    <cellStyle name="Normal 12" xfId="2"/>
    <cellStyle name="Normal 2" xfId="3"/>
    <cellStyle name="Normal 3" xfId="7"/>
    <cellStyle name="Normal 4" xfId="5"/>
    <cellStyle name="Normal 4 2" xfId="8"/>
    <cellStyle name="Normal 4 2 2" xfId="16"/>
    <cellStyle name="Normal 5" xfId="4"/>
    <cellStyle name="Normal 5 2" xfId="15"/>
    <cellStyle name="Normal 6" xfId="10"/>
    <cellStyle name="Normal 6 2" xfId="18"/>
    <cellStyle name="Normal 7" xfId="11"/>
    <cellStyle name="Normal 7 2" xfId="19"/>
    <cellStyle name="Normal 8" xfId="1"/>
    <cellStyle name="Normal 8 2" xfId="20"/>
    <cellStyle name="Normal 9" xfId="12"/>
    <cellStyle name="Normal 9 2" xfId="21"/>
    <cellStyle name="Porcentaje 2" xfId="6"/>
    <cellStyle name="Porcentaje 2 2" xfId="9"/>
    <cellStyle name="Porcentaje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381000</xdr:colOff>
          <xdr:row>1</xdr:row>
          <xdr:rowOff>19050</xdr:rowOff>
        </xdr:from>
        <xdr:to>
          <xdr:col>16</xdr:col>
          <xdr:colOff>295275</xdr:colOff>
          <xdr:row>20</xdr:row>
          <xdr:rowOff>66675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</xdr:row>
          <xdr:rowOff>47625</xdr:rowOff>
        </xdr:from>
        <xdr:to>
          <xdr:col>12</xdr:col>
          <xdr:colOff>38100</xdr:colOff>
          <xdr:row>10</xdr:row>
          <xdr:rowOff>9525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981075</xdr:colOff>
          <xdr:row>22</xdr:row>
          <xdr:rowOff>180975</xdr:rowOff>
        </xdr:from>
        <xdr:to>
          <xdr:col>15</xdr:col>
          <xdr:colOff>219075</xdr:colOff>
          <xdr:row>28</xdr:row>
          <xdr:rowOff>142875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952500</xdr:colOff>
          <xdr:row>29</xdr:row>
          <xdr:rowOff>47625</xdr:rowOff>
        </xdr:from>
        <xdr:to>
          <xdr:col>15</xdr:col>
          <xdr:colOff>400050</xdr:colOff>
          <xdr:row>35</xdr:row>
          <xdr:rowOff>123825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5"/>
  <sheetViews>
    <sheetView tabSelected="1" topLeftCell="E1" workbookViewId="0">
      <selection activeCell="L14" sqref="L14"/>
    </sheetView>
  </sheetViews>
  <sheetFormatPr baseColWidth="10" defaultRowHeight="15" x14ac:dyDescent="0.25"/>
  <cols>
    <col min="1" max="1" width="13.42578125" customWidth="1"/>
    <col min="2" max="2" width="15.140625" style="1" customWidth="1"/>
    <col min="3" max="3" width="16.5703125" customWidth="1"/>
    <col min="4" max="4" width="14.85546875" bestFit="1" customWidth="1"/>
    <col min="5" max="5" width="14.85546875" style="15" customWidth="1"/>
    <col min="6" max="6" width="14.85546875" style="14" customWidth="1"/>
    <col min="7" max="7" width="16.42578125" customWidth="1"/>
    <col min="8" max="8" width="28.85546875" style="1" customWidth="1"/>
    <col min="9" max="9" width="20.7109375" bestFit="1" customWidth="1"/>
    <col min="10" max="10" width="18.7109375" bestFit="1" customWidth="1"/>
    <col min="11" max="14" width="16" customWidth="1"/>
  </cols>
  <sheetData>
    <row r="1" spans="1:19" x14ac:dyDescent="0.25">
      <c r="A1" s="57" t="s">
        <v>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"/>
      <c r="M1" s="5"/>
    </row>
    <row r="2" spans="1:19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"/>
      <c r="M2" s="5"/>
    </row>
    <row r="3" spans="1:19" x14ac:dyDescent="0.25">
      <c r="C3" s="58" t="s">
        <v>7</v>
      </c>
      <c r="D3" s="58"/>
      <c r="E3" s="58" t="s">
        <v>6</v>
      </c>
      <c r="F3" s="58"/>
      <c r="G3" s="5"/>
    </row>
    <row r="4" spans="1:19" x14ac:dyDescent="0.25">
      <c r="B4" s="3" t="s">
        <v>0</v>
      </c>
      <c r="C4" s="8" t="s">
        <v>2</v>
      </c>
      <c r="D4" s="8" t="s">
        <v>3</v>
      </c>
      <c r="E4" s="28" t="s">
        <v>2</v>
      </c>
      <c r="F4" s="28" t="s">
        <v>3</v>
      </c>
      <c r="G4" s="5"/>
      <c r="H4" s="3" t="s">
        <v>1</v>
      </c>
      <c r="I4" s="27" t="s">
        <v>8</v>
      </c>
      <c r="J4" s="27" t="s">
        <v>9</v>
      </c>
      <c r="K4" s="27" t="s">
        <v>16</v>
      </c>
      <c r="L4" s="27" t="s">
        <v>17</v>
      </c>
      <c r="M4" s="41" t="s">
        <v>54</v>
      </c>
    </row>
    <row r="5" spans="1:19" x14ac:dyDescent="0.25">
      <c r="B5" s="7">
        <v>5</v>
      </c>
      <c r="C5" s="36">
        <v>-1405.966361</v>
      </c>
      <c r="D5" s="9">
        <f>C5*627.5095</f>
        <v>-882257.24820792954</v>
      </c>
      <c r="E5" s="30">
        <v>-1405.882787</v>
      </c>
      <c r="F5" s="16">
        <f t="shared" ref="F5:F18" si="0">E5*627.5095</f>
        <v>-882204.80472897645</v>
      </c>
      <c r="R5" s="47" t="s">
        <v>56</v>
      </c>
      <c r="S5" s="48">
        <v>-270.29000000000002</v>
      </c>
    </row>
    <row r="6" spans="1:19" ht="18.75" x14ac:dyDescent="0.35">
      <c r="B6" s="7">
        <v>4</v>
      </c>
      <c r="C6" s="35">
        <v>-1217.4032629999999</v>
      </c>
      <c r="D6" s="9">
        <f>C6*627.5095</f>
        <v>-763932.11286349851</v>
      </c>
      <c r="E6" s="30">
        <v>-1217.3272669999999</v>
      </c>
      <c r="F6" s="16">
        <f t="shared" si="0"/>
        <v>-763884.42465153639</v>
      </c>
      <c r="H6" s="1" t="s">
        <v>10</v>
      </c>
      <c r="I6" s="31">
        <f>D6+$D$9-$D$5</f>
        <v>-21.12949988397304</v>
      </c>
      <c r="J6" s="31">
        <f>F6+$F$9-$F$5</f>
        <v>-10.222757264389656</v>
      </c>
      <c r="K6" s="11">
        <f>D11-D10</f>
        <v>11.198534537106752</v>
      </c>
      <c r="L6" s="18">
        <f>F11-F10</f>
        <v>11.29642601904925</v>
      </c>
      <c r="M6" s="6"/>
      <c r="R6" s="42" t="s">
        <v>55</v>
      </c>
      <c r="S6" s="43">
        <v>0.73336247449067871</v>
      </c>
    </row>
    <row r="7" spans="1:19" ht="18.75" x14ac:dyDescent="0.35">
      <c r="B7" s="7" t="s">
        <v>13</v>
      </c>
      <c r="C7" s="34">
        <v>-1217.3918819999999</v>
      </c>
      <c r="D7" s="9">
        <f>C7*627.5095</f>
        <v>-763924.97117787891</v>
      </c>
      <c r="E7" s="29">
        <v>-1217.31549</v>
      </c>
      <c r="F7" s="16">
        <f t="shared" si="0"/>
        <v>-763877.03447215492</v>
      </c>
      <c r="H7" s="15" t="s">
        <v>11</v>
      </c>
      <c r="I7" s="31">
        <f t="shared" ref="I7:I8" si="1">D7+$D$9-$D$5</f>
        <v>-13.987814264371991</v>
      </c>
      <c r="J7" s="31">
        <f t="shared" ref="J7:J8" si="2">F7+$F$9-$F$5</f>
        <v>-2.8325778829166666</v>
      </c>
      <c r="K7" s="18"/>
      <c r="L7" s="6"/>
      <c r="M7" s="6"/>
      <c r="R7" s="47" t="s">
        <v>58</v>
      </c>
      <c r="S7" s="40">
        <v>-246.72</v>
      </c>
    </row>
    <row r="8" spans="1:19" ht="18.75" x14ac:dyDescent="0.35">
      <c r="A8" s="2"/>
      <c r="B8" s="7" t="s">
        <v>14</v>
      </c>
      <c r="C8" s="33">
        <v>-1217.3921270000001</v>
      </c>
      <c r="D8" s="9">
        <f t="shared" ref="D8:D26" si="3">C8*627.5095</f>
        <v>-763925.12491770659</v>
      </c>
      <c r="E8" s="30">
        <v>-1217.3169949999999</v>
      </c>
      <c r="F8" s="16">
        <f t="shared" si="0"/>
        <v>-763877.97887395241</v>
      </c>
      <c r="H8" s="15" t="s">
        <v>12</v>
      </c>
      <c r="I8" s="31">
        <f t="shared" si="1"/>
        <v>-14.141554092057049</v>
      </c>
      <c r="J8" s="31">
        <f t="shared" si="2"/>
        <v>-3.7769796804059297</v>
      </c>
      <c r="K8" s="18"/>
    </row>
    <row r="9" spans="1:19" ht="18.75" x14ac:dyDescent="0.35">
      <c r="B9" s="25" t="s">
        <v>5</v>
      </c>
      <c r="C9" s="33">
        <v>-188.59676999999999</v>
      </c>
      <c r="D9" s="16">
        <f t="shared" si="3"/>
        <v>-118346.264844315</v>
      </c>
      <c r="E9" s="30">
        <v>-188.571811</v>
      </c>
      <c r="F9" s="16">
        <f t="shared" si="0"/>
        <v>-118330.60283470449</v>
      </c>
      <c r="H9" s="15" t="s">
        <v>26</v>
      </c>
      <c r="I9" s="32">
        <f>D10+S5-$D$5</f>
        <v>0.25946590595412999</v>
      </c>
      <c r="J9" s="31">
        <f>F10-246.72-$F$5</f>
        <v>23.929239916498773</v>
      </c>
      <c r="K9" s="18"/>
      <c r="M9" s="44">
        <f>I9*S6</f>
        <v>0.19028255883648651</v>
      </c>
    </row>
    <row r="10" spans="1:19" s="14" customFormat="1" ht="17.25" x14ac:dyDescent="0.25">
      <c r="B10" s="25" t="s">
        <v>18</v>
      </c>
      <c r="C10" s="33">
        <v>-1405.5352130000001</v>
      </c>
      <c r="D10" s="16">
        <f t="shared" si="3"/>
        <v>-881986.69874202355</v>
      </c>
      <c r="E10" s="29">
        <v>-1405.4514799999999</v>
      </c>
      <c r="F10" s="16">
        <f t="shared" si="0"/>
        <v>-881934.15548905998</v>
      </c>
      <c r="H10" s="15" t="s">
        <v>49</v>
      </c>
      <c r="I10" s="32">
        <f>D12-270.29-$D$5</f>
        <v>3.4384290330344811</v>
      </c>
      <c r="J10" s="31">
        <f>F12-246.72-$F$5</f>
        <v>26.419825121876784</v>
      </c>
      <c r="K10" s="18"/>
      <c r="M10" s="54">
        <f>I10*S6</f>
        <v>2.5216148240267588</v>
      </c>
    </row>
    <row r="11" spans="1:19" ht="17.25" x14ac:dyDescent="0.25">
      <c r="B11" s="12" t="s">
        <v>15</v>
      </c>
      <c r="C11" s="33">
        <v>-1405.5173669999999</v>
      </c>
      <c r="D11" s="16">
        <f t="shared" si="3"/>
        <v>-881975.50020748645</v>
      </c>
      <c r="E11" s="30">
        <v>-1405.4334779999999</v>
      </c>
      <c r="F11" s="16">
        <f t="shared" si="0"/>
        <v>-881922.85906304093</v>
      </c>
      <c r="H11" s="15" t="s">
        <v>51</v>
      </c>
      <c r="I11" s="32">
        <f>D15-270.29-$D$5</f>
        <v>0.84806981706060469</v>
      </c>
      <c r="J11" s="31">
        <f>F15-246.72-$F$5</f>
        <v>23.923592331004329</v>
      </c>
      <c r="K11" s="18"/>
      <c r="L11" s="14"/>
      <c r="M11" s="54">
        <f>I11*S6</f>
        <v>0.62194257958042232</v>
      </c>
    </row>
    <row r="12" spans="1:19" s="14" customFormat="1" ht="18.75" x14ac:dyDescent="0.35">
      <c r="B12" s="12" t="s">
        <v>46</v>
      </c>
      <c r="C12" s="33">
        <v>-1405.5301469999999</v>
      </c>
      <c r="D12" s="16">
        <f t="shared" si="3"/>
        <v>-881983.51977889647</v>
      </c>
      <c r="E12" s="30">
        <v>-1405.4475110000001</v>
      </c>
      <c r="F12" s="16">
        <f t="shared" si="0"/>
        <v>-881931.6649038546</v>
      </c>
      <c r="H12" s="46" t="s">
        <v>57</v>
      </c>
      <c r="I12" s="18">
        <f>(D6+D9)-(D10+S5)</f>
        <v>-21.38896578992717</v>
      </c>
      <c r="J12" s="31">
        <f>(F6+F9)-(F10+S7)</f>
        <v>-34.151997180888429</v>
      </c>
    </row>
    <row r="13" spans="1:19" x14ac:dyDescent="0.25">
      <c r="B13" s="7" t="s">
        <v>47</v>
      </c>
      <c r="C13" s="13">
        <v>-1405.514281</v>
      </c>
      <c r="D13" s="16">
        <f t="shared" si="3"/>
        <v>-881973.56371316954</v>
      </c>
      <c r="E13" s="30">
        <v>-1405.4329990000001</v>
      </c>
      <c r="F13" s="16">
        <f t="shared" si="0"/>
        <v>-881922.55848599062</v>
      </c>
      <c r="H13" s="15" t="s">
        <v>67</v>
      </c>
      <c r="I13" s="18"/>
      <c r="J13" s="17"/>
      <c r="K13" s="18"/>
      <c r="L13" s="14"/>
      <c r="M13" s="54">
        <f>(D18+$S$5-D6)*$S$6</f>
        <v>9.5524269729275755</v>
      </c>
    </row>
    <row r="14" spans="1:19" x14ac:dyDescent="0.25">
      <c r="B14" s="7" t="s">
        <v>48</v>
      </c>
      <c r="C14" s="13">
        <v>-1405.5220919999999</v>
      </c>
      <c r="D14" s="16">
        <f t="shared" si="3"/>
        <v>-881978.46518987394</v>
      </c>
      <c r="E14" s="15">
        <v>-1405.4391129999999</v>
      </c>
      <c r="F14" s="16">
        <f t="shared" si="0"/>
        <v>-881926.3950790735</v>
      </c>
      <c r="I14" s="18"/>
      <c r="J14" s="10"/>
      <c r="K14" s="18"/>
    </row>
    <row r="15" spans="1:19" s="14" customFormat="1" x14ac:dyDescent="0.25">
      <c r="B15" s="12" t="s">
        <v>50</v>
      </c>
      <c r="C15" s="13">
        <v>-1405.534275</v>
      </c>
      <c r="D15" s="16">
        <f t="shared" si="3"/>
        <v>-881986.11013811245</v>
      </c>
      <c r="E15" s="15">
        <v>-1405.451489</v>
      </c>
      <c r="F15" s="16">
        <f t="shared" si="0"/>
        <v>-881934.16113664547</v>
      </c>
      <c r="K15" s="18"/>
    </row>
    <row r="16" spans="1:19" s="14" customFormat="1" x14ac:dyDescent="0.25">
      <c r="B16" s="7" t="s">
        <v>53</v>
      </c>
      <c r="C16" s="13">
        <v>-1405.515922</v>
      </c>
      <c r="D16" s="16">
        <f t="shared" si="3"/>
        <v>-881974.593456259</v>
      </c>
      <c r="E16" s="15">
        <v>-1405.432755</v>
      </c>
      <c r="F16" s="16">
        <f t="shared" si="0"/>
        <v>-881922.40537367249</v>
      </c>
    </row>
    <row r="17" spans="2:12" s="14" customFormat="1" x14ac:dyDescent="0.25">
      <c r="B17" s="7" t="s">
        <v>52</v>
      </c>
      <c r="C17" s="13">
        <v>-1405.5223000000001</v>
      </c>
      <c r="D17" s="16">
        <f t="shared" si="3"/>
        <v>-881978.5957118501</v>
      </c>
      <c r="E17" s="15">
        <v>-1405.4396139999999</v>
      </c>
      <c r="F17" s="16">
        <f t="shared" si="0"/>
        <v>-881926.70946133288</v>
      </c>
      <c r="H17" s="15"/>
      <c r="I17" s="18"/>
      <c r="J17" s="17"/>
      <c r="K17" s="18"/>
    </row>
    <row r="18" spans="2:12" s="45" customFormat="1" x14ac:dyDescent="0.25">
      <c r="B18" s="25" t="s">
        <v>59</v>
      </c>
      <c r="C18" s="53">
        <v>-1216.951771</v>
      </c>
      <c r="D18" s="50">
        <f t="shared" si="3"/>
        <v>-763648.79734432453</v>
      </c>
      <c r="E18" s="46">
        <v>-1216.8762830000001</v>
      </c>
      <c r="F18" s="50">
        <f t="shared" si="0"/>
        <v>-763601.42790718854</v>
      </c>
      <c r="H18" s="46"/>
      <c r="I18" s="52"/>
      <c r="J18" s="51"/>
      <c r="K18" s="52"/>
    </row>
    <row r="19" spans="2:12" x14ac:dyDescent="0.25">
      <c r="D19" s="16"/>
      <c r="F19" s="16"/>
      <c r="I19" s="19"/>
      <c r="J19" s="11"/>
      <c r="K19" s="18"/>
    </row>
    <row r="20" spans="2:12" ht="18" x14ac:dyDescent="0.35">
      <c r="B20" s="7" t="s">
        <v>20</v>
      </c>
      <c r="C20" s="15">
        <v>-1405.958259</v>
      </c>
      <c r="D20" s="16">
        <f t="shared" si="3"/>
        <v>-882252.16412596055</v>
      </c>
      <c r="E20" s="15">
        <v>-1405.8774350000001</v>
      </c>
      <c r="F20" s="16">
        <f t="shared" ref="F20:F26" si="4">E20*627.5095</f>
        <v>-882201.44629813253</v>
      </c>
      <c r="K20" s="18"/>
    </row>
    <row r="21" spans="2:12" ht="18" customHeight="1" x14ac:dyDescent="0.35">
      <c r="B21" s="37" t="s">
        <v>19</v>
      </c>
      <c r="C21" s="15">
        <v>-1405.9501600000001</v>
      </c>
      <c r="D21" s="16">
        <f t="shared" si="3"/>
        <v>-882247.0819265201</v>
      </c>
      <c r="E21" s="15">
        <v>-1405.872764</v>
      </c>
      <c r="F21" s="16">
        <f t="shared" si="4"/>
        <v>-882198.51520125801</v>
      </c>
      <c r="J21" s="11"/>
      <c r="K21" s="18"/>
    </row>
    <row r="22" spans="2:12" x14ac:dyDescent="0.25">
      <c r="B22" s="7" t="s">
        <v>22</v>
      </c>
      <c r="C22" s="15">
        <v>-1405.902599</v>
      </c>
      <c r="D22" s="16">
        <f t="shared" si="3"/>
        <v>-882217.23694719048</v>
      </c>
      <c r="E22" s="15">
        <v>-1405.8204760000001</v>
      </c>
      <c r="F22" s="16">
        <f t="shared" si="4"/>
        <v>-882165.70398452203</v>
      </c>
      <c r="J22" s="11"/>
      <c r="K22" s="18"/>
    </row>
    <row r="23" spans="2:12" ht="18" x14ac:dyDescent="0.35">
      <c r="B23" s="7" t="s">
        <v>28</v>
      </c>
      <c r="C23" s="15">
        <v>-1405.963334</v>
      </c>
      <c r="D23" s="16">
        <f t="shared" si="3"/>
        <v>-882255.34873667301</v>
      </c>
      <c r="E23" s="15">
        <v>-1405.8795250000001</v>
      </c>
      <c r="F23" s="16">
        <f t="shared" si="4"/>
        <v>-882202.75779298751</v>
      </c>
      <c r="J23" s="11"/>
      <c r="K23" s="18"/>
    </row>
    <row r="24" spans="2:12" ht="18" x14ac:dyDescent="0.35">
      <c r="B24" s="7" t="s">
        <v>27</v>
      </c>
      <c r="C24" s="15">
        <v>-1405.957936</v>
      </c>
      <c r="D24" s="16">
        <f t="shared" si="3"/>
        <v>-882251.96144039207</v>
      </c>
      <c r="E24" s="15">
        <v>-1405.8751239999999</v>
      </c>
      <c r="F24" s="16">
        <f t="shared" si="4"/>
        <v>-882199.99612367793</v>
      </c>
      <c r="I24" s="10"/>
      <c r="J24" s="10"/>
      <c r="K24" s="18"/>
    </row>
    <row r="25" spans="2:12" ht="18" x14ac:dyDescent="0.35">
      <c r="B25" s="7" t="s">
        <v>29</v>
      </c>
      <c r="C25" s="15">
        <v>-1405.930251</v>
      </c>
      <c r="D25" s="16">
        <f t="shared" si="3"/>
        <v>-882234.5888398845</v>
      </c>
      <c r="E25" s="15">
        <v>-1405.8486600000001</v>
      </c>
      <c r="F25" s="16">
        <f t="shared" si="4"/>
        <v>-882183.38971227012</v>
      </c>
      <c r="H25" s="15" t="s">
        <v>31</v>
      </c>
      <c r="I25" s="31">
        <f>D20-D5</f>
        <v>5.0840819689910859</v>
      </c>
      <c r="J25" s="31">
        <f>F20-F5</f>
        <v>3.3584308439167216</v>
      </c>
      <c r="K25" s="18"/>
    </row>
    <row r="26" spans="2:12" ht="18" x14ac:dyDescent="0.35">
      <c r="B26" s="49" t="s">
        <v>60</v>
      </c>
      <c r="C26" s="46">
        <v>-1405.9017779999999</v>
      </c>
      <c r="D26" s="50">
        <f t="shared" si="3"/>
        <v>-882216.72176189092</v>
      </c>
      <c r="E26" s="46">
        <v>-1405.8241399999999</v>
      </c>
      <c r="F26" s="50">
        <f t="shared" si="4"/>
        <v>-882168.00317932991</v>
      </c>
      <c r="H26" s="15" t="s">
        <v>21</v>
      </c>
      <c r="I26" s="32">
        <f>D21-D20</f>
        <v>5.0821994404541329</v>
      </c>
      <c r="J26" s="32">
        <f>F21-F20</f>
        <v>2.9310968745267019</v>
      </c>
    </row>
    <row r="27" spans="2:12" ht="18" x14ac:dyDescent="0.35">
      <c r="H27" s="15" t="s">
        <v>23</v>
      </c>
      <c r="I27" s="32">
        <f>D8+D9-D21</f>
        <v>-24.307835501502268</v>
      </c>
      <c r="J27" s="32">
        <f>F8+F9-F21</f>
        <v>-10.066507398849353</v>
      </c>
      <c r="K27" s="32">
        <f>D22-D21</f>
        <v>29.844979329616763</v>
      </c>
      <c r="L27" s="32">
        <f>F22-F21</f>
        <v>32.811216735979542</v>
      </c>
    </row>
    <row r="28" spans="2:12" x14ac:dyDescent="0.25">
      <c r="B28" s="22"/>
      <c r="C28" s="20"/>
      <c r="D28" s="16"/>
      <c r="E28" s="16"/>
      <c r="F28" s="16"/>
      <c r="G28" s="23"/>
      <c r="H28" s="20"/>
      <c r="I28" s="21"/>
      <c r="J28" s="21"/>
    </row>
    <row r="29" spans="2:12" x14ac:dyDescent="0.25">
      <c r="B29" s="22"/>
      <c r="C29" s="24"/>
      <c r="D29" s="16"/>
      <c r="E29" s="16"/>
      <c r="F29" s="16"/>
      <c r="G29" s="21"/>
      <c r="H29" s="20"/>
      <c r="I29" s="21"/>
      <c r="J29" s="21"/>
    </row>
    <row r="30" spans="2:12" ht="18" x14ac:dyDescent="0.35">
      <c r="B30" s="20"/>
      <c r="C30" s="21"/>
      <c r="D30" s="21"/>
      <c r="E30" s="39"/>
      <c r="F30" s="21"/>
      <c r="G30" s="21"/>
      <c r="H30" s="15" t="s">
        <v>30</v>
      </c>
      <c r="I30" s="31">
        <f>D23-D5</f>
        <v>1.8994712565327063</v>
      </c>
      <c r="J30" s="31">
        <f>F23-F5</f>
        <v>2.0469359889393672</v>
      </c>
      <c r="K30" s="18"/>
      <c r="L30" s="14"/>
    </row>
    <row r="31" spans="2:12" ht="18" x14ac:dyDescent="0.35">
      <c r="B31" s="20"/>
      <c r="C31" s="57"/>
      <c r="D31" s="57"/>
      <c r="E31" s="39"/>
      <c r="F31" s="26"/>
      <c r="G31" s="21"/>
      <c r="H31" s="15" t="s">
        <v>21</v>
      </c>
      <c r="I31" s="32">
        <f>D24-D23</f>
        <v>3.3872962809400633</v>
      </c>
      <c r="J31" s="32">
        <f>F24-F23</f>
        <v>2.7616693095769733</v>
      </c>
      <c r="K31" s="14"/>
      <c r="L31" s="14"/>
    </row>
    <row r="32" spans="2:12" ht="18" x14ac:dyDescent="0.35">
      <c r="B32" s="20"/>
      <c r="C32" s="20"/>
      <c r="D32" s="20"/>
      <c r="E32" s="39"/>
      <c r="F32" s="26"/>
      <c r="G32" s="20"/>
      <c r="H32" s="15" t="s">
        <v>32</v>
      </c>
      <c r="I32" s="32">
        <f>D7+D9-D24</f>
        <v>-19.274581801844761</v>
      </c>
      <c r="J32" s="32">
        <f>F7+F9-F24</f>
        <v>-7.6411831814330071</v>
      </c>
      <c r="K32" s="32">
        <f>D25-D24</f>
        <v>17.372600507573225</v>
      </c>
      <c r="L32" s="32">
        <f>F25-F24</f>
        <v>16.606411407818086</v>
      </c>
    </row>
    <row r="33" spans="1:13" s="14" customFormat="1" x14ac:dyDescent="0.25">
      <c r="B33" s="39"/>
      <c r="C33" s="39"/>
      <c r="D33" s="39"/>
      <c r="E33" s="39"/>
      <c r="F33" s="39"/>
      <c r="G33" s="39"/>
      <c r="H33" s="15"/>
      <c r="I33" s="32"/>
      <c r="J33" s="32"/>
      <c r="K33" s="54">
        <f>D26-D24</f>
        <v>35.239678501151502</v>
      </c>
      <c r="L33" s="54">
        <f>F26-F24</f>
        <v>31.99294434802141</v>
      </c>
    </row>
    <row r="34" spans="1:13" x14ac:dyDescent="0.25">
      <c r="B34" s="22"/>
      <c r="C34" s="24"/>
      <c r="D34" s="16"/>
      <c r="E34" s="16"/>
      <c r="F34" s="16"/>
      <c r="G34" s="21"/>
      <c r="H34" s="20"/>
      <c r="I34" s="21"/>
      <c r="J34" s="21"/>
    </row>
    <row r="35" spans="1:13" x14ac:dyDescent="0.25">
      <c r="B35" s="7">
        <v>6</v>
      </c>
      <c r="C35" s="38">
        <v>-1028.8294100000001</v>
      </c>
      <c r="D35" s="16">
        <f>C35*627.5095</f>
        <v>-645600.22865439509</v>
      </c>
      <c r="E35" s="15">
        <v>-1028.7605470000001</v>
      </c>
      <c r="F35" s="16">
        <f>E35*627.5095</f>
        <v>-645557.01646769652</v>
      </c>
      <c r="G35" s="21"/>
      <c r="H35" s="46" t="s">
        <v>62</v>
      </c>
      <c r="I35" s="55">
        <f>D35+D9-D6</f>
        <v>-14.380635211593471</v>
      </c>
      <c r="J35" s="55">
        <f>F35+F9-F6</f>
        <v>-3.1946508645778522</v>
      </c>
    </row>
    <row r="36" spans="1:13" ht="18" x14ac:dyDescent="0.35">
      <c r="B36" s="7" t="s">
        <v>45</v>
      </c>
      <c r="C36" s="15">
        <v>-1028.822126</v>
      </c>
      <c r="D36" s="16">
        <f>C36*627.5095</f>
        <v>-645595.65787519701</v>
      </c>
      <c r="E36" s="15">
        <v>-1028.7539320000001</v>
      </c>
      <c r="F36" s="16">
        <f>E36*627.5095</f>
        <v>-645552.86549235403</v>
      </c>
      <c r="H36" s="15" t="s">
        <v>35</v>
      </c>
      <c r="I36" s="31">
        <f>D37-D6</f>
        <v>1.2179959395434707</v>
      </c>
      <c r="J36" s="31">
        <f>F37-F6</f>
        <v>1.7520065240096301</v>
      </c>
      <c r="K36" s="18"/>
      <c r="L36" s="14"/>
    </row>
    <row r="37" spans="1:13" ht="18" x14ac:dyDescent="0.35">
      <c r="B37" s="7" t="s">
        <v>33</v>
      </c>
      <c r="C37" s="15">
        <v>-1217.4013219999999</v>
      </c>
      <c r="D37" s="16">
        <f t="shared" ref="D37:D42" si="5">C37*627.5095</f>
        <v>-763930.89486755896</v>
      </c>
      <c r="E37" s="15">
        <v>-1217.3244749999999</v>
      </c>
      <c r="F37" s="16">
        <f t="shared" ref="F37:F42" si="6">E37*627.5095</f>
        <v>-763882.67264501238</v>
      </c>
      <c r="H37" s="15" t="s">
        <v>37</v>
      </c>
      <c r="I37" s="32">
        <f>D38-D37</f>
        <v>3.1890032789669931</v>
      </c>
      <c r="J37" s="32">
        <f>F38-F37</f>
        <v>2.2565241617849097</v>
      </c>
      <c r="K37" s="14"/>
      <c r="L37" s="14"/>
    </row>
    <row r="38" spans="1:13" ht="18" x14ac:dyDescent="0.35">
      <c r="B38" s="7" t="s">
        <v>39</v>
      </c>
      <c r="C38" s="15">
        <v>-1217.39624</v>
      </c>
      <c r="D38" s="16">
        <f t="shared" si="5"/>
        <v>-763927.70586428</v>
      </c>
      <c r="E38" s="15">
        <v>-1217.3208790000001</v>
      </c>
      <c r="F38" s="16">
        <f t="shared" si="6"/>
        <v>-763880.4161208506</v>
      </c>
      <c r="H38" s="15" t="s">
        <v>36</v>
      </c>
      <c r="I38" s="32">
        <f>D36+D9-D38</f>
        <v>-14.216855232021771</v>
      </c>
      <c r="J38" s="32">
        <f>F36+F9-F38</f>
        <v>-3.0522062078816816</v>
      </c>
      <c r="K38" s="32">
        <f>D39-D38</f>
        <v>32.088325791992247</v>
      </c>
      <c r="L38" s="32">
        <f>F39-F38</f>
        <v>31.011519490042701</v>
      </c>
    </row>
    <row r="39" spans="1:13" s="14" customFormat="1" x14ac:dyDescent="0.25">
      <c r="B39" s="7" t="s">
        <v>34</v>
      </c>
      <c r="C39" s="46">
        <v>-1217.345104</v>
      </c>
      <c r="D39" s="16">
        <f t="shared" si="5"/>
        <v>-763895.617538488</v>
      </c>
      <c r="E39" s="46">
        <v>-1217.271459</v>
      </c>
      <c r="F39" s="16">
        <f t="shared" si="6"/>
        <v>-763849.40460136055</v>
      </c>
      <c r="H39" s="46" t="s">
        <v>63</v>
      </c>
      <c r="I39" s="54">
        <f>D36+D9-D6</f>
        <v>-9.8098560135113075</v>
      </c>
      <c r="J39" s="54">
        <f>F36+F9-F6</f>
        <v>0.95632447791285813</v>
      </c>
    </row>
    <row r="40" spans="1:13" s="14" customFormat="1" ht="18" x14ac:dyDescent="0.35">
      <c r="B40" s="7" t="s">
        <v>41</v>
      </c>
      <c r="C40" s="15">
        <v>-1217.3962019999999</v>
      </c>
      <c r="D40" s="16">
        <f t="shared" si="5"/>
        <v>-763927.68201891892</v>
      </c>
      <c r="E40" s="15">
        <v>-1217.321103</v>
      </c>
      <c r="F40" s="16">
        <f t="shared" si="6"/>
        <v>-763880.55668297852</v>
      </c>
      <c r="H40" s="15" t="s">
        <v>42</v>
      </c>
      <c r="I40" s="31">
        <f>D40-D6</f>
        <v>4.4308445795904845</v>
      </c>
      <c r="J40" s="31">
        <f>F40-F6</f>
        <v>3.8679685578681529</v>
      </c>
      <c r="K40" s="18"/>
    </row>
    <row r="41" spans="1:13" s="14" customFormat="1" ht="18" x14ac:dyDescent="0.35">
      <c r="B41" s="7" t="s">
        <v>40</v>
      </c>
      <c r="C41" s="15">
        <v>-1217.391744</v>
      </c>
      <c r="D41" s="16">
        <f t="shared" si="5"/>
        <v>-763924.88458156807</v>
      </c>
      <c r="E41" s="15">
        <v>-1217.317076</v>
      </c>
      <c r="F41" s="16">
        <f t="shared" si="6"/>
        <v>-763878.02970222197</v>
      </c>
      <c r="H41" s="15" t="s">
        <v>43</v>
      </c>
      <c r="I41" s="32">
        <f>D41-D40</f>
        <v>2.7974373508477584</v>
      </c>
      <c r="J41" s="32">
        <f>F41-F40</f>
        <v>2.5269807565491647</v>
      </c>
    </row>
    <row r="42" spans="1:13" s="14" customFormat="1" ht="18" x14ac:dyDescent="0.35">
      <c r="B42" s="7" t="s">
        <v>38</v>
      </c>
      <c r="C42" s="15">
        <v>-1217.342625</v>
      </c>
      <c r="D42" s="16">
        <f t="shared" si="5"/>
        <v>-763894.06194243755</v>
      </c>
      <c r="E42" s="15">
        <v>-1217.266781</v>
      </c>
      <c r="F42" s="16">
        <f t="shared" si="6"/>
        <v>-763846.46911191952</v>
      </c>
      <c r="H42" s="15" t="s">
        <v>44</v>
      </c>
      <c r="I42" s="32">
        <f>D35+D9-D6</f>
        <v>-14.380635211593471</v>
      </c>
      <c r="J42" s="32">
        <f>F35+F9-F6</f>
        <v>-3.1946508645778522</v>
      </c>
      <c r="K42" s="32">
        <f>D42-D41</f>
        <v>30.822639130521566</v>
      </c>
      <c r="L42" s="32">
        <f>F42-F41</f>
        <v>31.560590302455239</v>
      </c>
    </row>
    <row r="43" spans="1:13" s="14" customFormat="1" x14ac:dyDescent="0.25">
      <c r="B43" s="15"/>
      <c r="C43" s="46"/>
      <c r="D43" s="50"/>
      <c r="E43" s="15"/>
      <c r="H43" s="46"/>
      <c r="M43" s="54"/>
    </row>
    <row r="44" spans="1:13" s="45" customFormat="1" x14ac:dyDescent="0.25">
      <c r="B44" s="1"/>
      <c r="C44" s="46"/>
      <c r="D44" s="50"/>
      <c r="E44" s="46"/>
      <c r="H44" s="46"/>
      <c r="M44" s="54"/>
    </row>
    <row r="45" spans="1:13" s="45" customFormat="1" x14ac:dyDescent="0.25">
      <c r="B45" s="46"/>
      <c r="C45" s="46"/>
      <c r="D45" s="50"/>
      <c r="E45" s="46"/>
      <c r="H45" s="46"/>
      <c r="M45" s="54"/>
    </row>
    <row r="47" spans="1:13" x14ac:dyDescent="0.25">
      <c r="A47" s="57" t="s">
        <v>24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26"/>
      <c r="M47" s="26"/>
    </row>
    <row r="48" spans="1:13" x14ac:dyDescent="0.2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26"/>
      <c r="M48" s="26"/>
    </row>
    <row r="49" spans="1:13" x14ac:dyDescent="0.25">
      <c r="A49" s="14"/>
      <c r="B49" s="15"/>
      <c r="C49" s="58" t="s">
        <v>7</v>
      </c>
      <c r="D49" s="58"/>
      <c r="E49" s="58" t="s">
        <v>6</v>
      </c>
      <c r="F49" s="58"/>
      <c r="G49" s="26"/>
      <c r="H49" s="15"/>
      <c r="I49" s="14"/>
      <c r="J49" s="14"/>
      <c r="K49" s="14"/>
      <c r="L49" s="14"/>
      <c r="M49" s="14"/>
    </row>
    <row r="50" spans="1:13" x14ac:dyDescent="0.25">
      <c r="A50" s="14"/>
      <c r="B50" s="27" t="s">
        <v>0</v>
      </c>
      <c r="C50" s="28" t="s">
        <v>2</v>
      </c>
      <c r="D50" s="28" t="s">
        <v>3</v>
      </c>
      <c r="E50" s="28" t="s">
        <v>2</v>
      </c>
      <c r="F50" s="28" t="s">
        <v>3</v>
      </c>
      <c r="G50" s="26"/>
      <c r="H50" s="27" t="s">
        <v>1</v>
      </c>
      <c r="I50" s="27" t="s">
        <v>8</v>
      </c>
      <c r="J50" s="27" t="s">
        <v>9</v>
      </c>
      <c r="K50" s="27" t="s">
        <v>64</v>
      </c>
      <c r="L50" s="56"/>
      <c r="M50" s="4"/>
    </row>
    <row r="51" spans="1:13" x14ac:dyDescent="0.25">
      <c r="A51" s="14"/>
      <c r="B51" s="7">
        <v>5</v>
      </c>
      <c r="C51" s="36">
        <v>-1864.579524</v>
      </c>
      <c r="D51" s="16">
        <f>C51*627.5095</f>
        <v>-1170041.364815478</v>
      </c>
      <c r="E51" s="30">
        <v>-1864.4490900000001</v>
      </c>
      <c r="F51" s="16">
        <f t="shared" ref="F51:F57" si="7">E51*627.5095</f>
        <v>-1169959.5162413551</v>
      </c>
      <c r="G51" s="14"/>
      <c r="H51" s="15"/>
      <c r="I51" s="14"/>
      <c r="J51" s="14"/>
      <c r="K51" s="14"/>
      <c r="L51" s="21"/>
      <c r="M51" s="14"/>
    </row>
    <row r="52" spans="1:13" ht="18.75" x14ac:dyDescent="0.35">
      <c r="A52" s="14"/>
      <c r="B52" s="7">
        <v>4</v>
      </c>
      <c r="C52" s="35">
        <v>-1599.5752199999999</v>
      </c>
      <c r="D52" s="16">
        <f>C52*627.5095</f>
        <v>-1003748.64651459</v>
      </c>
      <c r="E52" s="30">
        <v>-1599.4648179999999</v>
      </c>
      <c r="F52" s="16">
        <f t="shared" si="7"/>
        <v>-1003679.368210771</v>
      </c>
      <c r="G52" s="14"/>
      <c r="H52" s="15" t="s">
        <v>10</v>
      </c>
      <c r="I52" s="31">
        <f>D52+$D$9+$D$57-$D$51</f>
        <v>-23.73742936598137</v>
      </c>
      <c r="J52" s="31">
        <f>F52+$F$9+$F$57-$F$51</f>
        <v>-6.7796126378234476</v>
      </c>
      <c r="K52" s="18"/>
      <c r="L52" s="18"/>
      <c r="M52" s="6"/>
    </row>
    <row r="53" spans="1:13" ht="18.75" x14ac:dyDescent="0.35">
      <c r="A53" s="14"/>
      <c r="B53" s="7" t="s">
        <v>13</v>
      </c>
      <c r="C53" s="34">
        <v>-1599.5653480000001</v>
      </c>
      <c r="D53" s="16">
        <f>C53*627.5095</f>
        <v>-1003742.4517408061</v>
      </c>
      <c r="E53" s="29">
        <v>-1599.453542</v>
      </c>
      <c r="F53" s="16">
        <f t="shared" si="7"/>
        <v>-1003672.292413649</v>
      </c>
      <c r="G53" s="14"/>
      <c r="H53" s="15" t="s">
        <v>11</v>
      </c>
      <c r="I53" s="31">
        <f>D53+$D$9+$D$57-$D$51</f>
        <v>-17.542655582074076</v>
      </c>
      <c r="J53" s="31">
        <f>F53+$F$9+$F$57-$F$51</f>
        <v>0.29618448414839804</v>
      </c>
      <c r="K53" s="18"/>
      <c r="L53" s="6"/>
      <c r="M53" s="6"/>
    </row>
    <row r="54" spans="1:13" ht="18.75" x14ac:dyDescent="0.35">
      <c r="A54" s="2"/>
      <c r="B54" s="7" t="s">
        <v>14</v>
      </c>
      <c r="C54" s="33">
        <v>-1599.5662890000001</v>
      </c>
      <c r="D54" s="16">
        <f t="shared" ref="D54:D57" si="8">C54*627.5095</f>
        <v>-1003743.0422272455</v>
      </c>
      <c r="E54" s="30">
        <v>-1599.454536</v>
      </c>
      <c r="F54" s="16">
        <f t="shared" si="7"/>
        <v>-1003672.916158092</v>
      </c>
      <c r="G54" s="14"/>
      <c r="H54" s="15" t="s">
        <v>12</v>
      </c>
      <c r="I54" s="31">
        <f>D54+$D$9+$D$57-$D$51</f>
        <v>-18.133142021484673</v>
      </c>
      <c r="J54" s="31">
        <f>F54+$F$9+$F$57-$F$51</f>
        <v>-0.32755995891056955</v>
      </c>
      <c r="K54" s="18"/>
      <c r="L54" s="14"/>
      <c r="M54" s="14"/>
    </row>
    <row r="55" spans="1:13" ht="18.75" x14ac:dyDescent="0.35">
      <c r="A55" s="14"/>
      <c r="B55" s="25" t="s">
        <v>5</v>
      </c>
      <c r="C55" s="33">
        <v>-188.59676999999999</v>
      </c>
      <c r="D55" s="16">
        <f t="shared" si="8"/>
        <v>-118346.264844315</v>
      </c>
      <c r="E55" s="30">
        <v>-188.571811</v>
      </c>
      <c r="F55" s="16">
        <f t="shared" si="7"/>
        <v>-118330.60283470449</v>
      </c>
      <c r="G55" s="14"/>
      <c r="H55" s="15" t="s">
        <v>26</v>
      </c>
      <c r="I55" s="32">
        <f>D56-270.29-D51</f>
        <v>3.8601154168136418</v>
      </c>
      <c r="J55" s="31">
        <f>F56-246.72-F51</f>
        <v>25.752155014080927</v>
      </c>
      <c r="K55" s="18"/>
      <c r="L55" s="14"/>
      <c r="M55" s="14"/>
    </row>
    <row r="56" spans="1:13" ht="18.75" x14ac:dyDescent="0.35">
      <c r="A56" s="14"/>
      <c r="B56" s="25" t="s">
        <v>18</v>
      </c>
      <c r="C56" s="33">
        <v>-1864.142638</v>
      </c>
      <c r="D56" s="16">
        <f t="shared" si="8"/>
        <v>-1169767.2147000611</v>
      </c>
      <c r="E56" s="29">
        <v>-1864.014878</v>
      </c>
      <c r="F56" s="16">
        <f t="shared" si="7"/>
        <v>-1169687.044086341</v>
      </c>
      <c r="G56" s="14"/>
      <c r="H56" s="46" t="s">
        <v>65</v>
      </c>
      <c r="I56" s="54">
        <f>D58+D55+D57-D52</f>
        <v>-19.202418209635653</v>
      </c>
      <c r="J56" s="54">
        <f>F58+F55+F57-F52</f>
        <v>0.77371921355370432</v>
      </c>
      <c r="K56" s="18"/>
      <c r="L56" s="14"/>
      <c r="M56" s="14"/>
    </row>
    <row r="57" spans="1:13" ht="18.75" x14ac:dyDescent="0.35">
      <c r="A57" s="14"/>
      <c r="B57" s="7" t="s">
        <v>25</v>
      </c>
      <c r="C57" s="13">
        <v>-76.445362000000003</v>
      </c>
      <c r="D57" s="16">
        <f t="shared" si="8"/>
        <v>-47970.190885939002</v>
      </c>
      <c r="E57" s="30">
        <v>-76.423265000000001</v>
      </c>
      <c r="F57" s="16">
        <f t="shared" si="7"/>
        <v>-47956.3248085175</v>
      </c>
      <c r="G57" s="14"/>
      <c r="H57" s="46" t="s">
        <v>66</v>
      </c>
      <c r="I57" s="54">
        <f>D59+D55+D57-D52</f>
        <v>-21.580679214559495</v>
      </c>
      <c r="J57" s="54">
        <f>F59+F55+F57-F52</f>
        <v>1.6516050040954724</v>
      </c>
      <c r="K57" s="18"/>
      <c r="L57" s="14"/>
      <c r="M57" s="14"/>
    </row>
    <row r="58" spans="1:13" x14ac:dyDescent="0.25">
      <c r="A58" s="14"/>
      <c r="B58" s="49">
        <v>6</v>
      </c>
      <c r="C58" s="46">
        <v>-1334.5636890000001</v>
      </c>
      <c r="D58" s="50">
        <f t="shared" ref="D58:D59" si="9">C58*627.5095</f>
        <v>-837451.39320254559</v>
      </c>
      <c r="E58" s="46">
        <v>-1334.468509</v>
      </c>
      <c r="F58" s="50">
        <f t="shared" ref="F58:F59" si="10">E58*627.5095</f>
        <v>-837391.66684833553</v>
      </c>
      <c r="G58" s="14"/>
      <c r="H58" s="15"/>
      <c r="I58" s="17"/>
      <c r="J58" s="17"/>
      <c r="K58" s="18"/>
      <c r="L58" s="14"/>
      <c r="M58" s="14"/>
    </row>
    <row r="59" spans="1:13" x14ac:dyDescent="0.25">
      <c r="A59" s="14"/>
      <c r="B59" s="49" t="s">
        <v>45</v>
      </c>
      <c r="C59" s="46">
        <v>-1334.567479</v>
      </c>
      <c r="D59" s="50">
        <f t="shared" si="9"/>
        <v>-837453.77146355051</v>
      </c>
      <c r="E59" s="46">
        <v>-1334.46711</v>
      </c>
      <c r="F59" s="50">
        <f t="shared" si="10"/>
        <v>-837390.78896254499</v>
      </c>
      <c r="G59" s="14"/>
      <c r="H59" s="15"/>
      <c r="I59" s="31"/>
      <c r="J59" s="31"/>
      <c r="K59" s="18"/>
      <c r="L59" s="14"/>
      <c r="M59" s="14"/>
    </row>
    <row r="60" spans="1:13" x14ac:dyDescent="0.25">
      <c r="A60" s="14"/>
      <c r="B60" s="49" t="s">
        <v>61</v>
      </c>
      <c r="C60" s="45">
        <v>-1599.142141</v>
      </c>
      <c r="D60" s="50">
        <f t="shared" ref="D60:D61" si="11">C60*627.5095</f>
        <v>-1003476.8853278395</v>
      </c>
      <c r="G60" s="14"/>
      <c r="H60" s="15"/>
      <c r="I60" s="32"/>
      <c r="J60" s="32"/>
      <c r="K60" s="14"/>
      <c r="L60" s="14"/>
      <c r="M60" s="14"/>
    </row>
    <row r="61" spans="1:13" x14ac:dyDescent="0.25">
      <c r="A61" s="14"/>
      <c r="B61" s="49" t="s">
        <v>33</v>
      </c>
      <c r="C61" s="45">
        <v>-1599.1396360000001</v>
      </c>
      <c r="D61" s="50">
        <f t="shared" si="11"/>
        <v>-1003475.313416542</v>
      </c>
      <c r="G61" s="14"/>
      <c r="H61" s="15"/>
      <c r="I61" s="32"/>
      <c r="J61" s="32"/>
      <c r="K61" s="32"/>
      <c r="L61" s="32"/>
      <c r="M61" s="14"/>
    </row>
    <row r="63" spans="1:13" x14ac:dyDescent="0.25">
      <c r="I63" s="1"/>
    </row>
    <row r="64" spans="1:13" x14ac:dyDescent="0.25">
      <c r="I64" s="54"/>
    </row>
    <row r="65" spans="9:9" x14ac:dyDescent="0.25">
      <c r="I65" s="54"/>
    </row>
  </sheetData>
  <mergeCells count="7">
    <mergeCell ref="A47:K48"/>
    <mergeCell ref="C49:D49"/>
    <mergeCell ref="E49:F49"/>
    <mergeCell ref="C31:D31"/>
    <mergeCell ref="A1:K2"/>
    <mergeCell ref="C3:D3"/>
    <mergeCell ref="E3:F3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hemDraw.Document.6.0" shapeId="1028" r:id="rId4">
          <objectPr defaultSize="0" autoPict="0" r:id="rId5">
            <anchor moveWithCells="1">
              <from>
                <xdr:col>13</xdr:col>
                <xdr:colOff>381000</xdr:colOff>
                <xdr:row>1</xdr:row>
                <xdr:rowOff>19050</xdr:rowOff>
              </from>
              <to>
                <xdr:col>16</xdr:col>
                <xdr:colOff>295275</xdr:colOff>
                <xdr:row>20</xdr:row>
                <xdr:rowOff>66675</xdr:rowOff>
              </to>
            </anchor>
          </objectPr>
        </oleObject>
      </mc:Choice>
      <mc:Fallback>
        <oleObject progId="ChemDraw.Document.6.0" shapeId="1028" r:id="rId4"/>
      </mc:Fallback>
    </mc:AlternateContent>
    <mc:AlternateContent xmlns:mc="http://schemas.openxmlformats.org/markup-compatibility/2006">
      <mc:Choice Requires="x14">
        <oleObject progId="ChemDraw.Document.6.0" shapeId="1031" r:id="rId6">
          <objectPr defaultSize="0" autoPict="0" r:id="rId7">
            <anchor moveWithCells="1">
              <from>
                <xdr:col>10</xdr:col>
                <xdr:colOff>180975</xdr:colOff>
                <xdr:row>6</xdr:row>
                <xdr:rowOff>47625</xdr:rowOff>
              </from>
              <to>
                <xdr:col>12</xdr:col>
                <xdr:colOff>38100</xdr:colOff>
                <xdr:row>10</xdr:row>
                <xdr:rowOff>9525</xdr:rowOff>
              </to>
            </anchor>
          </objectPr>
        </oleObject>
      </mc:Choice>
      <mc:Fallback>
        <oleObject progId="ChemDraw.Document.6.0" shapeId="1031" r:id="rId6"/>
      </mc:Fallback>
    </mc:AlternateContent>
    <mc:AlternateContent xmlns:mc="http://schemas.openxmlformats.org/markup-compatibility/2006">
      <mc:Choice Requires="x14">
        <oleObject progId="ChemDraw.Document.6.0" shapeId="1033" r:id="rId8">
          <objectPr defaultSize="0" autoPict="0" r:id="rId9">
            <anchor moveWithCells="1">
              <from>
                <xdr:col>11</xdr:col>
                <xdr:colOff>981075</xdr:colOff>
                <xdr:row>22</xdr:row>
                <xdr:rowOff>180975</xdr:rowOff>
              </from>
              <to>
                <xdr:col>15</xdr:col>
                <xdr:colOff>219075</xdr:colOff>
                <xdr:row>28</xdr:row>
                <xdr:rowOff>142875</xdr:rowOff>
              </to>
            </anchor>
          </objectPr>
        </oleObject>
      </mc:Choice>
      <mc:Fallback>
        <oleObject progId="ChemDraw.Document.6.0" shapeId="1033" r:id="rId8"/>
      </mc:Fallback>
    </mc:AlternateContent>
    <mc:AlternateContent xmlns:mc="http://schemas.openxmlformats.org/markup-compatibility/2006">
      <mc:Choice Requires="x14">
        <oleObject progId="ChemDraw.Document.6.0" shapeId="1034" r:id="rId10">
          <objectPr defaultSize="0" autoPict="0" r:id="rId11">
            <anchor moveWithCells="1">
              <from>
                <xdr:col>11</xdr:col>
                <xdr:colOff>952500</xdr:colOff>
                <xdr:row>29</xdr:row>
                <xdr:rowOff>47625</xdr:rowOff>
              </from>
              <to>
                <xdr:col>15</xdr:col>
                <xdr:colOff>400050</xdr:colOff>
                <xdr:row>35</xdr:row>
                <xdr:rowOff>123825</xdr:rowOff>
              </to>
            </anchor>
          </objectPr>
        </oleObject>
      </mc:Choice>
      <mc:Fallback>
        <oleObject progId="ChemDraw.Document.6.0" shapeId="1034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decarboxilation pH=0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sergior</dc:creator>
  <cp:lastModifiedBy>sergior</cp:lastModifiedBy>
  <dcterms:created xsi:type="dcterms:W3CDTF">2022-02-18T20:44:12Z</dcterms:created>
  <dcterms:modified xsi:type="dcterms:W3CDTF">2022-12-06T19:28:44Z</dcterms:modified>
</cp:coreProperties>
</file>